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90" windowHeight="77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SEMINARIOS'!$G$12:$L$349</definedName>
    <definedName name="_xlnm._FilterDatabase" localSheetId="4" hidden="1">'2. CONTRATACION DE PERSONAL'!$G$11:$L$967</definedName>
    <definedName name="_xlnm._FilterDatabase" localSheetId="5" hidden="1">'3. EQUIPO DE OFICINA'!$F$11:$K$235</definedName>
    <definedName name="_xlnm._FilterDatabase" localSheetId="6" hidden="1">'4. EQUIPO TECNOLÓGICOS'!$F$12:$L$283</definedName>
    <definedName name="_xlnm._FilterDatabase" localSheetId="7" hidden="1">'5. ACTIVIDADES ESPECIALES'!$F$11:$K$1240</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VACIO'!$A$1:$AU$32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I241" i="12"/>
  <c r="J1240" l="1"/>
  <c r="I1240"/>
  <c r="F1240"/>
  <c r="J1239"/>
  <c r="I1239"/>
  <c r="F1239"/>
  <c r="J1238"/>
  <c r="I1238"/>
  <c r="F1238"/>
  <c r="J1237"/>
  <c r="I1237"/>
  <c r="F1237"/>
  <c r="J1236"/>
  <c r="I1236"/>
  <c r="F1236"/>
  <c r="J1235"/>
  <c r="I1235"/>
  <c r="F1235"/>
  <c r="J1234"/>
  <c r="I1234"/>
  <c r="F1234"/>
  <c r="J1233"/>
  <c r="I1233"/>
  <c r="F1233"/>
  <c r="J1232"/>
  <c r="I1232"/>
  <c r="F1232"/>
  <c r="J1231"/>
  <c r="I1231"/>
  <c r="F1231"/>
  <c r="J1230"/>
  <c r="I1230"/>
  <c r="F1230"/>
  <c r="J1229"/>
  <c r="I1229"/>
  <c r="F1229"/>
  <c r="J1228"/>
  <c r="I1228"/>
  <c r="F1228"/>
  <c r="J1227"/>
  <c r="I1227"/>
  <c r="F1227"/>
  <c r="J1226"/>
  <c r="I1226"/>
  <c r="F1226"/>
  <c r="J1225"/>
  <c r="I1225"/>
  <c r="F1225"/>
  <c r="J1224"/>
  <c r="I1224"/>
  <c r="F1224"/>
  <c r="J1223"/>
  <c r="I1223"/>
  <c r="F1223"/>
  <c r="J1222"/>
  <c r="I1222"/>
  <c r="F1222"/>
  <c r="J1221"/>
  <c r="I1221"/>
  <c r="F1221"/>
  <c r="J1220"/>
  <c r="I1220"/>
  <c r="F1220"/>
  <c r="J1219"/>
  <c r="I1219"/>
  <c r="F1219"/>
  <c r="J1218"/>
  <c r="I1218"/>
  <c r="F1218"/>
  <c r="J1217"/>
  <c r="I1217"/>
  <c r="F1217"/>
  <c r="J1216"/>
  <c r="I1216"/>
  <c r="F1216"/>
  <c r="J1215"/>
  <c r="I1215"/>
  <c r="F1215"/>
  <c r="J1214"/>
  <c r="I1214"/>
  <c r="F1214"/>
  <c r="J1213"/>
  <c r="I1213"/>
  <c r="F1213"/>
  <c r="J1212"/>
  <c r="I1212"/>
  <c r="F1212"/>
  <c r="J1211"/>
  <c r="I1211"/>
  <c r="F1211"/>
  <c r="J1210"/>
  <c r="I1210"/>
  <c r="F1210"/>
  <c r="J1209"/>
  <c r="I1209"/>
  <c r="F1209"/>
  <c r="J1208"/>
  <c r="I1208"/>
  <c r="F1208"/>
  <c r="I1207"/>
  <c r="F1207"/>
  <c r="I1206"/>
  <c r="C1203"/>
  <c r="J1196"/>
  <c r="I1196"/>
  <c r="F1196"/>
  <c r="J1195"/>
  <c r="I1195"/>
  <c r="F1195"/>
  <c r="J1194"/>
  <c r="I1194"/>
  <c r="F1194"/>
  <c r="J1193"/>
  <c r="I1193"/>
  <c r="F1193"/>
  <c r="J1192"/>
  <c r="I1192"/>
  <c r="F1192"/>
  <c r="J1191"/>
  <c r="I1191"/>
  <c r="F1191"/>
  <c r="J1190"/>
  <c r="I1190"/>
  <c r="F1190"/>
  <c r="J1189"/>
  <c r="I1189"/>
  <c r="F1189"/>
  <c r="J1188"/>
  <c r="I1188"/>
  <c r="F1188"/>
  <c r="J1187"/>
  <c r="I1187"/>
  <c r="F1187"/>
  <c r="J1186"/>
  <c r="I1186"/>
  <c r="F1186"/>
  <c r="J1185"/>
  <c r="I1185"/>
  <c r="F1185"/>
  <c r="J1184"/>
  <c r="I1184"/>
  <c r="F1184"/>
  <c r="J1183"/>
  <c r="I1183"/>
  <c r="F1183"/>
  <c r="J1182"/>
  <c r="I1182"/>
  <c r="F1182"/>
  <c r="J1181"/>
  <c r="I1181"/>
  <c r="F1181"/>
  <c r="J1180"/>
  <c r="I1180"/>
  <c r="F1180"/>
  <c r="J1179"/>
  <c r="I1179"/>
  <c r="F1179"/>
  <c r="J1178"/>
  <c r="I1178"/>
  <c r="F1178"/>
  <c r="J1177"/>
  <c r="I1177"/>
  <c r="F1177"/>
  <c r="J1176"/>
  <c r="I1176"/>
  <c r="F1176"/>
  <c r="J1175"/>
  <c r="I1175"/>
  <c r="F1175"/>
  <c r="J1174"/>
  <c r="I1174"/>
  <c r="F1174"/>
  <c r="J1173"/>
  <c r="I1173"/>
  <c r="F1173"/>
  <c r="J1172"/>
  <c r="I1172"/>
  <c r="F1172"/>
  <c r="J1171"/>
  <c r="I1171"/>
  <c r="F1171"/>
  <c r="J1170"/>
  <c r="I1170"/>
  <c r="F1170"/>
  <c r="J1169"/>
  <c r="I1169"/>
  <c r="F1169"/>
  <c r="I1168"/>
  <c r="F1168"/>
  <c r="I1167"/>
  <c r="F1167"/>
  <c r="I1166"/>
  <c r="F1166"/>
  <c r="I1165"/>
  <c r="F1165"/>
  <c r="I1164"/>
  <c r="F1164"/>
  <c r="I1163"/>
  <c r="F1163"/>
  <c r="I1162"/>
  <c r="C1159"/>
  <c r="J1152"/>
  <c r="I1152"/>
  <c r="F1152"/>
  <c r="J1151"/>
  <c r="I1151"/>
  <c r="F1151"/>
  <c r="J1150"/>
  <c r="I1150"/>
  <c r="F1150"/>
  <c r="J1149"/>
  <c r="I1149"/>
  <c r="F1149"/>
  <c r="J1148"/>
  <c r="I1148"/>
  <c r="F1148"/>
  <c r="J1147"/>
  <c r="I1147"/>
  <c r="F1147"/>
  <c r="J1146"/>
  <c r="I1146"/>
  <c r="F1146"/>
  <c r="J1145"/>
  <c r="I1145"/>
  <c r="F1145"/>
  <c r="J1144"/>
  <c r="I1144"/>
  <c r="F1144"/>
  <c r="J1143"/>
  <c r="I1143"/>
  <c r="F1143"/>
  <c r="J1142"/>
  <c r="I1142"/>
  <c r="F1142"/>
  <c r="J1141"/>
  <c r="I1141"/>
  <c r="F1141"/>
  <c r="J1140"/>
  <c r="I1140"/>
  <c r="F1140"/>
  <c r="J1139"/>
  <c r="I1139"/>
  <c r="F1139"/>
  <c r="J1138"/>
  <c r="I1138"/>
  <c r="F1138"/>
  <c r="J1137"/>
  <c r="I1137"/>
  <c r="F1137"/>
  <c r="J1136"/>
  <c r="I1136"/>
  <c r="F1136"/>
  <c r="J1135"/>
  <c r="I1135"/>
  <c r="F1135"/>
  <c r="J1134"/>
  <c r="I1134"/>
  <c r="F1134"/>
  <c r="J1133"/>
  <c r="I1133"/>
  <c r="F1133"/>
  <c r="J1132"/>
  <c r="I1132"/>
  <c r="F1132"/>
  <c r="J1131"/>
  <c r="I1131"/>
  <c r="F1131"/>
  <c r="J1130"/>
  <c r="I1130"/>
  <c r="F1130"/>
  <c r="J1129"/>
  <c r="I1129"/>
  <c r="F1129"/>
  <c r="J1128"/>
  <c r="I1128"/>
  <c r="F1128"/>
  <c r="J1127"/>
  <c r="I1127"/>
  <c r="F1127"/>
  <c r="J1126"/>
  <c r="I1126"/>
  <c r="F1126"/>
  <c r="J1125"/>
  <c r="I1125"/>
  <c r="F1125"/>
  <c r="I1124"/>
  <c r="F1124"/>
  <c r="I1123"/>
  <c r="F1123"/>
  <c r="I1122"/>
  <c r="F1122"/>
  <c r="I1121"/>
  <c r="F1121"/>
  <c r="I1120"/>
  <c r="F1120"/>
  <c r="I1119"/>
  <c r="F1119"/>
  <c r="I1118"/>
  <c r="C1115"/>
  <c r="J349" i="7"/>
  <c r="F349"/>
  <c r="G349" s="1"/>
  <c r="J348"/>
  <c r="G348"/>
  <c r="J347"/>
  <c r="E347"/>
  <c r="G347" s="1"/>
  <c r="J346"/>
  <c r="E346"/>
  <c r="G346" s="1"/>
  <c r="J345"/>
  <c r="E345"/>
  <c r="G345" s="1"/>
  <c r="J344"/>
  <c r="G344"/>
  <c r="J343"/>
  <c r="G343"/>
  <c r="J342"/>
  <c r="E342"/>
  <c r="G342" s="1"/>
  <c r="J341"/>
  <c r="E341"/>
  <c r="G341" s="1"/>
  <c r="J340"/>
  <c r="G340"/>
  <c r="C337"/>
  <c r="J330"/>
  <c r="F330"/>
  <c r="G330" s="1"/>
  <c r="J329"/>
  <c r="G329"/>
  <c r="J328"/>
  <c r="E328"/>
  <c r="G328" s="1"/>
  <c r="J327"/>
  <c r="E327"/>
  <c r="G327" s="1"/>
  <c r="J326"/>
  <c r="E326"/>
  <c r="G326" s="1"/>
  <c r="J325"/>
  <c r="G325"/>
  <c r="J324"/>
  <c r="G324"/>
  <c r="J323"/>
  <c r="E323"/>
  <c r="G323" s="1"/>
  <c r="J322"/>
  <c r="E322"/>
  <c r="G322" s="1"/>
  <c r="J321"/>
  <c r="G321"/>
  <c r="C318"/>
  <c r="J311"/>
  <c r="F311"/>
  <c r="G311" s="1"/>
  <c r="J310"/>
  <c r="G310"/>
  <c r="J309"/>
  <c r="E309"/>
  <c r="G309" s="1"/>
  <c r="J308"/>
  <c r="E308"/>
  <c r="G308" s="1"/>
  <c r="J307"/>
  <c r="E307"/>
  <c r="G307" s="1"/>
  <c r="J306"/>
  <c r="G306"/>
  <c r="J305"/>
  <c r="G305"/>
  <c r="J304"/>
  <c r="E304"/>
  <c r="G304" s="1"/>
  <c r="J303"/>
  <c r="E303"/>
  <c r="G303" s="1"/>
  <c r="J302"/>
  <c r="G302"/>
  <c r="C299"/>
  <c r="J292"/>
  <c r="F292"/>
  <c r="G292" s="1"/>
  <c r="J291"/>
  <c r="G291"/>
  <c r="J290"/>
  <c r="E290"/>
  <c r="G290" s="1"/>
  <c r="J289"/>
  <c r="E289"/>
  <c r="G289" s="1"/>
  <c r="J288"/>
  <c r="E288"/>
  <c r="G288" s="1"/>
  <c r="J287"/>
  <c r="G287"/>
  <c r="J286"/>
  <c r="G286"/>
  <c r="J285"/>
  <c r="E285"/>
  <c r="G285" s="1"/>
  <c r="J284"/>
  <c r="E284"/>
  <c r="G284" s="1"/>
  <c r="J283"/>
  <c r="G283"/>
  <c r="C280"/>
  <c r="E813" i="12"/>
  <c r="E814" s="1"/>
  <c r="J1108"/>
  <c r="I1108"/>
  <c r="F1108"/>
  <c r="J1107"/>
  <c r="I1107"/>
  <c r="F1107"/>
  <c r="J1106"/>
  <c r="I1106"/>
  <c r="F1106"/>
  <c r="J1105"/>
  <c r="I1105"/>
  <c r="F1105"/>
  <c r="J1104"/>
  <c r="I1104"/>
  <c r="F1104"/>
  <c r="J1103"/>
  <c r="I1103"/>
  <c r="F1103"/>
  <c r="J1102"/>
  <c r="I1102"/>
  <c r="F1102"/>
  <c r="J1101"/>
  <c r="I1101"/>
  <c r="F1101"/>
  <c r="J1100"/>
  <c r="I1100"/>
  <c r="F1100"/>
  <c r="J1099"/>
  <c r="I1099"/>
  <c r="F1099"/>
  <c r="J1098"/>
  <c r="I1098"/>
  <c r="F1098"/>
  <c r="J1097"/>
  <c r="I1097"/>
  <c r="F1097"/>
  <c r="J1096"/>
  <c r="I1096"/>
  <c r="F1096"/>
  <c r="J1095"/>
  <c r="I1095"/>
  <c r="F1095"/>
  <c r="J1094"/>
  <c r="I1094"/>
  <c r="F1094"/>
  <c r="J1093"/>
  <c r="I1093"/>
  <c r="F1093"/>
  <c r="J1092"/>
  <c r="I1092"/>
  <c r="F1092"/>
  <c r="J1091"/>
  <c r="I1091"/>
  <c r="F1091"/>
  <c r="J1090"/>
  <c r="I1090"/>
  <c r="F1090"/>
  <c r="J1089"/>
  <c r="I1089"/>
  <c r="F1089"/>
  <c r="J1088"/>
  <c r="I1088"/>
  <c r="F1088"/>
  <c r="J1087"/>
  <c r="I1087"/>
  <c r="F1087"/>
  <c r="J1086"/>
  <c r="I1086"/>
  <c r="F1086"/>
  <c r="J1085"/>
  <c r="I1085"/>
  <c r="F1085"/>
  <c r="J1084"/>
  <c r="I1084"/>
  <c r="F1084"/>
  <c r="J1083"/>
  <c r="I1083"/>
  <c r="F1083"/>
  <c r="J1082"/>
  <c r="I1082"/>
  <c r="F1082"/>
  <c r="J1081"/>
  <c r="I1081"/>
  <c r="F1081"/>
  <c r="I1080"/>
  <c r="F1080"/>
  <c r="I1079"/>
  <c r="F1079"/>
  <c r="I1078"/>
  <c r="F1078"/>
  <c r="I1077"/>
  <c r="F1077"/>
  <c r="I1076"/>
  <c r="F1076"/>
  <c r="I1075"/>
  <c r="F1075"/>
  <c r="I1074"/>
  <c r="C1071"/>
  <c r="J1064"/>
  <c r="I1064"/>
  <c r="F1064"/>
  <c r="J1063"/>
  <c r="I1063"/>
  <c r="F1063"/>
  <c r="J1062"/>
  <c r="I1062"/>
  <c r="F1062"/>
  <c r="J1061"/>
  <c r="I1061"/>
  <c r="F1061"/>
  <c r="J1060"/>
  <c r="I1060"/>
  <c r="F1060"/>
  <c r="J1059"/>
  <c r="I1059"/>
  <c r="F1059"/>
  <c r="J1058"/>
  <c r="I1058"/>
  <c r="F1058"/>
  <c r="J1057"/>
  <c r="I1057"/>
  <c r="F1057"/>
  <c r="J1056"/>
  <c r="I1056"/>
  <c r="F1056"/>
  <c r="J1055"/>
  <c r="I1055"/>
  <c r="F1055"/>
  <c r="J1054"/>
  <c r="I1054"/>
  <c r="F1054"/>
  <c r="J1053"/>
  <c r="I1053"/>
  <c r="F1053"/>
  <c r="J1052"/>
  <c r="I1052"/>
  <c r="F1052"/>
  <c r="J1051"/>
  <c r="I1051"/>
  <c r="F1051"/>
  <c r="J1050"/>
  <c r="I1050"/>
  <c r="F1050"/>
  <c r="J1049"/>
  <c r="I1049"/>
  <c r="F1049"/>
  <c r="J1048"/>
  <c r="I1048"/>
  <c r="F1048"/>
  <c r="J1047"/>
  <c r="I1047"/>
  <c r="F1047"/>
  <c r="J1046"/>
  <c r="I1046"/>
  <c r="F1046"/>
  <c r="J1045"/>
  <c r="I1045"/>
  <c r="F1045"/>
  <c r="J1044"/>
  <c r="I1044"/>
  <c r="F1044"/>
  <c r="J1043"/>
  <c r="I1043"/>
  <c r="F1043"/>
  <c r="J1042"/>
  <c r="I1042"/>
  <c r="F1042"/>
  <c r="J1041"/>
  <c r="I1041"/>
  <c r="F1041"/>
  <c r="J1040"/>
  <c r="I1040"/>
  <c r="F1040"/>
  <c r="J1039"/>
  <c r="I1039"/>
  <c r="F1039"/>
  <c r="J1038"/>
  <c r="I1038"/>
  <c r="F1038"/>
  <c r="J1037"/>
  <c r="I1037"/>
  <c r="F1037"/>
  <c r="J1036"/>
  <c r="I1036"/>
  <c r="F1036"/>
  <c r="J1035"/>
  <c r="I1035"/>
  <c r="F1035"/>
  <c r="J1034"/>
  <c r="I1034"/>
  <c r="F1034"/>
  <c r="I1033"/>
  <c r="F1033"/>
  <c r="I1032"/>
  <c r="F1032"/>
  <c r="I1031"/>
  <c r="F1031"/>
  <c r="I1030"/>
  <c r="E1030"/>
  <c r="F1030" s="1"/>
  <c r="C1027"/>
  <c r="J1020"/>
  <c r="I1020"/>
  <c r="F1020"/>
  <c r="J1019"/>
  <c r="I1019"/>
  <c r="F1019"/>
  <c r="J1018"/>
  <c r="I1018"/>
  <c r="F1018"/>
  <c r="J1017"/>
  <c r="I1017"/>
  <c r="F1017"/>
  <c r="J1016"/>
  <c r="I1016"/>
  <c r="F1016"/>
  <c r="J1015"/>
  <c r="I1015"/>
  <c r="F1015"/>
  <c r="J1014"/>
  <c r="I1014"/>
  <c r="F1014"/>
  <c r="J1013"/>
  <c r="I1013"/>
  <c r="F1013"/>
  <c r="J1012"/>
  <c r="I1012"/>
  <c r="F1012"/>
  <c r="J1011"/>
  <c r="I1011"/>
  <c r="F1011"/>
  <c r="J1010"/>
  <c r="I1010"/>
  <c r="F1010"/>
  <c r="J1009"/>
  <c r="I1009"/>
  <c r="F1009"/>
  <c r="J1008"/>
  <c r="I1008"/>
  <c r="F1008"/>
  <c r="J1007"/>
  <c r="I1007"/>
  <c r="F1007"/>
  <c r="J1006"/>
  <c r="I1006"/>
  <c r="F1006"/>
  <c r="J1005"/>
  <c r="I1005"/>
  <c r="F1005"/>
  <c r="J1004"/>
  <c r="I1004"/>
  <c r="F1004"/>
  <c r="J1003"/>
  <c r="I1003"/>
  <c r="F1003"/>
  <c r="J1002"/>
  <c r="I1002"/>
  <c r="F1002"/>
  <c r="J1001"/>
  <c r="I1001"/>
  <c r="F1001"/>
  <c r="J1000"/>
  <c r="I1000"/>
  <c r="F1000"/>
  <c r="J999"/>
  <c r="I999"/>
  <c r="F999"/>
  <c r="J998"/>
  <c r="I998"/>
  <c r="F998"/>
  <c r="J997"/>
  <c r="I997"/>
  <c r="F997"/>
  <c r="J996"/>
  <c r="I996"/>
  <c r="F996"/>
  <c r="I995"/>
  <c r="F995"/>
  <c r="I994"/>
  <c r="F994"/>
  <c r="I993"/>
  <c r="F993"/>
  <c r="I992"/>
  <c r="F992"/>
  <c r="I991"/>
  <c r="F991"/>
  <c r="I990"/>
  <c r="F990"/>
  <c r="I989"/>
  <c r="F989"/>
  <c r="I988"/>
  <c r="F988"/>
  <c r="I987"/>
  <c r="F987"/>
  <c r="I986"/>
  <c r="E986"/>
  <c r="F986" s="1"/>
  <c r="C983"/>
  <c r="J976"/>
  <c r="I976"/>
  <c r="F976"/>
  <c r="J975"/>
  <c r="I975"/>
  <c r="F975"/>
  <c r="J974"/>
  <c r="I974"/>
  <c r="F974"/>
  <c r="J973"/>
  <c r="I973"/>
  <c r="F973"/>
  <c r="J972"/>
  <c r="I972"/>
  <c r="F972"/>
  <c r="J971"/>
  <c r="I971"/>
  <c r="F971"/>
  <c r="J970"/>
  <c r="I970"/>
  <c r="F970"/>
  <c r="J969"/>
  <c r="I969"/>
  <c r="F969"/>
  <c r="J968"/>
  <c r="I968"/>
  <c r="F968"/>
  <c r="J967"/>
  <c r="I967"/>
  <c r="F967"/>
  <c r="J966"/>
  <c r="I966"/>
  <c r="F966"/>
  <c r="J965"/>
  <c r="I965"/>
  <c r="F965"/>
  <c r="J964"/>
  <c r="I964"/>
  <c r="F964"/>
  <c r="J963"/>
  <c r="I963"/>
  <c r="F963"/>
  <c r="J962"/>
  <c r="I962"/>
  <c r="F962"/>
  <c r="J961"/>
  <c r="I961"/>
  <c r="F961"/>
  <c r="J960"/>
  <c r="I960"/>
  <c r="F960"/>
  <c r="J959"/>
  <c r="I959"/>
  <c r="F959"/>
  <c r="J958"/>
  <c r="I958"/>
  <c r="F958"/>
  <c r="J957"/>
  <c r="I957"/>
  <c r="F957"/>
  <c r="J956"/>
  <c r="I956"/>
  <c r="F956"/>
  <c r="J955"/>
  <c r="I955"/>
  <c r="F955"/>
  <c r="J954"/>
  <c r="I954"/>
  <c r="F954"/>
  <c r="J953"/>
  <c r="I953"/>
  <c r="F953"/>
  <c r="J952"/>
  <c r="I952"/>
  <c r="F952"/>
  <c r="J951"/>
  <c r="I951"/>
  <c r="F951"/>
  <c r="J950"/>
  <c r="I950"/>
  <c r="F950"/>
  <c r="J949"/>
  <c r="I949"/>
  <c r="F949"/>
  <c r="J948"/>
  <c r="I948"/>
  <c r="F948"/>
  <c r="J947"/>
  <c r="I947"/>
  <c r="F947"/>
  <c r="J946"/>
  <c r="I946"/>
  <c r="F946"/>
  <c r="J945"/>
  <c r="I945"/>
  <c r="F945"/>
  <c r="J944"/>
  <c r="I944"/>
  <c r="F944"/>
  <c r="I943"/>
  <c r="F943"/>
  <c r="I942"/>
  <c r="E942"/>
  <c r="F942" s="1"/>
  <c r="C939"/>
  <c r="J932"/>
  <c r="I932"/>
  <c r="F932"/>
  <c r="J931"/>
  <c r="I931"/>
  <c r="F931"/>
  <c r="J930"/>
  <c r="I930"/>
  <c r="F930"/>
  <c r="J929"/>
  <c r="I929"/>
  <c r="F929"/>
  <c r="J928"/>
  <c r="I928"/>
  <c r="F928"/>
  <c r="J927"/>
  <c r="I927"/>
  <c r="F927"/>
  <c r="J926"/>
  <c r="I926"/>
  <c r="F926"/>
  <c r="J925"/>
  <c r="I925"/>
  <c r="F925"/>
  <c r="J924"/>
  <c r="I924"/>
  <c r="F924"/>
  <c r="J923"/>
  <c r="I923"/>
  <c r="F923"/>
  <c r="J922"/>
  <c r="I922"/>
  <c r="F922"/>
  <c r="J921"/>
  <c r="I921"/>
  <c r="F921"/>
  <c r="J920"/>
  <c r="I920"/>
  <c r="F920"/>
  <c r="J919"/>
  <c r="I919"/>
  <c r="F919"/>
  <c r="J918"/>
  <c r="I918"/>
  <c r="F918"/>
  <c r="J917"/>
  <c r="I917"/>
  <c r="F917"/>
  <c r="J916"/>
  <c r="I916"/>
  <c r="F916"/>
  <c r="J915"/>
  <c r="I915"/>
  <c r="F915"/>
  <c r="J914"/>
  <c r="I914"/>
  <c r="F914"/>
  <c r="J913"/>
  <c r="I913"/>
  <c r="F913"/>
  <c r="J912"/>
  <c r="I912"/>
  <c r="F912"/>
  <c r="J911"/>
  <c r="I911"/>
  <c r="F911"/>
  <c r="J910"/>
  <c r="I910"/>
  <c r="F910"/>
  <c r="J909"/>
  <c r="I909"/>
  <c r="F909"/>
  <c r="J908"/>
  <c r="I908"/>
  <c r="F908"/>
  <c r="J907"/>
  <c r="I907"/>
  <c r="F907"/>
  <c r="J906"/>
  <c r="I906"/>
  <c r="F906"/>
  <c r="I905"/>
  <c r="F905"/>
  <c r="I904"/>
  <c r="F904"/>
  <c r="I903"/>
  <c r="F903"/>
  <c r="I902"/>
  <c r="F902"/>
  <c r="I901"/>
  <c r="F901"/>
  <c r="I900"/>
  <c r="F900"/>
  <c r="I899"/>
  <c r="F899"/>
  <c r="I898"/>
  <c r="E898"/>
  <c r="F898" s="1"/>
  <c r="C895"/>
  <c r="J273" i="7"/>
  <c r="F273"/>
  <c r="G273" s="1"/>
  <c r="J272"/>
  <c r="G272"/>
  <c r="J271"/>
  <c r="E271"/>
  <c r="G271" s="1"/>
  <c r="J270"/>
  <c r="E270"/>
  <c r="G270" s="1"/>
  <c r="J269"/>
  <c r="E269"/>
  <c r="G269" s="1"/>
  <c r="J268"/>
  <c r="G268"/>
  <c r="J267"/>
  <c r="G267"/>
  <c r="J266"/>
  <c r="E266"/>
  <c r="G266" s="1"/>
  <c r="J265"/>
  <c r="E265"/>
  <c r="G265" s="1"/>
  <c r="J264"/>
  <c r="G264"/>
  <c r="C261"/>
  <c r="J254"/>
  <c r="G254"/>
  <c r="F254"/>
  <c r="J253"/>
  <c r="G253"/>
  <c r="J252"/>
  <c r="E252"/>
  <c r="G252" s="1"/>
  <c r="J251"/>
  <c r="E251"/>
  <c r="G251" s="1"/>
  <c r="J250"/>
  <c r="E250"/>
  <c r="G250" s="1"/>
  <c r="J249"/>
  <c r="G249"/>
  <c r="J248"/>
  <c r="G248"/>
  <c r="J247"/>
  <c r="E247"/>
  <c r="G247" s="1"/>
  <c r="J246"/>
  <c r="E246"/>
  <c r="G246" s="1"/>
  <c r="J245"/>
  <c r="G245"/>
  <c r="C242"/>
  <c r="I283" i="12"/>
  <c r="D935" l="1"/>
  <c r="I22" i="24" s="1"/>
  <c r="D295" i="7"/>
  <c r="K12" i="31" s="1"/>
  <c r="D314" i="7"/>
  <c r="J14" i="31" s="1"/>
  <c r="D333" i="7"/>
  <c r="K15" i="31" s="1"/>
  <c r="D276" i="7"/>
  <c r="D1023" i="12"/>
  <c r="O34" i="24" s="1"/>
  <c r="D979" i="12"/>
  <c r="D891"/>
  <c r="D257" i="7"/>
  <c r="D238"/>
  <c r="K9" i="45" s="1"/>
  <c r="J62" i="12"/>
  <c r="J63"/>
  <c r="J64"/>
  <c r="J65"/>
  <c r="J66"/>
  <c r="J67"/>
  <c r="J68"/>
  <c r="J69"/>
  <c r="J70"/>
  <c r="J71"/>
  <c r="J72"/>
  <c r="J73"/>
  <c r="J74"/>
  <c r="J75"/>
  <c r="J76"/>
  <c r="J77"/>
  <c r="J78"/>
  <c r="J79"/>
  <c r="J80"/>
  <c r="J81"/>
  <c r="E23" i="7"/>
  <c r="I11" i="31" l="1"/>
  <c r="M11"/>
  <c r="K11"/>
  <c r="M33" i="24"/>
  <c r="O33"/>
  <c r="K33"/>
  <c r="O27"/>
  <c r="K27"/>
  <c r="M27"/>
  <c r="I27"/>
  <c r="M10" i="44"/>
  <c r="I10"/>
  <c r="O10"/>
  <c r="K10"/>
  <c r="M9" i="45"/>
  <c r="O9" s="1"/>
  <c r="O17" i="24"/>
  <c r="K17"/>
  <c r="M17"/>
  <c r="I17"/>
  <c r="E227" i="7"/>
  <c r="P9" i="28"/>
  <c r="E20" i="12"/>
  <c r="Q9" i="45" l="1"/>
  <c r="D27" i="38"/>
  <c r="P11" i="46" l="1"/>
  <c r="Q11"/>
  <c r="P12"/>
  <c r="Q12"/>
  <c r="P13"/>
  <c r="Q13"/>
  <c r="P14"/>
  <c r="Q14"/>
  <c r="P15"/>
  <c r="Q15"/>
  <c r="P16"/>
  <c r="Q16"/>
  <c r="P17"/>
  <c r="Q17"/>
  <c r="P18"/>
  <c r="Q18"/>
  <c r="P19"/>
  <c r="P20"/>
  <c r="Q20"/>
  <c r="P21"/>
  <c r="Q21"/>
  <c r="P22"/>
  <c r="Q22"/>
  <c r="P23"/>
  <c r="Q23"/>
  <c r="P24"/>
  <c r="Q24"/>
  <c r="P25"/>
  <c r="Q25"/>
  <c r="P26"/>
  <c r="Q26"/>
  <c r="P27"/>
  <c r="Q27"/>
  <c r="P28"/>
  <c r="Q28"/>
  <c r="P29"/>
  <c r="Q29"/>
  <c r="P30"/>
  <c r="Q30"/>
  <c r="P31"/>
  <c r="Q31"/>
  <c r="P32"/>
  <c r="Q32"/>
  <c r="P9"/>
  <c r="P10"/>
  <c r="Q10"/>
  <c r="C143" i="43" l="1"/>
  <c r="C100"/>
  <c r="C57"/>
  <c r="C14"/>
  <c r="C163" i="42"/>
  <c r="C133"/>
  <c r="C103"/>
  <c r="C73"/>
  <c r="C43"/>
  <c r="C107" i="40"/>
  <c r="C76"/>
  <c r="C45"/>
  <c r="C13" i="42"/>
  <c r="C14" i="40"/>
  <c r="C851" i="12"/>
  <c r="C807"/>
  <c r="C763"/>
  <c r="C719"/>
  <c r="C675"/>
  <c r="C631"/>
  <c r="C587"/>
  <c r="C543"/>
  <c r="C499"/>
  <c r="C455"/>
  <c r="C411"/>
  <c r="C367"/>
  <c r="C322"/>
  <c r="C278"/>
  <c r="C234"/>
  <c r="C190"/>
  <c r="C146"/>
  <c r="C102"/>
  <c r="C58"/>
  <c r="C14"/>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74"/>
  <c r="C14"/>
  <c r="C223" i="7"/>
  <c r="C204"/>
  <c r="C185"/>
  <c r="C166"/>
  <c r="C147"/>
  <c r="C128"/>
  <c r="C109"/>
  <c r="C90"/>
  <c r="C71"/>
  <c r="C52"/>
  <c r="C33"/>
  <c r="C14"/>
  <c r="P23" i="50"/>
  <c r="Q23"/>
  <c r="P24"/>
  <c r="Q24"/>
  <c r="P25"/>
  <c r="Q25"/>
  <c r="P26"/>
  <c r="Q26"/>
  <c r="P27"/>
  <c r="Q27"/>
  <c r="P28"/>
  <c r="Q28"/>
  <c r="P29"/>
  <c r="Q29"/>
  <c r="P31"/>
  <c r="Q31"/>
  <c r="P32"/>
  <c r="Q32"/>
  <c r="P33"/>
  <c r="Q33"/>
  <c r="P34"/>
  <c r="Q34"/>
  <c r="P35"/>
  <c r="Q35"/>
  <c r="P36"/>
  <c r="Q36"/>
  <c r="P37"/>
  <c r="Q37"/>
  <c r="P38"/>
  <c r="Q38"/>
  <c r="P39"/>
  <c r="Q39"/>
  <c r="P40"/>
  <c r="Q40"/>
  <c r="P41"/>
  <c r="Q41"/>
  <c r="P42"/>
  <c r="Q42"/>
  <c r="P43"/>
  <c r="Q43"/>
  <c r="P44"/>
  <c r="Q44"/>
  <c r="P45"/>
  <c r="Q45"/>
  <c r="P46"/>
  <c r="Q46"/>
  <c r="P47"/>
  <c r="Q47"/>
  <c r="P48"/>
  <c r="Q48"/>
  <c r="P49"/>
  <c r="Q49"/>
  <c r="P50"/>
  <c r="Q50"/>
  <c r="P51"/>
  <c r="Q51"/>
  <c r="P52"/>
  <c r="Q52"/>
  <c r="P53"/>
  <c r="Q53"/>
  <c r="P54"/>
  <c r="Q54"/>
  <c r="P55"/>
  <c r="Q55"/>
  <c r="P56"/>
  <c r="Q56"/>
  <c r="P57"/>
  <c r="Q57"/>
  <c r="P58"/>
  <c r="Q58"/>
  <c r="P59"/>
  <c r="Q59"/>
  <c r="P60"/>
  <c r="Q60"/>
  <c r="P61"/>
  <c r="Q61"/>
  <c r="P62"/>
  <c r="Q62"/>
  <c r="P63"/>
  <c r="Q63"/>
  <c r="P64"/>
  <c r="Q64"/>
  <c r="P65"/>
  <c r="Q65"/>
  <c r="P66"/>
  <c r="Q66"/>
  <c r="P67"/>
  <c r="Q67"/>
  <c r="P68"/>
  <c r="Q68"/>
  <c r="P69"/>
  <c r="Q69"/>
  <c r="P70"/>
  <c r="Q70"/>
  <c r="P71"/>
  <c r="Q71"/>
  <c r="P72"/>
  <c r="Q72"/>
  <c r="O74"/>
  <c r="N74"/>
  <c r="M74"/>
  <c r="L74"/>
  <c r="K74"/>
  <c r="J74"/>
  <c r="I74"/>
  <c r="H74"/>
  <c r="Q73"/>
  <c r="P73"/>
  <c r="Q21"/>
  <c r="P21"/>
  <c r="Q20"/>
  <c r="P20"/>
  <c r="Q19"/>
  <c r="P19"/>
  <c r="Q18"/>
  <c r="P18"/>
  <c r="P74" l="1"/>
  <c r="Q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Q13" i="47"/>
  <c r="P13"/>
  <c r="Q14" i="44"/>
  <c r="P14"/>
  <c r="Q13"/>
  <c r="P13"/>
  <c r="P10"/>
  <c r="Q10"/>
  <c r="P11"/>
  <c r="Q11"/>
  <c r="P12"/>
  <c r="P15"/>
  <c r="Q15"/>
  <c r="P13" i="49"/>
  <c r="Q13"/>
  <c r="P14"/>
  <c r="Q14"/>
  <c r="P15"/>
  <c r="Q15"/>
  <c r="P16"/>
  <c r="Q16"/>
  <c r="P17"/>
  <c r="Q17"/>
  <c r="P18"/>
  <c r="Q18"/>
  <c r="P23"/>
  <c r="Q23"/>
  <c r="P24"/>
  <c r="Q24"/>
  <c r="P25"/>
  <c r="Q25"/>
  <c r="E1206" i="12" l="1"/>
  <c r="F1206" s="1"/>
  <c r="D1199" s="1"/>
  <c r="E1162"/>
  <c r="F1162" s="1"/>
  <c r="D1155" s="1"/>
  <c r="I9" i="46" s="1"/>
  <c r="Q9" s="1"/>
  <c r="E1118" i="12"/>
  <c r="F1118" s="1"/>
  <c r="D1111" s="1"/>
  <c r="E1074"/>
  <c r="F1074" s="1"/>
  <c r="D1067" s="1"/>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O70" i="49"/>
  <c r="N70"/>
  <c r="M70"/>
  <c r="L70"/>
  <c r="K70"/>
  <c r="J70"/>
  <c r="I70"/>
  <c r="H70"/>
  <c r="Q69"/>
  <c r="P69"/>
  <c r="Q68"/>
  <c r="P68"/>
  <c r="Q63"/>
  <c r="P63"/>
  <c r="Q62"/>
  <c r="P62"/>
  <c r="Q50"/>
  <c r="P50"/>
  <c r="Q49"/>
  <c r="P49"/>
  <c r="Q48"/>
  <c r="P48"/>
  <c r="Q47"/>
  <c r="P47"/>
  <c r="Q35"/>
  <c r="P35"/>
  <c r="Q30"/>
  <c r="P30"/>
  <c r="Q29"/>
  <c r="P29"/>
  <c r="Q28"/>
  <c r="P28"/>
  <c r="Q27"/>
  <c r="P27"/>
  <c r="Q26"/>
  <c r="P26"/>
  <c r="Q12"/>
  <c r="P12"/>
  <c r="Q11"/>
  <c r="P11"/>
  <c r="Q10"/>
  <c r="P10"/>
  <c r="O19" i="46" l="1"/>
  <c r="K19"/>
  <c r="M19"/>
  <c r="O8"/>
  <c r="K8"/>
  <c r="M8"/>
  <c r="P70" i="49"/>
  <c r="Q70"/>
  <c r="I23" i="27" s="1"/>
  <c r="P11" i="34"/>
  <c r="Q11"/>
  <c r="P12"/>
  <c r="Q12"/>
  <c r="P13"/>
  <c r="Q13"/>
  <c r="P14"/>
  <c r="Q14"/>
  <c r="P15"/>
  <c r="Q15"/>
  <c r="P16"/>
  <c r="Q16"/>
  <c r="P17"/>
  <c r="Q17"/>
  <c r="P18"/>
  <c r="Q18"/>
  <c r="P19"/>
  <c r="Q19"/>
  <c r="P20"/>
  <c r="Q20"/>
  <c r="P21"/>
  <c r="Q21"/>
  <c r="P22"/>
  <c r="Q22"/>
  <c r="P23"/>
  <c r="Q23"/>
  <c r="P24"/>
  <c r="Q24"/>
  <c r="P25"/>
  <c r="Q25"/>
  <c r="P26"/>
  <c r="Q26"/>
  <c r="P27"/>
  <c r="Q27"/>
  <c r="P28"/>
  <c r="Q28"/>
  <c r="Q10"/>
  <c r="P10"/>
  <c r="P33" i="46"/>
  <c r="Q33"/>
  <c r="P34"/>
  <c r="Q34"/>
  <c r="P35"/>
  <c r="Q35"/>
  <c r="P8"/>
  <c r="Q20" i="31"/>
  <c r="P20"/>
  <c r="Q19"/>
  <c r="P19"/>
  <c r="Q18"/>
  <c r="P18"/>
  <c r="Q17"/>
  <c r="P17"/>
  <c r="Q16"/>
  <c r="P16"/>
  <c r="Q15"/>
  <c r="P15"/>
  <c r="Q14"/>
  <c r="P14"/>
  <c r="P13"/>
  <c r="Q12"/>
  <c r="P12"/>
  <c r="Q11"/>
  <c r="P11"/>
  <c r="P10"/>
  <c r="Q9"/>
  <c r="P9"/>
  <c r="P9" i="44"/>
  <c r="Q9"/>
  <c r="P16"/>
  <c r="Q16"/>
  <c r="P17"/>
  <c r="Q17"/>
  <c r="P18"/>
  <c r="Q18"/>
  <c r="P19"/>
  <c r="Q19"/>
  <c r="P20"/>
  <c r="Q20"/>
  <c r="Q8"/>
  <c r="P8"/>
  <c r="P10" i="24"/>
  <c r="P11"/>
  <c r="Q11"/>
  <c r="P12"/>
  <c r="Q12"/>
  <c r="P13"/>
  <c r="Q13"/>
  <c r="P14"/>
  <c r="Q14"/>
  <c r="P15"/>
  <c r="P16"/>
  <c r="P17"/>
  <c r="Q17"/>
  <c r="P18"/>
  <c r="Q18"/>
  <c r="P19"/>
  <c r="Q19"/>
  <c r="P20"/>
  <c r="Q20"/>
  <c r="P21"/>
  <c r="P22"/>
  <c r="Q22"/>
  <c r="P23"/>
  <c r="Q23"/>
  <c r="P24"/>
  <c r="Q24"/>
  <c r="P25"/>
  <c r="Q25"/>
  <c r="P26"/>
  <c r="Q26"/>
  <c r="P27"/>
  <c r="Q27"/>
  <c r="P28"/>
  <c r="Q28"/>
  <c r="P29"/>
  <c r="Q29"/>
  <c r="P30"/>
  <c r="Q30"/>
  <c r="P31"/>
  <c r="Q31"/>
  <c r="P32"/>
  <c r="Q32"/>
  <c r="P33"/>
  <c r="Q33"/>
  <c r="P34"/>
  <c r="Q34"/>
  <c r="P35"/>
  <c r="Q35"/>
  <c r="P36"/>
  <c r="Q36"/>
  <c r="P37"/>
  <c r="Q37"/>
  <c r="P9"/>
  <c r="P8" i="48"/>
  <c r="Q8"/>
  <c r="P9"/>
  <c r="Q9"/>
  <c r="P10"/>
  <c r="Q10"/>
  <c r="P11"/>
  <c r="Q11"/>
  <c r="P12"/>
  <c r="Q12"/>
  <c r="P13"/>
  <c r="Q13"/>
  <c r="P14"/>
  <c r="Q14"/>
  <c r="P15"/>
  <c r="Q15"/>
  <c r="P16"/>
  <c r="Q16"/>
  <c r="P17"/>
  <c r="Q17"/>
  <c r="P18"/>
  <c r="Q18"/>
  <c r="P19"/>
  <c r="Q19"/>
  <c r="P20"/>
  <c r="Q20"/>
  <c r="P21"/>
  <c r="Q21"/>
  <c r="P22"/>
  <c r="Q22"/>
  <c r="P24"/>
  <c r="Q24"/>
  <c r="P25"/>
  <c r="Q25"/>
  <c r="P26"/>
  <c r="Q26"/>
  <c r="P27"/>
  <c r="Q27"/>
  <c r="P28"/>
  <c r="Q28"/>
  <c r="P29"/>
  <c r="Q29"/>
  <c r="P30"/>
  <c r="Q30"/>
  <c r="P31"/>
  <c r="Q31"/>
  <c r="P32"/>
  <c r="Q32"/>
  <c r="P33"/>
  <c r="Q33"/>
  <c r="P34"/>
  <c r="Q34"/>
  <c r="P35"/>
  <c r="Q35"/>
  <c r="P36"/>
  <c r="Q36"/>
  <c r="P37"/>
  <c r="Q37"/>
  <c r="P38"/>
  <c r="Q38"/>
  <c r="P39"/>
  <c r="Q39"/>
  <c r="P40"/>
  <c r="Q40"/>
  <c r="P41"/>
  <c r="Q41"/>
  <c r="P42"/>
  <c r="Q42"/>
  <c r="Q23"/>
  <c r="P23"/>
  <c r="P9" i="47"/>
  <c r="Q9"/>
  <c r="P10"/>
  <c r="Q10"/>
  <c r="P11"/>
  <c r="Q11"/>
  <c r="P12"/>
  <c r="Q12"/>
  <c r="P14"/>
  <c r="Q14"/>
  <c r="P15"/>
  <c r="Q15"/>
  <c r="P16"/>
  <c r="Q16"/>
  <c r="P17"/>
  <c r="Q17"/>
  <c r="P18"/>
  <c r="Q18"/>
  <c r="P19"/>
  <c r="Q19"/>
  <c r="P20"/>
  <c r="Q20"/>
  <c r="Q8"/>
  <c r="P8"/>
  <c r="P11" i="33"/>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Q10"/>
  <c r="P10"/>
  <c r="P9" i="45"/>
  <c r="P10"/>
  <c r="Q10"/>
  <c r="P11"/>
  <c r="Q11"/>
  <c r="P12"/>
  <c r="Q12"/>
  <c r="P13"/>
  <c r="P15"/>
  <c r="Q15"/>
  <c r="P16"/>
  <c r="Q16"/>
  <c r="P17"/>
  <c r="Q17"/>
  <c r="P18"/>
  <c r="Q18"/>
  <c r="P19"/>
  <c r="Q19"/>
  <c r="P20"/>
  <c r="P22"/>
  <c r="P23"/>
  <c r="Q23"/>
  <c r="P24"/>
  <c r="Q24"/>
  <c r="P25"/>
  <c r="Q25"/>
  <c r="P26"/>
  <c r="Q26"/>
  <c r="P27"/>
  <c r="P29"/>
  <c r="P30"/>
  <c r="P31"/>
  <c r="Q31"/>
  <c r="P32"/>
  <c r="Q32"/>
  <c r="P33"/>
  <c r="Q33"/>
  <c r="P7"/>
  <c r="P9" i="23"/>
  <c r="Q9"/>
  <c r="P10"/>
  <c r="Q10"/>
  <c r="P11"/>
  <c r="Q11"/>
  <c r="P12"/>
  <c r="Q12"/>
  <c r="P13"/>
  <c r="Q13"/>
  <c r="P14"/>
  <c r="Q14"/>
  <c r="P15"/>
  <c r="Q15"/>
  <c r="P16"/>
  <c r="Q16"/>
  <c r="P17"/>
  <c r="Q17"/>
  <c r="P18"/>
  <c r="Q18"/>
  <c r="P19"/>
  <c r="Q19"/>
  <c r="P20"/>
  <c r="P21"/>
  <c r="Q21"/>
  <c r="P22"/>
  <c r="Q22"/>
  <c r="P23"/>
  <c r="Q23"/>
  <c r="P24"/>
  <c r="Q24"/>
  <c r="P25"/>
  <c r="Q25"/>
  <c r="P26"/>
  <c r="Q26"/>
  <c r="P8"/>
  <c r="Q42" i="30"/>
  <c r="P42"/>
  <c r="Q41"/>
  <c r="P41"/>
  <c r="Q40"/>
  <c r="P40"/>
  <c r="Q39"/>
  <c r="P39"/>
  <c r="Q38"/>
  <c r="P38"/>
  <c r="Q37"/>
  <c r="P37"/>
  <c r="Q36"/>
  <c r="P36"/>
  <c r="Q35"/>
  <c r="P35"/>
  <c r="Q34"/>
  <c r="P34"/>
  <c r="Q33"/>
  <c r="P33"/>
  <c r="Q32"/>
  <c r="P32"/>
  <c r="Q31"/>
  <c r="P31"/>
  <c r="Q29"/>
  <c r="P29"/>
  <c r="Q28"/>
  <c r="P28"/>
  <c r="P26"/>
  <c r="P25"/>
  <c r="Q24"/>
  <c r="P24"/>
  <c r="Q23"/>
  <c r="P23"/>
  <c r="P22"/>
  <c r="P21"/>
  <c r="Q20"/>
  <c r="P20"/>
  <c r="Q19"/>
  <c r="P19"/>
  <c r="P18"/>
  <c r="P17"/>
  <c r="Q16"/>
  <c r="P16"/>
  <c r="P15"/>
  <c r="P14"/>
  <c r="P13"/>
  <c r="P11"/>
  <c r="P10"/>
  <c r="Q20" i="29"/>
  <c r="P20"/>
  <c r="Q19"/>
  <c r="P19"/>
  <c r="Q18"/>
  <c r="P18"/>
  <c r="Q17"/>
  <c r="P17"/>
  <c r="Q16"/>
  <c r="P16"/>
  <c r="Q15"/>
  <c r="P15"/>
  <c r="Q14"/>
  <c r="P14"/>
  <c r="Q13"/>
  <c r="P13"/>
  <c r="Q12"/>
  <c r="P12"/>
  <c r="P11"/>
  <c r="P10"/>
  <c r="P9"/>
  <c r="P8"/>
  <c r="Q72" i="22"/>
  <c r="P72"/>
  <c r="Q71"/>
  <c r="P71"/>
  <c r="Q70"/>
  <c r="P70"/>
  <c r="Q69"/>
  <c r="P69"/>
  <c r="Q68"/>
  <c r="P68"/>
  <c r="Q67"/>
  <c r="P67"/>
  <c r="Q66"/>
  <c r="P66"/>
  <c r="Q65"/>
  <c r="P65"/>
  <c r="Q64"/>
  <c r="P64"/>
  <c r="Q63"/>
  <c r="P63"/>
  <c r="Q62"/>
  <c r="P62"/>
  <c r="Q61"/>
  <c r="P61"/>
  <c r="Q60"/>
  <c r="P60"/>
  <c r="Q59"/>
  <c r="P59"/>
  <c r="Q58"/>
  <c r="P58"/>
  <c r="Q57"/>
  <c r="P57"/>
  <c r="Q56"/>
  <c r="P56"/>
  <c r="Q55"/>
  <c r="P55"/>
  <c r="Q54"/>
  <c r="P54"/>
  <c r="Q53"/>
  <c r="P53"/>
  <c r="P52"/>
  <c r="Q51"/>
  <c r="P51"/>
  <c r="Q50"/>
  <c r="P50"/>
  <c r="Q49"/>
  <c r="P49"/>
  <c r="Q48"/>
  <c r="P48"/>
  <c r="Q47"/>
  <c r="P47"/>
  <c r="Q46"/>
  <c r="P46"/>
  <c r="Q45"/>
  <c r="P45"/>
  <c r="Q44"/>
  <c r="P44"/>
  <c r="P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P10"/>
  <c r="P9"/>
  <c r="Q73"/>
  <c r="P73"/>
  <c r="P9" i="21"/>
  <c r="Q9"/>
  <c r="P10"/>
  <c r="Q10"/>
  <c r="P11"/>
  <c r="Q11"/>
  <c r="P12"/>
  <c r="Q12"/>
  <c r="P13"/>
  <c r="Q13"/>
  <c r="P14"/>
  <c r="P15"/>
  <c r="Q15"/>
  <c r="P16"/>
  <c r="Q16"/>
  <c r="P17"/>
  <c r="Q17"/>
  <c r="P18"/>
  <c r="Q18"/>
  <c r="P19"/>
  <c r="Q19"/>
  <c r="P20"/>
  <c r="P21"/>
  <c r="Q21"/>
  <c r="P22"/>
  <c r="Q22"/>
  <c r="P23"/>
  <c r="Q23"/>
  <c r="P24"/>
  <c r="Q24"/>
  <c r="P25"/>
  <c r="Q25"/>
  <c r="P26"/>
  <c r="Q26"/>
  <c r="P27"/>
  <c r="Q27"/>
  <c r="P28"/>
  <c r="P29"/>
  <c r="Q29"/>
  <c r="P30"/>
  <c r="Q30"/>
  <c r="P33"/>
  <c r="Q33"/>
  <c r="P34"/>
  <c r="Q34"/>
  <c r="P35"/>
  <c r="Q35"/>
  <c r="P36"/>
  <c r="Q36"/>
  <c r="P37"/>
  <c r="Q37"/>
  <c r="P38"/>
  <c r="Q38"/>
  <c r="P39"/>
  <c r="P40"/>
  <c r="Q40"/>
  <c r="P41"/>
  <c r="Q41"/>
  <c r="P42"/>
  <c r="Q42"/>
  <c r="P43"/>
  <c r="Q43"/>
  <c r="P44"/>
  <c r="Q44"/>
  <c r="P45"/>
  <c r="Q45"/>
  <c r="P46"/>
  <c r="Q46"/>
  <c r="P8"/>
  <c r="P10" i="28"/>
  <c r="P11"/>
  <c r="P12"/>
  <c r="P13"/>
  <c r="P14"/>
  <c r="P15"/>
  <c r="P16"/>
  <c r="P17"/>
  <c r="P18"/>
  <c r="P19"/>
  <c r="P20"/>
  <c r="P21"/>
  <c r="P22"/>
  <c r="P23"/>
  <c r="P24"/>
  <c r="P25"/>
  <c r="P26"/>
  <c r="P27"/>
  <c r="Q11"/>
  <c r="Q12"/>
  <c r="Q13"/>
  <c r="Q14"/>
  <c r="Q15"/>
  <c r="Q16"/>
  <c r="Q17"/>
  <c r="Q18"/>
  <c r="Q20"/>
  <c r="Q21"/>
  <c r="Q22"/>
  <c r="Q23"/>
  <c r="Q24"/>
  <c r="Q25"/>
  <c r="Q26"/>
  <c r="Q27"/>
  <c r="Q8" i="46" l="1"/>
  <c r="Q19"/>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44"/>
  <c r="J843"/>
  <c r="J842"/>
  <c r="J841"/>
  <c r="J840"/>
  <c r="J839"/>
  <c r="J838"/>
  <c r="J837"/>
  <c r="J836"/>
  <c r="J835"/>
  <c r="J834"/>
  <c r="J833"/>
  <c r="J832"/>
  <c r="J831"/>
  <c r="J830"/>
  <c r="J829"/>
  <c r="J828"/>
  <c r="J827"/>
  <c r="J826"/>
  <c r="J825"/>
  <c r="J824"/>
  <c r="J823"/>
  <c r="J822"/>
  <c r="J821"/>
  <c r="J820"/>
  <c r="J819"/>
  <c r="J818"/>
  <c r="J817"/>
  <c r="J816"/>
  <c r="J815"/>
  <c r="J800"/>
  <c r="J799"/>
  <c r="J798"/>
  <c r="J797"/>
  <c r="J796"/>
  <c r="J795"/>
  <c r="J794"/>
  <c r="J793"/>
  <c r="J792"/>
  <c r="J791"/>
  <c r="J790"/>
  <c r="J789"/>
  <c r="J788"/>
  <c r="J787"/>
  <c r="J786"/>
  <c r="J785"/>
  <c r="J784"/>
  <c r="J783"/>
  <c r="J782"/>
  <c r="J781"/>
  <c r="J780"/>
  <c r="J779"/>
  <c r="J778"/>
  <c r="J777"/>
  <c r="J776"/>
  <c r="J775"/>
  <c r="J774"/>
  <c r="J773"/>
  <c r="J772"/>
  <c r="J771"/>
  <c r="J770"/>
  <c r="J769"/>
  <c r="J756"/>
  <c r="J755"/>
  <c r="J754"/>
  <c r="J753"/>
  <c r="J752"/>
  <c r="J751"/>
  <c r="J750"/>
  <c r="J749"/>
  <c r="J748"/>
  <c r="J747"/>
  <c r="J746"/>
  <c r="J745"/>
  <c r="J744"/>
  <c r="J743"/>
  <c r="J742"/>
  <c r="J741"/>
  <c r="J740"/>
  <c r="J739"/>
  <c r="J738"/>
  <c r="J737"/>
  <c r="J736"/>
  <c r="J735"/>
  <c r="J734"/>
  <c r="J733"/>
  <c r="J732"/>
  <c r="J731"/>
  <c r="J730"/>
  <c r="J729"/>
  <c r="J728"/>
  <c r="J727"/>
  <c r="J726"/>
  <c r="J725"/>
  <c r="J712"/>
  <c r="J711"/>
  <c r="J710"/>
  <c r="J709"/>
  <c r="J708"/>
  <c r="J707"/>
  <c r="J706"/>
  <c r="J705"/>
  <c r="J704"/>
  <c r="J703"/>
  <c r="J702"/>
  <c r="J701"/>
  <c r="J700"/>
  <c r="J699"/>
  <c r="J698"/>
  <c r="J697"/>
  <c r="J696"/>
  <c r="J695"/>
  <c r="J694"/>
  <c r="J693"/>
  <c r="J692"/>
  <c r="J691"/>
  <c r="J690"/>
  <c r="J689"/>
  <c r="J688"/>
  <c r="J687"/>
  <c r="J686"/>
  <c r="J685"/>
  <c r="J684"/>
  <c r="J683"/>
  <c r="J682"/>
  <c r="J681"/>
  <c r="J680"/>
  <c r="J668"/>
  <c r="J667"/>
  <c r="J666"/>
  <c r="J665"/>
  <c r="J664"/>
  <c r="J663"/>
  <c r="J662"/>
  <c r="J661"/>
  <c r="J660"/>
  <c r="J659"/>
  <c r="J658"/>
  <c r="J657"/>
  <c r="J656"/>
  <c r="J655"/>
  <c r="J654"/>
  <c r="J653"/>
  <c r="J652"/>
  <c r="J651"/>
  <c r="J650"/>
  <c r="J649"/>
  <c r="J648"/>
  <c r="J647"/>
  <c r="J646"/>
  <c r="J645"/>
  <c r="J644"/>
  <c r="J643"/>
  <c r="J642"/>
  <c r="J641"/>
  <c r="J640"/>
  <c r="J639"/>
  <c r="J638"/>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36"/>
  <c r="J535"/>
  <c r="J534"/>
  <c r="J533"/>
  <c r="J532"/>
  <c r="J531"/>
  <c r="J530"/>
  <c r="J529"/>
  <c r="J528"/>
  <c r="J527"/>
  <c r="J526"/>
  <c r="J525"/>
  <c r="J524"/>
  <c r="J523"/>
  <c r="J522"/>
  <c r="J521"/>
  <c r="J520"/>
  <c r="J519"/>
  <c r="J518"/>
  <c r="J517"/>
  <c r="J516"/>
  <c r="J515"/>
  <c r="J514"/>
  <c r="J513"/>
  <c r="J512"/>
  <c r="J511"/>
  <c r="J510"/>
  <c r="J509"/>
  <c r="J508"/>
  <c r="J507"/>
  <c r="J506"/>
  <c r="J505"/>
  <c r="J504"/>
  <c r="J492"/>
  <c r="J491"/>
  <c r="J490"/>
  <c r="J489"/>
  <c r="J488"/>
  <c r="J487"/>
  <c r="J486"/>
  <c r="J485"/>
  <c r="J484"/>
  <c r="J483"/>
  <c r="J482"/>
  <c r="J481"/>
  <c r="J480"/>
  <c r="J479"/>
  <c r="J478"/>
  <c r="J477"/>
  <c r="J476"/>
  <c r="J475"/>
  <c r="J474"/>
  <c r="J473"/>
  <c r="J472"/>
  <c r="J471"/>
  <c r="J470"/>
  <c r="J469"/>
  <c r="J468"/>
  <c r="J467"/>
  <c r="J466"/>
  <c r="J465"/>
  <c r="J464"/>
  <c r="J463"/>
  <c r="J462"/>
  <c r="J461"/>
  <c r="J460"/>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15"/>
  <c r="J314"/>
  <c r="J313"/>
  <c r="J312"/>
  <c r="J311"/>
  <c r="J310"/>
  <c r="J309"/>
  <c r="J308"/>
  <c r="J307"/>
  <c r="J306"/>
  <c r="J305"/>
  <c r="J304"/>
  <c r="J303"/>
  <c r="J302"/>
  <c r="J301"/>
  <c r="J300"/>
  <c r="J299"/>
  <c r="J298"/>
  <c r="J297"/>
  <c r="J296"/>
  <c r="J295"/>
  <c r="J294"/>
  <c r="J293"/>
  <c r="J292"/>
  <c r="J291"/>
  <c r="J290"/>
  <c r="J289"/>
  <c r="J288"/>
  <c r="J287"/>
  <c r="J271"/>
  <c r="J270"/>
  <c r="J269"/>
  <c r="J268"/>
  <c r="J267"/>
  <c r="J266"/>
  <c r="J265"/>
  <c r="J264"/>
  <c r="J263"/>
  <c r="J262"/>
  <c r="J261"/>
  <c r="J260"/>
  <c r="J259"/>
  <c r="J258"/>
  <c r="J257"/>
  <c r="J256"/>
  <c r="J255"/>
  <c r="J254"/>
  <c r="J253"/>
  <c r="J252"/>
  <c r="J251"/>
  <c r="J250"/>
  <c r="J249"/>
  <c r="J248"/>
  <c r="J247"/>
  <c r="J246"/>
  <c r="J245"/>
  <c r="J244"/>
  <c r="J243"/>
  <c r="J242"/>
  <c r="J227"/>
  <c r="J226"/>
  <c r="J225"/>
  <c r="J224"/>
  <c r="J223"/>
  <c r="J222"/>
  <c r="J221"/>
  <c r="J220"/>
  <c r="J219"/>
  <c r="J218"/>
  <c r="J217"/>
  <c r="J216"/>
  <c r="J215"/>
  <c r="J214"/>
  <c r="J213"/>
  <c r="J212"/>
  <c r="J211"/>
  <c r="J210"/>
  <c r="J209"/>
  <c r="J208"/>
  <c r="J207"/>
  <c r="J206"/>
  <c r="J205"/>
  <c r="J204"/>
  <c r="J203"/>
  <c r="J202"/>
  <c r="J201"/>
  <c r="J200"/>
  <c r="J199"/>
  <c r="J198"/>
  <c r="J197"/>
  <c r="J196"/>
  <c r="J183"/>
  <c r="J182"/>
  <c r="J181"/>
  <c r="J180"/>
  <c r="J179"/>
  <c r="J178"/>
  <c r="J177"/>
  <c r="J176"/>
  <c r="J175"/>
  <c r="J174"/>
  <c r="J173"/>
  <c r="J172"/>
  <c r="J171"/>
  <c r="J170"/>
  <c r="J169"/>
  <c r="J168"/>
  <c r="J167"/>
  <c r="J166"/>
  <c r="J165"/>
  <c r="J164"/>
  <c r="J163"/>
  <c r="J162"/>
  <c r="J161"/>
  <c r="J160"/>
  <c r="J159"/>
  <c r="J158"/>
  <c r="J157"/>
  <c r="J156"/>
  <c r="J155"/>
  <c r="J154"/>
  <c r="J153"/>
  <c r="J139"/>
  <c r="J138"/>
  <c r="J137"/>
  <c r="J136"/>
  <c r="J135"/>
  <c r="J134"/>
  <c r="J133"/>
  <c r="J132"/>
  <c r="J131"/>
  <c r="J130"/>
  <c r="J129"/>
  <c r="J128"/>
  <c r="J127"/>
  <c r="J126"/>
  <c r="J125"/>
  <c r="J124"/>
  <c r="J123"/>
  <c r="J122"/>
  <c r="J121"/>
  <c r="J120"/>
  <c r="J119"/>
  <c r="J118"/>
  <c r="J117"/>
  <c r="J116"/>
  <c r="J115"/>
  <c r="J114"/>
  <c r="J113"/>
  <c r="J95"/>
  <c r="J94"/>
  <c r="J93"/>
  <c r="J92"/>
  <c r="J91"/>
  <c r="J90"/>
  <c r="J89"/>
  <c r="J88"/>
  <c r="J87"/>
  <c r="J86"/>
  <c r="J85"/>
  <c r="J84"/>
  <c r="J83"/>
  <c r="J8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F241"/>
  <c r="I240"/>
  <c r="F240"/>
  <c r="I239"/>
  <c r="I238"/>
  <c r="I237"/>
  <c r="E237"/>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E61"/>
  <c r="F61" s="1"/>
  <c r="J53" i="10"/>
  <c r="J52"/>
  <c r="J51"/>
  <c r="J50"/>
  <c r="J49"/>
  <c r="J48"/>
  <c r="J47"/>
  <c r="J46"/>
  <c r="J45"/>
  <c r="J44"/>
  <c r="J43"/>
  <c r="J42"/>
  <c r="J41"/>
  <c r="J76"/>
  <c r="J75"/>
  <c r="J74"/>
  <c r="J73"/>
  <c r="J72"/>
  <c r="J71"/>
  <c r="J70"/>
  <c r="J67"/>
  <c r="J66"/>
  <c r="J65"/>
  <c r="J64"/>
  <c r="J99"/>
  <c r="J98"/>
  <c r="J97"/>
  <c r="J96"/>
  <c r="J93"/>
  <c r="J92"/>
  <c r="J91"/>
  <c r="J90"/>
  <c r="J89"/>
  <c r="J88"/>
  <c r="J122"/>
  <c r="J121"/>
  <c r="J120"/>
  <c r="J119"/>
  <c r="J118"/>
  <c r="J117"/>
  <c r="J116"/>
  <c r="J115"/>
  <c r="J114"/>
  <c r="J113"/>
  <c r="J112"/>
  <c r="J111"/>
  <c r="J145"/>
  <c r="J144"/>
  <c r="J143"/>
  <c r="J142"/>
  <c r="J141"/>
  <c r="J140"/>
  <c r="J139"/>
  <c r="J138"/>
  <c r="J137"/>
  <c r="J136"/>
  <c r="J135"/>
  <c r="J134"/>
  <c r="J133"/>
  <c r="J168"/>
  <c r="J167"/>
  <c r="J166"/>
  <c r="J165"/>
  <c r="J164"/>
  <c r="J163"/>
  <c r="J162"/>
  <c r="J161"/>
  <c r="J159"/>
  <c r="J158"/>
  <c r="J157"/>
  <c r="J156"/>
  <c r="J191"/>
  <c r="J190"/>
  <c r="J189"/>
  <c r="J188"/>
  <c r="J187"/>
  <c r="J186"/>
  <c r="J185"/>
  <c r="J184"/>
  <c r="J183"/>
  <c r="J182"/>
  <c r="J181"/>
  <c r="J180"/>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s="1"/>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16" i="7"/>
  <c r="K197"/>
  <c r="K196"/>
  <c r="K192"/>
  <c r="K191"/>
  <c r="K178"/>
  <c r="K177"/>
  <c r="K173"/>
  <c r="K172"/>
  <c r="K159"/>
  <c r="K158"/>
  <c r="K157"/>
  <c r="K156"/>
  <c r="K155"/>
  <c r="K154"/>
  <c r="K153"/>
  <c r="K152"/>
  <c r="K151"/>
  <c r="K140"/>
  <c r="K139"/>
  <c r="K121"/>
  <c r="K120"/>
  <c r="K116"/>
  <c r="K115"/>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G227"/>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G157"/>
  <c r="J156"/>
  <c r="G156"/>
  <c r="J155"/>
  <c r="G155"/>
  <c r="J154"/>
  <c r="G154"/>
  <c r="J153"/>
  <c r="G153"/>
  <c r="J152"/>
  <c r="G152"/>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F420" i="8" l="1"/>
  <c r="G420" s="1"/>
  <c r="F237" i="12"/>
  <c r="E238"/>
  <c r="D124" i="9"/>
  <c r="D72" i="40"/>
  <c r="D103"/>
  <c r="P60" i="43"/>
  <c r="Q61"/>
  <c r="P62"/>
  <c r="Q63"/>
  <c r="P64"/>
  <c r="Q65"/>
  <c r="P66"/>
  <c r="Q67"/>
  <c r="P68"/>
  <c r="Q69"/>
  <c r="P70"/>
  <c r="Q71"/>
  <c r="P72"/>
  <c r="Q73"/>
  <c r="P74"/>
  <c r="Q75"/>
  <c r="P76"/>
  <c r="Q77"/>
  <c r="P78"/>
  <c r="Q79"/>
  <c r="P80"/>
  <c r="Q81"/>
  <c r="P82"/>
  <c r="Q83"/>
  <c r="P84"/>
  <c r="Q85"/>
  <c r="P86"/>
  <c r="Q87"/>
  <c r="P88"/>
  <c r="Q89"/>
  <c r="P90"/>
  <c r="Q91"/>
  <c r="P92"/>
  <c r="D143" i="9"/>
  <c r="D200"/>
  <c r="D219"/>
  <c r="F180" i="8"/>
  <c r="G180" s="1"/>
  <c r="D96" i="43"/>
  <c r="D40" i="42"/>
  <c r="D160"/>
  <c r="D70"/>
  <c r="D41" i="40"/>
  <c r="D54" i="12"/>
  <c r="D142"/>
  <c r="K10" i="22" s="1"/>
  <c r="D495" i="12"/>
  <c r="O25" i="30" s="1"/>
  <c r="Q25" s="1"/>
  <c r="D583" i="12"/>
  <c r="M13" i="45" s="1"/>
  <c r="Q13" s="1"/>
  <c r="D671" i="12"/>
  <c r="D847"/>
  <c r="D363"/>
  <c r="M17" i="30" s="1"/>
  <c r="Q17" s="1"/>
  <c r="D715" i="12"/>
  <c r="D803"/>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I10" i="30" s="1"/>
  <c r="D33" i="10"/>
  <c r="D56"/>
  <c r="D148"/>
  <c r="K27" i="45" s="1"/>
  <c r="Q27" s="1"/>
  <c r="D240" i="10"/>
  <c r="I16" i="24" s="1"/>
  <c r="Q16" s="1"/>
  <c r="D263" i="10"/>
  <c r="D102"/>
  <c r="O8" i="29" s="1"/>
  <c r="Q8" s="1"/>
  <c r="D194" i="10"/>
  <c r="F768" i="8"/>
  <c r="G768" s="1"/>
  <c r="F804"/>
  <c r="G804" s="1"/>
  <c r="F756"/>
  <c r="G756" s="1"/>
  <c r="F753"/>
  <c r="G753" s="1"/>
  <c r="F762"/>
  <c r="G762" s="1"/>
  <c r="F745"/>
  <c r="G745" s="1"/>
  <c r="F766"/>
  <c r="G766" s="1"/>
  <c r="F774"/>
  <c r="G774" s="1"/>
  <c r="D48" i="7"/>
  <c r="D29"/>
  <c r="K9" i="22" s="1"/>
  <c r="Q9" s="1"/>
  <c r="D143" i="7"/>
  <c r="D162"/>
  <c r="K18" i="30" s="1"/>
  <c r="Q18" s="1"/>
  <c r="D86" i="7"/>
  <c r="D200"/>
  <c r="D219"/>
  <c r="I7" i="45" s="1"/>
  <c r="Q7" s="1"/>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M8" i="23" s="1"/>
  <c r="Q8" s="1"/>
  <c r="D98" i="12"/>
  <c r="I39" i="21" s="1"/>
  <c r="D186" i="12"/>
  <c r="I43" i="22" s="1"/>
  <c r="Q43" s="1"/>
  <c r="D274" i="12"/>
  <c r="D407"/>
  <c r="M21" i="30" s="1"/>
  <c r="Q21" s="1"/>
  <c r="D318" i="12"/>
  <c r="D451"/>
  <c r="M22" i="30" s="1"/>
  <c r="Q22" s="1"/>
  <c r="D759" i="12"/>
  <c r="D217" i="10"/>
  <c r="I10" i="31" s="1"/>
  <c r="Q10" s="1"/>
  <c r="D171" i="10"/>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O26" i="30" s="1"/>
  <c r="Q26" s="1"/>
  <c r="D124" i="7"/>
  <c r="M13" i="30" s="1"/>
  <c r="Q13" s="1"/>
  <c r="D67" i="7"/>
  <c r="I10" i="29" s="1"/>
  <c r="H36" i="46"/>
  <c r="I36"/>
  <c r="J36"/>
  <c r="K36"/>
  <c r="L36"/>
  <c r="M36"/>
  <c r="N36"/>
  <c r="O36"/>
  <c r="P36"/>
  <c r="Q36"/>
  <c r="I21" i="27" s="1"/>
  <c r="N34" i="45"/>
  <c r="O34"/>
  <c r="H47" i="21"/>
  <c r="J47"/>
  <c r="L47"/>
  <c r="N47"/>
  <c r="P47"/>
  <c r="J74" i="22"/>
  <c r="L74"/>
  <c r="N74"/>
  <c r="O74"/>
  <c r="P74"/>
  <c r="H74"/>
  <c r="K14" i="21" l="1"/>
  <c r="O14"/>
  <c r="O21" i="24"/>
  <c r="K21"/>
  <c r="M21"/>
  <c r="I21"/>
  <c r="K13" i="31"/>
  <c r="I13"/>
  <c r="M10" i="28"/>
  <c r="I10"/>
  <c r="K10"/>
  <c r="M20" i="23"/>
  <c r="I20"/>
  <c r="K20"/>
  <c r="M29" i="45"/>
  <c r="I29"/>
  <c r="M15" i="24"/>
  <c r="O15"/>
  <c r="I15"/>
  <c r="K15"/>
  <c r="M30" i="45"/>
  <c r="K30"/>
  <c r="K34" s="1"/>
  <c r="K20"/>
  <c r="M20"/>
  <c r="I11" i="29"/>
  <c r="M11"/>
  <c r="M14" i="30"/>
  <c r="I14"/>
  <c r="O14"/>
  <c r="K14"/>
  <c r="I52" i="22"/>
  <c r="K52"/>
  <c r="K10" i="30"/>
  <c r="M10" s="1"/>
  <c r="M10" i="24"/>
  <c r="I10"/>
  <c r="O10"/>
  <c r="K10"/>
  <c r="I22" i="45"/>
  <c r="Q22" s="1"/>
  <c r="K9" i="24"/>
  <c r="I9"/>
  <c r="M39" i="21"/>
  <c r="O39"/>
  <c r="K39"/>
  <c r="E239" i="12"/>
  <c r="F239" s="1"/>
  <c r="F238"/>
  <c r="M15" i="30"/>
  <c r="I15"/>
  <c r="K15"/>
  <c r="O15"/>
  <c r="M10" i="22"/>
  <c r="Q10" s="1"/>
  <c r="M11" i="30"/>
  <c r="I11"/>
  <c r="O11"/>
  <c r="K11"/>
  <c r="K10" i="29"/>
  <c r="M10" s="1"/>
  <c r="K28" i="21"/>
  <c r="M28"/>
  <c r="O28"/>
  <c r="O47" s="1"/>
  <c r="D70" i="8"/>
  <c r="I12" i="44" s="1"/>
  <c r="Q12" s="1"/>
  <c r="D490" i="8"/>
  <c r="D250"/>
  <c r="D730"/>
  <c r="D130"/>
  <c r="D550"/>
  <c r="D910"/>
  <c r="D850"/>
  <c r="D790"/>
  <c r="D190"/>
  <c r="D430"/>
  <c r="D370"/>
  <c r="D670"/>
  <c r="D610"/>
  <c r="D310"/>
  <c r="Q39" i="21" l="1"/>
  <c r="Q10" i="24"/>
  <c r="Q30" i="45"/>
  <c r="Q29"/>
  <c r="H34"/>
  <c r="I34"/>
  <c r="Q10" i="28"/>
  <c r="Q13" i="31"/>
  <c r="Q21" i="24"/>
  <c r="Q14" i="21"/>
  <c r="Q10" i="30"/>
  <c r="Q20" i="23"/>
  <c r="I74" i="22"/>
  <c r="Q20" i="45"/>
  <c r="J34"/>
  <c r="Q11" i="29"/>
  <c r="Q15" i="24"/>
  <c r="M52" i="22"/>
  <c r="Q52" s="1"/>
  <c r="Q74" s="1"/>
  <c r="I6" i="27" s="1"/>
  <c r="K74" i="22"/>
  <c r="M34" i="45"/>
  <c r="L34"/>
  <c r="Q14" i="30"/>
  <c r="Q9" i="24"/>
  <c r="Q15" i="30"/>
  <c r="D230" i="12"/>
  <c r="K9" i="29" s="1"/>
  <c r="Q11" i="30"/>
  <c r="Q10" i="29"/>
  <c r="Q28" i="21"/>
  <c r="K47"/>
  <c r="J36" i="42"/>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9" i="10"/>
  <c r="J28"/>
  <c r="J27"/>
  <c r="J26"/>
  <c r="J25"/>
  <c r="J24"/>
  <c r="J23"/>
  <c r="J22"/>
  <c r="J21"/>
  <c r="J20"/>
  <c r="J19"/>
  <c r="J18"/>
  <c r="J25" i="9"/>
  <c r="J24"/>
  <c r="J23"/>
  <c r="J22"/>
  <c r="J21"/>
  <c r="J20"/>
  <c r="J19"/>
  <c r="K66" i="8"/>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Q43" i="48"/>
  <c r="I13" i="27" s="1"/>
  <c r="P43" i="48"/>
  <c r="O43"/>
  <c r="N43"/>
  <c r="M43"/>
  <c r="L43"/>
  <c r="K43"/>
  <c r="J43"/>
  <c r="I43"/>
  <c r="H43"/>
  <c r="P34" i="45" l="1"/>
  <c r="Q34"/>
  <c r="I10" i="27" s="1"/>
  <c r="M74" i="22"/>
  <c r="M9" i="29"/>
  <c r="Q9" s="1"/>
  <c r="K126" i="8"/>
  <c r="K122"/>
  <c r="K118"/>
  <c r="K114"/>
  <c r="K110"/>
  <c r="K106"/>
  <c r="K102"/>
  <c r="K98"/>
  <c r="K94"/>
  <c r="K90"/>
  <c r="K82"/>
  <c r="K78"/>
  <c r="K125"/>
  <c r="K121"/>
  <c r="K117"/>
  <c r="K113"/>
  <c r="K109"/>
  <c r="K105"/>
  <c r="K101"/>
  <c r="K97"/>
  <c r="K93"/>
  <c r="K89"/>
  <c r="K85"/>
  <c r="K81"/>
  <c r="K124"/>
  <c r="K120"/>
  <c r="K116"/>
  <c r="K112"/>
  <c r="K108"/>
  <c r="K104"/>
  <c r="K100"/>
  <c r="K96"/>
  <c r="K92"/>
  <c r="K84"/>
  <c r="K80"/>
  <c r="K115"/>
  <c r="K99"/>
  <c r="K83"/>
  <c r="K103"/>
  <c r="K127"/>
  <c r="K111"/>
  <c r="K95"/>
  <c r="K79"/>
  <c r="K119"/>
  <c r="K123"/>
  <c r="K107"/>
  <c r="K91"/>
  <c r="Q21" i="47"/>
  <c r="I11" i="27" s="1"/>
  <c r="P21" i="47"/>
  <c r="O21"/>
  <c r="N21"/>
  <c r="M21"/>
  <c r="L21"/>
  <c r="K21"/>
  <c r="J21"/>
  <c r="I21"/>
  <c r="H21"/>
  <c r="D341" i="38"/>
  <c r="E341"/>
  <c r="AB341"/>
  <c r="AC341"/>
  <c r="AD341"/>
  <c r="AF341"/>
  <c r="AG341"/>
  <c r="AH341"/>
  <c r="AJ341"/>
  <c r="AK341"/>
  <c r="AL341"/>
  <c r="AN341"/>
  <c r="AO341"/>
  <c r="AP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E27"/>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P21" i="44"/>
  <c r="Q21"/>
  <c r="I19" i="27" s="1"/>
  <c r="P27" i="23"/>
  <c r="Q27"/>
  <c r="I9" i="27" s="1"/>
  <c r="P36" i="33"/>
  <c r="Q36"/>
  <c r="I12" i="27" s="1"/>
  <c r="P21" i="31"/>
  <c r="Q21"/>
  <c r="I20" i="27" s="1"/>
  <c r="P38" i="24"/>
  <c r="Q38"/>
  <c r="I18" i="27" s="1"/>
  <c r="P43" i="30"/>
  <c r="Q43"/>
  <c r="I8" i="27" s="1"/>
  <c r="P21" i="29"/>
  <c r="Q21"/>
  <c r="I7" i="27" s="1"/>
  <c r="P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O38" i="24"/>
  <c r="N38"/>
  <c r="M38"/>
  <c r="L38"/>
  <c r="K38"/>
  <c r="J38"/>
  <c r="I38"/>
  <c r="H38"/>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G348"/>
  <c r="AF348"/>
  <c r="AB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B315"/>
  <c r="E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B201"/>
  <c r="AP205"/>
  <c r="AO205"/>
  <c r="AN205"/>
  <c r="AL205"/>
  <c r="AK205"/>
  <c r="AJ205"/>
  <c r="AH205"/>
  <c r="AG205"/>
  <c r="AF205"/>
  <c r="AD205"/>
  <c r="AC205"/>
  <c r="AB205"/>
  <c r="I191"/>
  <c r="G191"/>
  <c r="AP193"/>
  <c r="AO193"/>
  <c r="AN193"/>
  <c r="AL193"/>
  <c r="AK193"/>
  <c r="AJ193"/>
  <c r="AH193"/>
  <c r="AG193"/>
  <c r="AF193"/>
  <c r="AC193"/>
  <c r="AB193"/>
  <c r="AP194"/>
  <c r="AO194"/>
  <c r="AN194"/>
  <c r="AL194"/>
  <c r="AK194"/>
  <c r="AJ194"/>
  <c r="AH194"/>
  <c r="AG194"/>
  <c r="AF194"/>
  <c r="AD194"/>
  <c r="AC194"/>
  <c r="AB194"/>
  <c r="AP192"/>
  <c r="AO192"/>
  <c r="AN192"/>
  <c r="AL192"/>
  <c r="AK192"/>
  <c r="AJ192"/>
  <c r="AH192"/>
  <c r="AG192"/>
  <c r="AF192"/>
  <c r="AC192"/>
  <c r="AB192"/>
  <c r="E192"/>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AQ242"/>
  <c r="F227"/>
  <c r="H227" s="1"/>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4"/>
  <c r="J204" s="1"/>
  <c r="AI192"/>
  <c r="F202"/>
  <c r="J202" s="1"/>
  <c r="AM203"/>
  <c r="AE204"/>
  <c r="AQ201"/>
  <c r="AQ204"/>
  <c r="AM201"/>
  <c r="AM204"/>
  <c r="AI201"/>
  <c r="AI204"/>
  <c r="AM202"/>
  <c r="AQ203"/>
  <c r="F205"/>
  <c r="H205" s="1"/>
  <c r="F203"/>
  <c r="J203" s="1"/>
  <c r="AI203"/>
  <c r="AQ202"/>
  <c r="AE203"/>
  <c r="AI205"/>
  <c r="AQ192"/>
  <c r="AI202"/>
  <c r="AM192"/>
  <c r="AE202"/>
  <c r="AM194"/>
  <c r="AQ193"/>
  <c r="AM205"/>
  <c r="AE205"/>
  <c r="AQ205"/>
  <c r="AQ194"/>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J518" l="1"/>
  <c r="J216"/>
  <c r="AR184"/>
  <c r="H60"/>
  <c r="F383"/>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J205"/>
  <c r="AR209"/>
  <c r="J208"/>
  <c r="H212"/>
  <c r="AR212"/>
  <c r="H204"/>
  <c r="AR211"/>
  <c r="H194"/>
  <c r="AR208"/>
  <c r="AR204"/>
  <c r="AR202"/>
  <c r="H203"/>
  <c r="AR203"/>
  <c r="AR205"/>
  <c r="J195"/>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J164"/>
  <c r="AQ207"/>
  <c r="AJ199"/>
  <c r="AJ190" s="1"/>
  <c r="AB223"/>
  <c r="AE268"/>
  <c r="AL267"/>
  <c r="AQ399"/>
  <c r="F528"/>
  <c r="H528" s="1"/>
  <c r="AF199"/>
  <c r="AF190" s="1"/>
  <c r="AM399"/>
  <c r="AR23"/>
  <c r="AR17"/>
  <c r="AE36"/>
  <c r="AE119"/>
  <c r="AG118"/>
  <c r="AM131"/>
  <c r="AN133"/>
  <c r="AQ162"/>
  <c r="AM165"/>
  <c r="AB243"/>
  <c r="AF243"/>
  <c r="AI268"/>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O243"/>
  <c r="AJ267"/>
  <c r="AN267"/>
  <c r="AD267"/>
  <c r="AC267"/>
  <c r="E312"/>
  <c r="AP312"/>
  <c r="AQ234"/>
  <c r="AP328"/>
  <c r="AM339"/>
  <c r="AO328"/>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M214"/>
  <c r="AE214"/>
  <c r="AM207"/>
  <c r="AI207"/>
  <c r="F213"/>
  <c r="AG164"/>
  <c r="AP149"/>
  <c r="AL149"/>
  <c r="AH149"/>
  <c r="AN149"/>
  <c r="AJ149"/>
  <c r="AF149"/>
  <c r="AP133"/>
  <c r="AE134"/>
  <c r="AI134"/>
  <c r="F148"/>
  <c r="AP118"/>
  <c r="AE131"/>
  <c r="AI131"/>
  <c r="F117"/>
  <c r="AM117"/>
  <c r="AI36"/>
  <c r="AH96"/>
  <c r="AM103"/>
  <c r="AQ103"/>
  <c r="AE90"/>
  <c r="AI90"/>
  <c r="AM90"/>
  <c r="AQ90"/>
  <c r="F51"/>
  <c r="AI62"/>
  <c r="D500"/>
  <c r="AE541"/>
  <c r="AJ526"/>
  <c r="AN499"/>
  <c r="AE383"/>
  <c r="D267"/>
  <c r="AQ235"/>
  <c r="D527"/>
  <c r="D389"/>
  <c r="AE235"/>
  <c r="AL13"/>
  <c r="F467"/>
  <c r="D133"/>
  <c r="F489"/>
  <c r="AI383"/>
  <c r="G327"/>
  <c r="AF526"/>
  <c r="AJ499"/>
  <c r="AB499"/>
  <c r="F485"/>
  <c r="AQ459"/>
  <c r="AM459"/>
  <c r="AI459"/>
  <c r="AE459"/>
  <c r="G222"/>
  <c r="D118"/>
  <c r="D96"/>
  <c r="I327"/>
  <c r="AI235"/>
  <c r="F207"/>
  <c r="AH13"/>
  <c r="E267"/>
  <c r="AM235"/>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P222"/>
  <c r="AI164"/>
  <c r="AQ164"/>
  <c r="AR224"/>
  <c r="AE527"/>
  <c r="AM527"/>
  <c r="H165"/>
  <c r="AI312"/>
  <c r="AR338"/>
  <c r="AO222"/>
  <c r="AR206"/>
  <c r="AQ96"/>
  <c r="AE96"/>
  <c r="AF327"/>
  <c r="AK12"/>
  <c r="AM133"/>
  <c r="AR260"/>
  <c r="AO106"/>
  <c r="AK327"/>
  <c r="AQ118"/>
  <c r="AI509"/>
  <c r="AR509" s="1"/>
  <c r="AR119"/>
  <c r="AR207"/>
  <c r="AQ83"/>
  <c r="AQ223"/>
  <c r="F389"/>
  <c r="J389" s="1"/>
  <c r="AQ243"/>
  <c r="AK222"/>
  <c r="AQ190"/>
  <c r="AI389"/>
  <c r="AI398"/>
  <c r="AG499"/>
  <c r="AI499" s="1"/>
  <c r="AM243"/>
  <c r="AM199"/>
  <c r="H44"/>
  <c r="AH106"/>
  <c r="AR488"/>
  <c r="AQ267"/>
  <c r="AG222"/>
  <c r="AR467"/>
  <c r="AE389"/>
  <c r="AR132"/>
  <c r="AE89"/>
  <c r="AQ527"/>
  <c r="AR346"/>
  <c r="AI83"/>
  <c r="AR390"/>
  <c r="AK106"/>
  <c r="AR150"/>
  <c r="AE83"/>
  <c r="AI133"/>
  <c r="AJ222"/>
  <c r="AQ199"/>
  <c r="AQ312"/>
  <c r="J36"/>
  <c r="AR313"/>
  <c r="AR54"/>
  <c r="AM500"/>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F118"/>
  <c r="J118" s="1"/>
  <c r="J383"/>
  <c r="AN222"/>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AN106"/>
  <c r="AI149"/>
  <c r="AR134"/>
  <c r="J148"/>
  <c r="H148"/>
  <c r="AI107"/>
  <c r="AR107" s="1"/>
  <c r="J117"/>
  <c r="H117"/>
  <c r="AH12"/>
  <c r="AR90"/>
  <c r="H51"/>
  <c r="J51"/>
  <c r="J207"/>
  <c r="H207"/>
  <c r="J485"/>
  <c r="H485"/>
  <c r="J467"/>
  <c r="H467"/>
  <c r="D499"/>
  <c r="F499" s="1"/>
  <c r="F500"/>
  <c r="J489"/>
  <c r="H489"/>
  <c r="F267"/>
  <c r="AN12"/>
  <c r="F107"/>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N566"/>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Q222"/>
  <c r="H383"/>
  <c r="AR118"/>
  <c r="AR267"/>
  <c r="AR527"/>
  <c r="AR500"/>
  <c r="J133"/>
  <c r="AM222"/>
  <c r="AR89"/>
  <c r="AQ106"/>
  <c r="AR133"/>
  <c r="AR83"/>
  <c r="H389"/>
  <c r="AR389"/>
  <c r="AQ397"/>
  <c r="H118"/>
  <c r="AR96"/>
  <c r="AR526"/>
  <c r="AR499"/>
  <c r="AI12"/>
  <c r="J328"/>
  <c r="H328"/>
  <c r="H499"/>
  <c r="J499"/>
  <c r="H527"/>
  <c r="J527"/>
  <c r="J267"/>
  <c r="H267"/>
  <c r="H500"/>
  <c r="J500"/>
  <c r="J107"/>
  <c r="H107"/>
  <c r="F31" i="8"/>
  <c r="G31" s="1"/>
  <c r="F33"/>
  <c r="G33" s="1"/>
  <c r="F28"/>
  <c r="G28" s="1"/>
  <c r="F21"/>
  <c r="G21" s="1"/>
  <c r="J526" i="38" l="1"/>
  <c r="D90" i="27" l="1"/>
  <c r="C102"/>
  <c r="C98"/>
  <c r="C94"/>
  <c r="C90"/>
  <c r="C97"/>
  <c r="C89"/>
  <c r="C100"/>
  <c r="C92"/>
  <c r="C88"/>
  <c r="D87"/>
  <c r="C99"/>
  <c r="C95"/>
  <c r="C91"/>
  <c r="C87"/>
  <c r="C101"/>
  <c r="C93"/>
  <c r="C96"/>
  <c r="C52"/>
  <c r="C48"/>
  <c r="C44"/>
  <c r="C40"/>
  <c r="C51"/>
  <c r="C47"/>
  <c r="C50"/>
  <c r="C42"/>
  <c r="C53"/>
  <c r="C49"/>
  <c r="C45"/>
  <c r="C41"/>
  <c r="C43"/>
  <c r="C46"/>
  <c r="D52"/>
  <c r="D50"/>
  <c r="D47"/>
  <c r="D45"/>
  <c r="D48"/>
  <c r="D49"/>
  <c r="D51"/>
  <c r="D44"/>
  <c r="D46"/>
  <c r="D43"/>
  <c r="D42"/>
  <c r="D41"/>
  <c r="O21" i="44"/>
  <c r="N21"/>
  <c r="M21"/>
  <c r="L21"/>
  <c r="K21"/>
  <c r="J21"/>
  <c r="I21"/>
  <c r="H21"/>
  <c r="H27" i="23"/>
  <c r="I27"/>
  <c r="J27"/>
  <c r="K27"/>
  <c r="L27"/>
  <c r="M27"/>
  <c r="N27"/>
  <c r="O27"/>
  <c r="O36" i="33"/>
  <c r="N36"/>
  <c r="M36"/>
  <c r="L36"/>
  <c r="K36"/>
  <c r="J36"/>
  <c r="I36"/>
  <c r="H36"/>
  <c r="O43" i="30"/>
  <c r="N43"/>
  <c r="M43"/>
  <c r="L43"/>
  <c r="K43"/>
  <c r="J43"/>
  <c r="I43"/>
  <c r="H43"/>
  <c r="O21" i="29"/>
  <c r="N21"/>
  <c r="M21"/>
  <c r="L21"/>
  <c r="K21"/>
  <c r="J21"/>
  <c r="I21"/>
  <c r="H21"/>
  <c r="O28" i="28"/>
  <c r="N28"/>
  <c r="L28"/>
  <c r="J28"/>
  <c r="H28"/>
  <c r="D79" i="27" l="1"/>
  <c r="G17" i="8"/>
  <c r="E15" i="38" s="1"/>
  <c r="G59" i="8"/>
  <c r="G56"/>
  <c r="G65"/>
  <c r="G62"/>
  <c r="D56" i="27" l="1"/>
  <c r="D15" i="38"/>
  <c r="F15" s="1"/>
  <c r="AB15"/>
  <c r="D55" i="27"/>
  <c r="D54"/>
  <c r="AD64" i="38"/>
  <c r="AD47" s="1"/>
  <c r="D53" i="27"/>
  <c r="AD15" i="38"/>
  <c r="F60" i="8"/>
  <c r="F61"/>
  <c r="D14" i="38"/>
  <c r="AB14"/>
  <c r="K26" i="7"/>
  <c r="J15" i="38" l="1"/>
  <c r="H15"/>
  <c r="AE15"/>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J26" i="9"/>
  <c r="J18"/>
  <c r="Y201" i="38" s="1"/>
  <c r="Y322" l="1"/>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52"/>
  <c r="Y348"/>
  <c r="Y305"/>
  <c r="Y61"/>
  <c r="Y258"/>
  <c r="Y145"/>
  <c r="Y399"/>
  <c r="Y151"/>
  <c r="Y272"/>
  <c r="Y72"/>
  <c r="Y342"/>
  <c r="Y35"/>
  <c r="Y325"/>
  <c r="AL397"/>
  <c r="AL566" s="1"/>
  <c r="AM398"/>
  <c r="AE404"/>
  <c r="AR404" s="1"/>
  <c r="AB398"/>
  <c r="F404"/>
  <c r="D398"/>
  <c r="D5" i="43"/>
  <c r="C11" i="27" s="1"/>
  <c r="H32" i="38"/>
  <c r="J32"/>
  <c r="K18" i="8"/>
  <c r="Z28" i="38" s="1"/>
  <c r="F26" i="7"/>
  <c r="Z485" i="38" l="1"/>
  <c r="Y89"/>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398"/>
  <c r="Z560"/>
  <c r="Z489"/>
  <c r="Z89"/>
  <c r="Z235"/>
  <c r="Z107"/>
  <c r="AB397"/>
  <c r="AE397" s="1"/>
  <c r="AE398"/>
  <c r="AR398" s="1"/>
  <c r="F398"/>
  <c r="D397"/>
  <c r="F397" s="1"/>
  <c r="H404"/>
  <c r="J404"/>
  <c r="AM397"/>
  <c r="G26" i="7"/>
  <c r="AC201" i="38" s="1"/>
  <c r="Z499" l="1"/>
  <c r="Y526"/>
  <c r="Y327"/>
  <c r="Y397"/>
  <c r="Y222"/>
  <c r="Y499"/>
  <c r="Z12"/>
  <c r="Z526"/>
  <c r="Z327"/>
  <c r="Z397"/>
  <c r="Z222"/>
  <c r="Z190"/>
  <c r="Z106" s="1"/>
  <c r="AC199"/>
  <c r="H397"/>
  <c r="J397"/>
  <c r="H398"/>
  <c r="J398"/>
  <c r="AR397"/>
  <c r="J25" i="7"/>
  <c r="G25"/>
  <c r="Z566" i="38" l="1"/>
  <c r="AC190"/>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E18"/>
  <c r="G18" s="1"/>
  <c r="J18"/>
  <c r="E19"/>
  <c r="G19" s="1"/>
  <c r="J19"/>
  <c r="G20"/>
  <c r="J20"/>
  <c r="G21"/>
  <c r="J21"/>
  <c r="G22"/>
  <c r="J22"/>
  <c r="G23"/>
  <c r="J23"/>
  <c r="E24"/>
  <c r="G24" s="1"/>
  <c r="J24"/>
  <c r="J26"/>
  <c r="E158" i="38" l="1"/>
  <c r="E149" s="1"/>
  <c r="E106" s="1"/>
  <c r="AD158"/>
  <c r="AD149" s="1"/>
  <c r="AD315"/>
  <c r="D315"/>
  <c r="D248"/>
  <c r="D243" s="1"/>
  <c r="AD248"/>
  <c r="AD243" s="1"/>
  <c r="D225"/>
  <c r="AD225"/>
  <c r="D171"/>
  <c r="AD171"/>
  <c r="AD164" s="1"/>
  <c r="AC248"/>
  <c r="AE248" s="1"/>
  <c r="AR248" s="1"/>
  <c r="AC171"/>
  <c r="AB158"/>
  <c r="AE158" s="1"/>
  <c r="AR158" s="1"/>
  <c r="D158"/>
  <c r="AC315"/>
  <c r="AF565"/>
  <c r="AI565" s="1"/>
  <c r="AF225"/>
  <c r="E561"/>
  <c r="E560" s="1"/>
  <c r="AB69"/>
  <c r="AB561"/>
  <c r="D561"/>
  <c r="D560" s="1"/>
  <c r="AC565"/>
  <c r="C103" i="27"/>
  <c r="F58" i="8"/>
  <c r="G58" s="1"/>
  <c r="C57" i="27"/>
  <c r="D10" i="7"/>
  <c r="F248" i="38" l="1"/>
  <c r="J248" s="1"/>
  <c r="AE171"/>
  <c r="AR171" s="1"/>
  <c r="F171"/>
  <c r="D164"/>
  <c r="F164" s="1"/>
  <c r="F225"/>
  <c r="D223"/>
  <c r="F223" s="1"/>
  <c r="AE225"/>
  <c r="AD223"/>
  <c r="AE223" s="1"/>
  <c r="F315"/>
  <c r="D312"/>
  <c r="F312" s="1"/>
  <c r="D5" i="7"/>
  <c r="C4" i="27" s="1"/>
  <c r="I20" i="21"/>
  <c r="F243" i="38"/>
  <c r="AF560"/>
  <c r="AC164"/>
  <c r="AE164" s="1"/>
  <c r="AR164" s="1"/>
  <c r="AC243"/>
  <c r="AE243" s="1"/>
  <c r="AR243" s="1"/>
  <c r="F158"/>
  <c r="D149"/>
  <c r="AI225"/>
  <c r="AR225" s="1"/>
  <c r="AF223"/>
  <c r="AE315"/>
  <c r="AR315" s="1"/>
  <c r="AC312"/>
  <c r="F69"/>
  <c r="E47"/>
  <c r="F47" s="1"/>
  <c r="H47" s="1"/>
  <c r="AE69"/>
  <c r="AR69" s="1"/>
  <c r="F561"/>
  <c r="AE561"/>
  <c r="AR561" s="1"/>
  <c r="AB560"/>
  <c r="AC560"/>
  <c r="AE565"/>
  <c r="AR565" s="1"/>
  <c r="O29" i="34"/>
  <c r="N29"/>
  <c r="M29"/>
  <c r="L29"/>
  <c r="K29"/>
  <c r="J29"/>
  <c r="I29"/>
  <c r="H29"/>
  <c r="Q29"/>
  <c r="O21" i="31"/>
  <c r="N21"/>
  <c r="M21"/>
  <c r="L21"/>
  <c r="K21"/>
  <c r="J21"/>
  <c r="I21"/>
  <c r="H21"/>
  <c r="F51" i="12"/>
  <c r="F50"/>
  <c r="F49"/>
  <c r="F48"/>
  <c r="F47"/>
  <c r="F46"/>
  <c r="F45"/>
  <c r="F44"/>
  <c r="F43"/>
  <c r="F42"/>
  <c r="F41"/>
  <c r="F40"/>
  <c r="F39"/>
  <c r="F38"/>
  <c r="F37"/>
  <c r="F36"/>
  <c r="F35"/>
  <c r="F34"/>
  <c r="F33"/>
  <c r="F32"/>
  <c r="F31"/>
  <c r="F30"/>
  <c r="F29"/>
  <c r="F28"/>
  <c r="F27"/>
  <c r="F26"/>
  <c r="F25"/>
  <c r="F24"/>
  <c r="F23"/>
  <c r="F22"/>
  <c r="F21"/>
  <c r="F20"/>
  <c r="F19"/>
  <c r="F18"/>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F66" i="8"/>
  <c r="G66" s="1"/>
  <c r="G64"/>
  <c r="G63"/>
  <c r="G61"/>
  <c r="AJ64" i="38" s="1"/>
  <c r="T10" i="4"/>
  <c r="T31" s="1"/>
  <c r="H248" i="38" l="1"/>
  <c r="D193"/>
  <c r="F193" s="1"/>
  <c r="AD193"/>
  <c r="AE193" s="1"/>
  <c r="AR193" s="1"/>
  <c r="AB28"/>
  <c r="D28"/>
  <c r="D88" i="27"/>
  <c r="D366" i="38"/>
  <c r="F366" s="1"/>
  <c r="AH348"/>
  <c r="D348"/>
  <c r="D345" s="1"/>
  <c r="D327" s="1"/>
  <c r="D222"/>
  <c r="F222" s="1"/>
  <c r="J222" s="1"/>
  <c r="J315"/>
  <c r="H315"/>
  <c r="J225"/>
  <c r="H225"/>
  <c r="J171"/>
  <c r="H171"/>
  <c r="H312"/>
  <c r="J312"/>
  <c r="J223"/>
  <c r="H223"/>
  <c r="J164"/>
  <c r="H164"/>
  <c r="AD192"/>
  <c r="D192"/>
  <c r="Q20" i="21"/>
  <c r="I47"/>
  <c r="D201" i="38"/>
  <c r="AD201"/>
  <c r="I22" i="27"/>
  <c r="I25" s="1"/>
  <c r="Y162" i="38"/>
  <c r="Y149" s="1"/>
  <c r="Y106" s="1"/>
  <c r="J243"/>
  <c r="H243"/>
  <c r="H222"/>
  <c r="AD317"/>
  <c r="AE317" s="1"/>
  <c r="AR317" s="1"/>
  <c r="D99" i="27"/>
  <c r="AP348" i="38"/>
  <c r="AQ348" s="1"/>
  <c r="E348"/>
  <c r="AB366"/>
  <c r="AC106"/>
  <c r="P29" i="34"/>
  <c r="F149" i="38"/>
  <c r="H15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0" i="12"/>
  <c r="D10" i="9"/>
  <c r="M8" i="21" s="1"/>
  <c r="G60" i="8"/>
  <c r="F67"/>
  <c r="G67" s="1"/>
  <c r="D10" i="10"/>
  <c r="J193" i="38" l="1"/>
  <c r="H193"/>
  <c r="AB29"/>
  <c r="D29"/>
  <c r="F348"/>
  <c r="J348" s="1"/>
  <c r="AI348"/>
  <c r="AH345"/>
  <c r="Q8" i="21"/>
  <c r="Q47" s="1"/>
  <c r="I5" i="27" s="1"/>
  <c r="M47" i="21"/>
  <c r="D5" i="12"/>
  <c r="C8" i="27" s="1"/>
  <c r="K9" i="28"/>
  <c r="I9"/>
  <c r="Q9" s="1"/>
  <c r="M9"/>
  <c r="M28" s="1"/>
  <c r="D191" i="38"/>
  <c r="F191" s="1"/>
  <c r="F192"/>
  <c r="AE192"/>
  <c r="AR192" s="1"/>
  <c r="AD191"/>
  <c r="AE191" s="1"/>
  <c r="AR191" s="1"/>
  <c r="D5" i="10"/>
  <c r="C7" i="27" s="1"/>
  <c r="I19" i="28"/>
  <c r="K19"/>
  <c r="K28" s="1"/>
  <c r="AD312" i="38"/>
  <c r="AD222" s="1"/>
  <c r="AD199"/>
  <c r="AE201"/>
  <c r="AR201" s="1"/>
  <c r="F201"/>
  <c r="D199"/>
  <c r="AB64"/>
  <c r="AE64" s="1"/>
  <c r="AR64" s="1"/>
  <c r="Y64"/>
  <c r="Y47" s="1"/>
  <c r="AP345"/>
  <c r="AP327" s="1"/>
  <c r="E345"/>
  <c r="E327" s="1"/>
  <c r="F327" s="1"/>
  <c r="H348"/>
  <c r="J366"/>
  <c r="H366"/>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F29" l="1"/>
  <c r="D13"/>
  <c r="D12" s="1"/>
  <c r="AI345"/>
  <c r="AH327"/>
  <c r="H192"/>
  <c r="J192"/>
  <c r="J191"/>
  <c r="H191"/>
  <c r="Q19" i="28"/>
  <c r="Q28" s="1"/>
  <c r="I4" i="27" s="1"/>
  <c r="I14" s="1"/>
  <c r="I27" s="1"/>
  <c r="I28" i="28"/>
  <c r="D190" i="38"/>
  <c r="F199"/>
  <c r="J201"/>
  <c r="H201"/>
  <c r="AD190"/>
  <c r="AE199"/>
  <c r="AR199" s="1"/>
  <c r="AB47"/>
  <c r="AE47" s="1"/>
  <c r="AR47" s="1"/>
  <c r="F345"/>
  <c r="J345" s="1"/>
  <c r="H327"/>
  <c r="J327"/>
  <c r="AE327"/>
  <c r="AB222"/>
  <c r="AE222" s="1"/>
  <c r="AR222" s="1"/>
  <c r="AE312"/>
  <c r="AR312" s="1"/>
  <c r="AO327"/>
  <c r="AO566" s="1"/>
  <c r="AQ345"/>
  <c r="AM345"/>
  <c r="AJ327"/>
  <c r="AM327" s="1"/>
  <c r="AE345"/>
  <c r="AR350"/>
  <c r="AB106"/>
  <c r="AM12"/>
  <c r="AP12"/>
  <c r="AP566" s="1"/>
  <c r="AQ13"/>
  <c r="J29" l="1"/>
  <c r="H29"/>
  <c r="AH566"/>
  <c r="AI327"/>
  <c r="H199"/>
  <c r="J199"/>
  <c r="AD106"/>
  <c r="AE106" s="1"/>
  <c r="AR106" s="1"/>
  <c r="AE190"/>
  <c r="AR190" s="1"/>
  <c r="F190"/>
  <c r="D106"/>
  <c r="AB12"/>
  <c r="AB566" s="1"/>
  <c r="H345"/>
  <c r="AJ566"/>
  <c r="AR345"/>
  <c r="AQ327"/>
  <c r="AR327" s="1"/>
  <c r="AQ12"/>
  <c r="D5" i="9"/>
  <c r="C6" i="27" s="1"/>
  <c r="C80"/>
  <c r="J190" i="38" l="1"/>
  <c r="H190"/>
  <c r="F106"/>
  <c r="D566"/>
  <c r="F8" i="27" s="1"/>
  <c r="D40"/>
  <c r="D57" s="1"/>
  <c r="F19" i="8"/>
  <c r="G19" s="1"/>
  <c r="F18"/>
  <c r="G18" s="1"/>
  <c r="Y28" i="38" s="1"/>
  <c r="J106" l="1"/>
  <c r="H106"/>
  <c r="AD29"/>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W542"/>
  <c r="W541" s="1"/>
  <c r="AA542"/>
  <c r="M542"/>
  <c r="R542"/>
  <c r="X542"/>
  <c r="X541" s="1"/>
  <c r="S542"/>
  <c r="N542"/>
  <c r="L542"/>
  <c r="U542"/>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R165"/>
  <c r="M108"/>
  <c r="W165"/>
  <c r="U165"/>
  <c r="N108"/>
  <c r="V165"/>
  <c r="W486"/>
  <c r="W485" s="1"/>
  <c r="Q119"/>
  <c r="Q118" s="1"/>
  <c r="T150"/>
  <c r="T149" s="1"/>
  <c r="W119"/>
  <c r="W118" s="1"/>
  <c r="P460"/>
  <c r="P459" s="1"/>
  <c r="T208"/>
  <c r="T207" s="1"/>
  <c r="W313"/>
  <c r="W312" s="1"/>
  <c r="P134"/>
  <c r="Q468"/>
  <c r="Q467" s="1"/>
  <c r="T510"/>
  <c r="T509" s="1"/>
  <c r="K468"/>
  <c r="X486"/>
  <c r="N490"/>
  <c r="R490"/>
  <c r="X490"/>
  <c r="L215"/>
  <c r="M208"/>
  <c r="L313"/>
  <c r="W84"/>
  <c r="W83" s="1"/>
  <c r="W90"/>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Q510"/>
  <c r="P48"/>
  <c r="P468"/>
  <c r="P467" s="1"/>
  <c r="Q268"/>
  <c r="Q267" s="1"/>
  <c r="T313"/>
  <c r="T312" s="1"/>
  <c r="W460"/>
  <c r="W459" s="1"/>
  <c r="W236"/>
  <c r="W235" s="1"/>
  <c r="T261"/>
  <c r="T260" s="1"/>
  <c r="W150"/>
  <c r="X208"/>
  <c r="O542"/>
  <c r="K542"/>
  <c r="X165"/>
  <c r="K108"/>
  <c r="O165"/>
  <c r="S108"/>
  <c r="T165"/>
  <c r="P108"/>
  <c r="Q244"/>
  <c r="Q243" s="1"/>
  <c r="Q90"/>
  <c r="Q89" s="1"/>
  <c r="W384"/>
  <c r="W383" s="1"/>
  <c r="Q108"/>
  <c r="Q107" s="1"/>
  <c r="R528"/>
  <c r="R527" s="1"/>
  <c r="S346"/>
  <c r="AA460"/>
  <c r="R384"/>
  <c r="S119"/>
  <c r="O313"/>
  <c r="S510"/>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Q390"/>
  <c r="Q389" s="1"/>
  <c r="T108"/>
  <c r="T107" s="1"/>
  <c r="P268"/>
  <c r="AA528"/>
  <c r="N215"/>
  <c r="R486"/>
  <c r="X528"/>
  <c r="R561"/>
  <c r="O460"/>
  <c r="O97"/>
  <c r="AA215"/>
  <c r="L134"/>
  <c r="U134"/>
  <c r="R48"/>
  <c r="Q486"/>
  <c r="Q485" s="1"/>
  <c r="O346"/>
  <c r="AA346"/>
  <c r="K490"/>
  <c r="N561"/>
  <c r="R510"/>
  <c r="V90"/>
  <c r="L390"/>
  <c r="M390"/>
  <c r="K90"/>
  <c r="S150"/>
  <c r="W215"/>
  <c r="W214" s="1"/>
  <c r="P346"/>
  <c r="P561"/>
  <c r="P560" s="1"/>
  <c r="Q215"/>
  <c r="Q214" s="1"/>
  <c r="Q84"/>
  <c r="Q83" s="1"/>
  <c r="T268"/>
  <c r="T267" s="1"/>
  <c r="W48"/>
  <c r="Q236"/>
  <c r="Q235" s="1"/>
  <c r="T84"/>
  <c r="T83" s="1"/>
  <c r="X468"/>
  <c r="V468"/>
  <c r="W399"/>
  <c r="X14"/>
  <c r="AA192"/>
  <c r="O501"/>
  <c r="V329"/>
  <c r="O224"/>
  <c r="Q399"/>
  <c r="Q398" s="1"/>
  <c r="U14"/>
  <c r="M346"/>
  <c r="U399"/>
  <c r="M501"/>
  <c r="Q14"/>
  <c r="N346"/>
  <c r="Q501"/>
  <c r="Q500" s="1"/>
  <c r="W224"/>
  <c r="W223" s="1"/>
  <c r="L501"/>
  <c r="X192"/>
  <c r="K399"/>
  <c r="AA224"/>
  <c r="T501"/>
  <c r="T500" s="1"/>
  <c r="P329"/>
  <c r="AA14"/>
  <c r="R14"/>
  <c r="O399"/>
  <c r="O329"/>
  <c r="R329"/>
  <c r="K192"/>
  <c r="S224"/>
  <c r="N329"/>
  <c r="N224"/>
  <c r="M329"/>
  <c r="V490"/>
  <c r="L468"/>
  <c r="L486"/>
  <c r="R108"/>
  <c r="R119"/>
  <c r="U97"/>
  <c r="M236"/>
  <c r="V510"/>
  <c r="Q313"/>
  <c r="Q312" s="1"/>
  <c r="T224"/>
  <c r="T223" s="1"/>
  <c r="P192"/>
  <c r="P191" s="1"/>
  <c r="K329"/>
  <c r="K501"/>
  <c r="S329"/>
  <c r="X224"/>
  <c r="P224"/>
  <c r="P223" s="1"/>
  <c r="AA501"/>
  <c r="T192"/>
  <c r="T191" s="1"/>
  <c r="Q192"/>
  <c r="Q191" s="1"/>
  <c r="N501"/>
  <c r="X501"/>
  <c r="R224"/>
  <c r="U329"/>
  <c r="R346"/>
  <c r="R501"/>
  <c r="L224"/>
  <c r="W192"/>
  <c r="W191" s="1"/>
  <c r="AA329"/>
  <c r="R399"/>
  <c r="M399"/>
  <c r="N399"/>
  <c r="U50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M14"/>
  <c r="O14"/>
  <c r="S399"/>
  <c r="M192"/>
  <c r="X399"/>
  <c r="L399"/>
  <c r="V224"/>
  <c r="X329"/>
  <c r="P399"/>
  <c r="P398" s="1"/>
  <c r="K14"/>
  <c r="R192"/>
  <c r="U192"/>
  <c r="U224"/>
  <c r="T14"/>
  <c r="Q224"/>
  <c r="T399"/>
  <c r="T398" s="1"/>
  <c r="L14"/>
  <c r="S501"/>
  <c r="S192"/>
  <c r="O192"/>
  <c r="AA399"/>
  <c r="V501"/>
  <c r="M224"/>
  <c r="K224"/>
  <c r="Q329"/>
  <c r="Q328" s="1"/>
  <c r="N14"/>
  <c r="N192"/>
  <c r="V399"/>
  <c r="P14"/>
  <c r="P13" s="1"/>
  <c r="W329"/>
  <c r="V14"/>
  <c r="V192"/>
  <c r="L192"/>
  <c r="S14"/>
  <c r="L329"/>
  <c r="O541" l="1"/>
  <c r="U541"/>
  <c r="P107"/>
  <c r="Q541"/>
  <c r="Q526" s="1"/>
  <c r="L383"/>
  <c r="W328"/>
  <c r="W389"/>
  <c r="W89"/>
  <c r="P235"/>
  <c r="W149"/>
  <c r="Q509"/>
  <c r="Q499" s="1"/>
  <c r="S383"/>
  <c r="W13"/>
  <c r="P328"/>
  <c r="P47"/>
  <c r="P12" s="1"/>
  <c r="L541"/>
  <c r="W398"/>
  <c r="W397" s="1"/>
  <c r="V541"/>
  <c r="R541"/>
  <c r="R526" s="1"/>
  <c r="U500"/>
  <c r="P133"/>
  <c r="L500"/>
  <c r="S509"/>
  <c r="M541"/>
  <c r="M526" s="1"/>
  <c r="Q223"/>
  <c r="Q222" s="1"/>
  <c r="X500"/>
  <c r="K500"/>
  <c r="Q13"/>
  <c r="Q12" s="1"/>
  <c r="W47"/>
  <c r="P149"/>
  <c r="N541"/>
  <c r="N526" s="1"/>
  <c r="X527"/>
  <c r="X526" s="1"/>
  <c r="S541"/>
  <c r="P267"/>
  <c r="K541"/>
  <c r="W190"/>
  <c r="T190"/>
  <c r="AA541"/>
  <c r="S527"/>
  <c r="R489"/>
  <c r="P190"/>
  <c r="Q190"/>
  <c r="K527"/>
  <c r="U527"/>
  <c r="K389"/>
  <c r="O500"/>
  <c r="AA527"/>
  <c r="V527"/>
  <c r="AA500"/>
  <c r="L527"/>
  <c r="AA459"/>
  <c r="M509"/>
  <c r="V560"/>
  <c r="K489"/>
  <c r="M383"/>
  <c r="N489"/>
  <c r="O509"/>
  <c r="M459"/>
  <c r="O527"/>
  <c r="R500"/>
  <c r="R509"/>
  <c r="O383"/>
  <c r="S260"/>
  <c r="U389"/>
  <c r="M312"/>
  <c r="X509"/>
  <c r="U489"/>
  <c r="S489"/>
  <c r="U260"/>
  <c r="AA509"/>
  <c r="N509"/>
  <c r="L509"/>
  <c r="O235"/>
  <c r="V500"/>
  <c r="S500"/>
  <c r="N500"/>
  <c r="V509"/>
  <c r="M500"/>
  <c r="AA312"/>
  <c r="K383"/>
  <c r="K509"/>
  <c r="AA560"/>
  <c r="O459"/>
  <c r="X312"/>
  <c r="N383"/>
  <c r="V214"/>
  <c r="U509"/>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AA191"/>
  <c r="U199"/>
  <c r="K214"/>
  <c r="N312"/>
  <c r="M267"/>
  <c r="AA328"/>
  <c r="AA243"/>
  <c r="X389"/>
  <c r="O312"/>
  <c r="U235"/>
  <c r="R89"/>
  <c r="S199"/>
  <c r="AA260"/>
  <c r="L223"/>
  <c r="L96"/>
  <c r="O560"/>
  <c r="X398"/>
  <c r="M235"/>
  <c r="S214"/>
  <c r="V199"/>
  <c r="X560"/>
  <c r="V312"/>
  <c r="U83"/>
  <c r="K107"/>
  <c r="R260"/>
  <c r="K459"/>
  <c r="S389"/>
  <c r="S328"/>
  <c r="P499"/>
  <c r="AA235"/>
  <c r="V467"/>
  <c r="R312"/>
  <c r="U19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V13"/>
  <c r="K13"/>
  <c r="AA398"/>
  <c r="U223"/>
  <c r="L398"/>
  <c r="S398"/>
  <c r="M398"/>
  <c r="U328"/>
  <c r="X223"/>
  <c r="U96"/>
  <c r="O328"/>
  <c r="N214"/>
  <c r="K267"/>
  <c r="S467"/>
  <c r="S83"/>
  <c r="S107"/>
  <c r="X164"/>
  <c r="U214"/>
  <c r="AA467"/>
  <c r="M207"/>
  <c r="W164"/>
  <c r="O89"/>
  <c r="L207"/>
  <c r="R389"/>
  <c r="L389"/>
  <c r="O96"/>
  <c r="T526"/>
  <c r="V89"/>
  <c r="O149"/>
  <c r="R398"/>
  <c r="X328"/>
  <c r="N13"/>
  <c r="O133"/>
  <c r="L107"/>
  <c r="M389"/>
  <c r="AA96"/>
  <c r="V207"/>
  <c r="W499"/>
  <c r="M13"/>
  <c r="R107"/>
  <c r="N164"/>
  <c r="X485"/>
  <c r="V164"/>
  <c r="M118"/>
  <c r="AA89"/>
  <c r="M149"/>
  <c r="O214"/>
  <c r="N89"/>
  <c r="S164"/>
  <c r="K47"/>
  <c r="K328"/>
  <c r="L485"/>
  <c r="M328"/>
  <c r="AA223"/>
  <c r="X83"/>
  <c r="N149"/>
  <c r="U243"/>
  <c r="X214"/>
  <c r="V133"/>
  <c r="AA118"/>
  <c r="V389"/>
  <c r="O107"/>
  <c r="N96"/>
  <c r="L89"/>
  <c r="K207"/>
  <c r="K199"/>
  <c r="K560"/>
  <c r="S89"/>
  <c r="V96"/>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W526"/>
  <c r="O485"/>
  <c r="U107"/>
  <c r="R133"/>
  <c r="U89"/>
  <c r="V47"/>
  <c r="R164"/>
  <c r="V107"/>
  <c r="O47"/>
  <c r="R83"/>
  <c r="R149"/>
  <c r="X89"/>
  <c r="O118"/>
  <c r="L47"/>
  <c r="K149"/>
  <c r="M47"/>
  <c r="L118"/>
  <c r="N133"/>
  <c r="K96"/>
  <c r="X133"/>
  <c r="X96"/>
  <c r="X149"/>
  <c r="O267"/>
  <c r="S47"/>
  <c r="K164"/>
  <c r="O83"/>
  <c r="V118"/>
  <c r="N118"/>
  <c r="X118"/>
  <c r="R267"/>
  <c r="AA207"/>
  <c r="L149"/>
  <c r="K243"/>
  <c r="U190" l="1"/>
  <c r="U526"/>
  <c r="W12"/>
  <c r="O526"/>
  <c r="P222"/>
  <c r="L526"/>
  <c r="V526"/>
  <c r="L499"/>
  <c r="U499"/>
  <c r="S499"/>
  <c r="S526"/>
  <c r="X499"/>
  <c r="K499"/>
  <c r="K526"/>
  <c r="AA526"/>
  <c r="S190"/>
  <c r="S106" s="1"/>
  <c r="V190"/>
  <c r="V106" s="1"/>
  <c r="R190"/>
  <c r="R106" s="1"/>
  <c r="M190"/>
  <c r="M106" s="1"/>
  <c r="N190"/>
  <c r="N106" s="1"/>
  <c r="L190"/>
  <c r="L106" s="1"/>
  <c r="O190"/>
  <c r="O106" s="1"/>
  <c r="X190"/>
  <c r="X106" s="1"/>
  <c r="K190"/>
  <c r="K106" s="1"/>
  <c r="AA190"/>
  <c r="AA106" s="1"/>
  <c r="M499"/>
  <c r="O499"/>
  <c r="AA499"/>
  <c r="R499"/>
  <c r="V499"/>
  <c r="N499"/>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0002</author>
  </authors>
  <commentList>
    <comment ref="E16" authorId="0">
      <text>
        <r>
          <rPr>
            <b/>
            <sz val="9"/>
            <color indexed="81"/>
            <rFont val="Tahoma"/>
            <family val="2"/>
          </rPr>
          <t xml:space="preserve">Medir la gestion solamete </t>
        </r>
      </text>
    </comment>
    <comment ref="H16" authorId="0">
      <text>
        <r>
          <rPr>
            <b/>
            <sz val="9"/>
            <color indexed="81"/>
            <rFont val="Tahoma"/>
            <family val="2"/>
          </rPr>
          <t>100%</t>
        </r>
      </text>
    </comment>
    <comment ref="S16" authorId="0">
      <text>
        <r>
          <rPr>
            <b/>
            <sz val="9"/>
            <color indexed="81"/>
            <rFont val="Tahoma"/>
            <family val="2"/>
          </rPr>
          <t xml:space="preserve">Completar informacion </t>
        </r>
      </text>
    </comment>
    <comment ref="S17" authorId="0">
      <text>
        <r>
          <rPr>
            <b/>
            <sz val="9"/>
            <color indexed="81"/>
            <rFont val="Tahoma"/>
            <family val="2"/>
          </rPr>
          <t xml:space="preserve">Completar informacion </t>
        </r>
      </text>
    </comment>
  </commentList>
</comments>
</file>

<file path=xl/sharedStrings.xml><?xml version="1.0" encoding="utf-8"?>
<sst xmlns="http://schemas.openxmlformats.org/spreadsheetml/2006/main" count="15739" uniqueCount="2125">
  <si>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</si>
  <si>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</si>
  <si>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</si>
  <si>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</si>
  <si>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</si>
  <si>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</si>
  <si>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</si>
  <si>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</si>
  <si>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</si>
  <si>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</si>
  <si>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</si>
  <si>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</si>
  <si>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</si>
  <si>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</si>
  <si>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</si>
  <si>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</si>
  <si>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</si>
  <si>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</si>
  <si>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</si>
  <si>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</si>
  <si>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</si>
  <si>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</si>
  <si>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</si>
  <si>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</si>
  <si>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</si>
  <si>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</si>
  <si>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</si>
  <si>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</si>
  <si>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</si>
  <si>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</si>
  <si>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</si>
  <si>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</si>
  <si>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</si>
  <si>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</si>
  <si>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</si>
  <si>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</si>
  <si>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</si>
  <si>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</si>
  <si>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</si>
  <si>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</si>
  <si>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</si>
  <si>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</si>
  <si>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</si>
  <si>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</si>
  <si>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</si>
  <si>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</si>
  <si>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</si>
  <si>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</si>
  <si>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</si>
  <si>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</si>
  <si>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</si>
  <si>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</si>
  <si>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</si>
  <si>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</si>
  <si>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</si>
  <si>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</si>
  <si>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</si>
  <si>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</si>
  <si>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</si>
  <si>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</si>
  <si>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</si>
  <si>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</si>
  <si>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</si>
  <si>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</si>
  <si>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</si>
  <si>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</si>
  <si>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</si>
  <si>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</si>
  <si>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</si>
  <si>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</si>
  <si>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</si>
  <si>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</si>
  <si>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</si>
  <si>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</si>
  <si>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</si>
  <si>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</si>
  <si>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</si>
  <si>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</si>
  <si>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</si>
  <si>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</si>
  <si>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</si>
  <si>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</si>
  <si>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</si>
  <si>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</si>
  <si>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</si>
  <si>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</si>
  <si>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</si>
  <si>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</si>
  <si>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</si>
  <si>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</si>
  <si>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</si>
  <si>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</si>
  <si>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</si>
  <si>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</si>
  <si>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</si>
  <si>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</si>
  <si>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</si>
  <si>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</si>
  <si>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</si>
  <si>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</si>
  <si>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</si>
  <si>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</si>
  <si>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</si>
  <si>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</si>
  <si>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</si>
  <si>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</si>
  <si>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</si>
  <si>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</si>
  <si>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</si>
  <si>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</si>
  <si>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</si>
  <si>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</si>
  <si>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</si>
  <si>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</si>
  <si>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</si>
  <si>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</si>
  <si>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</si>
  <si>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</si>
  <si>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</si>
  <si>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</si>
  <si>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</si>
  <si>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</si>
  <si>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</si>
  <si>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</si>
  <si>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</si>
  <si>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</si>
  <si>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</si>
  <si>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</si>
  <si>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</si>
  <si>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</si>
  <si>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</si>
  <si>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</si>
  <si>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</si>
  <si>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</si>
  <si>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</si>
  <si>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</si>
  <si>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</si>
  <si>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</si>
  <si>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</si>
  <si>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</si>
  <si>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</si>
  <si>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</si>
  <si>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</si>
  <si>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</si>
  <si>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</si>
  <si>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</si>
  <si>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</si>
  <si>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</si>
  <si>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</si>
  <si>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</si>
  <si>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</si>
  <si>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</si>
  <si>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</si>
  <si>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</si>
  <si>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</si>
  <si>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</si>
  <si>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</si>
  <si>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</si>
  <si>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</si>
  <si>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</si>
  <si>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</si>
  <si>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</si>
  <si>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</si>
  <si>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</si>
  <si>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</si>
  <si>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</si>
  <si>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</si>
  <si>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</si>
  <si>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</si>
  <si>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</si>
  <si>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</si>
  <si>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</si>
  <si>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</si>
  <si>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</si>
  <si>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</si>
  <si>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</si>
  <si>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</si>
  <si>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</si>
  <si>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</si>
  <si>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</si>
  <si>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</si>
  <si>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</si>
  <si>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</si>
  <si>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</si>
  <si>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</si>
  <si>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</si>
  <si>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</si>
  <si>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</si>
  <si>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</si>
  <si>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</si>
  <si>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</si>
  <si>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</si>
  <si>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</si>
  <si>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</si>
  <si>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</si>
  <si>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</si>
  <si>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</si>
  <si>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</si>
  <si>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</si>
  <si>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</si>
  <si>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</si>
  <si>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</si>
  <si>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</si>
  <si>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</si>
  <si>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</si>
  <si>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</si>
  <si>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</si>
  <si>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</si>
  <si>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</si>
  <si>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</si>
  <si>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</si>
  <si>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</si>
  <si>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</si>
  <si>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</si>
  <si>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</si>
  <si>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</si>
  <si>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</si>
  <si>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</si>
  <si>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</si>
  <si>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</si>
  <si>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</si>
  <si>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</si>
  <si>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</si>
  <si>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</si>
  <si>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</si>
  <si>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</si>
  <si>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</si>
  <si>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</si>
  <si>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</si>
  <si>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</si>
  <si>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</si>
  <si>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</si>
  <si>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</si>
  <si>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</si>
  <si>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</si>
  <si>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</si>
  <si>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</si>
  <si>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</si>
  <si>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</si>
  <si>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</si>
  <si>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</si>
  <si>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</si>
  <si>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</si>
  <si>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</si>
  <si>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</si>
  <si>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</si>
  <si>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</si>
  <si>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</si>
  <si>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</si>
  <si>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</si>
  <si>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</si>
  <si>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</si>
  <si>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</si>
  <si>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</si>
  <si>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</si>
  <si>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</si>
  <si>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</si>
  <si>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</si>
  <si>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</si>
  <si>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</si>
  <si>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</si>
  <si>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</si>
  <si>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</si>
  <si>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</si>
  <si>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</si>
  <si>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</si>
  <si>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</si>
  <si>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</si>
  <si>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</si>
  <si>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</si>
  <si>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</si>
  <si>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</si>
  <si>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</si>
  <si>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</si>
  <si>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</si>
  <si>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</si>
  <si>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</si>
  <si>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</si>
  <si>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</si>
  <si>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</si>
  <si>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</si>
  <si>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</si>
  <si>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</si>
  <si>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</si>
  <si>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</si>
  <si>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</si>
  <si>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</si>
  <si>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</si>
  <si>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</si>
  <si>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</si>
  <si>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</si>
  <si>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</si>
  <si>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</si>
  <si>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</si>
  <si>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</si>
  <si>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</si>
  <si>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</si>
  <si>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</si>
  <si>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</si>
  <si>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</si>
  <si>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</si>
  <si>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</si>
  <si>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</si>
  <si>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</si>
  <si>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</si>
  <si>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</si>
  <si>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</si>
  <si>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</si>
  <si>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</si>
  <si>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</si>
  <si>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</si>
  <si>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</si>
  <si>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</si>
  <si>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</si>
  <si>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</si>
  <si>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</si>
  <si>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</si>
  <si>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</si>
  <si>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</si>
  <si>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</si>
  <si>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</si>
  <si>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</si>
  <si>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</si>
  <si>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</si>
  <si>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</si>
  <si>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</si>
  <si>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</si>
  <si>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</si>
  <si>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</si>
  <si>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</si>
  <si>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</si>
  <si>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</si>
  <si>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</si>
  <si>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</si>
  <si>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</si>
  <si>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</si>
  <si>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</si>
  <si>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</si>
  <si>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</si>
  <si>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</si>
  <si>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</si>
  <si>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</si>
  <si>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</si>
  <si>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</si>
  <si>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</si>
  <si>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</si>
  <si>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</si>
  <si>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</si>
  <si>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</si>
  <si>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</si>
  <si>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</si>
  <si>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</si>
  <si>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</si>
  <si>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</si>
  <si>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</si>
  <si>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</si>
  <si>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</si>
  <si>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</si>
  <si>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</si>
  <si>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</si>
  <si>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</si>
  <si>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</si>
  <si>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</si>
  <si>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</si>
  <si>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</si>
  <si>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</si>
  <si>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</si>
  <si>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</si>
  <si>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</si>
  <si>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</si>
  <si>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</si>
  <si>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</si>
  <si>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</si>
  <si>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</si>
  <si>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</si>
  <si>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</si>
  <si>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</si>
  <si>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</si>
  <si>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</si>
  <si>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</si>
  <si>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</si>
  <si>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</si>
  <si>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</si>
  <si>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</si>
  <si>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</si>
  <si>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</si>
  <si>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</si>
  <si>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</si>
  <si>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</si>
  <si>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</si>
  <si>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</si>
  <si>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</si>
  <si>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</si>
  <si>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</si>
  <si>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</si>
  <si>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</si>
  <si>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</si>
  <si>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</si>
  <si>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</si>
  <si>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</si>
  <si>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</si>
  <si>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</si>
  <si>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</si>
  <si>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</si>
  <si>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</si>
  <si>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</si>
  <si>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</si>
  <si>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</si>
  <si>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</si>
  <si>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</si>
  <si>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</si>
  <si>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</si>
  <si>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</si>
  <si>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</si>
  <si>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</si>
  <si>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</si>
  <si>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</si>
  <si>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</si>
  <si>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</si>
  <si>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</si>
  <si>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</si>
  <si>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</si>
  <si>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</si>
  <si>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</si>
  <si>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</si>
  <si>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</si>
  <si>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</si>
  <si>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</si>
  <si>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</si>
  <si>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</si>
  <si>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</si>
  <si>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</si>
  <si>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</si>
  <si>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</si>
  <si>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</si>
  <si>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</si>
  <si>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</si>
  <si>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</si>
  <si>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</si>
  <si>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</si>
  <si>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</si>
  <si>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</si>
  <si>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</si>
  <si>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</si>
  <si>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</si>
  <si>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</si>
  <si>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</si>
  <si>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</si>
  <si>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</si>
  <si>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</si>
  <si>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</si>
  <si>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</si>
  <si>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</si>
  <si>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</si>
  <si>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</si>
  <si>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</si>
  <si>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</si>
  <si>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</si>
  <si>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</si>
  <si>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</si>
  <si>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</si>
  <si>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</si>
  <si>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</si>
  <si>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</si>
  <si>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</si>
  <si>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</si>
  <si>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</si>
  <si>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</si>
  <si>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</si>
  <si>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</si>
  <si>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</si>
  <si>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</si>
  <si>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</si>
  <si>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</si>
  <si>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</si>
  <si>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</si>
  <si>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</si>
  <si>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</si>
  <si>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</si>
  <si>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</si>
  <si>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</si>
  <si>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</si>
  <si>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</si>
  <si>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</si>
  <si>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</si>
  <si>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</si>
  <si>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</si>
  <si>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</si>
  <si>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</si>
  <si>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</si>
  <si>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</si>
  <si>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</si>
  <si>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</si>
  <si>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</si>
  <si>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</si>
  <si>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</si>
  <si>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</si>
  <si>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</si>
  <si>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</si>
  <si>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</si>
  <si>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</si>
  <si>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</si>
  <si>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</si>
  <si>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</si>
  <si>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</si>
  <si>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</si>
  <si>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</si>
  <si>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</si>
  <si>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</si>
  <si>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</si>
  <si>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</si>
  <si>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</si>
  <si>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</si>
  <si>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</si>
  <si>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</si>
  <si>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</si>
  <si>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</si>
  <si>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</si>
  <si>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</si>
  <si>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</si>
  <si>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</si>
  <si>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</si>
  <si>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</si>
  <si>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</si>
  <si>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</si>
  <si>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</si>
  <si>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</si>
  <si>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</si>
  <si>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</si>
  <si>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</si>
  <si>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</si>
  <si>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</si>
  <si>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</si>
  <si>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</si>
  <si>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</si>
  <si>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</si>
  <si>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</si>
  <si>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</si>
  <si>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</si>
  <si>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</si>
  <si>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</si>
  <si>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</si>
  <si>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</si>
  <si>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</si>
  <si>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</si>
  <si>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</si>
  <si>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</si>
  <si>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</si>
  <si>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</si>
  <si>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</si>
  <si>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</si>
  <si>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</si>
  <si>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</si>
  <si>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</si>
  <si>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</si>
  <si>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</si>
  <si>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</si>
  <si>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</si>
  <si>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</si>
  <si>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</si>
  <si>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</si>
  <si>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</si>
  <si>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</si>
  <si>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</si>
  <si>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</si>
  <si>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</si>
  <si>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</si>
  <si>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</si>
  <si>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</si>
  <si>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</si>
  <si>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</si>
  <si>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</si>
  <si>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</si>
  <si>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</si>
  <si>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</si>
  <si>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</si>
  <si>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</si>
  <si>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</si>
  <si>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</si>
  <si>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</si>
  <si>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</si>
  <si>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</si>
  <si>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</si>
  <si>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</si>
  <si>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</si>
  <si>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</si>
  <si>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</si>
  <si>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</si>
  <si>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</si>
  <si>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</si>
  <si>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</si>
  <si>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</si>
  <si>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</si>
  <si>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</si>
  <si>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</si>
  <si>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</si>
  <si>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</si>
  <si>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</si>
  <si>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</si>
  <si>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</si>
  <si>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</si>
  <si>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</si>
  <si>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</si>
  <si>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</si>
  <si>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</si>
  <si>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</si>
  <si>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</si>
  <si>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</si>
  <si>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</si>
  <si>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</si>
  <si>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</si>
  <si>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</si>
  <si>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</si>
  <si>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</si>
  <si>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</si>
  <si>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</si>
  <si>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</si>
  <si>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</si>
  <si>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</si>
  <si>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</si>
  <si>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</si>
  <si>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</si>
  <si>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</si>
  <si>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</si>
  <si>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</si>
  <si>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</si>
  <si>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</si>
  <si>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</si>
  <si>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</si>
  <si>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</si>
  <si>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</si>
  <si>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</si>
  <si>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</si>
  <si>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</si>
  <si>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</si>
  <si>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</si>
  <si>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</si>
  <si>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</si>
  <si>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</si>
  <si>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</si>
  <si>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</si>
  <si>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</si>
  <si>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</si>
  <si>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</si>
  <si>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</si>
  <si>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</si>
  <si>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</si>
  <si>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</si>
  <si>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</si>
  <si>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</si>
  <si>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</si>
  <si>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</si>
  <si>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</si>
  <si>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</si>
  <si>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</si>
  <si>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</si>
  <si>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</si>
  <si>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</si>
  <si>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</si>
  <si>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</si>
  <si>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</si>
  <si>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</si>
  <si>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</si>
  <si>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</si>
  <si>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</si>
  <si>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</si>
  <si>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</si>
  <si>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</si>
  <si>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</si>
  <si>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</si>
  <si>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</si>
  <si>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</si>
  <si>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</si>
  <si>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</si>
  <si>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</si>
  <si>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</si>
  <si>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</si>
  <si>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</si>
  <si>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</si>
  <si>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</si>
  <si>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</si>
  <si>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</si>
  <si>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</si>
  <si>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</si>
  <si>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</si>
  <si>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</si>
  <si>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</si>
  <si>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</si>
  <si>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</si>
  <si>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</si>
  <si>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</si>
  <si>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</si>
  <si>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</si>
  <si>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</si>
  <si>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</si>
  <si>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</si>
  <si>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</si>
  <si>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</si>
  <si>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</si>
  <si>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</si>
  <si>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</si>
  <si>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</si>
  <si>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</si>
  <si>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</si>
  <si>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</si>
  <si>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</si>
  <si>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</si>
  <si>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</si>
  <si>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</si>
  <si>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</si>
  <si>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</si>
  <si>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</si>
  <si>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</si>
  <si>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</si>
  <si>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</si>
  <si>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</si>
  <si>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</si>
  <si>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</si>
  <si>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</si>
  <si>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</si>
  <si>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</si>
  <si>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</si>
  <si>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</si>
  <si>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</si>
  <si>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</si>
  <si>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</si>
  <si>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</si>
  <si>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</si>
  <si>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</si>
  <si>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</si>
  <si>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</si>
  <si>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</si>
  <si>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</si>
  <si>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</si>
  <si>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</si>
  <si>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</si>
  <si>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</si>
  <si>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</si>
  <si>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</si>
  <si>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</si>
  <si>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</si>
  <si>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</si>
  <si>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</si>
  <si>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</si>
  <si>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</si>
  <si>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</si>
  <si>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</si>
  <si>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</si>
  <si>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</si>
  <si>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</si>
  <si>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</si>
  <si>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</si>
  <si>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</si>
  <si>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</si>
  <si>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</si>
  <si>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</si>
  <si>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</si>
  <si>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</si>
  <si>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</si>
  <si>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</si>
  <si>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</si>
  <si>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</si>
  <si>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</si>
  <si>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</si>
  <si>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</si>
  <si>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</si>
  <si>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</si>
  <si>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</si>
  <si>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</si>
  <si>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</si>
  <si>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</si>
  <si>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</si>
  <si>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</si>
  <si>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</si>
  <si>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</si>
  <si>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</si>
  <si>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</si>
  <si>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</si>
  <si>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</si>
  <si>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</si>
  <si>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</si>
  <si>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</si>
  <si>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</si>
  <si>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</si>
  <si>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</si>
  <si>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</si>
  <si>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</si>
  <si>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</si>
  <si>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</si>
  <si>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</si>
  <si>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</si>
  <si>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</si>
  <si>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</si>
  <si>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</si>
  <si>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</si>
  <si>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</si>
  <si>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</si>
  <si>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</si>
  <si>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</si>
  <si>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</si>
  <si>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</si>
  <si>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</si>
  <si>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</si>
  <si>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</si>
  <si>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</si>
  <si>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</si>
  <si>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</si>
  <si>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</si>
  <si>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</si>
  <si>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</si>
  <si>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</si>
  <si>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</si>
  <si>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</si>
  <si>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</si>
  <si>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</si>
  <si>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</si>
  <si>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</si>
  <si>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</si>
  <si>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</si>
  <si>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</si>
  <si>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</si>
  <si>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</si>
  <si>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</si>
  <si>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</si>
  <si>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</si>
  <si>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</si>
  <si>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</si>
  <si>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</si>
  <si>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</si>
  <si>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</si>
  <si>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</si>
  <si>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</si>
  <si>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</si>
  <si>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</si>
  <si>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</si>
  <si>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</si>
  <si>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</si>
  <si>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</si>
  <si>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</si>
  <si>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</si>
  <si>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</si>
  <si>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</si>
  <si>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</si>
  <si>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</si>
  <si>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</si>
  <si>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</si>
  <si>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</si>
  <si>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</si>
  <si>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</si>
  <si>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</si>
  <si>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</si>
  <si>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</si>
  <si>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</si>
  <si>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</si>
  <si>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</si>
  <si>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</si>
  <si>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</si>
  <si>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</si>
  <si>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</si>
  <si>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</si>
  <si>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</si>
  <si>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</si>
  <si>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</si>
  <si>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</si>
  <si>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</si>
  <si>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</si>
  <si>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</si>
  <si>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</si>
  <si>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</si>
  <si>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</si>
  <si>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</si>
  <si>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</si>
  <si>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</si>
  <si>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</si>
  <si>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</si>
  <si>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</si>
  <si>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</si>
  <si>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</si>
  <si>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</si>
  <si>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</si>
  <si>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</si>
  <si>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</si>
  <si>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</si>
  <si>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</si>
  <si>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</si>
  <si>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</si>
  <si>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</si>
  <si>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</si>
  <si>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</si>
  <si>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</si>
  <si>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</si>
  <si>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</si>
  <si>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</si>
  <si>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</si>
  <si>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</si>
  <si>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</si>
  <si>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</si>
  <si>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</si>
  <si>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</si>
  <si>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</si>
  <si>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</si>
  <si>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</si>
  <si>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</si>
  <si>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</si>
  <si>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</si>
  <si>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</si>
  <si>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</si>
  <si>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</si>
  <si>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</si>
  <si>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</si>
  <si>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</si>
  <si>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</si>
  <si>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</si>
  <si>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</si>
  <si>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</si>
  <si>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</si>
  <si>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</si>
  <si>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</si>
  <si>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</si>
  <si>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</si>
  <si>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</si>
  <si>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</si>
  <si>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</si>
  <si>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</si>
  <si>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</si>
  <si>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</si>
  <si>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</si>
  <si>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</si>
  <si>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</si>
  <si>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</si>
  <si>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</si>
  <si>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</si>
  <si>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</si>
  <si>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</si>
  <si>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</si>
  <si>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</si>
  <si>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</si>
  <si>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</si>
  <si>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</si>
  <si>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</si>
  <si>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</si>
  <si>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</si>
  <si>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</si>
  <si>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</si>
  <si>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</si>
  <si>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</si>
  <si>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</si>
  <si>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</si>
  <si>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</si>
  <si>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</si>
  <si>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</si>
  <si>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</si>
  <si>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</si>
  <si>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</si>
  <si>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</si>
  <si>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</si>
  <si>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</si>
  <si>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</si>
  <si>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</si>
  <si>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</si>
  <si>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</si>
  <si>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</si>
  <si>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</si>
  <si>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</si>
  <si>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</si>
  <si>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</si>
  <si>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</si>
  <si>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</si>
  <si>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</si>
  <si>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</si>
  <si>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</si>
  <si>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</si>
  <si>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</si>
  <si>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</si>
  <si>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</si>
  <si>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</si>
  <si>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</si>
  <si>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</si>
  <si>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</si>
  <si>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</si>
  <si>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</si>
  <si>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</si>
  <si>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</si>
  <si>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</si>
  <si>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</si>
  <si>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</si>
  <si>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</si>
  <si>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</si>
  <si>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</si>
  <si>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</si>
  <si>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</si>
  <si>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</si>
  <si>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</si>
  <si>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</si>
  <si>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</si>
  <si>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</si>
  <si>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</si>
  <si>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</si>
  <si>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</si>
  <si>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</si>
  <si>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</si>
  <si>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</si>
  <si>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</si>
  <si>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</si>
  <si>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</si>
  <si>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</si>
  <si>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</si>
  <si>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</si>
  <si>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</si>
  <si>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</si>
  <si>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</si>
  <si>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</si>
  <si>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</si>
  <si>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</si>
  <si>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</si>
  <si>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</si>
  <si>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</si>
  <si>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</si>
  <si>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</si>
  <si>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</si>
  <si>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</si>
  <si>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</si>
  <si>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</si>
  <si>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</si>
  <si>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</si>
  <si>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</si>
  <si>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</si>
  <si>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</si>
  <si>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</si>
  <si>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</si>
  <si>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</si>
  <si>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</si>
  <si>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</si>
  <si>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</si>
  <si>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</si>
  <si>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</si>
  <si>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</si>
  <si>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</si>
  <si>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</si>
  <si>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</si>
  <si>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</si>
  <si>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</si>
  <si>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</si>
  <si>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</si>
  <si>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</si>
  <si>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</si>
  <si>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</si>
  <si>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</si>
  <si>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</si>
  <si>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</si>
  <si>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</si>
  <si>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</si>
  <si>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</si>
  <si>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</si>
  <si>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</si>
  <si>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</si>
  <si>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</si>
  <si>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</si>
  <si>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</si>
  <si>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</si>
  <si>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</si>
  <si>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</si>
  <si>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</si>
  <si>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</si>
  <si>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</si>
  <si>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</si>
  <si>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</si>
  <si>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</si>
  <si>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</si>
  <si>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</si>
  <si>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</si>
  <si>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</si>
  <si>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</si>
  <si>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</si>
  <si>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</si>
  <si>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</si>
  <si>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</si>
  <si>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</si>
  <si>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</si>
  <si>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</si>
  <si>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</si>
  <si>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</si>
  <si>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</si>
  <si>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</si>
  <si>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</si>
  <si>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</si>
  <si>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</si>
  <si>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</si>
  <si>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</si>
  <si>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</si>
  <si>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</si>
  <si>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</si>
  <si>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</si>
  <si>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</si>
  <si>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</si>
  <si>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</si>
  <si>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</si>
  <si>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</si>
  <si>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</si>
  <si>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</si>
  <si>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</si>
  <si>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</si>
  <si>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</si>
  <si>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</si>
  <si>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</si>
  <si>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</si>
  <si>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</si>
  <si>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</si>
  <si>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</si>
  <si>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</si>
  <si>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</si>
  <si>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</si>
  <si>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</si>
  <si>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</si>
  <si>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</si>
  <si>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</si>
  <si>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</si>
  <si>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</si>
  <si>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</si>
  <si>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</si>
  <si>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</si>
  <si>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</si>
  <si>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</si>
  <si>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</si>
  <si>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</si>
  <si>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</si>
  <si>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</si>
  <si>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</si>
  <si>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</si>
  <si>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</si>
  <si>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</si>
  <si>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</si>
  <si>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</si>
  <si>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</si>
  <si>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</si>
  <si>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</si>
  <si>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</si>
  <si>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</si>
  <si>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</si>
  <si>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</si>
  <si>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</si>
  <si>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</si>
  <si>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</si>
  <si>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</si>
  <si>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</si>
  <si>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</si>
  <si>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</si>
  <si>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</si>
  <si>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</si>
  <si>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</si>
  <si>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</si>
  <si>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</si>
  <si>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</si>
  <si>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</si>
  <si>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</si>
  <si>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</si>
  <si>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</si>
  <si>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</si>
  <si>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</si>
  <si>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</si>
  <si>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</si>
  <si>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</si>
  <si>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</si>
  <si>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</si>
  <si>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</si>
  <si>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</si>
  <si>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</si>
  <si>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</si>
  <si>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</si>
  <si>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</si>
  <si>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</si>
  <si>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</si>
  <si>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</si>
  <si>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</si>
  <si>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</si>
  <si>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</si>
  <si>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</si>
  <si>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</si>
  <si>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</si>
  <si>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</si>
  <si>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</si>
  <si>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</si>
  <si>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</si>
  <si>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</si>
  <si>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</si>
  <si>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</si>
  <si>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</si>
  <si>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</si>
  <si>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</si>
  <si>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</si>
  <si>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</si>
  <si>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</si>
  <si>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</si>
  <si>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</si>
  <si>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</si>
  <si>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</si>
  <si>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</si>
  <si>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</si>
  <si>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</si>
  <si>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</si>
  <si>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</si>
  <si>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</si>
  <si>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</si>
  <si>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</si>
  <si>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</si>
  <si>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</si>
  <si>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</si>
  <si>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</si>
  <si>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</si>
  <si>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</si>
  <si>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</si>
  <si>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</si>
  <si>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</si>
  <si>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</si>
  <si>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</si>
  <si>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</si>
  <si>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</si>
  <si>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</si>
  <si>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</si>
  <si>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</si>
  <si>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</si>
  <si>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</si>
  <si>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</si>
  <si>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</si>
  <si>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</si>
  <si>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</si>
  <si>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</si>
  <si>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</si>
  <si>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</si>
  <si>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</si>
  <si>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</si>
  <si>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</si>
  <si>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</si>
  <si>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</si>
  <si>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</si>
  <si>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</si>
  <si>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</si>
  <si>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</si>
  <si>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</si>
  <si>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</si>
  <si>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</si>
  <si>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</si>
  <si>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</si>
  <si>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</si>
  <si>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</si>
  <si>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</si>
  <si>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</si>
  <si>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</si>
  <si>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</si>
  <si>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</si>
  <si>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</si>
  <si>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</si>
  <si>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</si>
  <si>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</si>
  <si>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</si>
  <si>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</si>
  <si>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</si>
  <si>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</si>
  <si>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</si>
  <si>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</si>
  <si>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</si>
  <si>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</si>
  <si>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</si>
  <si>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</si>
  <si>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</si>
  <si>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</si>
  <si>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</si>
  <si>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</si>
  <si>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</si>
  <si>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</si>
  <si>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</si>
  <si>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</si>
  <si>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</si>
  <si>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</si>
  <si>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</si>
  <si>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</si>
  <si>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</si>
  <si>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</si>
  <si>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</si>
  <si>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</si>
  <si>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</si>
  <si>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</si>
  <si>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</si>
  <si>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</si>
  <si>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</si>
  <si>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</si>
  <si>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</si>
  <si>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</si>
  <si>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</si>
  <si>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</si>
  <si>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</si>
  <si>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</si>
  <si>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</si>
  <si>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</si>
  <si>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</si>
  <si>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</si>
  <si>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</si>
  <si>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</si>
  <si>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</si>
  <si>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</si>
  <si>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</si>
  <si>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</si>
  <si>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</si>
  <si>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</si>
  <si>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</si>
  <si>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</si>
  <si>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</si>
  <si>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</si>
  <si>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</si>
  <si>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</si>
  <si>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</si>
  <si>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</si>
  <si>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</si>
  <si>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</si>
  <si>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</si>
  <si>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</si>
  <si>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</si>
  <si>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</si>
  <si>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</si>
  <si>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</si>
  <si>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</si>
  <si>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</si>
  <si>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</si>
  <si>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</si>
  <si>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</si>
  <si>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</si>
  <si>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</si>
  <si>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</si>
  <si>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</si>
  <si>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</si>
  <si>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</si>
  <si>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</si>
  <si>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</si>
  <si>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</si>
  <si>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</si>
  <si>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</si>
  <si>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</si>
  <si>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</si>
  <si>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</si>
  <si>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</si>
  <si>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</si>
  <si>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</si>
  <si>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</si>
  <si>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</si>
  <si>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</si>
  <si>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</si>
  <si>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</si>
  <si>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</si>
  <si>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</si>
  <si>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</si>
  <si>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</si>
  <si>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</si>
  <si>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</si>
  <si>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</si>
  <si>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</si>
  <si>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</si>
  <si>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</si>
  <si>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</si>
  <si>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</si>
  <si>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</si>
  <si>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</si>
  <si>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</si>
  <si>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</si>
  <si>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</si>
  <si>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</si>
  <si>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</si>
  <si>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</si>
  <si>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</si>
  <si>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</si>
  <si>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</si>
  <si>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</si>
  <si>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</si>
  <si>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</si>
  <si>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</si>
  <si>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</si>
  <si>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</si>
  <si>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</si>
  <si>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</si>
  <si>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</si>
  <si>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</si>
  <si>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</si>
  <si>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</si>
  <si>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</si>
  <si>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</si>
  <si>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</si>
  <si>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</si>
  <si>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</si>
  <si>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</si>
  <si>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</si>
  <si>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</si>
  <si>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</si>
  <si>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</si>
  <si>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Mejoramiento de la Calidad, la Pertinencia y la equidad.</t>
  </si>
  <si>
    <t>Fortalecimiento de la Calidad.</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</si>
  <si>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</si>
  <si>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</si>
  <si>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</si>
  <si>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</si>
  <si>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</si>
  <si>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</si>
  <si>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</si>
  <si>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</si>
  <si>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</si>
  <si>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</si>
  <si>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</si>
  <si>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</si>
  <si>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</si>
  <si>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</si>
  <si>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</si>
  <si>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</si>
  <si>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</si>
  <si>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</si>
  <si>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</si>
  <si>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</si>
  <si>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</si>
  <si>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</si>
  <si>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</si>
  <si>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</si>
  <si>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</si>
  <si>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</si>
  <si>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</si>
  <si>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</si>
  <si>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</si>
  <si>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</si>
  <si>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</si>
  <si>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</si>
  <si>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</si>
  <si>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</si>
  <si>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</si>
  <si>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</si>
  <si>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</si>
  <si>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</si>
  <si>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</si>
  <si>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</si>
  <si>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</si>
  <si>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</si>
  <si>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</si>
  <si>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</si>
  <si>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</si>
  <si>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</si>
  <si>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</si>
  <si>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</si>
  <si>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</si>
  <si>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</si>
  <si>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</si>
  <si>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</si>
  <si>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</si>
  <si>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</si>
  <si>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</si>
  <si>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</si>
  <si>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</si>
  <si>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</si>
  <si>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</si>
  <si>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</si>
  <si>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</si>
  <si>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</si>
  <si>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</si>
  <si>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</si>
  <si>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</si>
  <si>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</si>
  <si>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</si>
  <si>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</si>
  <si>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</si>
  <si>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</si>
  <si>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</si>
  <si>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</si>
  <si>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</si>
  <si>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</si>
  <si>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</si>
  <si>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</si>
  <si>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</si>
  <si>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</si>
  <si>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</si>
  <si>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</si>
  <si>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</si>
  <si>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</si>
  <si>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</si>
  <si>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</si>
  <si>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</si>
  <si>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</si>
  <si>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</si>
  <si>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</si>
  <si>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</si>
  <si>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</si>
  <si>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</si>
  <si>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</si>
  <si>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</si>
  <si>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</si>
  <si>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</si>
  <si>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</si>
  <si>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</si>
  <si>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</si>
  <si>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</si>
  <si>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</si>
  <si>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</si>
  <si>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</si>
  <si>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</si>
  <si>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</si>
  <si>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</si>
  <si>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</si>
  <si>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</si>
  <si>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</si>
  <si>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</si>
  <si>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</si>
  <si>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</si>
  <si>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</si>
  <si>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</si>
  <si>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</si>
  <si>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</si>
  <si>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</si>
  <si>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</si>
  <si>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</si>
  <si>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</si>
  <si>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</si>
  <si>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</si>
  <si>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</si>
  <si>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</si>
  <si>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</si>
  <si>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</si>
  <si>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</si>
  <si>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</si>
  <si>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</si>
  <si>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</si>
  <si>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</si>
  <si>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</si>
  <si>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</si>
  <si>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</si>
  <si>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</si>
  <si>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</si>
  <si>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</si>
  <si>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</si>
  <si>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</si>
  <si>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</si>
  <si>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</si>
  <si>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</si>
  <si>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</si>
  <si>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</si>
  <si>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</si>
  <si>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</si>
  <si>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</si>
  <si>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</si>
  <si>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</si>
  <si>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</si>
  <si>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</si>
  <si>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</si>
  <si>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</si>
  <si>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</si>
  <si>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</si>
  <si>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</si>
  <si>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</si>
  <si>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</si>
  <si>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</si>
  <si>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</si>
  <si>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</si>
  <si>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</si>
  <si>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</si>
  <si>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</si>
  <si>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</si>
  <si>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</si>
  <si>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</si>
  <si>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</si>
  <si>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</si>
  <si>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</si>
  <si>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</si>
  <si>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</si>
  <si>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</si>
  <si>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</si>
  <si>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</si>
  <si>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</si>
  <si>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</si>
  <si>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</si>
  <si>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</si>
  <si>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</si>
  <si>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</si>
  <si>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</si>
  <si>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</si>
  <si>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</si>
  <si>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</si>
  <si>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</si>
  <si>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</si>
  <si>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</si>
  <si>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</si>
  <si>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</si>
  <si>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</si>
  <si>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</si>
  <si>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</si>
  <si>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</si>
  <si>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</si>
  <si>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</si>
  <si>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</si>
  <si>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</si>
  <si>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</si>
  <si>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</si>
  <si>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</si>
  <si>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</si>
  <si>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</si>
  <si>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</si>
  <si>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</si>
  <si>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</si>
  <si>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</si>
  <si>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</si>
  <si>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</si>
  <si>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</si>
  <si>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</si>
  <si>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</si>
  <si>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</si>
  <si>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</si>
  <si>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</si>
  <si>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</si>
  <si>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</si>
  <si>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</si>
  <si>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</si>
  <si>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</si>
  <si>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</si>
  <si>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</si>
  <si>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</si>
  <si>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</si>
  <si>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</si>
  <si>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</si>
  <si>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</si>
  <si>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</si>
  <si>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</si>
  <si>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</si>
  <si>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</si>
  <si>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</si>
  <si>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</si>
  <si>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</si>
  <si>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</si>
  <si>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</si>
  <si>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</si>
  <si>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</si>
  <si>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</si>
  <si>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</si>
  <si>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</si>
  <si>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</si>
  <si>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</si>
  <si>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</si>
  <si>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</si>
  <si>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</si>
  <si>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</si>
  <si>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</si>
  <si>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</si>
  <si>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</si>
  <si>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</si>
  <si>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</si>
  <si>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</si>
  <si>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</si>
  <si>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</si>
  <si>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</si>
  <si>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</si>
  <si>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</si>
  <si>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</si>
  <si>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</si>
  <si>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</si>
  <si>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</si>
  <si>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</si>
  <si>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</si>
  <si>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</si>
  <si>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</si>
  <si>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</si>
  <si>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</si>
  <si>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</si>
  <si>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</si>
  <si>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</si>
  <si>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</si>
  <si>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</si>
  <si>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</si>
  <si>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</si>
  <si>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</si>
  <si>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</si>
  <si>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</si>
  <si>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</si>
  <si>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</si>
  <si>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</si>
  <si>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</si>
  <si>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</si>
  <si>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</si>
  <si>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</si>
  <si>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</si>
  <si>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</si>
  <si>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</si>
  <si>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</si>
  <si>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Base de datos de egresados actualizada y monitoreada</t>
  </si>
  <si>
    <t>100% de los graduados están en la base de datos</t>
  </si>
  <si>
    <t xml:space="preserve">Graduados del ITS Tela participan en el proceso de reclutamiento y selección de personal </t>
  </si>
  <si>
    <t>Listado de Profesionales aplicando al menos dos concursos públicos</t>
  </si>
  <si>
    <t>1. ITS Tela socializa convocatoria de concurso publico a los graduados para aplicar a plazas docentes y administrativas</t>
  </si>
  <si>
    <t>Es importante promover la empleabilidad de los egresados del ITS-Tela</t>
  </si>
  <si>
    <t>Vacantes disponibles publicadas</t>
  </si>
  <si>
    <t>Egresados y graduados del ITS</t>
  </si>
  <si>
    <t>VOAE</t>
  </si>
  <si>
    <t>Es importante conocer, valorar y considerar la opinión de la comunidad de egresados.</t>
  </si>
  <si>
    <t>Listado de Asistencia y Ayuda Memoria</t>
  </si>
  <si>
    <t>Estudiantes y egresados</t>
  </si>
  <si>
    <t>VOAE y Subdirección Academica</t>
  </si>
  <si>
    <t xml:space="preserve"> Elaborada, actualizada y organizada la base de datos de los graduados del ITS</t>
  </si>
  <si>
    <t>Cuentan con Servicios de orientación y asesoría Academica</t>
  </si>
  <si>
    <t>3 CIVU en el año</t>
  </si>
  <si>
    <t>Estudiantes orientados profesionalmente a través de VOAE</t>
  </si>
  <si>
    <t>Numero de pruebas vocacionales aplicadas de acuerdo a demanda</t>
  </si>
  <si>
    <t>Estudiantes de educación media reciben información de las diferentes carreras del ITS Tela mediante  la realización de la Feria Vocacional.</t>
  </si>
  <si>
    <t>Realizada 1 Feria Vocacional al año</t>
  </si>
  <si>
    <t>Mejorado el rendimiento académico de los estudiantes, a partir de la implementación del sistema de tutorías.</t>
  </si>
  <si>
    <t>Establecido un sistema de tutorías.</t>
  </si>
  <si>
    <t>Se atienden conflictos académicos e interpersonales de estudiantes universitarios.</t>
  </si>
  <si>
    <t xml:space="preserve">Documento de abordaje elaborado;  el cual tendrá la finalidad de sanear los conflictos académicos. </t>
  </si>
  <si>
    <t>El 90% de los estudiantes de primer ingreso reciben en CIVU en el ITS Tela.</t>
  </si>
  <si>
    <t xml:space="preserve">Aplicar pruebas vocacionales a los estudiantes </t>
  </si>
  <si>
    <t>1) Brindar asesoría Academica a los estudiantes que lo soliciten. 2) Capacitar docentes y estudiantes de excelencia Academica para brindar tutorías</t>
  </si>
  <si>
    <t>1) Atender conflictos académicos e interpersonales de estudiantes de acuerdo a solicitud.  2) Celebrar el día del estudiante. 3) Capacitar un grupo de lideres del ITS. 4) Gestionar alianzas con empleadores para coordinar actividades académicas y practicas.</t>
  </si>
  <si>
    <t>La Inducción es importante para orientar al estudiante a la vida universitaria</t>
  </si>
  <si>
    <t>Estudiantes</t>
  </si>
  <si>
    <t>Colaborar con el estudiante para determinar el área de estudio, que le signifique mas probabilidades de éxito</t>
  </si>
  <si>
    <t>Pruebas vocacionales aplicadas</t>
  </si>
  <si>
    <t>Conocer y promover los programas de cada carrera</t>
  </si>
  <si>
    <t>Fortalecer las destrezas y conocimientos de la población estudiantil</t>
  </si>
  <si>
    <t>VOAE, Subdirección Academica</t>
  </si>
  <si>
    <t>Dar respuesta a los potenciales conflictos académicos que se presenten</t>
  </si>
  <si>
    <t>Documento de sistema de abordaje de conflictos realizado</t>
  </si>
  <si>
    <t>Estudiantes del ITS</t>
  </si>
  <si>
    <t>Promocionada una estructura básica de salud en el ITS</t>
  </si>
  <si>
    <t>Realizada una feria de salud</t>
  </si>
  <si>
    <t>Fortalecido los conocimientos de la población estudiantil en temas de salud sexual y reproductiva.</t>
  </si>
  <si>
    <t xml:space="preserve">5 estudiantes voluntarios brindan 1 charla en temas de salud </t>
  </si>
  <si>
    <t>Celebrar una feria de la salud para dar cobertura a los estudiantes del ITS Tela.</t>
  </si>
  <si>
    <t>Capacitar estudiantes voluntarios del ITS en temas de salud sexual y reproductiva.</t>
  </si>
  <si>
    <t>Promover la salud preventiva en el personal docente, administrativo y alumnado del ITS-Tela.</t>
  </si>
  <si>
    <t>Lista de Asistencia</t>
  </si>
  <si>
    <t>Docentes Estudiantes y personal administrativo del ITS-Tela</t>
  </si>
  <si>
    <t>Es necesario abordar el tema de salud sexual con la población estudiantil</t>
  </si>
  <si>
    <t>Fortalecida la cooperación y trabajo coordinado con instrucciones locales</t>
  </si>
  <si>
    <t>Firmados 2 cartas de entendimiento, con instituciones locales</t>
  </si>
  <si>
    <t>Realizadas actividades extracurriculares entre los estudiantes del ITS</t>
  </si>
  <si>
    <t>Realizado un Torneo intramuros del ITS Tela</t>
  </si>
  <si>
    <t xml:space="preserve">Reconocido el rendimiento académico de los estudiantes.
</t>
  </si>
  <si>
    <t xml:space="preserve">Premiación anual a estudiantes de excelencia Academica.
</t>
  </si>
  <si>
    <t>Se cuenta con una  escuela de lideres universitarios estudiantiles</t>
  </si>
  <si>
    <t>3 capacitaciones al año, en temas de desarrollo pertinentes a la región</t>
  </si>
  <si>
    <t>Priorizados los proyectos de voluntariado</t>
  </si>
  <si>
    <t>Establecido una propuesta de proyecto de voluntariado</t>
  </si>
  <si>
    <t>Crear alianzas con Municipalidad, colegios, universidades, etc.</t>
  </si>
  <si>
    <t>Organizar un torneo intramuros con los estudiantes del ITS Tela; en el marco de la semana del estudiante</t>
  </si>
  <si>
    <t>Premiar a los estudiantes de excelencia Academica de cada periodo 2016</t>
  </si>
  <si>
    <t>Capacitar a los estudiantes en temas de desarrollo.</t>
  </si>
  <si>
    <t>Seguimiento y apoyo a los  proyectos de voluntariado.</t>
  </si>
  <si>
    <t xml:space="preserve">Es importante reconocer el esfuerzo de los estudiantes con un mejor desempeño académico </t>
  </si>
  <si>
    <t>Reconocimientos entregados</t>
  </si>
  <si>
    <t>Es necesario la discusión de temas de interés regional</t>
  </si>
  <si>
    <t>Lista de asistencia y Ayuda memorias</t>
  </si>
  <si>
    <t>El voluntariado es una herramienta importante para promover las iniciativas comunales</t>
  </si>
  <si>
    <t>Documento de propuesta de voluntariado elaborado</t>
  </si>
  <si>
    <t>Es elemento esencial ejecutar alianzas estratégicas con otras entidades locales.</t>
  </si>
  <si>
    <t>Convenio Firmado</t>
  </si>
  <si>
    <t>El deporte es una herramienta para promover los buenos hábitos</t>
  </si>
  <si>
    <t>Plan de la Actividad, Fotografías</t>
  </si>
  <si>
    <t>Se cuenta con los recursos</t>
  </si>
  <si>
    <t>Población de Tela y Comunidad Universitaria</t>
  </si>
  <si>
    <t>Vinculación Universidad/Sociedad  ITS-Tela</t>
  </si>
  <si>
    <t>Se desarrolla  una jornada de capacitación en gestión y ejecución de proyectos de vinculación UNAH-Sociedad.</t>
  </si>
  <si>
    <t>Capacitación realizada</t>
  </si>
  <si>
    <t>Definir temas de capacitación</t>
  </si>
  <si>
    <t>Listado de participantes</t>
  </si>
  <si>
    <t>2) En ejecución convenios suscritos entre la UNAH e instancias de la Sociedad Civil, Gobierno Central, Local; Empresa privada, etc.,</t>
  </si>
  <si>
    <t>2 convenios en ejecución.</t>
  </si>
  <si>
    <t>Convenios firmados</t>
  </si>
  <si>
    <t>Institucionalizada la participación de la UNAH en los Consejos Regionales de Desarrollo, a través de los Comités de Vinculación e Investigación Regionales.</t>
  </si>
  <si>
    <t>Coordinación de acciones y actividades con otros miembros de la red</t>
  </si>
  <si>
    <t>Es necesario realizar acciones coordinadas y pertinentes con los miembros de la Red.</t>
  </si>
  <si>
    <t>Listado de asistencia y ayuda memoria</t>
  </si>
  <si>
    <t>Población de la región</t>
  </si>
  <si>
    <t>DICU ITS-Tela</t>
  </si>
  <si>
    <t xml:space="preserve">Docentes capacitados en temáticas pertinentes a su interés. </t>
  </si>
  <si>
    <t>Mejorada las habilidades y destrezas de los docentes del ITS-Tela, mediante la realización de 3 capacitaciones</t>
  </si>
  <si>
    <t>Actualización docente mediante curso de capacitación</t>
  </si>
  <si>
    <t>Certificado de capacitación.</t>
  </si>
  <si>
    <t>Establecida base de datos de graduados</t>
  </si>
  <si>
    <t>100% base de datos actualizada y disponible</t>
  </si>
  <si>
    <t>Registro de los graduados del ITS-Tela</t>
  </si>
  <si>
    <t>Base de datos actualizada</t>
  </si>
  <si>
    <t>Vinculación ITS-Tela</t>
  </si>
  <si>
    <t xml:space="preserve">Por lo menos un Programa o  proyecto regional realizado con la participación de la UNAH. </t>
  </si>
  <si>
    <t>1) Plan de capacitación diseñado y aprobado por las autoridades superiores de la UNAH</t>
  </si>
  <si>
    <t>2) Programa de Formación docente diseñado y aprobado por las autoridades de la UNAH.</t>
  </si>
  <si>
    <t>3) Fortalecimiento de los sistemas de apoyo a la gestión del conocimiento en la UNAH.</t>
  </si>
  <si>
    <t>1) Diseñado un programa de Formación Docente para todo el año 2017</t>
  </si>
  <si>
    <t>1) Diseñado un Plan de capacitación para todo el el año 2017</t>
  </si>
  <si>
    <t>a.1 Diseñar y ejecutar un plan de capacitación para todos los recursos humanos.</t>
  </si>
  <si>
    <t>a.2 Diseño de un programa de Formación Docente.</t>
  </si>
  <si>
    <t xml:space="preserve">Consolidación del programa de formación y capacitación institucional en TIC.                                                                                                                                                                                                                                                                                                                                                                           </t>
  </si>
  <si>
    <t>Disponibilidad Financiera</t>
  </si>
  <si>
    <t>Formacion permanentes del personal del ITS Tela para dar un servicio de calidad</t>
  </si>
  <si>
    <t>Memoria de talleres, lista de participantes</t>
  </si>
  <si>
    <t>Personal del ITS Tela</t>
  </si>
  <si>
    <t>Coordinación de Recursos Humanos</t>
  </si>
  <si>
    <t>Actualización de  los docentes permanentes en función de la calidad educativa</t>
  </si>
  <si>
    <t>Ayuda memorias y listado de asistencia, diplomas</t>
  </si>
  <si>
    <t>memorias y listado de asistencia, diplomas</t>
  </si>
  <si>
    <t>Docentes</t>
  </si>
  <si>
    <t>Es importante fortalecer el mecanismo de difusión de la labor que hace la Universidad</t>
  </si>
  <si>
    <t>Pagina Web con información del ITS-Tela y Red</t>
  </si>
  <si>
    <t>Docentes y Estudiantes</t>
  </si>
  <si>
    <t>Implementación  dos nuevas carreras técnicas</t>
  </si>
  <si>
    <t>2 nuevas carreras técnicas</t>
  </si>
  <si>
    <t xml:space="preserve">Sub-Dirección académica en coordinación con Dirección  </t>
  </si>
  <si>
    <t>Estudiantes matriculados en diferentes modalidades que orece el ITST</t>
  </si>
  <si>
    <t>Estudiantes de los diferentes municipios de la región</t>
  </si>
  <si>
    <t>Sub-Dirección académica en coordinación con el Departamento de Sociología y la DIE</t>
  </si>
  <si>
    <t>Participar en congresos, capacitaciones, visitas y otras actividades académicas en otros países</t>
  </si>
  <si>
    <t>1. Elaborar un plan de capacitación según las necesidades de capacitación docente</t>
  </si>
  <si>
    <t>Es importante darle calidad educativa a los estudiantes, y es por eso que se le exige a los docentes tener un titulo de posgrado, además que es una exigencia del Modelo Educativo UNAH</t>
  </si>
  <si>
    <t>Docentes con Posgrado</t>
  </si>
  <si>
    <t>Comunidad universitaria</t>
  </si>
  <si>
    <t>Docentes, Sub-Dirección Académica, Dirección</t>
  </si>
  <si>
    <t>Es importante compartir experiencias, y traer otras experiencias compartiendo buenas practicas educativas</t>
  </si>
  <si>
    <t>No. De docentes en viajes</t>
  </si>
  <si>
    <t>Sub-Dirección Académica, Docentes</t>
  </si>
  <si>
    <t>Certificados obtenidos por la DIE</t>
  </si>
  <si>
    <t>Sub-Dirección Académica, en coordinación la DIE</t>
  </si>
  <si>
    <t>Trabajar de manera regional facilita la integración de educación superior y la complementariedad de necesidades locales</t>
  </si>
  <si>
    <t>Población regional</t>
  </si>
  <si>
    <t>Sub-dirección académica en coordinación con la Red LA</t>
  </si>
  <si>
    <t>Socializar los trabajos académicos que se elaboran en cada centro es importante para la difusión de todas las actividades académicas y su aprovechamiento como enseñanza y aprendizaje</t>
  </si>
  <si>
    <t>Nacional e internacional académica</t>
  </si>
  <si>
    <t>El 100% de los docentes y estudiantes tendrán el deber y el derecho de participar en evaluaciones integrales y a la retroalimentación de estas, para la mejora continua</t>
  </si>
  <si>
    <t>Docentes  participando en talleres</t>
  </si>
  <si>
    <t>1. Incentivar a los docentes y estudiantes a participar en procesos de evaluación. 2. Retroalimentación de resultados de las evaluaciones institucionales</t>
  </si>
  <si>
    <t>1. Elaborar un diagnostico de conocimientos en la herramienta de MS Excel a estudiantes de TUMF. 2. Elaborar propuesta con temas pertinentes. 3. Hacer planificación anual para estos cursos. 4 Implementación de cursos</t>
  </si>
  <si>
    <t>1. Elaborar talleres acerca de la Biblioteca UNAH. 2. Elaborar talleres de buscadores académicos. 3 Elaborar talleres sobre como hacer referencias bibliográficas</t>
  </si>
  <si>
    <t>1. Elaborar una propuesta que incluya un aula modificada para este uso. 2. Presupuestar la compra. 3 Hacer la compra</t>
  </si>
  <si>
    <t>1. Hacer talleres de uso del centro de documentación. 2. Incentivar a los docentes y estudiantes el uso de este recurso</t>
  </si>
  <si>
    <t>1. Hacer una propuesta para la implementación del laboratorio. 2. Presentar la propuesta a a dirección para su implementación. 3. Equipar los laboratorios</t>
  </si>
  <si>
    <t>Conocer la opinión de cada docente y estudiante acerca del trabajo es importante para la mejora continua</t>
  </si>
  <si>
    <t>Informes de evaluaciones y socialización de estos</t>
  </si>
  <si>
    <t>Sub- Dirección Académica</t>
  </si>
  <si>
    <t>Los estudiantes deben de estar actualizados en la herramienta principal para su trabajo diario</t>
  </si>
  <si>
    <t>Cursos impartidos</t>
  </si>
  <si>
    <t>Estudiantes de MF</t>
  </si>
  <si>
    <t>El uso de las bibliotecas virtuales da más oportunidades a diferentes fuentes bibliográficas</t>
  </si>
  <si>
    <t>Sub- Dirección Académica en coordinación con Biblioteca</t>
  </si>
  <si>
    <t>Esto nos permite una mayor oferta académica en educación formal y no formal</t>
  </si>
  <si>
    <t>Espacio disponible, equipado y adecuado para ser utilizado como laboratorio</t>
  </si>
  <si>
    <t>Población local</t>
  </si>
  <si>
    <t>Sub Dirección académica en coordinación con Sub Dirección Administrativa</t>
  </si>
  <si>
    <t>Implementación del Centro de Recursos de Aprendizaje</t>
  </si>
  <si>
    <t>Sub-Dirección Académica en coordinación con biblioteca</t>
  </si>
  <si>
    <t>Actualizarse entre los mismos docentes enriquece las metodologías individuales de cada docente</t>
  </si>
  <si>
    <t>Talleres impartidos</t>
  </si>
  <si>
    <t>Sub dirección académica, docentes</t>
  </si>
  <si>
    <t>Portal Web de la UNAH, difundiendo información del ITS-Tela</t>
  </si>
  <si>
    <t xml:space="preserve">100% información del ITS-Tela actualizada, en la pagina web de la UNAH. </t>
  </si>
  <si>
    <t>1. Elaborar un diagnostico de conocimientos en MS Office. 2. Elaborar propuesta con temas pertinentes. 3. Hacer planificación anual para estos cursos. 4 Implementación de cursos</t>
  </si>
  <si>
    <t>Una publicación (noticia o evento) trimestral del ITS-Tela, publicada en la pagina web de la UNAH.</t>
  </si>
  <si>
    <t>Sub dirección académica</t>
  </si>
  <si>
    <t>Las TIC fortalecen el proceso de enseñanza aprendizaje</t>
  </si>
  <si>
    <t>Publicación en la pagina web de la UNAH</t>
  </si>
  <si>
    <t xml:space="preserve">Comunidad Universitaria ITS-Tela </t>
  </si>
  <si>
    <t>Sub Direccion Academica</t>
  </si>
  <si>
    <t>2 Trabajos de investigación publicados en revistas de investigación</t>
  </si>
  <si>
    <t xml:space="preserve">Dos artículos de investigación desarrollados y publicados </t>
  </si>
  <si>
    <t>Docentes y alumnos capacitados en temas relacionados con la investigación científica</t>
  </si>
  <si>
    <t>Un taller desarrollado para los docentes y alumnos en el área de la investigación científica</t>
  </si>
  <si>
    <t xml:space="preserve">Docentes reciben cursos ofertados por la DICU </t>
  </si>
  <si>
    <t>Reuniones de coordinación con instituciones públicas y privadas</t>
  </si>
  <si>
    <t>Seis reuniones de coordinación para el desarrollo de la investigación científica en la zona norte del país</t>
  </si>
  <si>
    <t xml:space="preserve">Presentación para su registro ante la dirección de investigación científica un proyecto de investigación. </t>
  </si>
  <si>
    <t xml:space="preserve">Realizar la investigación; identificar la revista para la publicación; </t>
  </si>
  <si>
    <t>Definir temas de capacitación; planificar capacitaciones</t>
  </si>
  <si>
    <t>Planificar el viaje; recibir los cursos o diplomados sobre investigación científica, promovidos por la DICU</t>
  </si>
  <si>
    <t>Planificación de reuniones; definición del plan de trabajo; ejecución de investigaciones conjuntas</t>
  </si>
  <si>
    <t>Es necesario aumentar el conocimiento de estudiantes y docentes</t>
  </si>
  <si>
    <t>Diploma o constancia de participación recibido</t>
  </si>
  <si>
    <t>Docentes del ITS-Tela</t>
  </si>
  <si>
    <t>DICU-ITS Tela</t>
  </si>
  <si>
    <t>Red Educativa del Litoral Atlántico</t>
  </si>
  <si>
    <t xml:space="preserve">1. Realizar curso de ética profesional  con los docentes del ITST-UNAH </t>
  </si>
  <si>
    <t>3. Conversatorios académicos, docentes y egresados en el proceso de la fundamentación del modelo educativo de la UNAH y del ITST</t>
  </si>
  <si>
    <t>Expandida la ciudadanía educativa, que garantiza una  educación integral, que incorpore la gestión Academica del conocimiento, de cultura y desarrollo y el fortalecimiento ciudadano</t>
  </si>
  <si>
    <t>Realizar un  Intercambio universitario con las unidades regionales de lo Esencial de la Reforma Universitaria, fortalecimiento  de la RED de  lo Esencial de la Reforma Universitaria</t>
  </si>
  <si>
    <t>Fortalecida la identidad nacional ,con un saber local revalorizado e internacionalizado</t>
  </si>
  <si>
    <t>Realizado un evento que prioricen la producción  y gestión del conocimiento con identidad</t>
  </si>
  <si>
    <t>Formados hombre y mujeres en la cultura como elemento sustancial en el desarrollo humano e integral en la gestión del conocimiento.</t>
  </si>
  <si>
    <t xml:space="preserve">Por lo menos dos capacitaciones o eventos de formación realizada. </t>
  </si>
  <si>
    <t>3. Realizar eventos, foros, simposio de fomento al desarrollo cultural de nuestros universitarios y planta docentes.</t>
  </si>
  <si>
    <t>4. desarrollar eventos de conformidad al calendario cívico y académico de la UNAH, en fomento al fortalecimiento conocimiento cultural</t>
  </si>
  <si>
    <t>Es necesario fortalecer la temática de ética</t>
  </si>
  <si>
    <t>Estudiantes y Docentes del ITS-Tela</t>
  </si>
  <si>
    <t>Coordinador lo Esencial</t>
  </si>
  <si>
    <t>Es necesario fortalecer la temática de Lo Esencial</t>
  </si>
  <si>
    <t>Es necesario fortalecer la temática de los modelos educativos de la UNAH, capitalizar la experiencia de los egresados</t>
  </si>
  <si>
    <t>Es importante promover los intercambios universitarios a nivel del nodo del Litoral</t>
  </si>
  <si>
    <t>Estudiantes y Docentes de la Región</t>
  </si>
  <si>
    <t>Integración del conocimiento intercultural a la academia nacional a nivel superior</t>
  </si>
  <si>
    <t>Listado de asistencia y Ayuda Memoria</t>
  </si>
  <si>
    <t>Los proyectos culturales fortalecen la identidad nacional y local</t>
  </si>
  <si>
    <t>Es necesario fortalecer la temática de los modelos educativos de la UNAH</t>
  </si>
  <si>
    <t>5) Cinco docentes contratados  para responder a las necesidades del estudiantado de carreras nuevas en el instituto.</t>
  </si>
  <si>
    <t>Mayor control de la asistencia y  puntualidad del personal docente y administrativo</t>
  </si>
  <si>
    <t>Docentes y personal administrativo</t>
  </si>
  <si>
    <t>Listado de asistencia, memorias, material informativo y pagina web de la UNAH</t>
  </si>
  <si>
    <t>Personal docente</t>
  </si>
  <si>
    <t>1) Oferta académica con calidad, equidad y pertinencia regional y nacional, alineándose con las tendencias internacionales y regionales centroamericanos.</t>
  </si>
  <si>
    <t>2 carreras técnicas implementadas en el ITS-Tela</t>
  </si>
  <si>
    <t xml:space="preserve">Ofertar por lo menos 12 clases del TU en Desarrollo local en la modalidad bimodal </t>
  </si>
  <si>
    <t xml:space="preserve">Mejorado el proceso de enseñanza-aprendizaje, dadas las nuevos conocimientos adquiridos por los docentes. </t>
  </si>
  <si>
    <t>Fortalecidas las habilidades y destrezas de los docentes del ITS-Tela</t>
  </si>
  <si>
    <t>Constancia de participación, diploma</t>
  </si>
  <si>
    <t xml:space="preserve">Se cuenta con un laboratorio extra de computo para ofrecer cursos y diplomados </t>
  </si>
  <si>
    <t>Estudiantes y docentes haciendo uso del centro de recursos o documentación de aprendizaje</t>
  </si>
  <si>
    <t>Ampliados los espacios de aprendizaje en el ITS-Tela</t>
  </si>
  <si>
    <t>Laboratorios en uso</t>
  </si>
  <si>
    <t>El trabajo en laboratorios afianza los conocimientos.</t>
  </si>
  <si>
    <t>Elaborados cursos libres de MS Office básico y avanzado para los estudiantes en el ITST</t>
  </si>
  <si>
    <t>Listado de asistencia a los cursos</t>
  </si>
  <si>
    <t>Registrado en la Direccion de Investigación Científica por lo menos un proyecto de investigación</t>
  </si>
  <si>
    <t xml:space="preserve"> Presentado un proyecto de investigación científica </t>
  </si>
  <si>
    <t>Listado de asistencia</t>
  </si>
  <si>
    <t>DICU - ITS-Tela</t>
  </si>
  <si>
    <t xml:space="preserve">Es importante la capacitación constante de los docentes. </t>
  </si>
  <si>
    <t>Realizada una feria vocacional</t>
  </si>
  <si>
    <t xml:space="preserve">Realizado un evento que priorice la producción  y gestión del conocimiento integral </t>
  </si>
  <si>
    <t>Realizado un evento que priorice la producción  y gestión del conocimiento con identidad</t>
  </si>
  <si>
    <t xml:space="preserve">1. Realizar 2 eventos de promoción e implementación de lo esencial en el ámbito universitario en las diferentes carreras </t>
  </si>
  <si>
    <t xml:space="preserve">   </t>
  </si>
  <si>
    <t>Revisión del plan de estudio de la carrera para definir las clases a ofertar de forma bimodal.</t>
  </si>
  <si>
    <t>La carrera de TUDL, se pretende ofrecer a las diferentes alcaidías de la región dándole respuesta a las necesidades locales y regionales en educación superior</t>
  </si>
  <si>
    <t>Participación en las comisiones de diseño curricular de los departamentos de la Facultad Ecónomia administrativo para las carreras de TUAB y TUMF; solicitud a la facultad y VRA la implementación de los diseños curriculares; implementación de los nuevos diseños</t>
  </si>
  <si>
    <t>Las carreras necesitan tener actualizaciones curriculares en contenidos académicos y extra académicos</t>
  </si>
  <si>
    <t>Sub-Dirección académica en coordinación con la Facultad Ecónomia administrativo  y la DAFT</t>
  </si>
  <si>
    <t>1. Remitir el Diagnostico de cada nueva carrera, el plan de estudio de cada nueva carrera y el plan de factibilidad a VRA  para sus dictamines de aprobación. 2. Darle seguimiento hasta que el CES los apruebe</t>
  </si>
  <si>
    <t>Impulsado el uso de las Tics y la educación virtual.</t>
  </si>
  <si>
    <t>20. Se identifican las cadenas de valor de producción que inciden en el desarrollo económico local en los municipios seleccionados.</t>
  </si>
  <si>
    <t>Comité de vinculación del ITS-Tela funcionando</t>
  </si>
  <si>
    <t>Realizada una jornada de intercambio de experiencia de éxitos</t>
  </si>
  <si>
    <t>Realizar una jornada de intercambio sobre experiencia de éxitos con los centros de la UNAH que son parte de la Red Educativa del Atlántico</t>
  </si>
  <si>
    <t>Listado de población</t>
  </si>
  <si>
    <t>Ejecutar reuniones técnicas para la firma de convenios de cooperación mutua</t>
  </si>
  <si>
    <t>Área Estratégica no. 2   Servicio Social y gestión del riesgo</t>
  </si>
  <si>
    <t>Área estratégica no. 3 Educación No Formal</t>
  </si>
  <si>
    <t>Área estratégica no. 4  Comunicación y Difusión</t>
  </si>
  <si>
    <t>Área estratégica no. 5 Desarrollo Local y Cultura</t>
  </si>
  <si>
    <t>Área estratégica no. 6 Socialización y creación de conocimiento en vinculación</t>
  </si>
  <si>
    <t>Área Estratégica no. 7  Gestión académica y administrativa de la vinculación</t>
  </si>
  <si>
    <t>Fortalecimiento de las competencias docentes para la educación superior que faciliten el aprendizaje y mejoren la eficiencia terminal.</t>
  </si>
  <si>
    <t>El 90% de los docentes por hora deberán estar cursando estudios de postgrado</t>
  </si>
  <si>
    <t xml:space="preserve">Socializar oportunidades de becas a los docentes por hora, así como acompañamientos en el proceso de aplicación. </t>
  </si>
  <si>
    <t>Compartidas experiencias académicas con otras instituciones internacionales</t>
  </si>
  <si>
    <t>Al menos dos docentes harán un viaje académico al exterior</t>
  </si>
  <si>
    <t xml:space="preserve">Fortalecida la modalidad de enseñanza bimodal, a las necesidades de formación de los estudiantes. </t>
  </si>
  <si>
    <t>12 docentes capacitados para ser docentes en línea</t>
  </si>
  <si>
    <t>1) Manejo de las Tics, 2. Participar en Diplomados proporcionados por la DIE en innovación</t>
  </si>
  <si>
    <t>La innovación y actualización en nuevas metodologías de enseñanza aprendizaje facilitan la comprensión de temas y se ponen en practica métodos vanguardistas</t>
  </si>
  <si>
    <t>100% de los docentes  participan en las capacitaciones elaborados por IPSD</t>
  </si>
  <si>
    <t>Se requiere fortaleces las habilidades y conocimientos de los docentes</t>
  </si>
  <si>
    <t>2. 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</si>
  <si>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Estudiantes de educación media de la zona</t>
  </si>
  <si>
    <t>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</si>
  <si>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Listados de tutorías e índice de reprobación disminuidos.</t>
  </si>
  <si>
    <t>9 artículos publicados anualmente</t>
  </si>
  <si>
    <t>Sub-Dirección académica en coordinación con la Dirección de Gestión de conocimiento</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</si>
  <si>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</si>
  <si>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Incrementado el posicionamiento  de la RED educativa del Litoral Atlántico de la UNAH; en respuesta a las necesidades de formación de la región.</t>
  </si>
  <si>
    <t>Realizadas  3 actividades entre las diferentes unidades académicas (docencia, vinculación, investigación y enlace de Lo Esencial), desde la perspectiva de la RED</t>
  </si>
  <si>
    <t>1. Cada comité de coordinaciones y enlace debe al menos realizar una actividad en equipo de trabajo para enriquecimiento de la Red LA</t>
  </si>
  <si>
    <t>Plan de trabajo y fotografías</t>
  </si>
  <si>
    <t>Divulgado y compartido las experiencias de éxitos de las diferentes unidades del ITS-Tela</t>
  </si>
  <si>
    <t>Publicados por lo menos 3 artículos por periodo académico en la pagina de Gestión de conocimiento de la UNAH</t>
  </si>
  <si>
    <t>1. Capacitación a docentes sobre el uso de la página de conocimiento de la UNAH. 2. Capacitaciones de clasificación de información y conocimiento. 3 Capacitación sobre mecanismos de filtros y políticas acerca de la pagina de gestión de conocimiento</t>
  </si>
  <si>
    <t>Transverzalizado el eje Ética en las actividades Administrativas  y académicas del ITST- UNAH</t>
  </si>
  <si>
    <t>100% de transverzalización del eje de ética.</t>
  </si>
  <si>
    <t xml:space="preserve">1. Realizadas 2 jornadas de trabajo con los actores del saber indígena y afro hondureños a nivel académico como aporte  a la gestión del conocimiento Intercultural como variable académica </t>
  </si>
  <si>
    <t>Estudiantes y Docentes y académicos indígenas y afrohondureños de la Región</t>
  </si>
  <si>
    <t>3. Gestión de un proyecto culturales en coordinación con la Red Educativa del Litoral Atlántico</t>
  </si>
  <si>
    <t>Inducir el nuevo personal docente en las normativas y reglamentos de la UNAH</t>
  </si>
  <si>
    <t>Conocimiento del personal nuevo de sus derechos, obligaciones, responsabilidades y expectativas de la UNAH</t>
  </si>
  <si>
    <t>Coordinación de recursos humanos</t>
  </si>
  <si>
    <t>Personal docente capacitado en el uso de las TIC (Por lo menos una capacitación por periodo académico)</t>
  </si>
  <si>
    <t>4) Implementación del sistema de control de asistencia del personal docente y administrativo del instituto.</t>
  </si>
  <si>
    <t>Control de asistencia implementado y socializado con el personal docente y administrativo</t>
  </si>
  <si>
    <t>Gestionar la implementación del reloj en el instituto</t>
  </si>
  <si>
    <t>Capacitación del personal docente y administrativo en el uso e implicaciones del sistema de control</t>
  </si>
  <si>
    <t>Listado, memoria y reloj colocado en el instituto</t>
  </si>
  <si>
    <t>Personal docente contratado y listo para satisfacer las necesidades de las carreras nuevas</t>
  </si>
  <si>
    <t>Gestionar la contratación de cinco docentes permanentes de diferentes áreas del conocimiento vía concurso publico</t>
  </si>
  <si>
    <t>Contratación de los docentes de las distintas áreas del saber, permanentes vía concurso publico</t>
  </si>
  <si>
    <t>Estar listos académicamente para satisfacer las exigencias de las nuevas carreras</t>
  </si>
  <si>
    <t>Publicación del concurso, documentación de todo el proceso de contratación</t>
  </si>
  <si>
    <t>6) Personal nuevo con el conocimiento de las normativas y políticas de  la UNAH</t>
  </si>
  <si>
    <t>Personal docente con la inducción necesaria para el desarrollo del su trabajo en el instituto</t>
  </si>
  <si>
    <t>Tramitar el apoyo del personal de la dirección de personal de CU en la realización de dicha inducción</t>
  </si>
  <si>
    <t>Se promueve en la comunidad universitaria valores como ser la ética y la rendición de cuentas</t>
  </si>
  <si>
    <t xml:space="preserve">Se fortalece las habilidades de informática de la comunidad universitaria. </t>
  </si>
  <si>
    <t>Se realiza curso libre sobre Excel básico y avanzado</t>
  </si>
  <si>
    <t>Se incentiva la lectura y la búsqueda de información científica</t>
  </si>
  <si>
    <t>Por lo menos el 50% de los estudiantes recibirán capacitación de las bibliotecas de la UNAH y otras bibliotecas y/o buscadores académicos</t>
  </si>
  <si>
    <t>1. Realizar 2 talleres acerca de la Biblioteca UNAH. 2. Realizar 2 talleres de buscadores académicos. 3. Realizar 2 talleres sobre como hacer referencias bibliográficas</t>
  </si>
  <si>
    <t>100% de los docentes recibirán capacitación de las bibliotecas de la UNAH y otras bibliotecas y/o buscadores académicos</t>
  </si>
  <si>
    <t>Se brindan cursos y diplomados como herramienta de capacitación a la población de la región.</t>
  </si>
  <si>
    <t>Los docentes y estudiantes pueden tener mas opciones a utilizar un espacio de aprendizaje con los recursos disponibles</t>
  </si>
  <si>
    <t>Docentes capacitados para elaborar cursos en línea y utilizando las Tics como herramientas de enseñanza y aprendizaje</t>
  </si>
  <si>
    <t>3 talleres de actualizaciones del uso de las Tics e incentivar a participar en cursos en línea</t>
  </si>
  <si>
    <t xml:space="preserve">1. Elaborar talleres de actualización de las Tics. 2. Compartir buenas practicas docentes </t>
  </si>
  <si>
    <t>Se fortalece las habilidades practicas de la comunidad universitaria</t>
  </si>
  <si>
    <t>Creados laboratorios para las ciencias duras (biología, física y química)</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</si>
  <si>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</si>
  <si>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</si>
  <si>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</si>
  <si>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Disponer de información institucional en soporte electrónico o de manera digital, con el fin de mejorar todas las gestiones tanto administrativas como académicas.  (Repositorios - REFERENCIA)</t>
  </si>
  <si>
    <t>4.       Unidades académicas, administrativas y de servicio aplicando las buenas prácticas para el uso adecuado, ético y solidario de las Tics</t>
  </si>
  <si>
    <t>8.       Dinamizado y enriquecido los procesos de enseñanza-aprendizaje en las Unidades académicas haciendo uso de las Tics.</t>
  </si>
  <si>
    <t>Mejoradas las habilidades y destrezas en informática de la comunidad estudiantil</t>
  </si>
  <si>
    <t>Es importante el manejo de las Tics</t>
  </si>
  <si>
    <t>Planes de estudio elaborados</t>
  </si>
  <si>
    <t>Diagnostico y plan de factibilidad elaborados</t>
  </si>
  <si>
    <t>En respuesta a la diversidad de la region, la UNAH diversifica su oferta academica</t>
  </si>
  <si>
    <t>3 docentes del ITS-Tela, participan activamente en conferencias, foros o congresos internacionales.</t>
  </si>
  <si>
    <t>Se fortalece las iniciativas y proyectos emprendidos por el ITS-Tela</t>
  </si>
  <si>
    <t>Publicaciones en medios de comunicación (Presencia Universitaria)</t>
  </si>
  <si>
    <t>Se consolida la presencia de la UNAH en foros y debates académicos internacionales</t>
  </si>
  <si>
    <t xml:space="preserve">El componente de internacionalización, permite el aprendizaje desde otras ópticas </t>
  </si>
  <si>
    <t>Constancia de participación, diplomas</t>
  </si>
  <si>
    <t>Dirección y Subdirección académica</t>
  </si>
  <si>
    <t>Registradas y publicadas 3 actividades de internacionalización del personal docente y administrativo del ITS-Tela</t>
  </si>
  <si>
    <t>Pasajes Nacionales</t>
  </si>
  <si>
    <t>10 Docentes del ITS reciben por lo menos un cursos presenciales ofertados por la DICU mensualmente</t>
  </si>
  <si>
    <t xml:space="preserve">Mejorado el ambiente universitario. </t>
  </si>
  <si>
    <t>Realizadas 3 capacitaciones sobre procesos administrativos de la UNAH</t>
  </si>
  <si>
    <t>Listado de Asistencia</t>
  </si>
  <si>
    <t>Personal Docente y administrativo del ITS-Tela</t>
  </si>
  <si>
    <t>Municipios de Tela, Esparta, La Masica, El Porvenir</t>
  </si>
  <si>
    <t>Estudiantes y docentes</t>
  </si>
  <si>
    <t>Equipo instalado</t>
  </si>
  <si>
    <t>4 mantenimientos preventivos realizados al laboratorio de computo del ITS-Tela</t>
  </si>
  <si>
    <t>Computadoras funcionando correctamente</t>
  </si>
  <si>
    <t>Libros comprados</t>
  </si>
  <si>
    <t>Fondos depositados a la cuenta del ITS-Tela</t>
  </si>
  <si>
    <t>Liquidado el 100% de fondos rotatorios</t>
  </si>
  <si>
    <t>Constancia de fondos rotatorios recibidos</t>
  </si>
  <si>
    <t>Viaje internacional a la Universidad de Cádiz por parte de 4 miembros de la Comisión Académica Marino Costera dela UNAH</t>
  </si>
  <si>
    <t xml:space="preserve">Realizado el Curso internacional en Ciencias del Mar y Manejo Costero Integrado. </t>
  </si>
  <si>
    <t xml:space="preserve">Publicación en revista indexada el curso internacional en Ciencias del Mar y Manejo Costero Integrado. </t>
  </si>
  <si>
    <t>Se visualiza el trabajo colaborativo de la UNAH con otras instituciones internacionales</t>
  </si>
  <si>
    <t>Republica de Honduras</t>
  </si>
  <si>
    <t>Se impulsa la internacionalización de la UNAH</t>
  </si>
  <si>
    <t>El manejo integrado de las zonas costeras debe verse como prioridad nacional</t>
  </si>
  <si>
    <t>Población en general</t>
  </si>
  <si>
    <t>Dirección y Subdirección académica y Unidad de Vinculación</t>
  </si>
  <si>
    <t>Es importante promover los logros académicos internacionales que impulsa la UNAH</t>
  </si>
  <si>
    <t>Publicación en revista científica</t>
  </si>
  <si>
    <t>Impulsada la ejecución del convenio entre la Universidad de Cádiz y la UNAH</t>
  </si>
  <si>
    <t>Se deben fortalecer los lazos de cooperación mutua entre la UCA y la UNAH</t>
  </si>
  <si>
    <t>Acta de acuerdos de la reunión</t>
  </si>
  <si>
    <t>Comisión Marino Costera de la UNAH</t>
  </si>
  <si>
    <t>Fortalecida la gestión administrativa y académica del ITS-Tela</t>
  </si>
  <si>
    <t>El ITS-Tela cuenta con un 100% de conectividad a la plataforma tecnológica de la UNAH</t>
  </si>
  <si>
    <t>Fortalecer las competencias en Tics contribuye a la formación de profesionales con mayores competencias.</t>
  </si>
  <si>
    <t>Subdirección Administrativa</t>
  </si>
  <si>
    <t xml:space="preserve">Laboratorio de computación del ITS-Tela recibe mantenimiento preventivo </t>
  </si>
  <si>
    <t>Un mantenimiento preventivo realizado por periodo académico</t>
  </si>
  <si>
    <t>El laboratorio de computo es necesario para las practicas académicas de  los estudiantes</t>
  </si>
  <si>
    <t>Es necesario crear un ambiente universitario con mas y mejores facilidades académicas</t>
  </si>
  <si>
    <t>Plan maestro elaborado. Documentación de soporte presentada</t>
  </si>
  <si>
    <t>Implementado el macro proyecto de desarrollo físico para la optimización del espacio físico del ITS-Tela</t>
  </si>
  <si>
    <t>Mejorado el ambiente físico en donde se desarrolla el proceso de enseñanza aprendizaje</t>
  </si>
  <si>
    <t xml:space="preserve">20 aulas del ITS-Tela, cuentan con equipo audiovisual básico (computadora y proyector) </t>
  </si>
  <si>
    <t>Es importante tener instalaciones acordes a los estándares internacionales</t>
  </si>
  <si>
    <t>Nueva edificación (Construida)</t>
  </si>
  <si>
    <t>Direccion, Subdirección académica, Subdirección administrativa</t>
  </si>
  <si>
    <t xml:space="preserve">Facilitar a los docentes los recursos técnicos y financieros para el desarrollo académico </t>
  </si>
  <si>
    <t>La biblioteca cuenta adquiere la literatura básica para las carreras ofrecidas en el ITS-Tela</t>
  </si>
  <si>
    <t>Es necesario promover la lectura y búsqueda de información científica</t>
  </si>
  <si>
    <t>Los procesos académicos y administrativos del ITS-Tela son agiles y eficientes</t>
  </si>
  <si>
    <t>100% de los fondos del ITS-Tela están a disposición en tiempo</t>
  </si>
  <si>
    <t>Gestionar fondos de la Ciudad Universitaria para los proyectos académicos y administrativos en el ITS Tela</t>
  </si>
  <si>
    <t>La disponibilidad de fondos contribuye a la éxito de los proyectos académicos</t>
  </si>
  <si>
    <t>Promovido los procesos eficientes de gestión administrativa</t>
  </si>
  <si>
    <t>Diseño del programa de capacitación y realización de la misma</t>
  </si>
  <si>
    <t>El ITS-Tela promueve los procesos de administración eficiente</t>
  </si>
  <si>
    <t>Subdirección administrativa</t>
  </si>
  <si>
    <t>Mejorada la gestión administrativa del ITS-Tela</t>
  </si>
  <si>
    <t>Elaborar la liquidación del fondo rotatorio asignado al ITS Tela</t>
  </si>
  <si>
    <t>Enero</t>
  </si>
  <si>
    <t xml:space="preserve">Diesel </t>
  </si>
  <si>
    <t>Diesel</t>
  </si>
  <si>
    <t>Gasolina</t>
  </si>
  <si>
    <t>Pasajes al Exterior</t>
  </si>
  <si>
    <t>Papel Bond</t>
  </si>
  <si>
    <t>Grapadoras</t>
  </si>
  <si>
    <t>Lapices</t>
  </si>
  <si>
    <t>Pegamento den barra</t>
  </si>
  <si>
    <t xml:space="preserve">Borradores </t>
  </si>
  <si>
    <t>Alimentos para personas</t>
  </si>
  <si>
    <t xml:space="preserve">Equipo de Sonido </t>
  </si>
  <si>
    <t>Carpas</t>
  </si>
  <si>
    <t>Banners</t>
  </si>
  <si>
    <t>Papel de Escritorio</t>
  </si>
  <si>
    <t>Premios para estudiantes</t>
  </si>
  <si>
    <t>Alimentos para Personas</t>
  </si>
  <si>
    <t>Papeleria</t>
  </si>
  <si>
    <t>Material Impreso</t>
  </si>
  <si>
    <t>Bocadillos</t>
  </si>
  <si>
    <t>Direccion Y Subdireccion Administrativa</t>
  </si>
  <si>
    <t xml:space="preserve">Adquisicion de Equipo audiovisual </t>
  </si>
  <si>
    <t>El ITS Tela da mantenimiento a las Instalaciones Fisicas y Mantiene Servicios Basicos Actualizados</t>
  </si>
  <si>
    <t>Pago se Servicios de Mantenimiento de Obras y Pago de Srvicios Publicos</t>
  </si>
  <si>
    <t>A) Realizado el plan de inversión. B) Compra e instalación del equipo necesario</t>
  </si>
  <si>
    <t>Mantenimiento de Equipo Tecnico</t>
  </si>
  <si>
    <t>Construccion de edficios e instalaciones en el Instituto</t>
  </si>
  <si>
    <t>Continuacion  de la construccion de los edificios e instalaciones en el ITS-Tela</t>
  </si>
  <si>
    <t>Pago de servicios de internet</t>
  </si>
  <si>
    <t>pago de servicios de energia electrica</t>
  </si>
  <si>
    <t>pago de servicios de telefonia fija</t>
  </si>
  <si>
    <t>Mantenimiento de Edficios y obras civiles</t>
  </si>
  <si>
    <t>Materiales de ferreteria</t>
  </si>
  <si>
    <t>Suministros de limpieza</t>
  </si>
  <si>
    <t>Limpieza y aseo</t>
  </si>
  <si>
    <t>Compra de libros para las carreras en el Instituto</t>
  </si>
  <si>
    <t>Compra de libros por carrera</t>
  </si>
  <si>
    <t xml:space="preserve">Dotacion de equipo tecnico especializado </t>
  </si>
  <si>
    <t>Adquisicion de computadoras para la Direccion y Subdireccion Administrativa</t>
  </si>
  <si>
    <t>Compra de dos computadoras</t>
  </si>
  <si>
    <t>Pasaje al Exterior</t>
  </si>
  <si>
    <t>Publicacion en Revistas Internacionales</t>
  </si>
  <si>
    <t>POA 2017</t>
  </si>
  <si>
    <t>ITS-Tela</t>
  </si>
  <si>
    <t xml:space="preserve">Mejorado el ambiente universitario mediante  la construccion de los edificios e instalaciones en el ITS-Tela. </t>
  </si>
</sst>
</file>

<file path=xl/styles.xml><?xml version="1.0" encoding="utf-8"?>
<styleSheet xmlns="http://schemas.openxmlformats.org/spreadsheetml/2006/main">
  <numFmts count="15">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 numFmtId="180" formatCode="&quot;L&quot;#,##0.00"/>
  </numFmts>
  <fonts count="78">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theme="1"/>
      <name val="Calibri"/>
      <family val="2"/>
    </font>
    <font>
      <sz val="12"/>
      <color theme="3"/>
      <name val="Calibri"/>
      <family val="2"/>
      <scheme val="minor"/>
    </font>
    <font>
      <b/>
      <sz val="9"/>
      <color indexed="81"/>
      <name val="Tahoma"/>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C0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15" fillId="0" borderId="0" applyFont="0" applyFill="0" applyBorder="0" applyAlignment="0" applyProtection="0"/>
    <xf numFmtId="168" fontId="8"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166"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167" fontId="15" fillId="0" borderId="0" applyFont="0" applyFill="0" applyBorder="0" applyAlignment="0" applyProtection="0"/>
    <xf numFmtId="0" fontId="8" fillId="0" borderId="0"/>
  </cellStyleXfs>
  <cellXfs count="64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165" fontId="14" fillId="2" borderId="10" xfId="0" applyNumberFormat="1" applyFont="1" applyFill="1" applyBorder="1" applyAlignment="1">
      <alignment horizontal="justify" vertical="top"/>
    </xf>
    <xf numFmtId="165" fontId="14" fillId="2" borderId="10" xfId="0" applyNumberFormat="1" applyFont="1" applyFill="1" applyBorder="1" applyAlignment="1">
      <alignment horizontal="left" vertical="top" wrapText="1"/>
    </xf>
    <xf numFmtId="174" fontId="14" fillId="2" borderId="10" xfId="0" applyNumberFormat="1" applyFont="1" applyFill="1" applyBorder="1" applyAlignment="1">
      <alignment horizontal="center" vertical="top"/>
    </xf>
    <xf numFmtId="165"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16" fillId="3" borderId="3" xfId="0" applyNumberFormat="1" applyFont="1" applyFill="1" applyBorder="1" applyAlignment="1">
      <alignment horizontal="right" vertical="center"/>
    </xf>
    <xf numFmtId="165" fontId="16" fillId="3" borderId="3" xfId="10" applyNumberFormat="1" applyFont="1" applyFill="1" applyBorder="1" applyAlignment="1">
      <alignment horizontal="center" vertical="center"/>
    </xf>
    <xf numFmtId="166"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26" fillId="0" borderId="10" xfId="0" applyNumberFormat="1" applyFont="1" applyBorder="1" applyAlignment="1">
      <alignment horizontal="justify" vertical="top" wrapText="1"/>
    </xf>
    <xf numFmtId="165" fontId="26" fillId="0" borderId="11" xfId="0" applyNumberFormat="1" applyFont="1" applyBorder="1" applyAlignment="1">
      <alignment horizontal="justify" vertical="top"/>
    </xf>
    <xf numFmtId="165"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73" fontId="26" fillId="0" borderId="10" xfId="0" applyNumberFormat="1" applyFont="1" applyBorder="1" applyAlignment="1">
      <alignment horizontal="center" vertical="top"/>
    </xf>
    <xf numFmtId="173"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73"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165"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6" fontId="37" fillId="0" borderId="0" xfId="18" applyNumberFormat="1" applyFont="1" applyAlignment="1">
      <alignment vertical="center"/>
    </xf>
    <xf numFmtId="0" fontId="38" fillId="0" borderId="0" xfId="0" applyFont="1" applyAlignment="1">
      <alignment vertical="center"/>
    </xf>
    <xf numFmtId="176"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165" fontId="17" fillId="2" borderId="14" xfId="0" applyNumberFormat="1" applyFont="1" applyFill="1" applyBorder="1" applyAlignment="1">
      <alignment vertical="center"/>
    </xf>
    <xf numFmtId="165"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165"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165" fontId="17" fillId="5" borderId="19" xfId="0" applyNumberFormat="1" applyFont="1" applyFill="1" applyBorder="1" applyAlignment="1">
      <alignment vertical="center"/>
    </xf>
    <xf numFmtId="165" fontId="17" fillId="2" borderId="19" xfId="0" applyNumberFormat="1" applyFont="1" applyFill="1" applyBorder="1" applyAlignment="1">
      <alignment vertical="center"/>
    </xf>
    <xf numFmtId="165"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5"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165"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165"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165" fontId="17" fillId="2" borderId="10" xfId="0" applyNumberFormat="1" applyFont="1" applyFill="1" applyBorder="1" applyAlignment="1">
      <alignment vertical="center"/>
    </xf>
    <xf numFmtId="165" fontId="17" fillId="5" borderId="17" xfId="0" applyNumberFormat="1" applyFont="1" applyFill="1" applyBorder="1" applyAlignment="1">
      <alignment vertical="center"/>
    </xf>
    <xf numFmtId="165" fontId="17" fillId="2" borderId="22" xfId="0" applyNumberFormat="1" applyFont="1" applyFill="1" applyBorder="1" applyAlignment="1">
      <alignment vertical="center"/>
    </xf>
    <xf numFmtId="165"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165"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165"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165" fontId="17" fillId="2" borderId="15" xfId="0" applyNumberFormat="1" applyFont="1" applyFill="1" applyBorder="1" applyAlignment="1">
      <alignment vertical="center"/>
    </xf>
    <xf numFmtId="165" fontId="17" fillId="2" borderId="21" xfId="0" applyNumberFormat="1" applyFont="1" applyFill="1" applyBorder="1" applyAlignment="1">
      <alignment vertical="center"/>
    </xf>
    <xf numFmtId="165" fontId="17" fillId="2" borderId="35" xfId="0" applyNumberFormat="1" applyFont="1" applyFill="1" applyBorder="1" applyAlignment="1">
      <alignment vertical="center"/>
    </xf>
    <xf numFmtId="165"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165"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165"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165"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165" fontId="17"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165" fontId="17" fillId="2" borderId="15" xfId="0" applyNumberFormat="1" applyFont="1" applyFill="1" applyBorder="1" applyAlignment="1">
      <alignment horizontal="center" vertical="center"/>
    </xf>
    <xf numFmtId="165" fontId="17" fillId="2" borderId="11" xfId="0" applyNumberFormat="1" applyFont="1" applyFill="1" applyBorder="1" applyAlignment="1">
      <alignment horizontal="center" vertical="center"/>
    </xf>
    <xf numFmtId="165" fontId="17" fillId="2" borderId="10" xfId="0" applyNumberFormat="1" applyFont="1" applyFill="1" applyBorder="1" applyAlignment="1">
      <alignment horizontal="center" vertical="center"/>
    </xf>
    <xf numFmtId="165" fontId="17" fillId="2" borderId="12" xfId="0" applyNumberFormat="1" applyFont="1" applyFill="1" applyBorder="1" applyAlignment="1">
      <alignment horizontal="center" vertical="center"/>
    </xf>
    <xf numFmtId="165" fontId="17" fillId="2" borderId="26" xfId="0" applyNumberFormat="1" applyFont="1" applyFill="1" applyBorder="1" applyAlignment="1">
      <alignment horizontal="center" vertical="center"/>
    </xf>
    <xf numFmtId="165" fontId="16" fillId="6" borderId="24" xfId="0" applyNumberFormat="1" applyFont="1" applyFill="1" applyBorder="1" applyAlignment="1">
      <alignment horizontal="center" vertical="center"/>
    </xf>
    <xf numFmtId="176" fontId="37" fillId="0" borderId="0" xfId="18" applyNumberFormat="1" applyFont="1" applyAlignment="1">
      <alignment horizontal="center" vertical="center"/>
    </xf>
    <xf numFmtId="176" fontId="39" fillId="0" borderId="0" xfId="18" applyNumberFormat="1" applyFont="1" applyAlignment="1">
      <alignment horizontal="center" vertical="center"/>
    </xf>
    <xf numFmtId="165"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6"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6"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6"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6"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167"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166" fontId="0" fillId="0" borderId="0" xfId="0" applyNumberFormat="1" applyAlignment="1">
      <alignment vertical="center"/>
    </xf>
    <xf numFmtId="0" fontId="10" fillId="0" borderId="0" xfId="0" applyFont="1" applyAlignment="1">
      <alignment horizontal="left" vertical="center" indent="11"/>
    </xf>
    <xf numFmtId="175"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6"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167"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6" fontId="10"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165"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165" fontId="18"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167" fontId="28" fillId="0" borderId="26" xfId="18" applyFont="1" applyBorder="1" applyAlignment="1">
      <alignment horizontal="center" vertical="center" wrapText="1"/>
    </xf>
    <xf numFmtId="167" fontId="28" fillId="10" borderId="26" xfId="18" applyFont="1" applyFill="1" applyBorder="1" applyAlignment="1">
      <alignment vertical="center" wrapText="1"/>
    </xf>
    <xf numFmtId="167" fontId="28" fillId="10" borderId="26" xfId="18" applyFont="1" applyFill="1" applyBorder="1" applyAlignment="1">
      <alignment vertical="top" wrapText="1"/>
    </xf>
    <xf numFmtId="167" fontId="0" fillId="0" borderId="0" xfId="18" applyFont="1"/>
    <xf numFmtId="167" fontId="28" fillId="10" borderId="26" xfId="18" applyFont="1" applyFill="1" applyBorder="1" applyAlignment="1">
      <alignment horizontal="right" vertical="top" wrapText="1"/>
    </xf>
    <xf numFmtId="167" fontId="28" fillId="10" borderId="26" xfId="18" applyFont="1" applyFill="1" applyBorder="1" applyAlignment="1">
      <alignment horizontal="right" wrapText="1"/>
    </xf>
    <xf numFmtId="0" fontId="51" fillId="0" borderId="0" xfId="0" applyFont="1" applyAlignment="1">
      <alignment horizontal="center" vertical="center"/>
    </xf>
    <xf numFmtId="167" fontId="51" fillId="0" borderId="0" xfId="18" applyFont="1" applyAlignment="1">
      <alignment vertical="center"/>
    </xf>
    <xf numFmtId="176" fontId="51" fillId="0" borderId="0" xfId="18" applyNumberFormat="1" applyFont="1" applyAlignment="1">
      <alignment vertical="center"/>
    </xf>
    <xf numFmtId="176"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164"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167"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167"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167" fontId="28" fillId="2" borderId="26" xfId="18" applyFont="1" applyFill="1" applyBorder="1" applyAlignment="1">
      <alignment horizontal="center" vertical="center" wrapText="1"/>
    </xf>
    <xf numFmtId="165"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167" fontId="28" fillId="10" borderId="26" xfId="18" applyNumberFormat="1" applyFont="1" applyFill="1" applyBorder="1" applyAlignment="1">
      <alignment vertical="top" wrapText="1"/>
    </xf>
    <xf numFmtId="167" fontId="28" fillId="10" borderId="26" xfId="19" applyNumberFormat="1" applyFont="1" applyFill="1" applyBorder="1" applyAlignment="1">
      <alignment horizontal="right" vertical="top" wrapText="1"/>
    </xf>
    <xf numFmtId="167"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167" fontId="28" fillId="10" borderId="26" xfId="19" applyNumberFormat="1" applyFont="1" applyFill="1" applyBorder="1" applyAlignment="1">
      <alignment horizontal="right" wrapText="1"/>
    </xf>
    <xf numFmtId="167"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167" fontId="0" fillId="0" borderId="0" xfId="18" applyFont="1" applyAlignment="1">
      <alignment vertical="center"/>
    </xf>
    <xf numFmtId="165"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165" fontId="17" fillId="2" borderId="9" xfId="0" applyNumberFormat="1" applyFont="1" applyFill="1" applyBorder="1" applyAlignment="1">
      <alignment vertical="center"/>
    </xf>
    <xf numFmtId="165"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165"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165" fontId="16" fillId="0" borderId="0" xfId="0" applyNumberFormat="1" applyFont="1" applyFill="1" applyBorder="1" applyAlignment="1">
      <alignment horizontal="right" vertical="center"/>
    </xf>
    <xf numFmtId="165"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167"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166"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167" fontId="31" fillId="2" borderId="26" xfId="18" applyFont="1" applyFill="1" applyBorder="1" applyAlignment="1">
      <alignment horizontal="center" vertical="center" wrapText="1"/>
    </xf>
    <xf numFmtId="0" fontId="22" fillId="8" borderId="0" xfId="19" applyFont="1" applyFill="1" applyBorder="1" applyAlignment="1">
      <alignment vertical="center"/>
    </xf>
    <xf numFmtId="167"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167"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167"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167"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5"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167" fontId="28" fillId="0" borderId="26" xfId="16" applyNumberFormat="1" applyFont="1" applyBorder="1" applyAlignment="1">
      <alignment horizontal="center" vertical="center" wrapText="1"/>
    </xf>
    <xf numFmtId="167" fontId="20" fillId="8" borderId="0" xfId="19" applyNumberFormat="1" applyFont="1" applyFill="1" applyBorder="1" applyAlignment="1">
      <alignment vertical="center"/>
    </xf>
    <xf numFmtId="167" fontId="22" fillId="8" borderId="13" xfId="19" applyNumberFormat="1" applyFont="1" applyFill="1" applyBorder="1" applyAlignment="1">
      <alignment vertical="center" wrapText="1"/>
    </xf>
    <xf numFmtId="167" fontId="28" fillId="0" borderId="26" xfId="19" applyNumberFormat="1" applyFont="1" applyBorder="1" applyAlignment="1">
      <alignment horizontal="center" vertical="center" wrapText="1"/>
    </xf>
    <xf numFmtId="167" fontId="28" fillId="0" borderId="26" xfId="18" applyNumberFormat="1" applyFont="1" applyBorder="1" applyAlignment="1">
      <alignment horizontal="center" vertical="center" wrapText="1"/>
    </xf>
    <xf numFmtId="167" fontId="28" fillId="0" borderId="26" xfId="17" applyNumberFormat="1" applyFont="1" applyBorder="1" applyAlignment="1">
      <alignment horizontal="center" vertical="center" wrapText="1"/>
    </xf>
    <xf numFmtId="167" fontId="28" fillId="0" borderId="0" xfId="19" applyNumberFormat="1" applyFont="1" applyBorder="1" applyAlignment="1">
      <alignment vertical="center" wrapText="1"/>
    </xf>
    <xf numFmtId="167" fontId="21" fillId="0" borderId="0" xfId="19" applyNumberFormat="1" applyFont="1" applyBorder="1" applyAlignment="1">
      <alignment vertical="center" wrapText="1"/>
    </xf>
    <xf numFmtId="167" fontId="34" fillId="0" borderId="26" xfId="19" applyNumberFormat="1" applyFont="1" applyBorder="1" applyAlignment="1">
      <alignment horizontal="center" vertical="center" wrapText="1"/>
    </xf>
    <xf numFmtId="167" fontId="34" fillId="0" borderId="26" xfId="18" applyNumberFormat="1" applyFont="1" applyBorder="1" applyAlignment="1">
      <alignment horizontal="center" vertical="center" wrapText="1"/>
    </xf>
    <xf numFmtId="167" fontId="34" fillId="0" borderId="26" xfId="18" applyNumberFormat="1" applyFont="1" applyFill="1" applyBorder="1" applyAlignment="1">
      <alignment horizontal="center" vertical="center" wrapText="1"/>
    </xf>
    <xf numFmtId="167" fontId="28" fillId="2" borderId="26" xfId="19" applyNumberFormat="1" applyFont="1" applyFill="1" applyBorder="1" applyAlignment="1">
      <alignment horizontal="center" vertical="center" wrapText="1"/>
    </xf>
    <xf numFmtId="167" fontId="28" fillId="2" borderId="26" xfId="18" applyNumberFormat="1" applyFont="1" applyFill="1" applyBorder="1" applyAlignment="1">
      <alignment horizontal="center" vertical="center" wrapText="1"/>
    </xf>
    <xf numFmtId="167" fontId="20" fillId="8" borderId="0" xfId="19" applyNumberFormat="1" applyFont="1" applyFill="1" applyBorder="1" applyAlignment="1">
      <alignment vertical="top"/>
    </xf>
    <xf numFmtId="167" fontId="22" fillId="9" borderId="13" xfId="19" applyNumberFormat="1" applyFont="1" applyFill="1" applyBorder="1" applyAlignment="1" applyProtection="1">
      <alignment vertical="top"/>
      <protection locked="0"/>
    </xf>
    <xf numFmtId="167" fontId="31"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34" fillId="0" borderId="26" xfId="19" applyNumberFormat="1" applyFont="1" applyFill="1" applyBorder="1" applyAlignment="1">
      <alignment horizontal="center" vertical="center"/>
    </xf>
    <xf numFmtId="167" fontId="34" fillId="0" borderId="26" xfId="18" applyNumberFormat="1" applyFont="1" applyFill="1" applyBorder="1" applyAlignment="1">
      <alignment horizontal="center" vertical="center"/>
    </xf>
    <xf numFmtId="167" fontId="27" fillId="0" borderId="26" xfId="0" applyNumberFormat="1" applyFont="1" applyBorder="1" applyAlignment="1">
      <alignment horizontal="center" vertical="center" wrapText="1"/>
    </xf>
    <xf numFmtId="167" fontId="27" fillId="0" borderId="26" xfId="18" applyNumberFormat="1" applyFont="1" applyBorder="1" applyAlignment="1">
      <alignment horizontal="center" vertical="center" wrapText="1"/>
    </xf>
    <xf numFmtId="167" fontId="28" fillId="0" borderId="26" xfId="19" applyNumberFormat="1" applyFont="1" applyFill="1" applyBorder="1" applyAlignment="1">
      <alignment horizontal="center" vertical="center" wrapText="1"/>
    </xf>
    <xf numFmtId="167" fontId="28" fillId="0" borderId="26" xfId="18" applyNumberFormat="1" applyFont="1" applyFill="1" applyBorder="1" applyAlignment="1">
      <alignment horizontal="center" vertical="center" wrapText="1"/>
    </xf>
    <xf numFmtId="167" fontId="28" fillId="0" borderId="26" xfId="17" applyNumberFormat="1" applyFont="1" applyFill="1" applyBorder="1" applyAlignment="1">
      <alignment horizontal="center" vertical="center" wrapText="1"/>
    </xf>
    <xf numFmtId="167" fontId="28" fillId="0" borderId="26" xfId="16" applyNumberFormat="1" applyFont="1" applyFill="1" applyBorder="1" applyAlignment="1">
      <alignment horizontal="center" vertical="center" wrapText="1"/>
    </xf>
    <xf numFmtId="167" fontId="32" fillId="0" borderId="26" xfId="16" applyNumberFormat="1" applyFont="1" applyFill="1" applyBorder="1" applyAlignment="1">
      <alignment horizontal="center" vertical="center" wrapText="1"/>
    </xf>
    <xf numFmtId="167"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167"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0" fontId="10" fillId="0" borderId="47" xfId="0" applyFont="1" applyBorder="1" applyAlignment="1">
      <alignment horizontal="center" vertical="center"/>
    </xf>
    <xf numFmtId="166" fontId="10" fillId="0" borderId="48" xfId="0" applyNumberFormat="1" applyFont="1" applyBorder="1" applyAlignment="1">
      <alignment horizontal="center" vertical="center"/>
    </xf>
    <xf numFmtId="0" fontId="10" fillId="0" borderId="32" xfId="0" applyFont="1" applyFill="1" applyBorder="1" applyAlignment="1">
      <alignment vertical="center"/>
    </xf>
    <xf numFmtId="0" fontId="10" fillId="0" borderId="48" xfId="0" applyFont="1" applyBorder="1" applyAlignment="1">
      <alignment horizontal="center" vertical="center"/>
    </xf>
    <xf numFmtId="166" fontId="10" fillId="0" borderId="49" xfId="0" applyNumberFormat="1" applyFont="1" applyBorder="1" applyAlignment="1">
      <alignment horizontal="center" vertical="center"/>
    </xf>
    <xf numFmtId="0" fontId="58" fillId="17" borderId="6" xfId="0" applyFont="1" applyFill="1" applyBorder="1" applyAlignment="1">
      <alignment vertical="center"/>
    </xf>
    <xf numFmtId="176" fontId="38"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66" fillId="0" borderId="53" xfId="0" applyFont="1" applyBorder="1" applyAlignment="1">
      <alignment horizontal="left" vertical="center"/>
    </xf>
    <xf numFmtId="166"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6" fontId="10"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41" fillId="3" borderId="0" xfId="10" applyNumberFormat="1" applyFont="1" applyFill="1" applyAlignment="1">
      <alignment vertical="center"/>
    </xf>
    <xf numFmtId="167" fontId="0" fillId="3" borderId="0" xfId="0" applyNumberFormat="1" applyFill="1" applyAlignment="1">
      <alignment vertical="center"/>
    </xf>
    <xf numFmtId="167"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2" borderId="0" xfId="0" applyFont="1" applyFill="1" applyAlignment="1">
      <alignment vertical="center"/>
    </xf>
    <xf numFmtId="177" fontId="18" fillId="22" borderId="0" xfId="0" applyNumberFormat="1" applyFont="1" applyFill="1" applyAlignment="1">
      <alignment vertical="center"/>
    </xf>
    <xf numFmtId="0" fontId="10" fillId="22" borderId="0" xfId="0" applyFont="1" applyFill="1" applyAlignment="1">
      <alignment vertical="center"/>
    </xf>
    <xf numFmtId="177" fontId="0" fillId="0" borderId="0" xfId="0" applyNumberFormat="1"/>
    <xf numFmtId="0" fontId="10" fillId="0" borderId="6" xfId="0" applyFont="1" applyFill="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22" xfId="0" applyBorder="1" applyAlignment="1">
      <alignment vertical="center"/>
    </xf>
    <xf numFmtId="0" fontId="0" fillId="0" borderId="38" xfId="0" applyBorder="1" applyAlignment="1">
      <alignment vertical="center"/>
    </xf>
    <xf numFmtId="0" fontId="0" fillId="0" borderId="55" xfId="0"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0" borderId="26" xfId="19"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60"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0" fontId="52" fillId="0" borderId="0" xfId="19" applyFont="1" applyBorder="1" applyAlignment="1">
      <alignment horizontal="left" vertical="center"/>
    </xf>
    <xf numFmtId="0" fontId="44" fillId="2" borderId="0" xfId="0" applyFont="1" applyFill="1" applyBorder="1" applyAlignment="1">
      <alignment vertical="center"/>
    </xf>
    <xf numFmtId="0" fontId="70" fillId="2" borderId="0" xfId="19" applyFont="1" applyFill="1" applyBorder="1" applyAlignment="1">
      <alignment horizontal="left" vertical="center"/>
    </xf>
    <xf numFmtId="0" fontId="34" fillId="0" borderId="0" xfId="19" applyFont="1" applyBorder="1" applyAlignment="1">
      <alignment vertical="center" wrapText="1"/>
    </xf>
    <xf numFmtId="0" fontId="71" fillId="2" borderId="0" xfId="19" applyFont="1" applyFill="1" applyBorder="1" applyAlignment="1">
      <alignment vertical="center"/>
    </xf>
    <xf numFmtId="0" fontId="72" fillId="0" borderId="0" xfId="19" applyFont="1" applyAlignment="1">
      <alignment vertical="top"/>
    </xf>
    <xf numFmtId="0" fontId="73" fillId="8" borderId="0" xfId="19" applyFont="1" applyFill="1" applyBorder="1" applyAlignment="1">
      <alignment vertical="top"/>
    </xf>
    <xf numFmtId="0" fontId="74" fillId="8" borderId="0" xfId="19" applyFont="1" applyFill="1" applyBorder="1" applyAlignment="1">
      <alignment vertical="top"/>
    </xf>
    <xf numFmtId="0" fontId="44" fillId="0" borderId="0" xfId="0" applyFont="1"/>
    <xf numFmtId="0" fontId="0" fillId="0" borderId="0" xfId="0" applyAlignment="1"/>
    <xf numFmtId="0" fontId="44" fillId="0" borderId="0" xfId="0" applyFont="1" applyAlignment="1"/>
    <xf numFmtId="0" fontId="44" fillId="2" borderId="0" xfId="0" applyFont="1" applyFill="1"/>
    <xf numFmtId="0" fontId="44" fillId="0" borderId="0" xfId="0" applyFont="1" applyFill="1"/>
    <xf numFmtId="0" fontId="33" fillId="0" borderId="26" xfId="19" applyFont="1" applyBorder="1" applyAlignment="1">
      <alignment horizontal="left" vertical="center" wrapText="1"/>
    </xf>
    <xf numFmtId="0" fontId="75" fillId="23" borderId="27" xfId="0" applyFont="1" applyFill="1" applyBorder="1" applyAlignment="1" applyProtection="1">
      <alignment horizontal="left" vertical="center" wrapText="1"/>
      <protection locked="0"/>
    </xf>
    <xf numFmtId="0" fontId="30" fillId="2" borderId="27" xfId="0" applyFont="1" applyFill="1" applyBorder="1" applyAlignment="1">
      <alignment horizontal="center" vertical="center" wrapText="1"/>
    </xf>
    <xf numFmtId="0" fontId="28" fillId="0" borderId="26" xfId="19" applyFont="1" applyBorder="1" applyAlignment="1">
      <alignment vertical="center" wrapText="1"/>
    </xf>
    <xf numFmtId="0" fontId="76" fillId="0" borderId="26"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2" fillId="0" borderId="26" xfId="19" applyFont="1" applyBorder="1" applyAlignment="1">
      <alignment horizontal="center" vertical="center" wrapText="1"/>
    </xf>
    <xf numFmtId="9" fontId="27" fillId="0" borderId="26" xfId="17" applyFont="1" applyBorder="1" applyAlignment="1">
      <alignment horizontal="center" vertical="center"/>
    </xf>
    <xf numFmtId="0" fontId="28" fillId="0" borderId="26" xfId="19" applyNumberFormat="1" applyFont="1" applyBorder="1" applyAlignment="1">
      <alignment horizontal="center" vertical="center" wrapText="1"/>
    </xf>
    <xf numFmtId="0" fontId="28" fillId="0" borderId="26" xfId="17" applyNumberFormat="1" applyFont="1" applyBorder="1" applyAlignment="1">
      <alignment horizontal="center" vertical="center" wrapText="1"/>
    </xf>
    <xf numFmtId="0" fontId="34" fillId="0" borderId="26" xfId="19" applyNumberFormat="1" applyFont="1" applyBorder="1" applyAlignment="1">
      <alignment horizontal="center" vertical="center" wrapText="1"/>
    </xf>
    <xf numFmtId="9" fontId="28" fillId="2" borderId="26" xfId="17" applyFont="1" applyFill="1" applyBorder="1" applyAlignment="1">
      <alignment horizontal="center" vertical="center" wrapText="1"/>
    </xf>
    <xf numFmtId="9" fontId="28" fillId="2" borderId="26" xfId="19" applyNumberFormat="1" applyFont="1" applyFill="1" applyBorder="1" applyAlignment="1">
      <alignment horizontal="center" vertical="center" wrapText="1"/>
    </xf>
    <xf numFmtId="0" fontId="27" fillId="0" borderId="26" xfId="0" applyNumberFormat="1" applyFont="1" applyBorder="1" applyAlignment="1">
      <alignment horizontal="center" vertical="center" wrapText="1"/>
    </xf>
    <xf numFmtId="0" fontId="27" fillId="0" borderId="26" xfId="0" applyNumberFormat="1" applyFont="1" applyFill="1" applyBorder="1" applyAlignment="1">
      <alignment horizontal="center" vertical="center" wrapText="1"/>
    </xf>
    <xf numFmtId="0" fontId="0" fillId="0" borderId="0" xfId="0" applyAlignment="1">
      <alignment horizontal="center" vertical="center" wrapText="1"/>
    </xf>
    <xf numFmtId="9" fontId="27" fillId="0" borderId="26" xfId="17" applyFont="1" applyFill="1" applyBorder="1" applyAlignment="1">
      <alignment horizontal="center" vertical="center" wrapText="1"/>
    </xf>
    <xf numFmtId="165" fontId="34" fillId="0" borderId="26" xfId="19" applyNumberFormat="1" applyFont="1" applyBorder="1" applyAlignment="1">
      <alignment horizontal="center" vertical="center" wrapText="1"/>
    </xf>
    <xf numFmtId="176" fontId="28" fillId="0" borderId="26" xfId="18" applyNumberFormat="1" applyFont="1" applyBorder="1" applyAlignment="1">
      <alignment horizontal="center" vertical="center" wrapText="1"/>
    </xf>
    <xf numFmtId="0" fontId="27" fillId="0" borderId="28" xfId="0" applyFont="1" applyFill="1" applyBorder="1" applyAlignment="1">
      <alignment horizontal="center" vertical="center" wrapText="1"/>
    </xf>
    <xf numFmtId="0" fontId="27" fillId="0" borderId="26" xfId="17" applyNumberFormat="1" applyFont="1" applyBorder="1" applyAlignment="1">
      <alignment horizontal="center" vertical="center"/>
    </xf>
    <xf numFmtId="0" fontId="27" fillId="0" borderId="26" xfId="18" applyNumberFormat="1" applyFont="1" applyBorder="1" applyAlignment="1">
      <alignment horizontal="center" vertical="center"/>
    </xf>
    <xf numFmtId="165" fontId="27" fillId="0" borderId="26" xfId="17" applyNumberFormat="1" applyFont="1" applyBorder="1" applyAlignment="1">
      <alignment horizontal="center" vertical="center"/>
    </xf>
    <xf numFmtId="0" fontId="75" fillId="0" borderId="26" xfId="19" applyFont="1" applyBorder="1" applyAlignment="1">
      <alignment horizontal="center" vertical="center" wrapText="1"/>
    </xf>
    <xf numFmtId="0" fontId="27" fillId="3" borderId="26" xfId="0" applyFont="1" applyFill="1" applyBorder="1" applyAlignment="1">
      <alignment vertical="center" wrapText="1"/>
    </xf>
    <xf numFmtId="0" fontId="32" fillId="3" borderId="26" xfId="0" applyFont="1" applyFill="1" applyBorder="1" applyAlignment="1">
      <alignment horizontal="center" vertical="center" wrapText="1"/>
    </xf>
    <xf numFmtId="0" fontId="27" fillId="3" borderId="26" xfId="0" applyFont="1" applyFill="1" applyBorder="1" applyAlignment="1">
      <alignment horizontal="center" vertical="center" wrapText="1"/>
    </xf>
    <xf numFmtId="0" fontId="27" fillId="3" borderId="26" xfId="0" applyNumberFormat="1" applyFont="1" applyFill="1" applyBorder="1" applyAlignment="1">
      <alignment horizontal="center" vertical="center" wrapText="1"/>
    </xf>
    <xf numFmtId="9" fontId="27" fillId="2" borderId="26" xfId="0" applyNumberFormat="1" applyFont="1" applyFill="1" applyBorder="1" applyAlignment="1">
      <alignment horizontal="center" vertical="center" wrapText="1"/>
    </xf>
    <xf numFmtId="167" fontId="27" fillId="2" borderId="26" xfId="18" applyFont="1" applyFill="1" applyBorder="1" applyAlignment="1">
      <alignment horizontal="center" vertical="center" wrapText="1"/>
    </xf>
    <xf numFmtId="165" fontId="17" fillId="24" borderId="15" xfId="0" applyNumberFormat="1" applyFont="1" applyFill="1" applyBorder="1" applyAlignment="1">
      <alignment horizontal="center" vertical="center"/>
    </xf>
    <xf numFmtId="165" fontId="17" fillId="24" borderId="12" xfId="0" applyNumberFormat="1" applyFont="1" applyFill="1" applyBorder="1" applyAlignment="1">
      <alignment horizontal="center" vertical="center"/>
    </xf>
    <xf numFmtId="165" fontId="17" fillId="24" borderId="11" xfId="0" applyNumberFormat="1" applyFont="1" applyFill="1" applyBorder="1" applyAlignment="1">
      <alignment horizontal="center" vertical="center"/>
    </xf>
    <xf numFmtId="165" fontId="17" fillId="3" borderId="26" xfId="0" applyNumberFormat="1"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8" borderId="30" xfId="0" applyFont="1" applyFill="1" applyBorder="1" applyAlignment="1">
      <alignment horizontal="center" vertical="center" wrapText="1"/>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67" fillId="18" borderId="16"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9" fillId="0" borderId="26" xfId="19"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xf numFmtId="0" fontId="56" fillId="0" borderId="0" xfId="16" applyFont="1" applyFill="1" applyBorder="1" applyAlignment="1">
      <alignment horizontal="center" vertical="top"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xf numFmtId="180" fontId="0" fillId="0" borderId="14" xfId="18" applyNumberFormat="1" applyFont="1" applyBorder="1" applyAlignment="1">
      <alignment vertical="center"/>
    </xf>
    <xf numFmtId="180" fontId="0" fillId="0" borderId="17" xfId="18" applyNumberFormat="1" applyFont="1" applyBorder="1" applyAlignment="1">
      <alignment vertical="center"/>
    </xf>
    <xf numFmtId="180" fontId="0" fillId="0" borderId="17" xfId="18" applyNumberFormat="1" applyFont="1" applyFill="1" applyBorder="1" applyAlignment="1">
      <alignment vertical="center"/>
    </xf>
    <xf numFmtId="180" fontId="0" fillId="0" borderId="22" xfId="18" applyNumberFormat="1" applyFont="1" applyFill="1" applyBorder="1" applyAlignment="1">
      <alignment vertical="center"/>
    </xf>
    <xf numFmtId="180" fontId="10" fillId="0" borderId="50" xfId="18" applyNumberFormat="1" applyFont="1" applyFill="1" applyBorder="1" applyAlignment="1">
      <alignment vertical="center"/>
    </xf>
    <xf numFmtId="180" fontId="0" fillId="0" borderId="9" xfId="0" applyNumberFormat="1" applyBorder="1" applyAlignment="1">
      <alignment vertical="center"/>
    </xf>
    <xf numFmtId="180" fontId="0" fillId="0" borderId="10" xfId="0" applyNumberFormat="1" applyBorder="1" applyAlignment="1">
      <alignment vertical="center"/>
    </xf>
    <xf numFmtId="180" fontId="0" fillId="0" borderId="20" xfId="0" applyNumberFormat="1" applyBorder="1" applyAlignment="1">
      <alignment vertical="center"/>
    </xf>
    <xf numFmtId="180" fontId="0" fillId="0" borderId="57" xfId="0" applyNumberFormat="1" applyBorder="1" applyAlignment="1">
      <alignment vertical="center"/>
    </xf>
    <xf numFmtId="180" fontId="0" fillId="0" borderId="56" xfId="0" applyNumberFormat="1" applyBorder="1" applyAlignment="1">
      <alignment vertical="center"/>
    </xf>
    <xf numFmtId="180" fontId="10" fillId="0" borderId="3" xfId="0" applyNumberFormat="1" applyFont="1" applyFill="1" applyBorder="1" applyAlignment="1">
      <alignment vertical="center"/>
    </xf>
    <xf numFmtId="180" fontId="0" fillId="0" borderId="0" xfId="0" applyNumberFormat="1" applyAlignment="1">
      <alignment vertical="center"/>
    </xf>
    <xf numFmtId="180" fontId="58" fillId="17" borderId="3" xfId="0" applyNumberFormat="1" applyFont="1" applyFill="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51">
    <dxf>
      <numFmt numFmtId="180" formatCode="&quot;L&quot;#,##0.00"/>
      <alignment horizontal="general" vertical="center" textRotation="0" wrapText="0" indent="0" relativeIndent="255" justifyLastLine="0" shrinkToFit="0" mergeCell="0" readingOrder="0"/>
      <border diagonalUp="0" diagonalDown="0" outline="0">
        <left/>
        <right style="medium">
          <color indexed="64"/>
        </right>
        <top style="thin">
          <color auto="1"/>
        </top>
        <bottom style="thin">
          <color auto="1"/>
        </bottom>
      </border>
    </dxf>
    <dxf>
      <font>
        <b val="0"/>
        <i val="0"/>
        <strike val="0"/>
        <condense val="0"/>
        <extend val="0"/>
        <outline val="0"/>
        <shadow val="0"/>
        <u val="none"/>
        <vertAlign val="baseline"/>
        <sz val="11"/>
        <color theme="1"/>
        <name val="Calibri"/>
        <scheme val="minor"/>
      </font>
      <numFmt numFmtId="180" formatCode="&quot;L&quot;#,##0.00"/>
      <fill>
        <patternFill patternType="none">
          <fgColor indexed="64"/>
          <bgColor indexed="65"/>
        </patternFill>
      </fill>
      <alignment horizontal="general" vertical="center" textRotation="0" wrapText="0" indent="0" relativeIndent="255" justifyLastLine="0" shrinkToFit="0" mergeCell="0" readingOrder="0"/>
      <border diagonalUp="0" diagonalDown="0" outline="0">
        <left style="medium">
          <color indexed="64"/>
        </left>
        <right/>
        <top style="thin">
          <color indexed="64"/>
        </top>
        <bottom/>
      </border>
    </dxf>
    <dxf>
      <alignment horizontal="general" vertical="center" textRotation="0" wrapText="0" indent="0" relativeIndent="255" justifyLastLine="0" shrinkToFit="0" readingOrder="0"/>
      <border diagonalUp="0" diagonalDown="0" outline="0">
        <left/>
        <right style="medium">
          <color indexed="64"/>
        </right>
        <top style="thin">
          <color indexed="64"/>
        </top>
        <bottom style="thin">
          <color indexed="64"/>
        </bottom>
      </border>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color theme="0"/>
      </font>
      <fill>
        <patternFill>
          <bgColor rgb="FFFF0000"/>
        </patternFill>
      </fill>
    </dxf>
    <dxf>
      <numFmt numFmtId="166"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6" formatCode="_ * #,##0_ ;_ * \-#,##0_ ;_ * &quot;-&quot;??_ ;_ @_ "/>
      <alignment horizontal="general" vertical="center" textRotation="0" wrapText="0" indent="0" relativeIndent="255" justifyLastLine="0" shrinkToFit="0" readingOrder="0"/>
    </dxf>
    <dxf>
      <font>
        <sz val="14"/>
      </font>
      <numFmt numFmtId="176"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layout/>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5</c:v>
                </c:pt>
                <c:pt idx="4">
                  <c:v>0</c:v>
                </c:pt>
                <c:pt idx="5">
                  <c:v>0</c:v>
                </c:pt>
                <c:pt idx="6">
                  <c:v>0</c:v>
                </c:pt>
                <c:pt idx="7">
                  <c:v>0</c:v>
                </c:pt>
                <c:pt idx="8">
                  <c:v>0</c:v>
                </c:pt>
                <c:pt idx="9">
                  <c:v>0</c:v>
                </c:pt>
                <c:pt idx="10">
                  <c:v>0</c:v>
                </c:pt>
                <c:pt idx="11">
                  <c:v>0</c:v>
                </c:pt>
                <c:pt idx="12">
                  <c:v>0</c:v>
                </c:pt>
                <c:pt idx="13">
                  <c:v>0</c:v>
                </c:pt>
                <c:pt idx="14">
                  <c:v>0</c:v>
                </c:pt>
                <c:pt idx="15">
                  <c:v>0</c:v>
                </c:pt>
                <c:pt idx="16">
                  <c:v>1</c:v>
                </c:pt>
              </c:numCache>
            </c:numRef>
          </c:val>
        </c:ser>
        <c:shape val="box"/>
        <c:axId val="131928448"/>
        <c:axId val="131929984"/>
        <c:axId val="0"/>
      </c:bar3DChart>
      <c:catAx>
        <c:axId val="131928448"/>
        <c:scaling>
          <c:orientation val="minMax"/>
        </c:scaling>
        <c:axPos val="b"/>
        <c:numFmt formatCode="General" sourceLinked="0"/>
        <c:majorTickMark val="none"/>
        <c:tickLblPos val="nextTo"/>
        <c:txPr>
          <a:bodyPr/>
          <a:lstStyle/>
          <a:p>
            <a:pPr>
              <a:defRPr lang="es-HN"/>
            </a:pPr>
            <a:endParaRPr lang="es-HN"/>
          </a:p>
        </c:txPr>
        <c:crossAx val="131929984"/>
        <c:crosses val="autoZero"/>
        <c:auto val="1"/>
        <c:lblAlgn val="ctr"/>
        <c:lblOffset val="100"/>
      </c:catAx>
      <c:valAx>
        <c:axId val="131929984"/>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HN"/>
          </a:p>
        </c:txPr>
        <c:crossAx val="13192844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layout/>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c:v>
                </c:pt>
                <c:pt idx="1">
                  <c:v>0</c:v>
                </c:pt>
                <c:pt idx="2">
                  <c:v>0</c:v>
                </c:pt>
                <c:pt idx="3">
                  <c:v>0</c:v>
                </c:pt>
                <c:pt idx="4">
                  <c:v>0</c:v>
                </c:pt>
                <c:pt idx="5">
                  <c:v>1</c:v>
                </c:pt>
                <c:pt idx="6">
                  <c:v>0</c:v>
                </c:pt>
                <c:pt idx="7">
                  <c:v>0</c:v>
                </c:pt>
                <c:pt idx="8">
                  <c:v>0</c:v>
                </c:pt>
                <c:pt idx="9">
                  <c:v>1</c:v>
                </c:pt>
              </c:numCache>
            </c:numRef>
          </c:val>
        </c:ser>
        <c:shape val="box"/>
        <c:axId val="111976448"/>
        <c:axId val="111977984"/>
        <c:axId val="0"/>
      </c:bar3DChart>
      <c:catAx>
        <c:axId val="111976448"/>
        <c:scaling>
          <c:orientation val="minMax"/>
        </c:scaling>
        <c:axPos val="b"/>
        <c:numFmt formatCode="General" sourceLinked="0"/>
        <c:majorTickMark val="none"/>
        <c:tickLblPos val="nextTo"/>
        <c:txPr>
          <a:bodyPr/>
          <a:lstStyle/>
          <a:p>
            <a:pPr>
              <a:defRPr lang="es-HN"/>
            </a:pPr>
            <a:endParaRPr lang="es-HN"/>
          </a:p>
        </c:txPr>
        <c:crossAx val="111977984"/>
        <c:crosses val="autoZero"/>
        <c:auto val="1"/>
        <c:lblAlgn val="ctr"/>
        <c:lblOffset val="100"/>
      </c:catAx>
      <c:valAx>
        <c:axId val="111977984"/>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HN"/>
          </a:p>
        </c:txPr>
        <c:crossAx val="11197644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86"/>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6</c:v>
                </c:pt>
                <c:pt idx="1">
                  <c:v>4</c:v>
                </c:pt>
                <c:pt idx="2">
                  <c:v>0</c:v>
                </c:pt>
                <c:pt idx="3">
                  <c:v>55</c:v>
                </c:pt>
                <c:pt idx="4">
                  <c:v>0</c:v>
                </c:pt>
                <c:pt idx="5">
                  <c:v>0</c:v>
                </c:pt>
                <c:pt idx="6">
                  <c:v>0</c:v>
                </c:pt>
                <c:pt idx="7">
                  <c:v>0</c:v>
                </c:pt>
                <c:pt idx="8">
                  <c:v>23</c:v>
                </c:pt>
                <c:pt idx="9">
                  <c:v>2</c:v>
                </c:pt>
                <c:pt idx="10">
                  <c:v>0</c:v>
                </c:pt>
                <c:pt idx="11">
                  <c:v>7</c:v>
                </c:pt>
                <c:pt idx="12">
                  <c:v>7</c:v>
                </c:pt>
                <c:pt idx="13">
                  <c:v>20</c:v>
                </c:pt>
                <c:pt idx="14">
                  <c:v>0</c:v>
                </c:pt>
                <c:pt idx="15">
                  <c:v>0</c:v>
                </c:pt>
                <c:pt idx="16">
                  <c:v>0</c:v>
                </c:pt>
              </c:numCache>
            </c:numRef>
          </c:val>
        </c:ser>
        <c:shape val="box"/>
        <c:axId val="111991808"/>
        <c:axId val="111997696"/>
        <c:axId val="0"/>
      </c:bar3DChart>
      <c:catAx>
        <c:axId val="111991808"/>
        <c:scaling>
          <c:orientation val="minMax"/>
        </c:scaling>
        <c:axPos val="b"/>
        <c:numFmt formatCode="General" sourceLinked="0"/>
        <c:majorTickMark val="none"/>
        <c:tickLblPos val="nextTo"/>
        <c:txPr>
          <a:bodyPr/>
          <a:lstStyle/>
          <a:p>
            <a:pPr>
              <a:defRPr lang="es-HN"/>
            </a:pPr>
            <a:endParaRPr lang="es-HN"/>
          </a:p>
        </c:txPr>
        <c:crossAx val="111997696"/>
        <c:crosses val="autoZero"/>
        <c:auto val="1"/>
        <c:lblAlgn val="ctr"/>
        <c:lblOffset val="100"/>
      </c:catAx>
      <c:valAx>
        <c:axId val="111997696"/>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HN"/>
          </a:p>
        </c:txPr>
        <c:crossAx val="1119918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3416940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1328697</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308155</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10</xdr:col>
      <xdr:colOff>223499</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38863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50" dataDxfId="49">
  <autoFilter ref="B3:C13"/>
  <tableColumns count="2">
    <tableColumn id="1" name="Descripción" dataDxfId="48"/>
    <tableColumn id="2" name="Monto" dataDxfId="47"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6" dataDxfId="45">
  <autoFilter ref="B39:D57"/>
  <tableColumns count="3">
    <tableColumn id="1" name="Descripción" dataDxfId="44"/>
    <tableColumn id="2" name="Cantidad" dataDxfId="43" dataCellStyle="Millares"/>
    <tableColumn id="3" name="Montos" dataDxfId="42">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1" dataDxfId="40">
  <autoFilter ref="B68:D80"/>
  <tableColumns count="3">
    <tableColumn id="1" name="Descripción" dataDxfId="39"/>
    <tableColumn id="2" name="Cantidad" dataDxfId="38" dataCellStyle="Millares"/>
    <tableColumn id="3" name="Montos" dataDxfId="37">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6">
  <autoFilter ref="B85:D103"/>
  <tableColumns count="3">
    <tableColumn id="1" name="Descripción " dataDxfId="35"/>
    <tableColumn id="2" name="Cantidad" dataDxfId="34" dataCellStyle="Millares"/>
    <tableColumn id="3" name="Montos" dataDxfId="33">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2" tableBorderDxfId="31">
  <autoFilter ref="H3:I14"/>
  <tableColumns count="2">
    <tableColumn id="1" name="Dimensión" dataDxfId="2"/>
    <tableColumn id="2" name="Monto" dataDxfId="1"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0" tableBorderDxfId="29">
  <autoFilter ref="H17:I25"/>
  <tableColumns count="2">
    <tableColumn id="1" name="Dimensión" dataDxfId="28"/>
    <tableColumn id="2" name="Monto" dataDxfId="0"/>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7" headerRowBorderDxfId="26" tableBorderDxfId="25">
  <autoFilter ref="E7:F11"/>
  <tableColumns count="2">
    <tableColumn id="1" name="Presupuesto" dataDxfId="24"/>
    <tableColumn id="2" name=" Monto " dataDxfId="23">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28"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55.5703125" style="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46"/>
      <c r="U2" s="546"/>
      <c r="V2" s="546"/>
      <c r="W2" s="546"/>
      <c r="X2" s="546"/>
      <c r="Y2" s="546"/>
      <c r="Z2" s="546"/>
      <c r="AA2" s="546"/>
      <c r="AB2" s="546"/>
      <c r="AC2" s="546" t="s">
        <v>25</v>
      </c>
      <c r="AD2" s="546"/>
      <c r="AE2" s="546"/>
      <c r="AF2" s="546"/>
      <c r="AG2" s="546"/>
      <c r="AH2" s="546"/>
      <c r="AI2" s="546"/>
      <c r="AJ2" s="546"/>
    </row>
    <row r="3" spans="2:36" ht="16.5" customHeight="1">
      <c r="B3" s="33" t="s">
        <v>7</v>
      </c>
      <c r="C3" s="33"/>
      <c r="D3" s="33"/>
      <c r="E3" s="33"/>
      <c r="F3" s="33"/>
      <c r="G3" s="33"/>
      <c r="H3" s="33"/>
      <c r="I3" s="33"/>
      <c r="J3" s="33"/>
      <c r="K3" s="33"/>
      <c r="L3" s="33"/>
      <c r="M3" s="33"/>
      <c r="N3" s="33"/>
      <c r="O3" s="33"/>
      <c r="P3" s="33"/>
      <c r="Q3" s="33"/>
      <c r="R3" s="33"/>
      <c r="S3" s="33"/>
      <c r="T3" s="546"/>
      <c r="U3" s="546"/>
      <c r="V3" s="546"/>
      <c r="W3" s="546"/>
      <c r="X3" s="546"/>
      <c r="Y3" s="546"/>
      <c r="Z3" s="546"/>
      <c r="AA3" s="546"/>
      <c r="AB3" s="546"/>
      <c r="AC3" s="546" t="s">
        <v>7</v>
      </c>
      <c r="AD3" s="546"/>
      <c r="AE3" s="546"/>
      <c r="AF3" s="546"/>
      <c r="AG3" s="546"/>
      <c r="AH3" s="546"/>
      <c r="AI3" s="546"/>
      <c r="AJ3" s="546"/>
    </row>
    <row r="4" spans="2:36" ht="12.75" customHeight="1">
      <c r="B4" s="33" t="s">
        <v>36</v>
      </c>
      <c r="C4" s="33"/>
      <c r="D4" s="33"/>
      <c r="E4" s="33"/>
      <c r="F4" s="33"/>
      <c r="G4" s="33"/>
      <c r="H4" s="33"/>
      <c r="I4" s="33"/>
      <c r="J4" s="33"/>
      <c r="K4" s="33"/>
      <c r="L4" s="33"/>
      <c r="M4" s="33"/>
      <c r="N4" s="33"/>
      <c r="O4" s="33"/>
      <c r="P4" s="33"/>
      <c r="Q4" s="33"/>
      <c r="R4" s="33"/>
      <c r="S4" s="33"/>
      <c r="T4" s="546"/>
      <c r="U4" s="546"/>
      <c r="V4" s="546"/>
      <c r="W4" s="546"/>
      <c r="X4" s="546"/>
      <c r="Y4" s="546"/>
      <c r="Z4" s="546"/>
      <c r="AA4" s="546"/>
      <c r="AB4" s="546"/>
      <c r="AC4" s="546" t="s">
        <v>36</v>
      </c>
      <c r="AD4" s="546"/>
      <c r="AE4" s="546"/>
      <c r="AF4" s="546"/>
      <c r="AG4" s="546"/>
      <c r="AH4" s="546"/>
      <c r="AI4" s="546"/>
      <c r="AJ4" s="546"/>
    </row>
    <row r="5" spans="2:36" ht="15.75">
      <c r="B5" s="2"/>
      <c r="C5" s="2"/>
      <c r="D5" s="2"/>
    </row>
    <row r="6" spans="2:36" ht="16.5" thickBot="1">
      <c r="B6" s="2"/>
      <c r="C6" s="2"/>
      <c r="D6" s="2"/>
    </row>
    <row r="7" spans="2:36" ht="75.75" customHeight="1">
      <c r="B7" s="543" t="s">
        <v>20</v>
      </c>
      <c r="C7" s="543" t="s">
        <v>38</v>
      </c>
      <c r="D7" s="543" t="s">
        <v>39</v>
      </c>
      <c r="E7" s="552" t="s">
        <v>40</v>
      </c>
      <c r="F7" s="543" t="s">
        <v>37</v>
      </c>
      <c r="G7" s="552" t="s">
        <v>9</v>
      </c>
      <c r="H7" s="541" t="s">
        <v>0</v>
      </c>
      <c r="I7" s="541" t="s">
        <v>8</v>
      </c>
      <c r="J7" s="541" t="s">
        <v>16</v>
      </c>
      <c r="K7" s="541"/>
      <c r="L7" s="541" t="s">
        <v>13</v>
      </c>
      <c r="M7" s="541"/>
      <c r="N7" s="541"/>
      <c r="O7" s="541"/>
      <c r="P7" s="541"/>
      <c r="Q7" s="541"/>
      <c r="R7" s="541"/>
      <c r="S7" s="541"/>
      <c r="T7" s="543" t="s">
        <v>14</v>
      </c>
      <c r="U7" s="541" t="s">
        <v>18</v>
      </c>
      <c r="V7" s="541" t="s">
        <v>26</v>
      </c>
      <c r="W7" s="541"/>
      <c r="X7" s="541" t="s">
        <v>15</v>
      </c>
      <c r="Y7" s="541" t="s">
        <v>17</v>
      </c>
      <c r="Z7" s="541"/>
      <c r="AA7" s="541" t="s">
        <v>22</v>
      </c>
      <c r="AB7" s="541" t="s">
        <v>32</v>
      </c>
      <c r="AC7" s="547" t="s">
        <v>31</v>
      </c>
      <c r="AD7" s="547"/>
      <c r="AE7" s="547"/>
      <c r="AF7" s="547"/>
      <c r="AG7" s="541" t="s">
        <v>28</v>
      </c>
      <c r="AH7" s="541" t="s">
        <v>29</v>
      </c>
      <c r="AI7" s="541" t="s">
        <v>1</v>
      </c>
      <c r="AJ7" s="541" t="s">
        <v>2</v>
      </c>
    </row>
    <row r="8" spans="2:36" ht="15.75" customHeight="1">
      <c r="B8" s="544"/>
      <c r="C8" s="544"/>
      <c r="D8" s="544"/>
      <c r="E8" s="553"/>
      <c r="F8" s="544"/>
      <c r="G8" s="553"/>
      <c r="H8" s="542"/>
      <c r="I8" s="542"/>
      <c r="J8" s="542" t="s">
        <v>33</v>
      </c>
      <c r="K8" s="542" t="s">
        <v>19</v>
      </c>
      <c r="L8" s="545" t="s">
        <v>3</v>
      </c>
      <c r="M8" s="545"/>
      <c r="N8" s="545" t="s">
        <v>4</v>
      </c>
      <c r="O8" s="545"/>
      <c r="P8" s="545" t="s">
        <v>5</v>
      </c>
      <c r="Q8" s="545"/>
      <c r="R8" s="545" t="s">
        <v>6</v>
      </c>
      <c r="S8" s="545"/>
      <c r="T8" s="544"/>
      <c r="U8" s="542"/>
      <c r="V8" s="542" t="s">
        <v>23</v>
      </c>
      <c r="W8" s="542" t="s">
        <v>21</v>
      </c>
      <c r="X8" s="542"/>
      <c r="Y8" s="542" t="s">
        <v>23</v>
      </c>
      <c r="Z8" s="542" t="s">
        <v>21</v>
      </c>
      <c r="AA8" s="542"/>
      <c r="AB8" s="542"/>
      <c r="AC8" s="14" t="s">
        <v>3</v>
      </c>
      <c r="AD8" s="14" t="s">
        <v>4</v>
      </c>
      <c r="AE8" s="14" t="s">
        <v>5</v>
      </c>
      <c r="AF8" s="14" t="s">
        <v>6</v>
      </c>
      <c r="AG8" s="542"/>
      <c r="AH8" s="542"/>
      <c r="AI8" s="542"/>
      <c r="AJ8" s="542"/>
    </row>
    <row r="9" spans="2:36" ht="31.5">
      <c r="B9" s="544"/>
      <c r="C9" s="544"/>
      <c r="D9" s="544"/>
      <c r="E9" s="553"/>
      <c r="F9" s="544"/>
      <c r="G9" s="553"/>
      <c r="H9" s="542"/>
      <c r="I9" s="542"/>
      <c r="J9" s="542"/>
      <c r="K9" s="542"/>
      <c r="L9" s="32" t="s">
        <v>11</v>
      </c>
      <c r="M9" s="32" t="s">
        <v>12</v>
      </c>
      <c r="N9" s="32" t="s">
        <v>11</v>
      </c>
      <c r="O9" s="32" t="s">
        <v>12</v>
      </c>
      <c r="P9" s="32" t="s">
        <v>11</v>
      </c>
      <c r="Q9" s="32" t="s">
        <v>12</v>
      </c>
      <c r="R9" s="32" t="s">
        <v>11</v>
      </c>
      <c r="S9" s="32" t="s">
        <v>12</v>
      </c>
      <c r="T9" s="544"/>
      <c r="U9" s="542"/>
      <c r="V9" s="542"/>
      <c r="W9" s="542"/>
      <c r="X9" s="542"/>
      <c r="Y9" s="542"/>
      <c r="Z9" s="542"/>
      <c r="AA9" s="542"/>
      <c r="AB9" s="542"/>
      <c r="AC9" s="14" t="s">
        <v>24</v>
      </c>
      <c r="AD9" s="14" t="s">
        <v>24</v>
      </c>
      <c r="AE9" s="14" t="s">
        <v>24</v>
      </c>
      <c r="AF9" s="14" t="s">
        <v>24</v>
      </c>
      <c r="AG9" s="542"/>
      <c r="AH9" s="542"/>
      <c r="AI9" s="542"/>
      <c r="AJ9" s="542"/>
    </row>
    <row r="10" spans="2:36" ht="136.5" customHeight="1">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50" t="s">
        <v>10</v>
      </c>
      <c r="K31" s="551"/>
      <c r="L31" s="548"/>
      <c r="M31" s="549"/>
      <c r="N31" s="548"/>
      <c r="O31" s="549"/>
      <c r="P31" s="548"/>
      <c r="Q31" s="549"/>
      <c r="R31" s="548"/>
      <c r="S31" s="549"/>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46" man="1"/>
    <brk id="26" max="46"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F6" sqref="F6:F7"/>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6" t="str">
        <f>+Presupuesto!D11</f>
        <v>Recurrente</v>
      </c>
      <c r="S2" s="456"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1" t="s">
        <v>419</v>
      </c>
      <c r="AI2" s="451" t="s">
        <v>420</v>
      </c>
      <c r="AJ2" s="451" t="s">
        <v>421</v>
      </c>
      <c r="AK2" s="451" t="s">
        <v>422</v>
      </c>
      <c r="AL2" s="451" t="s">
        <v>423</v>
      </c>
      <c r="AM2" s="451" t="s">
        <v>426</v>
      </c>
      <c r="AN2" s="451" t="s">
        <v>424</v>
      </c>
      <c r="AO2" s="451" t="s">
        <v>425</v>
      </c>
      <c r="AP2" s="451" t="s">
        <v>427</v>
      </c>
      <c r="AQ2" s="451" t="s">
        <v>428</v>
      </c>
      <c r="AR2" s="451" t="s">
        <v>429</v>
      </c>
      <c r="AS2" s="451" t="s">
        <v>430</v>
      </c>
      <c r="AT2" s="451" t="s">
        <v>431</v>
      </c>
      <c r="AU2" s="451" t="s">
        <v>432</v>
      </c>
      <c r="AV2" s="451" t="s">
        <v>433</v>
      </c>
      <c r="AW2" s="451" t="s">
        <v>434</v>
      </c>
      <c r="AX2" s="451" t="s">
        <v>435</v>
      </c>
      <c r="AY2" s="451" t="s">
        <v>436</v>
      </c>
      <c r="AZ2" s="451" t="s">
        <v>437</v>
      </c>
      <c r="BA2" s="451" t="s">
        <v>438</v>
      </c>
      <c r="BB2" s="451" t="s">
        <v>439</v>
      </c>
      <c r="BC2" s="451" t="s">
        <v>440</v>
      </c>
      <c r="BD2" s="451" t="s">
        <v>441</v>
      </c>
      <c r="BE2" s="451" t="s">
        <v>442</v>
      </c>
      <c r="BF2" s="451" t="s">
        <v>443</v>
      </c>
      <c r="BG2" s="451" t="s">
        <v>444</v>
      </c>
      <c r="BH2" s="451" t="s">
        <v>445</v>
      </c>
      <c r="BI2" s="451" t="s">
        <v>446</v>
      </c>
      <c r="BJ2" s="451" t="s">
        <v>447</v>
      </c>
      <c r="BK2" s="451" t="s">
        <v>448</v>
      </c>
      <c r="BL2" s="451" t="s">
        <v>449</v>
      </c>
      <c r="BM2" s="451" t="s">
        <v>450</v>
      </c>
      <c r="BN2" s="451" t="s">
        <v>451</v>
      </c>
      <c r="BO2" s="451" t="s">
        <v>452</v>
      </c>
      <c r="BP2" s="451" t="s">
        <v>453</v>
      </c>
      <c r="BQ2" s="451" t="s">
        <v>454</v>
      </c>
      <c r="BR2" s="451" t="s">
        <v>455</v>
      </c>
      <c r="BS2" s="451" t="s">
        <v>456</v>
      </c>
      <c r="BT2" s="451" t="s">
        <v>457</v>
      </c>
      <c r="BU2" s="451" t="s">
        <v>458</v>
      </c>
    </row>
    <row r="3" spans="1:555" hidden="1">
      <c r="AH3" s="452">
        <v>2500</v>
      </c>
      <c r="AI3" s="452">
        <v>1900</v>
      </c>
      <c r="AJ3" s="452">
        <v>1650</v>
      </c>
      <c r="AK3" s="452">
        <v>1580</v>
      </c>
      <c r="AL3" s="452">
        <v>2250</v>
      </c>
      <c r="AM3" s="452">
        <v>1650</v>
      </c>
      <c r="AN3" s="452">
        <v>1400</v>
      </c>
      <c r="AO3" s="453">
        <v>1340</v>
      </c>
      <c r="AP3" s="453">
        <v>2000</v>
      </c>
      <c r="AQ3" s="453">
        <v>1400</v>
      </c>
      <c r="AR3" s="453">
        <v>1150</v>
      </c>
      <c r="AS3" s="453">
        <v>1100</v>
      </c>
      <c r="AT3" s="453">
        <v>1750</v>
      </c>
      <c r="AU3" s="453">
        <v>1150</v>
      </c>
      <c r="AV3" s="453">
        <v>900</v>
      </c>
      <c r="AW3" s="453">
        <v>860</v>
      </c>
      <c r="AX3" s="453">
        <v>1200</v>
      </c>
      <c r="AY3" s="454">
        <v>900</v>
      </c>
      <c r="AZ3" s="454">
        <v>650</v>
      </c>
      <c r="BA3" s="454">
        <v>620</v>
      </c>
      <c r="BB3" s="452">
        <f>+'Cuadro Resumen'!C213</f>
        <v>5759.1495000000004</v>
      </c>
      <c r="BC3" s="452">
        <f>+'Cuadro Resumen'!D213</f>
        <v>5307.4515000000001</v>
      </c>
      <c r="BD3" s="452">
        <f>+'Cuadro Resumen'!E213</f>
        <v>6775.47</v>
      </c>
      <c r="BE3" s="452">
        <f>+'Cuadro Resumen'!F213</f>
        <v>6323.7719999999999</v>
      </c>
      <c r="BF3" s="452">
        <f>+'Cuadro Resumen'!C214</f>
        <v>5081.6025</v>
      </c>
      <c r="BG3" s="452">
        <f>+'Cuadro Resumen'!D214</f>
        <v>4629.9045000000006</v>
      </c>
      <c r="BH3" s="452">
        <f>+'Cuadro Resumen'!E214</f>
        <v>6097.9230000000007</v>
      </c>
      <c r="BI3" s="452">
        <f>+'Cuadro Resumen'!F214</f>
        <v>5646.2250000000004</v>
      </c>
      <c r="BJ3" s="453">
        <f>+'Cuadro Resumen'!C215</f>
        <v>4404.0555000000004</v>
      </c>
      <c r="BK3" s="453">
        <f>+'Cuadro Resumen'!D215</f>
        <v>4065.2820000000002</v>
      </c>
      <c r="BL3" s="453">
        <f>+'Cuadro Resumen'!E215</f>
        <v>5420.3760000000002</v>
      </c>
      <c r="BM3" s="453">
        <f>+'Cuadro Resumen'!F215</f>
        <v>4968.6779999999999</v>
      </c>
      <c r="BN3" s="453">
        <f>+'Cuadro Resumen'!C216</f>
        <v>3726.5085000000004</v>
      </c>
      <c r="BO3" s="453">
        <f>+'Cuadro Resumen'!D216</f>
        <v>3387.7350000000001</v>
      </c>
      <c r="BP3" s="453">
        <f>+'Cuadro Resumen'!E216</f>
        <v>4742.8290000000006</v>
      </c>
      <c r="BQ3" s="453">
        <f>+'Cuadro Resumen'!F216</f>
        <v>4404.0555000000004</v>
      </c>
      <c r="BR3" s="453">
        <f>+'Cuadro Resumen'!C217</f>
        <v>3274.8105</v>
      </c>
      <c r="BS3" s="453">
        <f>+'Cuadro Resumen'!D217</f>
        <v>3048.9615000000003</v>
      </c>
      <c r="BT3" s="453">
        <f>+'Cuadro Resumen'!E217</f>
        <v>4178.2065000000002</v>
      </c>
      <c r="BU3" s="453">
        <f>+'Cuadro Resumen'!F217</f>
        <v>3839.433</v>
      </c>
    </row>
    <row r="4" spans="1:555" ht="15.75" thickBot="1"/>
    <row r="5" spans="1:555" ht="27" thickBot="1">
      <c r="C5" s="87" t="s">
        <v>388</v>
      </c>
      <c r="D5" s="198">
        <f>SUMIF(C:C,$C$10,D:D)</f>
        <v>0</v>
      </c>
    </row>
    <row r="6" spans="1:555">
      <c r="C6" s="107"/>
      <c r="D6" s="107"/>
      <c r="E6" s="107"/>
      <c r="F6" s="79" t="s">
        <v>2122</v>
      </c>
      <c r="G6" s="78"/>
      <c r="H6" s="107"/>
      <c r="I6" s="107"/>
    </row>
    <row r="7" spans="1:555">
      <c r="C7" s="107"/>
      <c r="D7" s="107"/>
      <c r="E7" s="107"/>
      <c r="F7" s="79" t="s">
        <v>2123</v>
      </c>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3">
        <f>SUM(F17:F37)</f>
        <v>0</v>
      </c>
      <c r="F10" s="70"/>
      <c r="G10" s="79"/>
      <c r="H10" s="70"/>
      <c r="I10" s="70"/>
    </row>
    <row r="11" spans="1:555">
      <c r="C11" s="70"/>
      <c r="D11" s="31"/>
      <c r="E11" s="93"/>
      <c r="F11" s="93"/>
      <c r="G11" s="93"/>
      <c r="H11" s="76"/>
      <c r="I11" s="76"/>
      <c r="J11" s="76"/>
      <c r="K11" s="112"/>
    </row>
    <row r="12" spans="1:555" ht="15.75">
      <c r="B12" s="93"/>
      <c r="C12" s="302" t="s">
        <v>391</v>
      </c>
      <c r="D12" s="369"/>
      <c r="E12" s="93"/>
      <c r="F12" s="93"/>
      <c r="G12" s="93"/>
      <c r="H12" s="76"/>
      <c r="I12" s="76"/>
      <c r="J12" s="76"/>
      <c r="K12" s="112"/>
    </row>
    <row r="13" spans="1:555" ht="18.7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120</v>
      </c>
    </row>
    <row r="17" spans="3:12">
      <c r="C17" s="141"/>
      <c r="D17" s="158"/>
      <c r="E17" s="115"/>
      <c r="F17" s="97">
        <f t="shared" ref="F17:F37" si="0">D17*E17</f>
        <v>0</v>
      </c>
      <c r="G17" s="161"/>
      <c r="H17" s="142"/>
      <c r="I17" s="130" t="e">
        <f>VLOOKUP(H17,Presupuesto!$B$11:$C$565,2,0)</f>
        <v>#N/A</v>
      </c>
      <c r="J17" s="218" t="s">
        <v>1449</v>
      </c>
      <c r="K17" s="98" t="s">
        <v>393</v>
      </c>
      <c r="L17" s="98"/>
    </row>
    <row r="18" spans="3:12">
      <c r="C18" s="141"/>
      <c r="D18" s="158"/>
      <c r="E18" s="123"/>
      <c r="F18" s="97">
        <f t="shared" si="0"/>
        <v>0</v>
      </c>
      <c r="G18" s="161"/>
      <c r="H18" s="142"/>
      <c r="I18" s="130" t="e">
        <f>VLOOKUP(H18,Presupuesto!$B$11:$C$565,2,0)</f>
        <v>#N/A</v>
      </c>
      <c r="J18" s="98" t="str">
        <f>$J$17</f>
        <v>Posgrado</v>
      </c>
      <c r="K18" s="98" t="s">
        <v>411</v>
      </c>
      <c r="L18" s="98"/>
    </row>
    <row r="19" spans="3:12">
      <c r="C19" s="141"/>
      <c r="D19" s="158"/>
      <c r="E19" s="123"/>
      <c r="F19" s="97">
        <f t="shared" si="0"/>
        <v>0</v>
      </c>
      <c r="G19" s="161"/>
      <c r="H19" s="142"/>
      <c r="I19" s="130" t="e">
        <f>VLOOKUP(H19,Presupuesto!$B$11:$C$565,2,0)</f>
        <v>#N/A</v>
      </c>
      <c r="J19" s="98" t="str">
        <f t="shared" ref="J19:J36" si="1">$J$17</f>
        <v>Posgrado</v>
      </c>
      <c r="K19" s="98" t="s">
        <v>411</v>
      </c>
      <c r="L19" s="98"/>
    </row>
    <row r="20" spans="3:12">
      <c r="C20" s="141"/>
      <c r="D20" s="158"/>
      <c r="E20" s="123"/>
      <c r="F20" s="97">
        <f t="shared" si="0"/>
        <v>0</v>
      </c>
      <c r="G20" s="161"/>
      <c r="H20" s="142"/>
      <c r="I20" s="130" t="e">
        <f>VLOOKUP(H20,Presupuesto!$B$11:$C$565,2,0)</f>
        <v>#N/A</v>
      </c>
      <c r="J20" s="98" t="str">
        <f t="shared" si="1"/>
        <v>Posgrado</v>
      </c>
      <c r="K20" s="98" t="s">
        <v>411</v>
      </c>
      <c r="L20" s="98"/>
    </row>
    <row r="21" spans="3:12">
      <c r="C21" s="141"/>
      <c r="D21" s="158"/>
      <c r="E21" s="123"/>
      <c r="F21" s="97">
        <f t="shared" si="0"/>
        <v>0</v>
      </c>
      <c r="G21" s="161"/>
      <c r="H21" s="142"/>
      <c r="I21" s="130" t="e">
        <f>VLOOKUP(H21,Presupuesto!$B$11:$C$565,2,0)</f>
        <v>#N/A</v>
      </c>
      <c r="J21" s="98" t="str">
        <f t="shared" si="1"/>
        <v>Posgrado</v>
      </c>
      <c r="K21" s="98" t="s">
        <v>411</v>
      </c>
      <c r="L21" s="98"/>
    </row>
    <row r="22" spans="3:12">
      <c r="C22" s="141"/>
      <c r="D22" s="158"/>
      <c r="E22" s="123"/>
      <c r="F22" s="97">
        <f t="shared" si="0"/>
        <v>0</v>
      </c>
      <c r="G22" s="161"/>
      <c r="H22" s="142"/>
      <c r="I22" s="130" t="e">
        <f>VLOOKUP(H22,Presupuesto!$B$11:$C$565,2,0)</f>
        <v>#N/A</v>
      </c>
      <c r="J22" s="98" t="str">
        <f t="shared" si="1"/>
        <v>Posgrado</v>
      </c>
      <c r="K22" s="98" t="s">
        <v>400</v>
      </c>
      <c r="L22" s="98"/>
    </row>
    <row r="23" spans="3:12">
      <c r="C23" s="141"/>
      <c r="D23" s="158"/>
      <c r="E23" s="123"/>
      <c r="F23" s="97">
        <f t="shared" si="0"/>
        <v>0</v>
      </c>
      <c r="G23" s="161"/>
      <c r="H23" s="142"/>
      <c r="I23" s="130" t="e">
        <f>VLOOKUP(H23,Presupuesto!$B$11:$C$565,2,0)</f>
        <v>#N/A</v>
      </c>
      <c r="J23" s="98" t="str">
        <f t="shared" si="1"/>
        <v>Posgrado</v>
      </c>
      <c r="K23" s="98" t="s">
        <v>411</v>
      </c>
      <c r="L23" s="98"/>
    </row>
    <row r="24" spans="3:12">
      <c r="C24" s="141"/>
      <c r="D24" s="158"/>
      <c r="E24" s="123"/>
      <c r="F24" s="97">
        <f t="shared" si="0"/>
        <v>0</v>
      </c>
      <c r="G24" s="161"/>
      <c r="H24" s="142"/>
      <c r="I24" s="130" t="e">
        <f>VLOOKUP(H24,Presupuesto!$B$11:$C$565,2,0)</f>
        <v>#N/A</v>
      </c>
      <c r="J24" s="98" t="str">
        <f t="shared" si="1"/>
        <v>Posgrado</v>
      </c>
      <c r="K24" s="98" t="s">
        <v>411</v>
      </c>
      <c r="L24" s="98"/>
    </row>
    <row r="25" spans="3:12">
      <c r="C25" s="141"/>
      <c r="D25" s="158"/>
      <c r="E25" s="123"/>
      <c r="F25" s="97">
        <f t="shared" si="0"/>
        <v>0</v>
      </c>
      <c r="G25" s="161"/>
      <c r="H25" s="142"/>
      <c r="I25" s="130" t="e">
        <f>VLOOKUP(H25,Presupuesto!$B$11:$C$565,2,0)</f>
        <v>#N/A</v>
      </c>
      <c r="J25" s="98" t="str">
        <f t="shared" si="1"/>
        <v>Posgrado</v>
      </c>
      <c r="K25" s="98" t="s">
        <v>411</v>
      </c>
      <c r="L25" s="98"/>
    </row>
    <row r="26" spans="3:12">
      <c r="C26" s="141"/>
      <c r="D26" s="158"/>
      <c r="E26" s="123"/>
      <c r="F26" s="97">
        <f t="shared" si="0"/>
        <v>0</v>
      </c>
      <c r="G26" s="161"/>
      <c r="H26" s="142"/>
      <c r="I26" s="130" t="e">
        <f>VLOOKUP(H26,Presupuesto!$B$11:$C$565,2,0)</f>
        <v>#N/A</v>
      </c>
      <c r="J26" s="98" t="str">
        <f t="shared" si="1"/>
        <v>Posgrado</v>
      </c>
      <c r="K26" s="98" t="s">
        <v>411</v>
      </c>
      <c r="L26" s="98"/>
    </row>
    <row r="27" spans="3:12">
      <c r="C27" s="143"/>
      <c r="D27" s="158"/>
      <c r="E27" s="118"/>
      <c r="F27" s="97">
        <f t="shared" si="0"/>
        <v>0</v>
      </c>
      <c r="G27" s="161"/>
      <c r="H27" s="144"/>
      <c r="I27" s="130" t="e">
        <f>VLOOKUP(H27,Presupuesto!$B$11:$C$565,2,0)</f>
        <v>#N/A</v>
      </c>
      <c r="J27" s="98" t="str">
        <f t="shared" si="1"/>
        <v>Posgrado</v>
      </c>
      <c r="K27" s="98" t="s">
        <v>411</v>
      </c>
      <c r="L27" s="98"/>
    </row>
    <row r="28" spans="3:12">
      <c r="C28" s="143"/>
      <c r="D28" s="158"/>
      <c r="E28" s="118"/>
      <c r="F28" s="97">
        <f t="shared" si="0"/>
        <v>0</v>
      </c>
      <c r="G28" s="161"/>
      <c r="H28" s="144"/>
      <c r="I28" s="130" t="e">
        <f>VLOOKUP(H28,Presupuesto!$B$11:$C$565,2,0)</f>
        <v>#N/A</v>
      </c>
      <c r="J28" s="98" t="str">
        <f t="shared" si="1"/>
        <v>Posgrado</v>
      </c>
      <c r="K28" s="98" t="s">
        <v>411</v>
      </c>
      <c r="L28" s="98"/>
    </row>
    <row r="29" spans="3:12">
      <c r="C29" s="143"/>
      <c r="D29" s="158"/>
      <c r="E29" s="118"/>
      <c r="F29" s="97">
        <f t="shared" si="0"/>
        <v>0</v>
      </c>
      <c r="G29" s="161"/>
      <c r="H29" s="144"/>
      <c r="I29" s="130" t="e">
        <f>VLOOKUP(H29,Presupuesto!$B$11:$C$565,2,0)</f>
        <v>#N/A</v>
      </c>
      <c r="J29" s="98" t="str">
        <f t="shared" si="1"/>
        <v>Posgrado</v>
      </c>
      <c r="K29" s="98" t="s">
        <v>411</v>
      </c>
      <c r="L29" s="98"/>
    </row>
    <row r="30" spans="3:12">
      <c r="C30" s="143"/>
      <c r="D30" s="158"/>
      <c r="E30" s="118"/>
      <c r="F30" s="97">
        <f t="shared" si="0"/>
        <v>0</v>
      </c>
      <c r="G30" s="161"/>
      <c r="H30" s="144"/>
      <c r="I30" s="130" t="e">
        <f>VLOOKUP(H30,Presupuesto!$B$11:$C$565,2,0)</f>
        <v>#N/A</v>
      </c>
      <c r="J30" s="98" t="str">
        <f t="shared" si="1"/>
        <v>Posgrado</v>
      </c>
      <c r="K30" s="98" t="s">
        <v>411</v>
      </c>
      <c r="L30" s="98"/>
    </row>
    <row r="31" spans="3:12">
      <c r="C31" s="143"/>
      <c r="D31" s="158"/>
      <c r="E31" s="118"/>
      <c r="F31" s="97">
        <f t="shared" si="0"/>
        <v>0</v>
      </c>
      <c r="G31" s="161"/>
      <c r="H31" s="144"/>
      <c r="I31" s="130" t="e">
        <f>VLOOKUP(H31,Presupuesto!$B$11:$C$565,2,0)</f>
        <v>#N/A</v>
      </c>
      <c r="J31" s="98" t="str">
        <f t="shared" si="1"/>
        <v>Posgrado</v>
      </c>
      <c r="K31" s="98" t="s">
        <v>411</v>
      </c>
      <c r="L31" s="98"/>
    </row>
    <row r="32" spans="3:12">
      <c r="C32" s="143"/>
      <c r="D32" s="158"/>
      <c r="E32" s="118"/>
      <c r="F32" s="97">
        <f t="shared" si="0"/>
        <v>0</v>
      </c>
      <c r="G32" s="161"/>
      <c r="H32" s="144"/>
      <c r="I32" s="130" t="e">
        <f>VLOOKUP(H32,Presupuesto!$B$11:$C$565,2,0)</f>
        <v>#N/A</v>
      </c>
      <c r="J32" s="98" t="str">
        <f t="shared" si="1"/>
        <v>Posgrado</v>
      </c>
      <c r="K32" s="98" t="s">
        <v>411</v>
      </c>
      <c r="L32" s="98"/>
    </row>
    <row r="33" spans="3:12">
      <c r="C33" s="145"/>
      <c r="D33" s="158"/>
      <c r="E33" s="118"/>
      <c r="F33" s="97">
        <f t="shared" si="0"/>
        <v>0</v>
      </c>
      <c r="G33" s="161"/>
      <c r="H33" s="146"/>
      <c r="I33" s="130" t="e">
        <f>VLOOKUP(H33,Presupuesto!$B$11:$C$565,2,0)</f>
        <v>#N/A</v>
      </c>
      <c r="J33" s="98" t="str">
        <f t="shared" si="1"/>
        <v>Posgrado</v>
      </c>
      <c r="K33" s="98" t="s">
        <v>402</v>
      </c>
      <c r="L33" s="98"/>
    </row>
    <row r="34" spans="3:12">
      <c r="C34" s="145"/>
      <c r="D34" s="158"/>
      <c r="E34" s="118"/>
      <c r="F34" s="97">
        <f t="shared" si="0"/>
        <v>0</v>
      </c>
      <c r="G34" s="161"/>
      <c r="H34" s="146"/>
      <c r="I34" s="130" t="e">
        <f>VLOOKUP(H34,Presupuesto!$B$11:$C$565,2,0)</f>
        <v>#N/A</v>
      </c>
      <c r="J34" s="98" t="str">
        <f t="shared" si="1"/>
        <v>Posgrado</v>
      </c>
      <c r="K34" s="98" t="s">
        <v>411</v>
      </c>
      <c r="L34" s="98"/>
    </row>
    <row r="35" spans="3:12">
      <c r="C35" s="145"/>
      <c r="D35" s="158"/>
      <c r="E35" s="118"/>
      <c r="F35" s="97">
        <f t="shared" si="0"/>
        <v>0</v>
      </c>
      <c r="G35" s="161"/>
      <c r="H35" s="146"/>
      <c r="I35" s="130" t="e">
        <f>VLOOKUP(H35,Presupuesto!$B$11:$C$565,2,0)</f>
        <v>#N/A</v>
      </c>
      <c r="J35" s="98" t="str">
        <f t="shared" si="1"/>
        <v>Posgrado</v>
      </c>
      <c r="K35" s="98" t="s">
        <v>411</v>
      </c>
      <c r="L35" s="98"/>
    </row>
    <row r="36" spans="3:12">
      <c r="C36" s="145"/>
      <c r="D36" s="158"/>
      <c r="E36" s="118"/>
      <c r="F36" s="97">
        <f t="shared" si="0"/>
        <v>0</v>
      </c>
      <c r="G36" s="161"/>
      <c r="H36" s="146"/>
      <c r="I36" s="130" t="e">
        <f>VLOOKUP(H36,Presupuesto!$B$11:$C$565,2,0)</f>
        <v>#N/A</v>
      </c>
      <c r="J36" s="98" t="str">
        <f t="shared" si="1"/>
        <v>Posgrado</v>
      </c>
      <c r="K36" s="98" t="s">
        <v>411</v>
      </c>
      <c r="L36" s="98"/>
    </row>
    <row r="37" spans="3:12" ht="15.75" thickBot="1">
      <c r="C37" s="147"/>
      <c r="D37" s="222"/>
      <c r="E37" s="103"/>
      <c r="F37" s="105">
        <f t="shared" si="0"/>
        <v>0</v>
      </c>
      <c r="G37" s="162"/>
      <c r="H37" s="148"/>
      <c r="I37" s="132" t="e">
        <f>VLOOKUP(H37,Presupuesto!$B$11:$C$565,2,0)</f>
        <v>#N/A</v>
      </c>
      <c r="J37" s="106" t="str">
        <f t="shared" ref="J37" si="2">$J$20</f>
        <v>Posgrado</v>
      </c>
      <c r="K37" s="124" t="s">
        <v>393</v>
      </c>
      <c r="L37" s="106"/>
    </row>
    <row r="38" spans="3:12">
      <c r="F38" s="90"/>
      <c r="G38" s="89"/>
      <c r="H38" s="90"/>
      <c r="I38" s="90"/>
    </row>
    <row r="39" spans="3:12" ht="15.75" thickBot="1"/>
    <row r="40" spans="3:12" ht="15.75" thickBot="1">
      <c r="C40" s="157" t="s">
        <v>53</v>
      </c>
      <c r="D40" s="373">
        <f>SUM(F47:F67)</f>
        <v>0</v>
      </c>
      <c r="F40" s="70"/>
      <c r="G40" s="79"/>
      <c r="H40" s="70"/>
      <c r="I40" s="70"/>
    </row>
    <row r="41" spans="3:12">
      <c r="C41" s="70"/>
      <c r="D41" s="31"/>
      <c r="E41" s="93"/>
      <c r="F41" s="93"/>
      <c r="G41" s="93"/>
      <c r="H41" s="76"/>
      <c r="I41" s="76"/>
      <c r="J41" s="76"/>
      <c r="K41" s="112"/>
    </row>
    <row r="42" spans="3:12" ht="15.75">
      <c r="C42" s="302" t="s">
        <v>391</v>
      </c>
      <c r="D42" s="369"/>
      <c r="E42" s="93"/>
      <c r="F42" s="93"/>
      <c r="G42" s="93"/>
      <c r="H42" s="76"/>
      <c r="I42" s="76"/>
      <c r="J42" s="76"/>
      <c r="K42" s="112"/>
    </row>
    <row r="43" spans="3:12" ht="18.7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130</v>
      </c>
      <c r="H46" s="136" t="s">
        <v>46</v>
      </c>
      <c r="I46" s="133" t="s">
        <v>131</v>
      </c>
      <c r="J46" s="133" t="s">
        <v>409</v>
      </c>
      <c r="K46" s="133" t="s">
        <v>410</v>
      </c>
      <c r="L46" s="133" t="s">
        <v>120</v>
      </c>
    </row>
    <row r="47" spans="3:12">
      <c r="C47" s="141"/>
      <c r="D47" s="158"/>
      <c r="E47" s="115"/>
      <c r="F47" s="97">
        <f t="shared" ref="F47:F67" si="3">D47*E47</f>
        <v>0</v>
      </c>
      <c r="G47" s="161"/>
      <c r="H47" s="142"/>
      <c r="I47" s="130" t="e">
        <f>VLOOKUP(H47,Presupuesto!$B$11:$C$565,2,0)</f>
        <v>#N/A</v>
      </c>
      <c r="J47" s="218" t="s">
        <v>1449</v>
      </c>
      <c r="K47" s="98" t="s">
        <v>393</v>
      </c>
      <c r="L47" s="98"/>
    </row>
    <row r="48" spans="3:12">
      <c r="C48" s="141"/>
      <c r="D48" s="158"/>
      <c r="E48" s="123"/>
      <c r="F48" s="97">
        <f t="shared" si="3"/>
        <v>0</v>
      </c>
      <c r="G48" s="161"/>
      <c r="H48" s="142"/>
      <c r="I48" s="130" t="e">
        <f>VLOOKUP(H48,Presupuesto!$B$11:$C$565,2,0)</f>
        <v>#N/A</v>
      </c>
      <c r="J48" s="98" t="str">
        <f>$J$47</f>
        <v>Posgrado</v>
      </c>
      <c r="K48" s="98" t="s">
        <v>411</v>
      </c>
      <c r="L48" s="98"/>
    </row>
    <row r="49" spans="3:12">
      <c r="C49" s="141"/>
      <c r="D49" s="158"/>
      <c r="E49" s="123"/>
      <c r="F49" s="97">
        <f t="shared" si="3"/>
        <v>0</v>
      </c>
      <c r="G49" s="161"/>
      <c r="H49" s="142"/>
      <c r="I49" s="130" t="e">
        <f>VLOOKUP(H49,Presupuesto!$B$11:$C$565,2,0)</f>
        <v>#N/A</v>
      </c>
      <c r="J49" s="98" t="str">
        <f t="shared" ref="J49:J67" si="4">$J$47</f>
        <v>Posgrado</v>
      </c>
      <c r="K49" s="98" t="s">
        <v>411</v>
      </c>
      <c r="L49" s="98"/>
    </row>
    <row r="50" spans="3:12">
      <c r="C50" s="141"/>
      <c r="D50" s="158"/>
      <c r="E50" s="123"/>
      <c r="F50" s="97">
        <f t="shared" si="3"/>
        <v>0</v>
      </c>
      <c r="G50" s="161"/>
      <c r="H50" s="142"/>
      <c r="I50" s="130" t="e">
        <f>VLOOKUP(H50,Presupuesto!$B$11:$C$565,2,0)</f>
        <v>#N/A</v>
      </c>
      <c r="J50" s="98" t="str">
        <f t="shared" si="4"/>
        <v>Posgrado</v>
      </c>
      <c r="K50" s="98" t="s">
        <v>411</v>
      </c>
      <c r="L50" s="98"/>
    </row>
    <row r="51" spans="3:12">
      <c r="C51" s="141"/>
      <c r="D51" s="158"/>
      <c r="E51" s="123"/>
      <c r="F51" s="97">
        <f t="shared" si="3"/>
        <v>0</v>
      </c>
      <c r="G51" s="161"/>
      <c r="H51" s="142"/>
      <c r="I51" s="130" t="e">
        <f>VLOOKUP(H51,Presupuesto!$B$11:$C$565,2,0)</f>
        <v>#N/A</v>
      </c>
      <c r="J51" s="98" t="str">
        <f t="shared" si="4"/>
        <v>Posgrado</v>
      </c>
      <c r="K51" s="98" t="s">
        <v>411</v>
      </c>
      <c r="L51" s="98"/>
    </row>
    <row r="52" spans="3:12">
      <c r="C52" s="141"/>
      <c r="D52" s="158"/>
      <c r="E52" s="123"/>
      <c r="F52" s="97">
        <f t="shared" si="3"/>
        <v>0</v>
      </c>
      <c r="G52" s="161"/>
      <c r="H52" s="142"/>
      <c r="I52" s="130" t="e">
        <f>VLOOKUP(H52,Presupuesto!$B$11:$C$565,2,0)</f>
        <v>#N/A</v>
      </c>
      <c r="J52" s="98" t="str">
        <f t="shared" si="4"/>
        <v>Posgrado</v>
      </c>
      <c r="K52" s="98" t="s">
        <v>400</v>
      </c>
      <c r="L52" s="98"/>
    </row>
    <row r="53" spans="3:12">
      <c r="C53" s="141"/>
      <c r="D53" s="158"/>
      <c r="E53" s="123"/>
      <c r="F53" s="97">
        <f t="shared" si="3"/>
        <v>0</v>
      </c>
      <c r="G53" s="161"/>
      <c r="H53" s="142"/>
      <c r="I53" s="130" t="e">
        <f>VLOOKUP(H53,Presupuesto!$B$11:$C$565,2,0)</f>
        <v>#N/A</v>
      </c>
      <c r="J53" s="98" t="str">
        <f t="shared" si="4"/>
        <v>Posgrado</v>
      </c>
      <c r="K53" s="98" t="s">
        <v>411</v>
      </c>
      <c r="L53" s="98"/>
    </row>
    <row r="54" spans="3:12">
      <c r="C54" s="141"/>
      <c r="D54" s="158"/>
      <c r="E54" s="123"/>
      <c r="F54" s="97">
        <f t="shared" si="3"/>
        <v>0</v>
      </c>
      <c r="G54" s="161"/>
      <c r="H54" s="142"/>
      <c r="I54" s="130" t="e">
        <f>VLOOKUP(H54,Presupuesto!$B$11:$C$565,2,0)</f>
        <v>#N/A</v>
      </c>
      <c r="J54" s="98" t="str">
        <f t="shared" si="4"/>
        <v>Posgrado</v>
      </c>
      <c r="K54" s="98" t="s">
        <v>411</v>
      </c>
      <c r="L54" s="98"/>
    </row>
    <row r="55" spans="3:12">
      <c r="C55" s="141"/>
      <c r="D55" s="158"/>
      <c r="E55" s="123"/>
      <c r="F55" s="97">
        <f t="shared" si="3"/>
        <v>0</v>
      </c>
      <c r="G55" s="161"/>
      <c r="H55" s="142"/>
      <c r="I55" s="130" t="e">
        <f>VLOOKUP(H55,Presupuesto!$B$11:$C$565,2,0)</f>
        <v>#N/A</v>
      </c>
      <c r="J55" s="98" t="str">
        <f t="shared" si="4"/>
        <v>Posgrado</v>
      </c>
      <c r="K55" s="98" t="s">
        <v>411</v>
      </c>
      <c r="L55" s="98"/>
    </row>
    <row r="56" spans="3:12">
      <c r="C56" s="141"/>
      <c r="D56" s="158"/>
      <c r="E56" s="123"/>
      <c r="F56" s="97">
        <f t="shared" si="3"/>
        <v>0</v>
      </c>
      <c r="G56" s="161"/>
      <c r="H56" s="142"/>
      <c r="I56" s="130" t="e">
        <f>VLOOKUP(H56,Presupuesto!$B$11:$C$565,2,0)</f>
        <v>#N/A</v>
      </c>
      <c r="J56" s="98" t="str">
        <f t="shared" si="4"/>
        <v>Posgrado</v>
      </c>
      <c r="K56" s="98" t="s">
        <v>411</v>
      </c>
      <c r="L56" s="98"/>
    </row>
    <row r="57" spans="3:12">
      <c r="C57" s="143"/>
      <c r="D57" s="158"/>
      <c r="E57" s="118"/>
      <c r="F57" s="97">
        <f t="shared" si="3"/>
        <v>0</v>
      </c>
      <c r="G57" s="161"/>
      <c r="H57" s="144"/>
      <c r="I57" s="130" t="e">
        <f>VLOOKUP(H57,Presupuesto!$B$11:$C$565,2,0)</f>
        <v>#N/A</v>
      </c>
      <c r="J57" s="98" t="str">
        <f t="shared" si="4"/>
        <v>Posgrado</v>
      </c>
      <c r="K57" s="98" t="s">
        <v>411</v>
      </c>
      <c r="L57" s="98"/>
    </row>
    <row r="58" spans="3:12">
      <c r="C58" s="143"/>
      <c r="D58" s="158"/>
      <c r="E58" s="118"/>
      <c r="F58" s="97">
        <f t="shared" si="3"/>
        <v>0</v>
      </c>
      <c r="G58" s="161"/>
      <c r="H58" s="144"/>
      <c r="I58" s="130" t="e">
        <f>VLOOKUP(H58,Presupuesto!$B$11:$C$565,2,0)</f>
        <v>#N/A</v>
      </c>
      <c r="J58" s="98" t="str">
        <f t="shared" si="4"/>
        <v>Posgrado</v>
      </c>
      <c r="K58" s="98" t="s">
        <v>411</v>
      </c>
      <c r="L58" s="98"/>
    </row>
    <row r="59" spans="3:12">
      <c r="C59" s="143"/>
      <c r="D59" s="158"/>
      <c r="E59" s="118"/>
      <c r="F59" s="97">
        <f t="shared" si="3"/>
        <v>0</v>
      </c>
      <c r="G59" s="161"/>
      <c r="H59" s="144"/>
      <c r="I59" s="130" t="e">
        <f>VLOOKUP(H59,Presupuesto!$B$11:$C$565,2,0)</f>
        <v>#N/A</v>
      </c>
      <c r="J59" s="98" t="str">
        <f t="shared" si="4"/>
        <v>Posgrado</v>
      </c>
      <c r="K59" s="98" t="s">
        <v>411</v>
      </c>
      <c r="L59" s="98"/>
    </row>
    <row r="60" spans="3:12">
      <c r="C60" s="143"/>
      <c r="D60" s="158"/>
      <c r="E60" s="118"/>
      <c r="F60" s="97">
        <f t="shared" si="3"/>
        <v>0</v>
      </c>
      <c r="G60" s="161"/>
      <c r="H60" s="144"/>
      <c r="I60" s="130" t="e">
        <f>VLOOKUP(H60,Presupuesto!$B$11:$C$565,2,0)</f>
        <v>#N/A</v>
      </c>
      <c r="J60" s="98" t="str">
        <f t="shared" si="4"/>
        <v>Posgrado</v>
      </c>
      <c r="K60" s="98" t="s">
        <v>411</v>
      </c>
      <c r="L60" s="98"/>
    </row>
    <row r="61" spans="3:12">
      <c r="C61" s="143"/>
      <c r="D61" s="158"/>
      <c r="E61" s="118"/>
      <c r="F61" s="97">
        <f t="shared" si="3"/>
        <v>0</v>
      </c>
      <c r="G61" s="161"/>
      <c r="H61" s="144"/>
      <c r="I61" s="130" t="e">
        <f>VLOOKUP(H61,Presupuesto!$B$11:$C$565,2,0)</f>
        <v>#N/A</v>
      </c>
      <c r="J61" s="98" t="str">
        <f t="shared" si="4"/>
        <v>Posgrado</v>
      </c>
      <c r="K61" s="98" t="s">
        <v>411</v>
      </c>
      <c r="L61" s="98"/>
    </row>
    <row r="62" spans="3:12">
      <c r="C62" s="143"/>
      <c r="D62" s="158"/>
      <c r="E62" s="118"/>
      <c r="F62" s="97">
        <f t="shared" si="3"/>
        <v>0</v>
      </c>
      <c r="G62" s="161"/>
      <c r="H62" s="144"/>
      <c r="I62" s="130" t="e">
        <f>VLOOKUP(H62,Presupuesto!$B$11:$C$565,2,0)</f>
        <v>#N/A</v>
      </c>
      <c r="J62" s="98" t="str">
        <f t="shared" si="4"/>
        <v>Posgrado</v>
      </c>
      <c r="K62" s="98" t="s">
        <v>411</v>
      </c>
      <c r="L62" s="98"/>
    </row>
    <row r="63" spans="3:12">
      <c r="C63" s="145"/>
      <c r="D63" s="158"/>
      <c r="E63" s="118"/>
      <c r="F63" s="97">
        <f t="shared" si="3"/>
        <v>0</v>
      </c>
      <c r="G63" s="161"/>
      <c r="H63" s="146"/>
      <c r="I63" s="130" t="e">
        <f>VLOOKUP(H63,Presupuesto!$B$11:$C$565,2,0)</f>
        <v>#N/A</v>
      </c>
      <c r="J63" s="98" t="str">
        <f t="shared" si="4"/>
        <v>Posgrado</v>
      </c>
      <c r="K63" s="98" t="s">
        <v>402</v>
      </c>
      <c r="L63" s="98"/>
    </row>
    <row r="64" spans="3:12">
      <c r="C64" s="145"/>
      <c r="D64" s="158"/>
      <c r="E64" s="118"/>
      <c r="F64" s="97">
        <f t="shared" si="3"/>
        <v>0</v>
      </c>
      <c r="G64" s="161"/>
      <c r="H64" s="146"/>
      <c r="I64" s="130" t="e">
        <f>VLOOKUP(H64,Presupuesto!$B$11:$C$565,2,0)</f>
        <v>#N/A</v>
      </c>
      <c r="J64" s="98" t="str">
        <f t="shared" si="4"/>
        <v>Posgrado</v>
      </c>
      <c r="K64" s="98" t="s">
        <v>411</v>
      </c>
      <c r="L64" s="98"/>
    </row>
    <row r="65" spans="3:12">
      <c r="C65" s="145"/>
      <c r="D65" s="158"/>
      <c r="E65" s="118"/>
      <c r="F65" s="97">
        <f t="shared" si="3"/>
        <v>0</v>
      </c>
      <c r="G65" s="161"/>
      <c r="H65" s="146"/>
      <c r="I65" s="130" t="e">
        <f>VLOOKUP(H65,Presupuesto!$B$11:$C$565,2,0)</f>
        <v>#N/A</v>
      </c>
      <c r="J65" s="98" t="str">
        <f t="shared" si="4"/>
        <v>Posgrado</v>
      </c>
      <c r="K65" s="98" t="s">
        <v>411</v>
      </c>
      <c r="L65" s="98"/>
    </row>
    <row r="66" spans="3:12">
      <c r="C66" s="145"/>
      <c r="D66" s="158"/>
      <c r="E66" s="118"/>
      <c r="F66" s="97">
        <f t="shared" si="3"/>
        <v>0</v>
      </c>
      <c r="G66" s="161"/>
      <c r="H66" s="146"/>
      <c r="I66" s="130" t="e">
        <f>VLOOKUP(H66,Presupuesto!$B$11:$C$565,2,0)</f>
        <v>#N/A</v>
      </c>
      <c r="J66" s="98" t="str">
        <f t="shared" si="4"/>
        <v>Posgrado</v>
      </c>
      <c r="K66" s="98" t="s">
        <v>411</v>
      </c>
      <c r="L66" s="98"/>
    </row>
    <row r="67" spans="3:12" ht="15.75" thickBot="1">
      <c r="C67" s="147"/>
      <c r="D67" s="222"/>
      <c r="E67" s="103"/>
      <c r="F67" s="105">
        <f t="shared" si="3"/>
        <v>0</v>
      </c>
      <c r="G67" s="162"/>
      <c r="H67" s="148"/>
      <c r="I67" s="132" t="e">
        <f>VLOOKUP(H67,Presupuesto!$B$11:$C$565,2,0)</f>
        <v>#N/A</v>
      </c>
      <c r="J67" s="106" t="str">
        <f t="shared" si="4"/>
        <v>Posgrado</v>
      </c>
      <c r="K67" s="124" t="s">
        <v>393</v>
      </c>
      <c r="L67" s="106"/>
    </row>
    <row r="69" spans="3:12" ht="15.75" thickBot="1"/>
    <row r="70" spans="3:12" ht="15.75" thickBot="1">
      <c r="C70" s="157" t="s">
        <v>53</v>
      </c>
      <c r="D70" s="373">
        <f>SUM(F77:F97)</f>
        <v>0</v>
      </c>
      <c r="F70" s="70"/>
      <c r="G70" s="79"/>
      <c r="H70" s="70"/>
      <c r="I70" s="70"/>
    </row>
    <row r="71" spans="3:12">
      <c r="C71" s="70"/>
      <c r="D71" s="31"/>
      <c r="E71" s="93"/>
      <c r="F71" s="93"/>
      <c r="G71" s="93"/>
      <c r="H71" s="76"/>
      <c r="I71" s="76"/>
      <c r="J71" s="76"/>
      <c r="K71" s="112"/>
    </row>
    <row r="72" spans="3:12" ht="15.75">
      <c r="C72" s="302" t="s">
        <v>391</v>
      </c>
      <c r="D72" s="369"/>
      <c r="E72" s="93"/>
      <c r="F72" s="93"/>
      <c r="G72" s="93"/>
      <c r="H72" s="76"/>
      <c r="I72" s="76"/>
      <c r="J72" s="76"/>
      <c r="K72" s="112"/>
    </row>
    <row r="73" spans="3:12" ht="18.7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130</v>
      </c>
      <c r="H76" s="136" t="s">
        <v>46</v>
      </c>
      <c r="I76" s="133" t="s">
        <v>131</v>
      </c>
      <c r="J76" s="133" t="s">
        <v>409</v>
      </c>
      <c r="K76" s="133" t="s">
        <v>410</v>
      </c>
      <c r="L76" s="133" t="s">
        <v>120</v>
      </c>
    </row>
    <row r="77" spans="3:12">
      <c r="C77" s="141"/>
      <c r="D77" s="158"/>
      <c r="E77" s="115"/>
      <c r="F77" s="97">
        <f t="shared" ref="F77:F97" si="5">D77*E77</f>
        <v>0</v>
      </c>
      <c r="G77" s="161"/>
      <c r="H77" s="142"/>
      <c r="I77" s="130" t="e">
        <f>VLOOKUP(H77,Presupuesto!$B$11:$C$565,2,0)</f>
        <v>#N/A</v>
      </c>
      <c r="J77" s="218" t="s">
        <v>1449</v>
      </c>
      <c r="K77" s="98" t="s">
        <v>393</v>
      </c>
      <c r="L77" s="98"/>
    </row>
    <row r="78" spans="3:12">
      <c r="C78" s="141"/>
      <c r="D78" s="158"/>
      <c r="E78" s="123"/>
      <c r="F78" s="97">
        <f t="shared" si="5"/>
        <v>0</v>
      </c>
      <c r="G78" s="161"/>
      <c r="H78" s="142"/>
      <c r="I78" s="130" t="e">
        <f>VLOOKUP(H78,Presupuesto!$B$11:$C$565,2,0)</f>
        <v>#N/A</v>
      </c>
      <c r="J78" s="98" t="str">
        <f>$J$77</f>
        <v>Posgrado</v>
      </c>
      <c r="K78" s="98" t="s">
        <v>411</v>
      </c>
      <c r="L78" s="98"/>
    </row>
    <row r="79" spans="3:12">
      <c r="C79" s="141"/>
      <c r="D79" s="158"/>
      <c r="E79" s="123"/>
      <c r="F79" s="97">
        <f t="shared" si="5"/>
        <v>0</v>
      </c>
      <c r="G79" s="161"/>
      <c r="H79" s="142"/>
      <c r="I79" s="130" t="e">
        <f>VLOOKUP(H79,Presupuesto!$B$11:$C$565,2,0)</f>
        <v>#N/A</v>
      </c>
      <c r="J79" s="98" t="str">
        <f t="shared" ref="J79:J97" si="6">$J$77</f>
        <v>Posgrado</v>
      </c>
      <c r="K79" s="98" t="s">
        <v>411</v>
      </c>
      <c r="L79" s="98"/>
    </row>
    <row r="80" spans="3:12">
      <c r="C80" s="141"/>
      <c r="D80" s="158"/>
      <c r="E80" s="123"/>
      <c r="F80" s="97">
        <f t="shared" si="5"/>
        <v>0</v>
      </c>
      <c r="G80" s="161"/>
      <c r="H80" s="142"/>
      <c r="I80" s="130" t="e">
        <f>VLOOKUP(H80,Presupuesto!$B$11:$C$565,2,0)</f>
        <v>#N/A</v>
      </c>
      <c r="J80" s="98" t="str">
        <f t="shared" si="6"/>
        <v>Posgrado</v>
      </c>
      <c r="K80" s="98" t="s">
        <v>411</v>
      </c>
      <c r="L80" s="98"/>
    </row>
    <row r="81" spans="3:12">
      <c r="C81" s="141"/>
      <c r="D81" s="158"/>
      <c r="E81" s="123"/>
      <c r="F81" s="97">
        <f t="shared" si="5"/>
        <v>0</v>
      </c>
      <c r="G81" s="161"/>
      <c r="H81" s="142"/>
      <c r="I81" s="130" t="e">
        <f>VLOOKUP(H81,Presupuesto!$B$11:$C$565,2,0)</f>
        <v>#N/A</v>
      </c>
      <c r="J81" s="98" t="str">
        <f t="shared" si="6"/>
        <v>Posgrado</v>
      </c>
      <c r="K81" s="98" t="s">
        <v>411</v>
      </c>
      <c r="L81" s="98"/>
    </row>
    <row r="82" spans="3:12">
      <c r="C82" s="141"/>
      <c r="D82" s="158"/>
      <c r="E82" s="123"/>
      <c r="F82" s="97">
        <f t="shared" si="5"/>
        <v>0</v>
      </c>
      <c r="G82" s="161"/>
      <c r="H82" s="142"/>
      <c r="I82" s="130" t="e">
        <f>VLOOKUP(H82,Presupuesto!$B$11:$C$565,2,0)</f>
        <v>#N/A</v>
      </c>
      <c r="J82" s="98" t="str">
        <f t="shared" si="6"/>
        <v>Posgrado</v>
      </c>
      <c r="K82" s="98" t="s">
        <v>400</v>
      </c>
      <c r="L82" s="98"/>
    </row>
    <row r="83" spans="3:12">
      <c r="C83" s="141"/>
      <c r="D83" s="158"/>
      <c r="E83" s="123"/>
      <c r="F83" s="97">
        <f t="shared" si="5"/>
        <v>0</v>
      </c>
      <c r="G83" s="161"/>
      <c r="H83" s="142"/>
      <c r="I83" s="130" t="e">
        <f>VLOOKUP(H83,Presupuesto!$B$11:$C$565,2,0)</f>
        <v>#N/A</v>
      </c>
      <c r="J83" s="98" t="str">
        <f t="shared" si="6"/>
        <v>Posgrado</v>
      </c>
      <c r="K83" s="98" t="s">
        <v>411</v>
      </c>
      <c r="L83" s="98"/>
    </row>
    <row r="84" spans="3:12">
      <c r="C84" s="141"/>
      <c r="D84" s="158"/>
      <c r="E84" s="123"/>
      <c r="F84" s="97">
        <f t="shared" si="5"/>
        <v>0</v>
      </c>
      <c r="G84" s="161"/>
      <c r="H84" s="142"/>
      <c r="I84" s="130" t="e">
        <f>VLOOKUP(H84,Presupuesto!$B$11:$C$565,2,0)</f>
        <v>#N/A</v>
      </c>
      <c r="J84" s="98" t="str">
        <f t="shared" si="6"/>
        <v>Posgrado</v>
      </c>
      <c r="K84" s="98" t="s">
        <v>411</v>
      </c>
      <c r="L84" s="98"/>
    </row>
    <row r="85" spans="3:12">
      <c r="C85" s="141"/>
      <c r="D85" s="158"/>
      <c r="E85" s="123"/>
      <c r="F85" s="97">
        <f t="shared" si="5"/>
        <v>0</v>
      </c>
      <c r="G85" s="161"/>
      <c r="H85" s="142"/>
      <c r="I85" s="130" t="e">
        <f>VLOOKUP(H85,Presupuesto!$B$11:$C$565,2,0)</f>
        <v>#N/A</v>
      </c>
      <c r="J85" s="98" t="str">
        <f t="shared" si="6"/>
        <v>Posgrado</v>
      </c>
      <c r="K85" s="98" t="s">
        <v>411</v>
      </c>
      <c r="L85" s="98"/>
    </row>
    <row r="86" spans="3:12">
      <c r="C86" s="141"/>
      <c r="D86" s="158"/>
      <c r="E86" s="123"/>
      <c r="F86" s="97">
        <f t="shared" si="5"/>
        <v>0</v>
      </c>
      <c r="G86" s="161"/>
      <c r="H86" s="142"/>
      <c r="I86" s="130" t="e">
        <f>VLOOKUP(H86,Presupuesto!$B$11:$C$565,2,0)</f>
        <v>#N/A</v>
      </c>
      <c r="J86" s="98" t="str">
        <f t="shared" si="6"/>
        <v>Posgrado</v>
      </c>
      <c r="K86" s="98" t="s">
        <v>411</v>
      </c>
      <c r="L86" s="98"/>
    </row>
    <row r="87" spans="3:12">
      <c r="C87" s="143"/>
      <c r="D87" s="158"/>
      <c r="E87" s="118"/>
      <c r="F87" s="97">
        <f t="shared" si="5"/>
        <v>0</v>
      </c>
      <c r="G87" s="161"/>
      <c r="H87" s="144"/>
      <c r="I87" s="130" t="e">
        <f>VLOOKUP(H87,Presupuesto!$B$11:$C$565,2,0)</f>
        <v>#N/A</v>
      </c>
      <c r="J87" s="98" t="str">
        <f t="shared" si="6"/>
        <v>Posgrado</v>
      </c>
      <c r="K87" s="98" t="s">
        <v>411</v>
      </c>
      <c r="L87" s="98"/>
    </row>
    <row r="88" spans="3:12">
      <c r="C88" s="143"/>
      <c r="D88" s="158"/>
      <c r="E88" s="118"/>
      <c r="F88" s="97">
        <f t="shared" si="5"/>
        <v>0</v>
      </c>
      <c r="G88" s="161"/>
      <c r="H88" s="144"/>
      <c r="I88" s="130" t="e">
        <f>VLOOKUP(H88,Presupuesto!$B$11:$C$565,2,0)</f>
        <v>#N/A</v>
      </c>
      <c r="J88" s="98" t="str">
        <f t="shared" si="6"/>
        <v>Posgrado</v>
      </c>
      <c r="K88" s="98" t="s">
        <v>411</v>
      </c>
      <c r="L88" s="98"/>
    </row>
    <row r="89" spans="3:12">
      <c r="C89" s="143"/>
      <c r="D89" s="158"/>
      <c r="E89" s="118"/>
      <c r="F89" s="97">
        <f t="shared" si="5"/>
        <v>0</v>
      </c>
      <c r="G89" s="161"/>
      <c r="H89" s="144"/>
      <c r="I89" s="130" t="e">
        <f>VLOOKUP(H89,Presupuesto!$B$11:$C$565,2,0)</f>
        <v>#N/A</v>
      </c>
      <c r="J89" s="98" t="str">
        <f t="shared" si="6"/>
        <v>Posgrado</v>
      </c>
      <c r="K89" s="98" t="s">
        <v>411</v>
      </c>
      <c r="L89" s="98"/>
    </row>
    <row r="90" spans="3:12">
      <c r="C90" s="143"/>
      <c r="D90" s="158"/>
      <c r="E90" s="118"/>
      <c r="F90" s="97">
        <f t="shared" si="5"/>
        <v>0</v>
      </c>
      <c r="G90" s="161"/>
      <c r="H90" s="144"/>
      <c r="I90" s="130" t="e">
        <f>VLOOKUP(H90,Presupuesto!$B$11:$C$565,2,0)</f>
        <v>#N/A</v>
      </c>
      <c r="J90" s="98" t="str">
        <f t="shared" si="6"/>
        <v>Posgrado</v>
      </c>
      <c r="K90" s="98" t="s">
        <v>411</v>
      </c>
      <c r="L90" s="98"/>
    </row>
    <row r="91" spans="3:12">
      <c r="C91" s="143"/>
      <c r="D91" s="158"/>
      <c r="E91" s="118"/>
      <c r="F91" s="97">
        <f t="shared" si="5"/>
        <v>0</v>
      </c>
      <c r="G91" s="161"/>
      <c r="H91" s="144"/>
      <c r="I91" s="130" t="e">
        <f>VLOOKUP(H91,Presupuesto!$B$11:$C$565,2,0)</f>
        <v>#N/A</v>
      </c>
      <c r="J91" s="98" t="str">
        <f t="shared" si="6"/>
        <v>Posgrado</v>
      </c>
      <c r="K91" s="98" t="s">
        <v>411</v>
      </c>
      <c r="L91" s="98"/>
    </row>
    <row r="92" spans="3:12">
      <c r="C92" s="143"/>
      <c r="D92" s="158"/>
      <c r="E92" s="118"/>
      <c r="F92" s="97">
        <f t="shared" si="5"/>
        <v>0</v>
      </c>
      <c r="G92" s="161"/>
      <c r="H92" s="144"/>
      <c r="I92" s="130" t="e">
        <f>VLOOKUP(H92,Presupuesto!$B$11:$C$565,2,0)</f>
        <v>#N/A</v>
      </c>
      <c r="J92" s="98" t="str">
        <f t="shared" si="6"/>
        <v>Posgrado</v>
      </c>
      <c r="K92" s="98" t="s">
        <v>411</v>
      </c>
      <c r="L92" s="98"/>
    </row>
    <row r="93" spans="3:12">
      <c r="C93" s="145"/>
      <c r="D93" s="158"/>
      <c r="E93" s="118"/>
      <c r="F93" s="97">
        <f t="shared" si="5"/>
        <v>0</v>
      </c>
      <c r="G93" s="161"/>
      <c r="H93" s="146"/>
      <c r="I93" s="130" t="e">
        <f>VLOOKUP(H93,Presupuesto!$B$11:$C$565,2,0)</f>
        <v>#N/A</v>
      </c>
      <c r="J93" s="98" t="str">
        <f t="shared" si="6"/>
        <v>Posgrado</v>
      </c>
      <c r="K93" s="98" t="s">
        <v>402</v>
      </c>
      <c r="L93" s="98"/>
    </row>
    <row r="94" spans="3:12">
      <c r="C94" s="145"/>
      <c r="D94" s="158"/>
      <c r="E94" s="118"/>
      <c r="F94" s="97">
        <f t="shared" si="5"/>
        <v>0</v>
      </c>
      <c r="G94" s="161"/>
      <c r="H94" s="146"/>
      <c r="I94" s="130" t="e">
        <f>VLOOKUP(H94,Presupuesto!$B$11:$C$565,2,0)</f>
        <v>#N/A</v>
      </c>
      <c r="J94" s="98" t="str">
        <f t="shared" si="6"/>
        <v>Posgrado</v>
      </c>
      <c r="K94" s="98" t="s">
        <v>411</v>
      </c>
      <c r="L94" s="98"/>
    </row>
    <row r="95" spans="3:12">
      <c r="C95" s="145"/>
      <c r="D95" s="158"/>
      <c r="E95" s="118"/>
      <c r="F95" s="97">
        <f t="shared" si="5"/>
        <v>0</v>
      </c>
      <c r="G95" s="161"/>
      <c r="H95" s="146"/>
      <c r="I95" s="130" t="e">
        <f>VLOOKUP(H95,Presupuesto!$B$11:$C$565,2,0)</f>
        <v>#N/A</v>
      </c>
      <c r="J95" s="98" t="str">
        <f t="shared" si="6"/>
        <v>Posgrado</v>
      </c>
      <c r="K95" s="98" t="s">
        <v>411</v>
      </c>
      <c r="L95" s="98"/>
    </row>
    <row r="96" spans="3:12">
      <c r="C96" s="145"/>
      <c r="D96" s="158"/>
      <c r="E96" s="118"/>
      <c r="F96" s="97">
        <f t="shared" si="5"/>
        <v>0</v>
      </c>
      <c r="G96" s="161"/>
      <c r="H96" s="146"/>
      <c r="I96" s="130" t="e">
        <f>VLOOKUP(H96,Presupuesto!$B$11:$C$565,2,0)</f>
        <v>#N/A</v>
      </c>
      <c r="J96" s="98" t="str">
        <f t="shared" si="6"/>
        <v>Posgrado</v>
      </c>
      <c r="K96" s="98" t="s">
        <v>411</v>
      </c>
      <c r="L96" s="98"/>
    </row>
    <row r="97" spans="3:12" ht="15.75" thickBot="1">
      <c r="C97" s="147"/>
      <c r="D97" s="222"/>
      <c r="E97" s="103"/>
      <c r="F97" s="105">
        <f t="shared" si="5"/>
        <v>0</v>
      </c>
      <c r="G97" s="162"/>
      <c r="H97" s="148"/>
      <c r="I97" s="132" t="e">
        <f>VLOOKUP(H97,Presupuesto!$B$11:$C$565,2,0)</f>
        <v>#N/A</v>
      </c>
      <c r="J97" s="106" t="str">
        <f t="shared" si="6"/>
        <v>Posgrado</v>
      </c>
      <c r="K97" s="124" t="s">
        <v>393</v>
      </c>
      <c r="L97" s="106"/>
    </row>
    <row r="98" spans="3:12">
      <c r="F98" s="90"/>
      <c r="G98" s="89"/>
      <c r="H98" s="90"/>
      <c r="I98" s="90"/>
    </row>
    <row r="99" spans="3:12" ht="15.75" thickBot="1"/>
    <row r="100" spans="3:12" ht="15.75" thickBot="1">
      <c r="C100" s="157" t="s">
        <v>53</v>
      </c>
      <c r="D100" s="373">
        <f>SUM(F107:F127)</f>
        <v>0</v>
      </c>
      <c r="F100" s="70"/>
      <c r="G100" s="79"/>
      <c r="H100" s="70"/>
      <c r="I100" s="70"/>
    </row>
    <row r="101" spans="3:12">
      <c r="C101" s="70"/>
      <c r="D101" s="31"/>
      <c r="E101" s="93"/>
      <c r="F101" s="93"/>
      <c r="G101" s="93"/>
      <c r="H101" s="76"/>
      <c r="I101" s="76"/>
      <c r="J101" s="76"/>
      <c r="K101" s="112"/>
    </row>
    <row r="102" spans="3:12" ht="15.75">
      <c r="C102" s="302" t="s">
        <v>391</v>
      </c>
      <c r="D102" s="369"/>
      <c r="E102" s="93"/>
      <c r="F102" s="93"/>
      <c r="G102" s="93"/>
      <c r="H102" s="76"/>
      <c r="I102" s="76"/>
      <c r="J102" s="76"/>
      <c r="K102" s="112"/>
    </row>
    <row r="103" spans="3:12" ht="18.7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130</v>
      </c>
      <c r="H106" s="136" t="s">
        <v>46</v>
      </c>
      <c r="I106" s="133" t="s">
        <v>131</v>
      </c>
      <c r="J106" s="133" t="s">
        <v>409</v>
      </c>
      <c r="K106" s="133" t="s">
        <v>410</v>
      </c>
      <c r="L106" s="133" t="s">
        <v>120</v>
      </c>
    </row>
    <row r="107" spans="3:12">
      <c r="C107" s="141"/>
      <c r="D107" s="158"/>
      <c r="E107" s="115"/>
      <c r="F107" s="97">
        <f t="shared" ref="F107:F127" si="7">D107*E107</f>
        <v>0</v>
      </c>
      <c r="G107" s="161"/>
      <c r="H107" s="142"/>
      <c r="I107" s="130" t="e">
        <f>VLOOKUP(H107,Presupuesto!$B$11:$C$565,2,0)</f>
        <v>#N/A</v>
      </c>
      <c r="J107" s="218" t="s">
        <v>1449</v>
      </c>
      <c r="K107" s="98" t="s">
        <v>393</v>
      </c>
      <c r="L107" s="98"/>
    </row>
    <row r="108" spans="3:12">
      <c r="C108" s="141"/>
      <c r="D108" s="158"/>
      <c r="E108" s="123"/>
      <c r="F108" s="97">
        <f t="shared" si="7"/>
        <v>0</v>
      </c>
      <c r="G108" s="161"/>
      <c r="H108" s="142"/>
      <c r="I108" s="130" t="e">
        <f>VLOOKUP(H108,Presupuesto!$B$11:$C$565,2,0)</f>
        <v>#N/A</v>
      </c>
      <c r="J108" s="98" t="str">
        <f>$J$107</f>
        <v>Posgrado</v>
      </c>
      <c r="K108" s="98" t="s">
        <v>411</v>
      </c>
      <c r="L108" s="98"/>
    </row>
    <row r="109" spans="3:12">
      <c r="C109" s="141"/>
      <c r="D109" s="158"/>
      <c r="E109" s="123"/>
      <c r="F109" s="97">
        <f t="shared" si="7"/>
        <v>0</v>
      </c>
      <c r="G109" s="161"/>
      <c r="H109" s="142"/>
      <c r="I109" s="130" t="e">
        <f>VLOOKUP(H109,Presupuesto!$B$11:$C$565,2,0)</f>
        <v>#N/A</v>
      </c>
      <c r="J109" s="98" t="str">
        <f t="shared" ref="J109:J127" si="8">$J$107</f>
        <v>Posgrado</v>
      </c>
      <c r="K109" s="98" t="s">
        <v>411</v>
      </c>
      <c r="L109" s="98"/>
    </row>
    <row r="110" spans="3:12">
      <c r="C110" s="141"/>
      <c r="D110" s="158"/>
      <c r="E110" s="123"/>
      <c r="F110" s="97">
        <f t="shared" si="7"/>
        <v>0</v>
      </c>
      <c r="G110" s="161"/>
      <c r="H110" s="142"/>
      <c r="I110" s="130" t="e">
        <f>VLOOKUP(H110,Presupuesto!$B$11:$C$565,2,0)</f>
        <v>#N/A</v>
      </c>
      <c r="J110" s="98" t="str">
        <f t="shared" si="8"/>
        <v>Posgrado</v>
      </c>
      <c r="K110" s="98" t="s">
        <v>411</v>
      </c>
      <c r="L110" s="98"/>
    </row>
    <row r="111" spans="3:12">
      <c r="C111" s="141"/>
      <c r="D111" s="158"/>
      <c r="E111" s="123"/>
      <c r="F111" s="97">
        <f t="shared" si="7"/>
        <v>0</v>
      </c>
      <c r="G111" s="161"/>
      <c r="H111" s="142"/>
      <c r="I111" s="130" t="e">
        <f>VLOOKUP(H111,Presupuesto!$B$11:$C$565,2,0)</f>
        <v>#N/A</v>
      </c>
      <c r="J111" s="98" t="str">
        <f t="shared" si="8"/>
        <v>Posgrado</v>
      </c>
      <c r="K111" s="98" t="s">
        <v>411</v>
      </c>
      <c r="L111" s="98"/>
    </row>
    <row r="112" spans="3:12">
      <c r="C112" s="141"/>
      <c r="D112" s="158"/>
      <c r="E112" s="123"/>
      <c r="F112" s="97">
        <f t="shared" si="7"/>
        <v>0</v>
      </c>
      <c r="G112" s="161"/>
      <c r="H112" s="142"/>
      <c r="I112" s="130" t="e">
        <f>VLOOKUP(H112,Presupuesto!$B$11:$C$565,2,0)</f>
        <v>#N/A</v>
      </c>
      <c r="J112" s="98" t="str">
        <f t="shared" si="8"/>
        <v>Posgrado</v>
      </c>
      <c r="K112" s="98" t="s">
        <v>400</v>
      </c>
      <c r="L112" s="98"/>
    </row>
    <row r="113" spans="3:12">
      <c r="C113" s="141"/>
      <c r="D113" s="158"/>
      <c r="E113" s="123"/>
      <c r="F113" s="97">
        <f t="shared" si="7"/>
        <v>0</v>
      </c>
      <c r="G113" s="161"/>
      <c r="H113" s="142"/>
      <c r="I113" s="130" t="e">
        <f>VLOOKUP(H113,Presupuesto!$B$11:$C$565,2,0)</f>
        <v>#N/A</v>
      </c>
      <c r="J113" s="98" t="str">
        <f t="shared" si="8"/>
        <v>Posgrado</v>
      </c>
      <c r="K113" s="98" t="s">
        <v>411</v>
      </c>
      <c r="L113" s="98"/>
    </row>
    <row r="114" spans="3:12">
      <c r="C114" s="141"/>
      <c r="D114" s="158"/>
      <c r="E114" s="123"/>
      <c r="F114" s="97">
        <f t="shared" si="7"/>
        <v>0</v>
      </c>
      <c r="G114" s="161"/>
      <c r="H114" s="142"/>
      <c r="I114" s="130" t="e">
        <f>VLOOKUP(H114,Presupuesto!$B$11:$C$565,2,0)</f>
        <v>#N/A</v>
      </c>
      <c r="J114" s="98" t="str">
        <f t="shared" si="8"/>
        <v>Posgrado</v>
      </c>
      <c r="K114" s="98" t="s">
        <v>411</v>
      </c>
      <c r="L114" s="98"/>
    </row>
    <row r="115" spans="3:12">
      <c r="C115" s="141"/>
      <c r="D115" s="158"/>
      <c r="E115" s="123"/>
      <c r="F115" s="97">
        <f t="shared" si="7"/>
        <v>0</v>
      </c>
      <c r="G115" s="161"/>
      <c r="H115" s="142"/>
      <c r="I115" s="130" t="e">
        <f>VLOOKUP(H115,Presupuesto!$B$11:$C$565,2,0)</f>
        <v>#N/A</v>
      </c>
      <c r="J115" s="98" t="str">
        <f t="shared" si="8"/>
        <v>Posgrado</v>
      </c>
      <c r="K115" s="98" t="s">
        <v>411</v>
      </c>
      <c r="L115" s="98"/>
    </row>
    <row r="116" spans="3:12">
      <c r="C116" s="141"/>
      <c r="D116" s="158"/>
      <c r="E116" s="123"/>
      <c r="F116" s="97">
        <f t="shared" si="7"/>
        <v>0</v>
      </c>
      <c r="G116" s="161"/>
      <c r="H116" s="142"/>
      <c r="I116" s="130" t="e">
        <f>VLOOKUP(H116,Presupuesto!$B$11:$C$565,2,0)</f>
        <v>#N/A</v>
      </c>
      <c r="J116" s="98" t="str">
        <f t="shared" si="8"/>
        <v>Posgrado</v>
      </c>
      <c r="K116" s="98" t="s">
        <v>411</v>
      </c>
      <c r="L116" s="98"/>
    </row>
    <row r="117" spans="3:12">
      <c r="C117" s="143"/>
      <c r="D117" s="158"/>
      <c r="E117" s="118"/>
      <c r="F117" s="97">
        <f t="shared" si="7"/>
        <v>0</v>
      </c>
      <c r="G117" s="161"/>
      <c r="H117" s="144"/>
      <c r="I117" s="130" t="e">
        <f>VLOOKUP(H117,Presupuesto!$B$11:$C$565,2,0)</f>
        <v>#N/A</v>
      </c>
      <c r="J117" s="98" t="str">
        <f t="shared" si="8"/>
        <v>Posgrado</v>
      </c>
      <c r="K117" s="98" t="s">
        <v>411</v>
      </c>
      <c r="L117" s="98"/>
    </row>
    <row r="118" spans="3:12">
      <c r="C118" s="143"/>
      <c r="D118" s="158"/>
      <c r="E118" s="118"/>
      <c r="F118" s="97">
        <f t="shared" si="7"/>
        <v>0</v>
      </c>
      <c r="G118" s="161"/>
      <c r="H118" s="144"/>
      <c r="I118" s="130" t="e">
        <f>VLOOKUP(H118,Presupuesto!$B$11:$C$565,2,0)</f>
        <v>#N/A</v>
      </c>
      <c r="J118" s="98" t="str">
        <f t="shared" si="8"/>
        <v>Posgrado</v>
      </c>
      <c r="K118" s="98" t="s">
        <v>411</v>
      </c>
      <c r="L118" s="98"/>
    </row>
    <row r="119" spans="3:12">
      <c r="C119" s="143"/>
      <c r="D119" s="158"/>
      <c r="E119" s="118"/>
      <c r="F119" s="97">
        <f t="shared" si="7"/>
        <v>0</v>
      </c>
      <c r="G119" s="161"/>
      <c r="H119" s="144"/>
      <c r="I119" s="130" t="e">
        <f>VLOOKUP(H119,Presupuesto!$B$11:$C$565,2,0)</f>
        <v>#N/A</v>
      </c>
      <c r="J119" s="98" t="str">
        <f t="shared" si="8"/>
        <v>Posgrado</v>
      </c>
      <c r="K119" s="98" t="s">
        <v>411</v>
      </c>
      <c r="L119" s="98"/>
    </row>
    <row r="120" spans="3:12">
      <c r="C120" s="143"/>
      <c r="D120" s="158"/>
      <c r="E120" s="118"/>
      <c r="F120" s="97">
        <f t="shared" si="7"/>
        <v>0</v>
      </c>
      <c r="G120" s="161"/>
      <c r="H120" s="144"/>
      <c r="I120" s="130" t="e">
        <f>VLOOKUP(H120,Presupuesto!$B$11:$C$565,2,0)</f>
        <v>#N/A</v>
      </c>
      <c r="J120" s="98" t="str">
        <f t="shared" si="8"/>
        <v>Posgrado</v>
      </c>
      <c r="K120" s="98" t="s">
        <v>411</v>
      </c>
      <c r="L120" s="98"/>
    </row>
    <row r="121" spans="3:12">
      <c r="C121" s="143"/>
      <c r="D121" s="158"/>
      <c r="E121" s="118"/>
      <c r="F121" s="97">
        <f t="shared" si="7"/>
        <v>0</v>
      </c>
      <c r="G121" s="161"/>
      <c r="H121" s="144"/>
      <c r="I121" s="130" t="e">
        <f>VLOOKUP(H121,Presupuesto!$B$11:$C$565,2,0)</f>
        <v>#N/A</v>
      </c>
      <c r="J121" s="98" t="str">
        <f t="shared" si="8"/>
        <v>Posgrado</v>
      </c>
      <c r="K121" s="98" t="s">
        <v>411</v>
      </c>
      <c r="L121" s="98"/>
    </row>
    <row r="122" spans="3:12">
      <c r="C122" s="143"/>
      <c r="D122" s="158"/>
      <c r="E122" s="118"/>
      <c r="F122" s="97">
        <f t="shared" si="7"/>
        <v>0</v>
      </c>
      <c r="G122" s="161"/>
      <c r="H122" s="144"/>
      <c r="I122" s="130" t="e">
        <f>VLOOKUP(H122,Presupuesto!$B$11:$C$565,2,0)</f>
        <v>#N/A</v>
      </c>
      <c r="J122" s="98" t="str">
        <f t="shared" si="8"/>
        <v>Posgrado</v>
      </c>
      <c r="K122" s="98" t="s">
        <v>411</v>
      </c>
      <c r="L122" s="98"/>
    </row>
    <row r="123" spans="3:12">
      <c r="C123" s="145"/>
      <c r="D123" s="158"/>
      <c r="E123" s="118"/>
      <c r="F123" s="97">
        <f t="shared" si="7"/>
        <v>0</v>
      </c>
      <c r="G123" s="161"/>
      <c r="H123" s="146"/>
      <c r="I123" s="130" t="e">
        <f>VLOOKUP(H123,Presupuesto!$B$11:$C$565,2,0)</f>
        <v>#N/A</v>
      </c>
      <c r="J123" s="98" t="str">
        <f t="shared" si="8"/>
        <v>Posgrado</v>
      </c>
      <c r="K123" s="98" t="s">
        <v>402</v>
      </c>
      <c r="L123" s="98"/>
    </row>
    <row r="124" spans="3:12">
      <c r="C124" s="145"/>
      <c r="D124" s="158"/>
      <c r="E124" s="118"/>
      <c r="F124" s="97">
        <f t="shared" si="7"/>
        <v>0</v>
      </c>
      <c r="G124" s="161"/>
      <c r="H124" s="146"/>
      <c r="I124" s="130" t="e">
        <f>VLOOKUP(H124,Presupuesto!$B$11:$C$565,2,0)</f>
        <v>#N/A</v>
      </c>
      <c r="J124" s="98" t="str">
        <f t="shared" si="8"/>
        <v>Posgrado</v>
      </c>
      <c r="K124" s="98" t="s">
        <v>411</v>
      </c>
      <c r="L124" s="98"/>
    </row>
    <row r="125" spans="3:12">
      <c r="C125" s="145"/>
      <c r="D125" s="158"/>
      <c r="E125" s="118"/>
      <c r="F125" s="97">
        <f t="shared" si="7"/>
        <v>0</v>
      </c>
      <c r="G125" s="161"/>
      <c r="H125" s="146"/>
      <c r="I125" s="130" t="e">
        <f>VLOOKUP(H125,Presupuesto!$B$11:$C$565,2,0)</f>
        <v>#N/A</v>
      </c>
      <c r="J125" s="98" t="str">
        <f t="shared" si="8"/>
        <v>Posgrado</v>
      </c>
      <c r="K125" s="98" t="s">
        <v>411</v>
      </c>
      <c r="L125" s="98"/>
    </row>
    <row r="126" spans="3:12">
      <c r="C126" s="145"/>
      <c r="D126" s="158"/>
      <c r="E126" s="118"/>
      <c r="F126" s="97">
        <f t="shared" si="7"/>
        <v>0</v>
      </c>
      <c r="G126" s="161"/>
      <c r="H126" s="146"/>
      <c r="I126" s="130" t="e">
        <f>VLOOKUP(H126,Presupuesto!$B$11:$C$565,2,0)</f>
        <v>#N/A</v>
      </c>
      <c r="J126" s="98" t="str">
        <f t="shared" si="8"/>
        <v>Posgrado</v>
      </c>
      <c r="K126" s="98" t="s">
        <v>411</v>
      </c>
      <c r="L126" s="98"/>
    </row>
    <row r="127" spans="3:12" ht="15.75" thickBot="1">
      <c r="C127" s="147"/>
      <c r="D127" s="222"/>
      <c r="E127" s="103"/>
      <c r="F127" s="105">
        <f t="shared" si="7"/>
        <v>0</v>
      </c>
      <c r="G127" s="162"/>
      <c r="H127" s="148"/>
      <c r="I127" s="132" t="e">
        <f>VLOOKUP(H127,Presupuesto!$B$11:$C$565,2,0)</f>
        <v>#N/A</v>
      </c>
      <c r="J127" s="106" t="str">
        <f t="shared" si="8"/>
        <v>Posgrado</v>
      </c>
      <c r="K127" s="124" t="s">
        <v>393</v>
      </c>
      <c r="L127" s="106"/>
    </row>
    <row r="129" spans="3:12" ht="15.75" thickBot="1"/>
    <row r="130" spans="3:12" ht="15.75" thickBot="1">
      <c r="C130" s="157" t="s">
        <v>53</v>
      </c>
      <c r="D130" s="373">
        <f>SUM(F137:F157)</f>
        <v>0</v>
      </c>
      <c r="F130" s="70"/>
      <c r="G130" s="79"/>
      <c r="H130" s="70"/>
      <c r="I130" s="70"/>
    </row>
    <row r="131" spans="3:12">
      <c r="C131" s="70"/>
      <c r="D131" s="31"/>
      <c r="E131" s="93"/>
      <c r="F131" s="93"/>
      <c r="G131" s="93"/>
      <c r="H131" s="76"/>
      <c r="I131" s="76"/>
      <c r="J131" s="76"/>
      <c r="K131" s="112"/>
    </row>
    <row r="132" spans="3:12" ht="15.75">
      <c r="C132" s="302" t="s">
        <v>391</v>
      </c>
      <c r="D132" s="369"/>
      <c r="E132" s="93"/>
      <c r="F132" s="93"/>
      <c r="G132" s="93"/>
      <c r="H132" s="76"/>
      <c r="I132" s="76"/>
      <c r="J132" s="76"/>
      <c r="K132" s="112"/>
    </row>
    <row r="133" spans="3:12" ht="18.7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130</v>
      </c>
      <c r="H136" s="136" t="s">
        <v>46</v>
      </c>
      <c r="I136" s="133" t="s">
        <v>131</v>
      </c>
      <c r="J136" s="133" t="s">
        <v>409</v>
      </c>
      <c r="K136" s="133" t="s">
        <v>410</v>
      </c>
      <c r="L136" s="133" t="s">
        <v>120</v>
      </c>
    </row>
    <row r="137" spans="3:12">
      <c r="C137" s="141"/>
      <c r="D137" s="158"/>
      <c r="E137" s="115"/>
      <c r="F137" s="97">
        <f t="shared" ref="F137:F157" si="9">D137*E137</f>
        <v>0</v>
      </c>
      <c r="G137" s="161"/>
      <c r="H137" s="142"/>
      <c r="I137" s="130" t="e">
        <f>VLOOKUP(H137,Presupuesto!$B$11:$C$565,2,0)</f>
        <v>#N/A</v>
      </c>
      <c r="J137" s="218" t="s">
        <v>1449</v>
      </c>
      <c r="K137" s="98" t="s">
        <v>393</v>
      </c>
      <c r="L137" s="98"/>
    </row>
    <row r="138" spans="3:12">
      <c r="C138" s="141"/>
      <c r="D138" s="158"/>
      <c r="E138" s="123"/>
      <c r="F138" s="97">
        <f t="shared" si="9"/>
        <v>0</v>
      </c>
      <c r="G138" s="161"/>
      <c r="H138" s="142"/>
      <c r="I138" s="130" t="e">
        <f>VLOOKUP(H138,Presupuesto!$B$11:$C$565,2,0)</f>
        <v>#N/A</v>
      </c>
      <c r="J138" s="98" t="str">
        <f>$J$137</f>
        <v>Posgrado</v>
      </c>
      <c r="K138" s="98" t="s">
        <v>411</v>
      </c>
      <c r="L138" s="98"/>
    </row>
    <row r="139" spans="3:12">
      <c r="C139" s="141"/>
      <c r="D139" s="158"/>
      <c r="E139" s="123"/>
      <c r="F139" s="97">
        <f t="shared" si="9"/>
        <v>0</v>
      </c>
      <c r="G139" s="161"/>
      <c r="H139" s="142"/>
      <c r="I139" s="130" t="e">
        <f>VLOOKUP(H139,Presupuesto!$B$11:$C$565,2,0)</f>
        <v>#N/A</v>
      </c>
      <c r="J139" s="98" t="str">
        <f t="shared" ref="J139:J157" si="10">$J$137</f>
        <v>Posgrado</v>
      </c>
      <c r="K139" s="98" t="s">
        <v>411</v>
      </c>
      <c r="L139" s="98"/>
    </row>
    <row r="140" spans="3:12">
      <c r="C140" s="141"/>
      <c r="D140" s="158"/>
      <c r="E140" s="123"/>
      <c r="F140" s="97">
        <f t="shared" si="9"/>
        <v>0</v>
      </c>
      <c r="G140" s="161"/>
      <c r="H140" s="142"/>
      <c r="I140" s="130" t="e">
        <f>VLOOKUP(H140,Presupuesto!$B$11:$C$565,2,0)</f>
        <v>#N/A</v>
      </c>
      <c r="J140" s="98" t="str">
        <f t="shared" si="10"/>
        <v>Posgrado</v>
      </c>
      <c r="K140" s="98" t="s">
        <v>411</v>
      </c>
      <c r="L140" s="98"/>
    </row>
    <row r="141" spans="3:12">
      <c r="C141" s="141"/>
      <c r="D141" s="158"/>
      <c r="E141" s="123"/>
      <c r="F141" s="97">
        <f t="shared" si="9"/>
        <v>0</v>
      </c>
      <c r="G141" s="161"/>
      <c r="H141" s="142"/>
      <c r="I141" s="130" t="e">
        <f>VLOOKUP(H141,Presupuesto!$B$11:$C$565,2,0)</f>
        <v>#N/A</v>
      </c>
      <c r="J141" s="98" t="str">
        <f t="shared" si="10"/>
        <v>Posgrado</v>
      </c>
      <c r="K141" s="98" t="s">
        <v>411</v>
      </c>
      <c r="L141" s="98"/>
    </row>
    <row r="142" spans="3:12">
      <c r="C142" s="141"/>
      <c r="D142" s="158"/>
      <c r="E142" s="123"/>
      <c r="F142" s="97">
        <f t="shared" si="9"/>
        <v>0</v>
      </c>
      <c r="G142" s="161"/>
      <c r="H142" s="142"/>
      <c r="I142" s="130" t="e">
        <f>VLOOKUP(H142,Presupuesto!$B$11:$C$565,2,0)</f>
        <v>#N/A</v>
      </c>
      <c r="J142" s="98" t="str">
        <f t="shared" si="10"/>
        <v>Posgrado</v>
      </c>
      <c r="K142" s="98" t="s">
        <v>400</v>
      </c>
      <c r="L142" s="98"/>
    </row>
    <row r="143" spans="3:12">
      <c r="C143" s="141"/>
      <c r="D143" s="158"/>
      <c r="E143" s="123"/>
      <c r="F143" s="97">
        <f t="shared" si="9"/>
        <v>0</v>
      </c>
      <c r="G143" s="161"/>
      <c r="H143" s="142"/>
      <c r="I143" s="130" t="e">
        <f>VLOOKUP(H143,Presupuesto!$B$11:$C$565,2,0)</f>
        <v>#N/A</v>
      </c>
      <c r="J143" s="98" t="str">
        <f t="shared" si="10"/>
        <v>Posgrado</v>
      </c>
      <c r="K143" s="98" t="s">
        <v>411</v>
      </c>
      <c r="L143" s="98"/>
    </row>
    <row r="144" spans="3:12">
      <c r="C144" s="141"/>
      <c r="D144" s="158"/>
      <c r="E144" s="123"/>
      <c r="F144" s="97">
        <f t="shared" si="9"/>
        <v>0</v>
      </c>
      <c r="G144" s="161"/>
      <c r="H144" s="142"/>
      <c r="I144" s="130" t="e">
        <f>VLOOKUP(H144,Presupuesto!$B$11:$C$565,2,0)</f>
        <v>#N/A</v>
      </c>
      <c r="J144" s="98" t="str">
        <f t="shared" si="10"/>
        <v>Posgrado</v>
      </c>
      <c r="K144" s="98" t="s">
        <v>411</v>
      </c>
      <c r="L144" s="98"/>
    </row>
    <row r="145" spans="3:12">
      <c r="C145" s="141"/>
      <c r="D145" s="158"/>
      <c r="E145" s="123"/>
      <c r="F145" s="97">
        <f t="shared" si="9"/>
        <v>0</v>
      </c>
      <c r="G145" s="161"/>
      <c r="H145" s="142"/>
      <c r="I145" s="130" t="e">
        <f>VLOOKUP(H145,Presupuesto!$B$11:$C$565,2,0)</f>
        <v>#N/A</v>
      </c>
      <c r="J145" s="98" t="str">
        <f t="shared" si="10"/>
        <v>Posgrado</v>
      </c>
      <c r="K145" s="98" t="s">
        <v>411</v>
      </c>
      <c r="L145" s="98"/>
    </row>
    <row r="146" spans="3:12">
      <c r="C146" s="141"/>
      <c r="D146" s="158"/>
      <c r="E146" s="123"/>
      <c r="F146" s="97">
        <f t="shared" si="9"/>
        <v>0</v>
      </c>
      <c r="G146" s="161"/>
      <c r="H146" s="142"/>
      <c r="I146" s="130" t="e">
        <f>VLOOKUP(H146,Presupuesto!$B$11:$C$565,2,0)</f>
        <v>#N/A</v>
      </c>
      <c r="J146" s="98" t="str">
        <f t="shared" si="10"/>
        <v>Posgrado</v>
      </c>
      <c r="K146" s="98" t="s">
        <v>411</v>
      </c>
      <c r="L146" s="98"/>
    </row>
    <row r="147" spans="3:12">
      <c r="C147" s="143"/>
      <c r="D147" s="158"/>
      <c r="E147" s="118"/>
      <c r="F147" s="97">
        <f t="shared" si="9"/>
        <v>0</v>
      </c>
      <c r="G147" s="161"/>
      <c r="H147" s="144"/>
      <c r="I147" s="130" t="e">
        <f>VLOOKUP(H147,Presupuesto!$B$11:$C$565,2,0)</f>
        <v>#N/A</v>
      </c>
      <c r="J147" s="98" t="str">
        <f t="shared" si="10"/>
        <v>Posgrado</v>
      </c>
      <c r="K147" s="98" t="s">
        <v>411</v>
      </c>
      <c r="L147" s="98"/>
    </row>
    <row r="148" spans="3:12">
      <c r="C148" s="143"/>
      <c r="D148" s="158"/>
      <c r="E148" s="118"/>
      <c r="F148" s="97">
        <f t="shared" si="9"/>
        <v>0</v>
      </c>
      <c r="G148" s="161"/>
      <c r="H148" s="144"/>
      <c r="I148" s="130" t="e">
        <f>VLOOKUP(H148,Presupuesto!$B$11:$C$565,2,0)</f>
        <v>#N/A</v>
      </c>
      <c r="J148" s="98" t="str">
        <f t="shared" si="10"/>
        <v>Posgrado</v>
      </c>
      <c r="K148" s="98" t="s">
        <v>411</v>
      </c>
      <c r="L148" s="98"/>
    </row>
    <row r="149" spans="3:12">
      <c r="C149" s="143"/>
      <c r="D149" s="158"/>
      <c r="E149" s="118"/>
      <c r="F149" s="97">
        <f t="shared" si="9"/>
        <v>0</v>
      </c>
      <c r="G149" s="161"/>
      <c r="H149" s="144"/>
      <c r="I149" s="130" t="e">
        <f>VLOOKUP(H149,Presupuesto!$B$11:$C$565,2,0)</f>
        <v>#N/A</v>
      </c>
      <c r="J149" s="98" t="str">
        <f t="shared" si="10"/>
        <v>Posgrado</v>
      </c>
      <c r="K149" s="98" t="s">
        <v>411</v>
      </c>
      <c r="L149" s="98"/>
    </row>
    <row r="150" spans="3:12">
      <c r="C150" s="143"/>
      <c r="D150" s="158"/>
      <c r="E150" s="118"/>
      <c r="F150" s="97">
        <f t="shared" si="9"/>
        <v>0</v>
      </c>
      <c r="G150" s="161"/>
      <c r="H150" s="144"/>
      <c r="I150" s="130" t="e">
        <f>VLOOKUP(H150,Presupuesto!$B$11:$C$565,2,0)</f>
        <v>#N/A</v>
      </c>
      <c r="J150" s="98" t="str">
        <f t="shared" si="10"/>
        <v>Posgrado</v>
      </c>
      <c r="K150" s="98" t="s">
        <v>411</v>
      </c>
      <c r="L150" s="98"/>
    </row>
    <row r="151" spans="3:12">
      <c r="C151" s="143"/>
      <c r="D151" s="158"/>
      <c r="E151" s="118"/>
      <c r="F151" s="97">
        <f t="shared" si="9"/>
        <v>0</v>
      </c>
      <c r="G151" s="161"/>
      <c r="H151" s="144"/>
      <c r="I151" s="130" t="e">
        <f>VLOOKUP(H151,Presupuesto!$B$11:$C$565,2,0)</f>
        <v>#N/A</v>
      </c>
      <c r="J151" s="98" t="str">
        <f t="shared" si="10"/>
        <v>Posgrado</v>
      </c>
      <c r="K151" s="98" t="s">
        <v>411</v>
      </c>
      <c r="L151" s="98"/>
    </row>
    <row r="152" spans="3:12">
      <c r="C152" s="143"/>
      <c r="D152" s="158"/>
      <c r="E152" s="118"/>
      <c r="F152" s="97">
        <f t="shared" si="9"/>
        <v>0</v>
      </c>
      <c r="G152" s="161"/>
      <c r="H152" s="144"/>
      <c r="I152" s="130" t="e">
        <f>VLOOKUP(H152,Presupuesto!$B$11:$C$565,2,0)</f>
        <v>#N/A</v>
      </c>
      <c r="J152" s="98" t="str">
        <f t="shared" si="10"/>
        <v>Posgrado</v>
      </c>
      <c r="K152" s="98" t="s">
        <v>411</v>
      </c>
      <c r="L152" s="98"/>
    </row>
    <row r="153" spans="3:12">
      <c r="C153" s="145"/>
      <c r="D153" s="158"/>
      <c r="E153" s="118"/>
      <c r="F153" s="97">
        <f t="shared" si="9"/>
        <v>0</v>
      </c>
      <c r="G153" s="161"/>
      <c r="H153" s="146"/>
      <c r="I153" s="130" t="e">
        <f>VLOOKUP(H153,Presupuesto!$B$11:$C$565,2,0)</f>
        <v>#N/A</v>
      </c>
      <c r="J153" s="98" t="str">
        <f t="shared" si="10"/>
        <v>Posgrado</v>
      </c>
      <c r="K153" s="98" t="s">
        <v>402</v>
      </c>
      <c r="L153" s="98"/>
    </row>
    <row r="154" spans="3:12">
      <c r="C154" s="145"/>
      <c r="D154" s="158"/>
      <c r="E154" s="118"/>
      <c r="F154" s="97">
        <f t="shared" si="9"/>
        <v>0</v>
      </c>
      <c r="G154" s="161"/>
      <c r="H154" s="146"/>
      <c r="I154" s="130" t="e">
        <f>VLOOKUP(H154,Presupuesto!$B$11:$C$565,2,0)</f>
        <v>#N/A</v>
      </c>
      <c r="J154" s="98" t="str">
        <f t="shared" si="10"/>
        <v>Posgrado</v>
      </c>
      <c r="K154" s="98" t="s">
        <v>411</v>
      </c>
      <c r="L154" s="98"/>
    </row>
    <row r="155" spans="3:12">
      <c r="C155" s="145"/>
      <c r="D155" s="158"/>
      <c r="E155" s="118"/>
      <c r="F155" s="97">
        <f t="shared" si="9"/>
        <v>0</v>
      </c>
      <c r="G155" s="161"/>
      <c r="H155" s="146"/>
      <c r="I155" s="130" t="e">
        <f>VLOOKUP(H155,Presupuesto!$B$11:$C$565,2,0)</f>
        <v>#N/A</v>
      </c>
      <c r="J155" s="98" t="str">
        <f t="shared" si="10"/>
        <v>Posgrado</v>
      </c>
      <c r="K155" s="98" t="s">
        <v>411</v>
      </c>
      <c r="L155" s="98"/>
    </row>
    <row r="156" spans="3:12">
      <c r="C156" s="145"/>
      <c r="D156" s="158"/>
      <c r="E156" s="118"/>
      <c r="F156" s="97">
        <f t="shared" si="9"/>
        <v>0</v>
      </c>
      <c r="G156" s="161"/>
      <c r="H156" s="146"/>
      <c r="I156" s="130" t="e">
        <f>VLOOKUP(H156,Presupuesto!$B$11:$C$565,2,0)</f>
        <v>#N/A</v>
      </c>
      <c r="J156" s="98" t="str">
        <f t="shared" si="10"/>
        <v>Posgrado</v>
      </c>
      <c r="K156" s="98" t="s">
        <v>411</v>
      </c>
      <c r="L156" s="98"/>
    </row>
    <row r="157" spans="3:12" ht="15.75" thickBot="1">
      <c r="C157" s="147"/>
      <c r="D157" s="222"/>
      <c r="E157" s="103"/>
      <c r="F157" s="105">
        <f t="shared" si="9"/>
        <v>0</v>
      </c>
      <c r="G157" s="162"/>
      <c r="H157" s="148"/>
      <c r="I157" s="132" t="e">
        <f>VLOOKUP(H157,Presupuesto!$B$11:$C$565,2,0)</f>
        <v>#N/A</v>
      </c>
      <c r="J157" s="106" t="str">
        <f t="shared" si="10"/>
        <v>Posgrado</v>
      </c>
      <c r="K157" s="124" t="s">
        <v>393</v>
      </c>
      <c r="L157" s="106"/>
    </row>
    <row r="158" spans="3:12">
      <c r="F158" s="90"/>
      <c r="G158" s="89"/>
      <c r="H158" s="90"/>
      <c r="I158" s="90"/>
    </row>
    <row r="159" spans="3:12" ht="15.75" thickBot="1"/>
    <row r="160" spans="3:12" ht="15.75" thickBot="1">
      <c r="C160" s="157" t="s">
        <v>53</v>
      </c>
      <c r="D160" s="373">
        <f>SUM(F167:F187)</f>
        <v>0</v>
      </c>
      <c r="F160" s="70"/>
      <c r="G160" s="79"/>
      <c r="H160" s="70"/>
      <c r="I160" s="70"/>
    </row>
    <row r="161" spans="3:12">
      <c r="C161" s="70"/>
      <c r="D161" s="31"/>
      <c r="E161" s="93"/>
      <c r="F161" s="93"/>
      <c r="G161" s="93"/>
      <c r="H161" s="76"/>
      <c r="I161" s="76"/>
      <c r="J161" s="76"/>
      <c r="K161" s="112"/>
    </row>
    <row r="162" spans="3:12" ht="15.75">
      <c r="C162" s="302" t="s">
        <v>391</v>
      </c>
      <c r="D162" s="369"/>
      <c r="E162" s="93"/>
      <c r="F162" s="93"/>
      <c r="G162" s="93"/>
      <c r="H162" s="76"/>
      <c r="I162" s="76"/>
      <c r="J162" s="76"/>
      <c r="K162" s="112"/>
    </row>
    <row r="163" spans="3:12" ht="18.7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130</v>
      </c>
      <c r="H166" s="136" t="s">
        <v>46</v>
      </c>
      <c r="I166" s="133" t="s">
        <v>131</v>
      </c>
      <c r="J166" s="133" t="s">
        <v>409</v>
      </c>
      <c r="K166" s="133" t="s">
        <v>410</v>
      </c>
      <c r="L166" s="133" t="s">
        <v>120</v>
      </c>
    </row>
    <row r="167" spans="3:12">
      <c r="C167" s="141"/>
      <c r="D167" s="158"/>
      <c r="E167" s="115"/>
      <c r="F167" s="97">
        <f t="shared" ref="F167:F187" si="11">D167*E167</f>
        <v>0</v>
      </c>
      <c r="G167" s="161"/>
      <c r="H167" s="142"/>
      <c r="I167" s="130" t="e">
        <f>VLOOKUP(H167,Presupuesto!$B$11:$C$565,2,0)</f>
        <v>#N/A</v>
      </c>
      <c r="J167" s="218" t="s">
        <v>1449</v>
      </c>
      <c r="K167" s="98" t="s">
        <v>393</v>
      </c>
      <c r="L167" s="98"/>
    </row>
    <row r="168" spans="3:12">
      <c r="C168" s="141"/>
      <c r="D168" s="158"/>
      <c r="E168" s="123"/>
      <c r="F168" s="97">
        <f t="shared" si="11"/>
        <v>0</v>
      </c>
      <c r="G168" s="161"/>
      <c r="H168" s="142"/>
      <c r="I168" s="130" t="e">
        <f>VLOOKUP(H168,Presupuesto!$B$11:$C$565,2,0)</f>
        <v>#N/A</v>
      </c>
      <c r="J168" s="98" t="str">
        <f>$J$167</f>
        <v>Posgrado</v>
      </c>
      <c r="K168" s="98" t="s">
        <v>411</v>
      </c>
      <c r="L168" s="98"/>
    </row>
    <row r="169" spans="3:12">
      <c r="C169" s="141"/>
      <c r="D169" s="158"/>
      <c r="E169" s="123"/>
      <c r="F169" s="97">
        <f t="shared" si="11"/>
        <v>0</v>
      </c>
      <c r="G169" s="161"/>
      <c r="H169" s="142"/>
      <c r="I169" s="130" t="e">
        <f>VLOOKUP(H169,Presupuesto!$B$11:$C$565,2,0)</f>
        <v>#N/A</v>
      </c>
      <c r="J169" s="98" t="str">
        <f t="shared" ref="J169:J187" si="12">$J$167</f>
        <v>Posgrado</v>
      </c>
      <c r="K169" s="98" t="s">
        <v>411</v>
      </c>
      <c r="L169" s="98"/>
    </row>
    <row r="170" spans="3:12">
      <c r="C170" s="141"/>
      <c r="D170" s="158"/>
      <c r="E170" s="123"/>
      <c r="F170" s="97">
        <f t="shared" si="11"/>
        <v>0</v>
      </c>
      <c r="G170" s="161"/>
      <c r="H170" s="142"/>
      <c r="I170" s="130" t="e">
        <f>VLOOKUP(H170,Presupuesto!$B$11:$C$565,2,0)</f>
        <v>#N/A</v>
      </c>
      <c r="J170" s="98" t="str">
        <f t="shared" si="12"/>
        <v>Posgrado</v>
      </c>
      <c r="K170" s="98" t="s">
        <v>411</v>
      </c>
      <c r="L170" s="98"/>
    </row>
    <row r="171" spans="3:12">
      <c r="C171" s="141"/>
      <c r="D171" s="158"/>
      <c r="E171" s="123"/>
      <c r="F171" s="97">
        <f t="shared" si="11"/>
        <v>0</v>
      </c>
      <c r="G171" s="161"/>
      <c r="H171" s="142"/>
      <c r="I171" s="130" t="e">
        <f>VLOOKUP(H171,Presupuesto!$B$11:$C$565,2,0)</f>
        <v>#N/A</v>
      </c>
      <c r="J171" s="98" t="str">
        <f t="shared" si="12"/>
        <v>Posgrado</v>
      </c>
      <c r="K171" s="98" t="s">
        <v>411</v>
      </c>
      <c r="L171" s="98"/>
    </row>
    <row r="172" spans="3:12">
      <c r="C172" s="141"/>
      <c r="D172" s="158"/>
      <c r="E172" s="123"/>
      <c r="F172" s="97">
        <f t="shared" si="11"/>
        <v>0</v>
      </c>
      <c r="G172" s="161"/>
      <c r="H172" s="142"/>
      <c r="I172" s="130" t="e">
        <f>VLOOKUP(H172,Presupuesto!$B$11:$C$565,2,0)</f>
        <v>#N/A</v>
      </c>
      <c r="J172" s="98" t="str">
        <f t="shared" si="12"/>
        <v>Posgrado</v>
      </c>
      <c r="K172" s="98" t="s">
        <v>400</v>
      </c>
      <c r="L172" s="98"/>
    </row>
    <row r="173" spans="3:12">
      <c r="C173" s="141"/>
      <c r="D173" s="158"/>
      <c r="E173" s="123"/>
      <c r="F173" s="97">
        <f t="shared" si="11"/>
        <v>0</v>
      </c>
      <c r="G173" s="161"/>
      <c r="H173" s="142"/>
      <c r="I173" s="130" t="e">
        <f>VLOOKUP(H173,Presupuesto!$B$11:$C$565,2,0)</f>
        <v>#N/A</v>
      </c>
      <c r="J173" s="98" t="str">
        <f t="shared" si="12"/>
        <v>Posgrado</v>
      </c>
      <c r="K173" s="98" t="s">
        <v>411</v>
      </c>
      <c r="L173" s="98"/>
    </row>
    <row r="174" spans="3:12">
      <c r="C174" s="141"/>
      <c r="D174" s="158"/>
      <c r="E174" s="123"/>
      <c r="F174" s="97">
        <f t="shared" si="11"/>
        <v>0</v>
      </c>
      <c r="G174" s="161"/>
      <c r="H174" s="142"/>
      <c r="I174" s="130" t="e">
        <f>VLOOKUP(H174,Presupuesto!$B$11:$C$565,2,0)</f>
        <v>#N/A</v>
      </c>
      <c r="J174" s="98" t="str">
        <f t="shared" si="12"/>
        <v>Posgrado</v>
      </c>
      <c r="K174" s="98" t="s">
        <v>411</v>
      </c>
      <c r="L174" s="98"/>
    </row>
    <row r="175" spans="3:12">
      <c r="C175" s="141"/>
      <c r="D175" s="158"/>
      <c r="E175" s="123"/>
      <c r="F175" s="97">
        <f t="shared" si="11"/>
        <v>0</v>
      </c>
      <c r="G175" s="161"/>
      <c r="H175" s="142"/>
      <c r="I175" s="130" t="e">
        <f>VLOOKUP(H175,Presupuesto!$B$11:$C$565,2,0)</f>
        <v>#N/A</v>
      </c>
      <c r="J175" s="98" t="str">
        <f t="shared" si="12"/>
        <v>Posgrado</v>
      </c>
      <c r="K175" s="98" t="s">
        <v>411</v>
      </c>
      <c r="L175" s="98"/>
    </row>
    <row r="176" spans="3:12">
      <c r="C176" s="141"/>
      <c r="D176" s="158"/>
      <c r="E176" s="123"/>
      <c r="F176" s="97">
        <f t="shared" si="11"/>
        <v>0</v>
      </c>
      <c r="G176" s="161"/>
      <c r="H176" s="142"/>
      <c r="I176" s="130" t="e">
        <f>VLOOKUP(H176,Presupuesto!$B$11:$C$565,2,0)</f>
        <v>#N/A</v>
      </c>
      <c r="J176" s="98" t="str">
        <f t="shared" si="12"/>
        <v>Posgrado</v>
      </c>
      <c r="K176" s="98" t="s">
        <v>411</v>
      </c>
      <c r="L176" s="98"/>
    </row>
    <row r="177" spans="3:12">
      <c r="C177" s="143"/>
      <c r="D177" s="158"/>
      <c r="E177" s="118"/>
      <c r="F177" s="97">
        <f t="shared" si="11"/>
        <v>0</v>
      </c>
      <c r="G177" s="161"/>
      <c r="H177" s="144"/>
      <c r="I177" s="130" t="e">
        <f>VLOOKUP(H177,Presupuesto!$B$11:$C$565,2,0)</f>
        <v>#N/A</v>
      </c>
      <c r="J177" s="98" t="str">
        <f t="shared" si="12"/>
        <v>Posgrado</v>
      </c>
      <c r="K177" s="98" t="s">
        <v>411</v>
      </c>
      <c r="L177" s="98"/>
    </row>
    <row r="178" spans="3:12">
      <c r="C178" s="143"/>
      <c r="D178" s="158"/>
      <c r="E178" s="118"/>
      <c r="F178" s="97">
        <f t="shared" si="11"/>
        <v>0</v>
      </c>
      <c r="G178" s="161"/>
      <c r="H178" s="144"/>
      <c r="I178" s="130" t="e">
        <f>VLOOKUP(H178,Presupuesto!$B$11:$C$565,2,0)</f>
        <v>#N/A</v>
      </c>
      <c r="J178" s="98" t="str">
        <f t="shared" si="12"/>
        <v>Posgrado</v>
      </c>
      <c r="K178" s="98" t="s">
        <v>411</v>
      </c>
      <c r="L178" s="98"/>
    </row>
    <row r="179" spans="3:12">
      <c r="C179" s="143"/>
      <c r="D179" s="158"/>
      <c r="E179" s="118"/>
      <c r="F179" s="97">
        <f t="shared" si="11"/>
        <v>0</v>
      </c>
      <c r="G179" s="161"/>
      <c r="H179" s="144"/>
      <c r="I179" s="130" t="e">
        <f>VLOOKUP(H179,Presupuesto!$B$11:$C$565,2,0)</f>
        <v>#N/A</v>
      </c>
      <c r="J179" s="98" t="str">
        <f t="shared" si="12"/>
        <v>Posgrado</v>
      </c>
      <c r="K179" s="98" t="s">
        <v>411</v>
      </c>
      <c r="L179" s="98"/>
    </row>
    <row r="180" spans="3:12">
      <c r="C180" s="143"/>
      <c r="D180" s="158"/>
      <c r="E180" s="118"/>
      <c r="F180" s="97">
        <f t="shared" si="11"/>
        <v>0</v>
      </c>
      <c r="G180" s="161"/>
      <c r="H180" s="144"/>
      <c r="I180" s="130" t="e">
        <f>VLOOKUP(H180,Presupuesto!$B$11:$C$565,2,0)</f>
        <v>#N/A</v>
      </c>
      <c r="J180" s="98" t="str">
        <f t="shared" si="12"/>
        <v>Posgrado</v>
      </c>
      <c r="K180" s="98" t="s">
        <v>411</v>
      </c>
      <c r="L180" s="98"/>
    </row>
    <row r="181" spans="3:12">
      <c r="C181" s="143"/>
      <c r="D181" s="158"/>
      <c r="E181" s="118"/>
      <c r="F181" s="97">
        <f t="shared" si="11"/>
        <v>0</v>
      </c>
      <c r="G181" s="161"/>
      <c r="H181" s="144"/>
      <c r="I181" s="130" t="e">
        <f>VLOOKUP(H181,Presupuesto!$B$11:$C$565,2,0)</f>
        <v>#N/A</v>
      </c>
      <c r="J181" s="98" t="str">
        <f t="shared" si="12"/>
        <v>Posgrado</v>
      </c>
      <c r="K181" s="98" t="s">
        <v>411</v>
      </c>
      <c r="L181" s="98"/>
    </row>
    <row r="182" spans="3:12">
      <c r="C182" s="143"/>
      <c r="D182" s="158"/>
      <c r="E182" s="118"/>
      <c r="F182" s="97">
        <f t="shared" si="11"/>
        <v>0</v>
      </c>
      <c r="G182" s="161"/>
      <c r="H182" s="144"/>
      <c r="I182" s="130" t="e">
        <f>VLOOKUP(H182,Presupuesto!$B$11:$C$565,2,0)</f>
        <v>#N/A</v>
      </c>
      <c r="J182" s="98" t="str">
        <f t="shared" si="12"/>
        <v>Posgrado</v>
      </c>
      <c r="K182" s="98" t="s">
        <v>411</v>
      </c>
      <c r="L182" s="98"/>
    </row>
    <row r="183" spans="3:12">
      <c r="C183" s="145"/>
      <c r="D183" s="158"/>
      <c r="E183" s="118"/>
      <c r="F183" s="97">
        <f t="shared" si="11"/>
        <v>0</v>
      </c>
      <c r="G183" s="161"/>
      <c r="H183" s="146"/>
      <c r="I183" s="130" t="e">
        <f>VLOOKUP(H183,Presupuesto!$B$11:$C$565,2,0)</f>
        <v>#N/A</v>
      </c>
      <c r="J183" s="98" t="str">
        <f t="shared" si="12"/>
        <v>Posgrado</v>
      </c>
      <c r="K183" s="98" t="s">
        <v>402</v>
      </c>
      <c r="L183" s="98"/>
    </row>
    <row r="184" spans="3:12">
      <c r="C184" s="145"/>
      <c r="D184" s="158"/>
      <c r="E184" s="118"/>
      <c r="F184" s="97">
        <f t="shared" si="11"/>
        <v>0</v>
      </c>
      <c r="G184" s="161"/>
      <c r="H184" s="146"/>
      <c r="I184" s="130" t="e">
        <f>VLOOKUP(H184,Presupuesto!$B$11:$C$565,2,0)</f>
        <v>#N/A</v>
      </c>
      <c r="J184" s="98" t="str">
        <f t="shared" si="12"/>
        <v>Posgrado</v>
      </c>
      <c r="K184" s="98" t="s">
        <v>411</v>
      </c>
      <c r="L184" s="98"/>
    </row>
    <row r="185" spans="3:12">
      <c r="C185" s="145"/>
      <c r="D185" s="158"/>
      <c r="E185" s="118"/>
      <c r="F185" s="97">
        <f t="shared" si="11"/>
        <v>0</v>
      </c>
      <c r="G185" s="161"/>
      <c r="H185" s="146"/>
      <c r="I185" s="130" t="e">
        <f>VLOOKUP(H185,Presupuesto!$B$11:$C$565,2,0)</f>
        <v>#N/A</v>
      </c>
      <c r="J185" s="98" t="str">
        <f t="shared" si="12"/>
        <v>Posgrado</v>
      </c>
      <c r="K185" s="98" t="s">
        <v>411</v>
      </c>
      <c r="L185" s="98"/>
    </row>
    <row r="186" spans="3:12">
      <c r="C186" s="145"/>
      <c r="D186" s="158"/>
      <c r="E186" s="118"/>
      <c r="F186" s="97">
        <f t="shared" si="11"/>
        <v>0</v>
      </c>
      <c r="G186" s="161"/>
      <c r="H186" s="146"/>
      <c r="I186" s="130" t="e">
        <f>VLOOKUP(H186,Presupuesto!$B$11:$C$565,2,0)</f>
        <v>#N/A</v>
      </c>
      <c r="J186" s="98" t="str">
        <f t="shared" si="12"/>
        <v>Posgrado</v>
      </c>
      <c r="K186" s="98" t="s">
        <v>411</v>
      </c>
      <c r="L186" s="98"/>
    </row>
    <row r="187" spans="3:12" ht="15.75" thickBot="1">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G6" sqref="G6:G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6" t="str">
        <f>+Presupuesto!D11</f>
        <v>Recurrente</v>
      </c>
      <c r="S2" s="456"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1" t="s">
        <v>419</v>
      </c>
      <c r="AI2" s="451" t="s">
        <v>420</v>
      </c>
      <c r="AJ2" s="451" t="s">
        <v>421</v>
      </c>
      <c r="AK2" s="451" t="s">
        <v>422</v>
      </c>
      <c r="AL2" s="451" t="s">
        <v>423</v>
      </c>
      <c r="AM2" s="451" t="s">
        <v>426</v>
      </c>
      <c r="AN2" s="451" t="s">
        <v>424</v>
      </c>
      <c r="AO2" s="451" t="s">
        <v>425</v>
      </c>
      <c r="AP2" s="451" t="s">
        <v>427</v>
      </c>
      <c r="AQ2" s="451" t="s">
        <v>428</v>
      </c>
      <c r="AR2" s="451" t="s">
        <v>429</v>
      </c>
      <c r="AS2" s="451" t="s">
        <v>430</v>
      </c>
      <c r="AT2" s="451" t="s">
        <v>431</v>
      </c>
      <c r="AU2" s="451" t="s">
        <v>432</v>
      </c>
      <c r="AV2" s="451" t="s">
        <v>433</v>
      </c>
      <c r="AW2" s="451" t="s">
        <v>434</v>
      </c>
      <c r="AX2" s="451" t="s">
        <v>435</v>
      </c>
      <c r="AY2" s="451" t="s">
        <v>436</v>
      </c>
      <c r="AZ2" s="451" t="s">
        <v>437</v>
      </c>
      <c r="BA2" s="451" t="s">
        <v>438</v>
      </c>
      <c r="BB2" s="451" t="s">
        <v>439</v>
      </c>
      <c r="BC2" s="451" t="s">
        <v>440</v>
      </c>
      <c r="BD2" s="451" t="s">
        <v>441</v>
      </c>
      <c r="BE2" s="451" t="s">
        <v>442</v>
      </c>
      <c r="BF2" s="451" t="s">
        <v>443</v>
      </c>
      <c r="BG2" s="451" t="s">
        <v>444</v>
      </c>
      <c r="BH2" s="451" t="s">
        <v>445</v>
      </c>
      <c r="BI2" s="451" t="s">
        <v>446</v>
      </c>
      <c r="BJ2" s="451" t="s">
        <v>447</v>
      </c>
      <c r="BK2" s="451" t="s">
        <v>448</v>
      </c>
      <c r="BL2" s="451" t="s">
        <v>449</v>
      </c>
      <c r="BM2" s="451" t="s">
        <v>450</v>
      </c>
      <c r="BN2" s="451" t="s">
        <v>451</v>
      </c>
      <c r="BO2" s="451" t="s">
        <v>452</v>
      </c>
      <c r="BP2" s="451" t="s">
        <v>453</v>
      </c>
      <c r="BQ2" s="451" t="s">
        <v>454</v>
      </c>
      <c r="BR2" s="451" t="s">
        <v>455</v>
      </c>
      <c r="BS2" s="451" t="s">
        <v>456</v>
      </c>
      <c r="BT2" s="451" t="s">
        <v>457</v>
      </c>
      <c r="BU2" s="451" t="s">
        <v>458</v>
      </c>
    </row>
    <row r="3" spans="1:555" hidden="1">
      <c r="AH3" s="452">
        <v>2500</v>
      </c>
      <c r="AI3" s="452">
        <v>1900</v>
      </c>
      <c r="AJ3" s="452">
        <v>1650</v>
      </c>
      <c r="AK3" s="452">
        <v>1580</v>
      </c>
      <c r="AL3" s="452">
        <v>2250</v>
      </c>
      <c r="AM3" s="452">
        <v>1650</v>
      </c>
      <c r="AN3" s="452">
        <v>1400</v>
      </c>
      <c r="AO3" s="453">
        <v>1340</v>
      </c>
      <c r="AP3" s="453">
        <v>2000</v>
      </c>
      <c r="AQ3" s="453">
        <v>1400</v>
      </c>
      <c r="AR3" s="453">
        <v>1150</v>
      </c>
      <c r="AS3" s="453">
        <v>1100</v>
      </c>
      <c r="AT3" s="453">
        <v>1750</v>
      </c>
      <c r="AU3" s="453">
        <v>1150</v>
      </c>
      <c r="AV3" s="453">
        <v>900</v>
      </c>
      <c r="AW3" s="453">
        <v>860</v>
      </c>
      <c r="AX3" s="453">
        <v>1200</v>
      </c>
      <c r="AY3" s="454">
        <v>900</v>
      </c>
      <c r="AZ3" s="454">
        <v>650</v>
      </c>
      <c r="BA3" s="454">
        <v>620</v>
      </c>
      <c r="BB3" s="452">
        <f>+'Cuadro Resumen'!C213</f>
        <v>5759.1495000000004</v>
      </c>
      <c r="BC3" s="452">
        <f>+'Cuadro Resumen'!D213</f>
        <v>5307.4515000000001</v>
      </c>
      <c r="BD3" s="452">
        <f>+'Cuadro Resumen'!E213</f>
        <v>6775.47</v>
      </c>
      <c r="BE3" s="452">
        <f>+'Cuadro Resumen'!F213</f>
        <v>6323.7719999999999</v>
      </c>
      <c r="BF3" s="452">
        <f>+'Cuadro Resumen'!C214</f>
        <v>5081.6025</v>
      </c>
      <c r="BG3" s="452">
        <f>+'Cuadro Resumen'!D214</f>
        <v>4629.9045000000006</v>
      </c>
      <c r="BH3" s="452">
        <f>+'Cuadro Resumen'!E214</f>
        <v>6097.9230000000007</v>
      </c>
      <c r="BI3" s="452">
        <f>+'Cuadro Resumen'!F214</f>
        <v>5646.2250000000004</v>
      </c>
      <c r="BJ3" s="453">
        <f>+'Cuadro Resumen'!C215</f>
        <v>4404.0555000000004</v>
      </c>
      <c r="BK3" s="453">
        <f>+'Cuadro Resumen'!D215</f>
        <v>4065.2820000000002</v>
      </c>
      <c r="BL3" s="453">
        <f>+'Cuadro Resumen'!E215</f>
        <v>5420.3760000000002</v>
      </c>
      <c r="BM3" s="453">
        <f>+'Cuadro Resumen'!F215</f>
        <v>4968.6779999999999</v>
      </c>
      <c r="BN3" s="453">
        <f>+'Cuadro Resumen'!C216</f>
        <v>3726.5085000000004</v>
      </c>
      <c r="BO3" s="453">
        <f>+'Cuadro Resumen'!D216</f>
        <v>3387.7350000000001</v>
      </c>
      <c r="BP3" s="453">
        <f>+'Cuadro Resumen'!E216</f>
        <v>4742.8290000000006</v>
      </c>
      <c r="BQ3" s="453">
        <f>+'Cuadro Resumen'!F216</f>
        <v>4404.0555000000004</v>
      </c>
      <c r="BR3" s="453">
        <f>+'Cuadro Resumen'!C217</f>
        <v>3274.8105</v>
      </c>
      <c r="BS3" s="453">
        <f>+'Cuadro Resumen'!D217</f>
        <v>3048.9615000000003</v>
      </c>
      <c r="BT3" s="453">
        <f>+'Cuadro Resumen'!E217</f>
        <v>4178.2065000000002</v>
      </c>
      <c r="BU3" s="453">
        <f>+'Cuadro Resumen'!F217</f>
        <v>3839.433</v>
      </c>
    </row>
    <row r="4" spans="1:555" ht="15.75" thickBot="1"/>
    <row r="5" spans="1:555" ht="53.25" thickBot="1">
      <c r="C5" s="87" t="s">
        <v>418</v>
      </c>
      <c r="D5" s="198">
        <f>SUMIF(C:C,$C$10,D:D)</f>
        <v>0</v>
      </c>
    </row>
    <row r="6" spans="1:555">
      <c r="C6" s="107"/>
      <c r="D6" s="107"/>
      <c r="E6" s="107"/>
      <c r="F6" s="107"/>
      <c r="G6" s="79" t="s">
        <v>2122</v>
      </c>
      <c r="H6" s="107"/>
      <c r="I6" s="107"/>
    </row>
    <row r="7" spans="1:555">
      <c r="C7" s="107"/>
      <c r="D7" s="107"/>
      <c r="E7" s="107"/>
      <c r="F7" s="107"/>
      <c r="G7" s="79" t="s">
        <v>2123</v>
      </c>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SUM(F17:F50)</f>
        <v>0</v>
      </c>
      <c r="G10" s="79"/>
      <c r="H10" s="70"/>
      <c r="I10" s="70"/>
    </row>
    <row r="11" spans="1:555">
      <c r="G11" s="79"/>
      <c r="H11" s="70"/>
      <c r="I11" s="70"/>
    </row>
    <row r="12" spans="1:555">
      <c r="F12" s="70"/>
      <c r="G12" s="79"/>
      <c r="H12" s="70"/>
      <c r="I12" s="70"/>
    </row>
    <row r="13" spans="1:555" ht="15.75">
      <c r="C13" s="302" t="s">
        <v>391</v>
      </c>
      <c r="D13" s="369"/>
      <c r="F13" s="70"/>
      <c r="G13" s="79"/>
      <c r="H13" s="70"/>
      <c r="I13" s="70"/>
    </row>
    <row r="14" spans="1:555" ht="18.7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c r="F15" s="93"/>
      <c r="G15" s="76"/>
      <c r="H15" s="76"/>
      <c r="I15" s="76"/>
      <c r="L15" s="226"/>
      <c r="M15" s="227"/>
      <c r="N15" s="226"/>
      <c r="O15" s="226"/>
      <c r="P15" s="229" t="s">
        <v>468</v>
      </c>
      <c r="Q15" s="229" t="s">
        <v>469</v>
      </c>
    </row>
    <row r="16" spans="1:555" ht="30.75" thickBot="1">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3">
        <f>SUM(F60:F93)</f>
        <v>0</v>
      </c>
      <c r="G53" s="79"/>
      <c r="H53" s="70"/>
      <c r="I53" s="70"/>
    </row>
    <row r="54" spans="3:17">
      <c r="G54" s="79"/>
      <c r="H54" s="70"/>
      <c r="I54" s="70"/>
    </row>
    <row r="55" spans="3:17">
      <c r="F55" s="70"/>
      <c r="G55" s="79"/>
      <c r="H55" s="70"/>
      <c r="I55" s="70"/>
    </row>
    <row r="56" spans="3:17" ht="15.75">
      <c r="C56" s="302" t="s">
        <v>391</v>
      </c>
      <c r="D56" s="369"/>
      <c r="F56" s="70"/>
      <c r="G56" s="79"/>
      <c r="H56" s="70"/>
      <c r="I56" s="70"/>
    </row>
    <row r="57" spans="3:17" ht="18.7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c r="F58" s="93"/>
      <c r="G58" s="76"/>
      <c r="H58" s="76"/>
      <c r="I58" s="76"/>
      <c r="L58" s="226"/>
      <c r="M58" s="227"/>
      <c r="N58" s="226"/>
      <c r="O58" s="226"/>
      <c r="P58" s="229" t="s">
        <v>468</v>
      </c>
      <c r="Q58" s="229" t="s">
        <v>469</v>
      </c>
    </row>
    <row r="59" spans="3:17" ht="30.75" thickBot="1">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3">
        <f>SUM(F103:F136)</f>
        <v>0</v>
      </c>
      <c r="G96" s="79"/>
      <c r="H96" s="70"/>
      <c r="I96" s="70"/>
    </row>
    <row r="97" spans="3:17">
      <c r="G97" s="79"/>
      <c r="H97" s="70"/>
      <c r="I97" s="70"/>
    </row>
    <row r="98" spans="3:17">
      <c r="F98" s="70"/>
      <c r="G98" s="79"/>
      <c r="H98" s="70"/>
      <c r="I98" s="70"/>
    </row>
    <row r="99" spans="3:17" ht="15.75">
      <c r="C99" s="302" t="s">
        <v>391</v>
      </c>
      <c r="D99" s="369"/>
      <c r="F99" s="70"/>
      <c r="G99" s="79"/>
      <c r="H99" s="70"/>
      <c r="I99" s="70"/>
    </row>
    <row r="100" spans="3:17" ht="18.7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c r="F101" s="93"/>
      <c r="G101" s="76"/>
      <c r="H101" s="76"/>
      <c r="I101" s="76"/>
      <c r="L101" s="226"/>
      <c r="M101" s="227"/>
      <c r="N101" s="226"/>
      <c r="O101" s="226"/>
      <c r="P101" s="229" t="s">
        <v>468</v>
      </c>
      <c r="Q101" s="229" t="s">
        <v>469</v>
      </c>
    </row>
    <row r="102" spans="3:17" ht="30.75" thickBot="1">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row r="139" spans="3:17" ht="15.75" thickBot="1">
      <c r="C139" s="157" t="s">
        <v>53</v>
      </c>
      <c r="D139" s="373">
        <f>SUM(F146:F179)</f>
        <v>0</v>
      </c>
      <c r="G139" s="79"/>
      <c r="H139" s="70"/>
      <c r="I139" s="70"/>
    </row>
    <row r="140" spans="3:17">
      <c r="G140" s="79"/>
      <c r="H140" s="70"/>
      <c r="I140" s="70"/>
    </row>
    <row r="141" spans="3:17">
      <c r="F141" s="70"/>
      <c r="G141" s="79"/>
      <c r="H141" s="70"/>
      <c r="I141" s="70"/>
    </row>
    <row r="142" spans="3:17" ht="15.75">
      <c r="C142" s="302" t="s">
        <v>391</v>
      </c>
      <c r="D142" s="369"/>
      <c r="F142" s="70"/>
      <c r="G142" s="79"/>
      <c r="H142" s="70"/>
      <c r="I142" s="70"/>
    </row>
    <row r="143" spans="3:17" ht="18.7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c r="F144" s="93"/>
      <c r="G144" s="76"/>
      <c r="H144" s="76"/>
      <c r="I144" s="76"/>
      <c r="L144" s="226"/>
      <c r="M144" s="227"/>
      <c r="N144" s="226"/>
      <c r="O144" s="226"/>
      <c r="P144" s="229" t="s">
        <v>468</v>
      </c>
      <c r="Q144" s="229" t="s">
        <v>469</v>
      </c>
    </row>
    <row r="145" spans="3:17" ht="30.75" thickBot="1">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zoomScale="70" zoomScaleNormal="70" workbookViewId="0">
      <pane ySplit="7" topLeftCell="A8" activePane="bottomLeft" state="frozen"/>
      <selection activeCell="M8" sqref="M8"/>
      <selection pane="bottomLeft" activeCell="D1" sqref="D1:D2"/>
    </sheetView>
  </sheetViews>
  <sheetFormatPr baseColWidth="10" defaultColWidth="11.5703125" defaultRowHeight="15"/>
  <cols>
    <col min="1" max="1" width="35.5703125" style="86" customWidth="1"/>
    <col min="2" max="2" width="21.7109375" style="86" customWidth="1"/>
    <col min="3" max="3" width="27.42578125" style="86" customWidth="1"/>
    <col min="4" max="4" width="27.42578125" style="460"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c r="B1" s="495" t="s">
        <v>1670</v>
      </c>
      <c r="C1" s="496" t="s">
        <v>1671</v>
      </c>
      <c r="D1" s="79" t="s">
        <v>2122</v>
      </c>
      <c r="E1" s="207"/>
      <c r="F1" s="240"/>
      <c r="H1" s="208" t="s">
        <v>1342</v>
      </c>
      <c r="I1" s="207"/>
      <c r="J1" s="207"/>
      <c r="K1" s="207"/>
      <c r="L1" s="207"/>
      <c r="M1" s="207"/>
      <c r="N1" s="207"/>
      <c r="O1" s="207"/>
      <c r="P1" s="207"/>
      <c r="Q1" s="207"/>
      <c r="R1" s="207"/>
      <c r="S1" s="207"/>
      <c r="T1" s="207"/>
      <c r="U1" s="207"/>
    </row>
    <row r="2" spans="1:21" ht="18" customHeight="1">
      <c r="A2" s="310" t="s">
        <v>1341</v>
      </c>
      <c r="B2" s="207"/>
      <c r="C2" s="207"/>
      <c r="D2" s="79" t="s">
        <v>2123</v>
      </c>
      <c r="E2" s="207"/>
      <c r="F2" s="240"/>
      <c r="H2" s="208"/>
      <c r="I2" s="207"/>
      <c r="J2" s="207"/>
      <c r="K2" s="207"/>
      <c r="L2" s="207"/>
      <c r="M2" s="207"/>
      <c r="N2" s="207"/>
      <c r="O2" s="207"/>
      <c r="P2" s="207"/>
      <c r="Q2" s="207"/>
      <c r="R2" s="207"/>
      <c r="S2" s="207"/>
      <c r="T2" s="207"/>
      <c r="U2" s="207"/>
    </row>
    <row r="3" spans="1:21" ht="18" customHeight="1">
      <c r="A3" s="310" t="s">
        <v>1343</v>
      </c>
      <c r="B3" s="207"/>
      <c r="C3" s="207"/>
      <c r="D3" s="207"/>
      <c r="E3" s="207"/>
      <c r="F3" s="240"/>
      <c r="H3" s="208"/>
      <c r="I3" s="207"/>
      <c r="J3" s="207"/>
      <c r="K3" s="207"/>
      <c r="L3" s="207"/>
      <c r="M3" s="207"/>
      <c r="N3" s="207"/>
      <c r="O3" s="207"/>
      <c r="P3" s="207"/>
      <c r="Q3" s="207"/>
      <c r="R3" s="207"/>
      <c r="S3" s="207"/>
      <c r="T3" s="207"/>
      <c r="U3" s="207"/>
    </row>
    <row r="4" spans="1:21" ht="18" customHeight="1">
      <c r="A4" s="310" t="s">
        <v>1372</v>
      </c>
      <c r="B4" s="207"/>
      <c r="C4" s="207"/>
      <c r="D4" s="207"/>
      <c r="E4" s="207"/>
      <c r="F4" s="240"/>
      <c r="H4" s="208"/>
      <c r="I4" s="207"/>
      <c r="J4" s="207"/>
      <c r="K4" s="207"/>
      <c r="L4" s="207"/>
      <c r="M4" s="207"/>
      <c r="N4" s="207"/>
      <c r="O4" s="207"/>
      <c r="P4" s="207"/>
      <c r="Q4" s="207"/>
      <c r="R4" s="207"/>
      <c r="S4" s="207"/>
      <c r="T4" s="207"/>
      <c r="U4" s="207"/>
    </row>
    <row r="5" spans="1:21" ht="14.45" customHeight="1">
      <c r="A5" s="566" t="s">
        <v>96</v>
      </c>
      <c r="B5" s="565" t="s">
        <v>110</v>
      </c>
      <c r="C5" s="568" t="s">
        <v>1523</v>
      </c>
      <c r="D5" s="568" t="s">
        <v>1524</v>
      </c>
      <c r="E5" s="568" t="s">
        <v>86</v>
      </c>
      <c r="F5" s="568" t="s">
        <v>391</v>
      </c>
      <c r="G5" s="568" t="s">
        <v>87</v>
      </c>
      <c r="H5" s="571" t="s">
        <v>99</v>
      </c>
      <c r="I5" s="577"/>
      <c r="J5" s="577"/>
      <c r="K5" s="577"/>
      <c r="L5" s="577"/>
      <c r="M5" s="577"/>
      <c r="N5" s="577"/>
      <c r="O5" s="572"/>
      <c r="P5" s="573" t="s">
        <v>100</v>
      </c>
      <c r="Q5" s="574"/>
      <c r="R5" s="565" t="s">
        <v>102</v>
      </c>
      <c r="S5" s="565" t="s">
        <v>109</v>
      </c>
      <c r="T5" s="565" t="s">
        <v>108</v>
      </c>
      <c r="U5" s="562" t="s">
        <v>88</v>
      </c>
    </row>
    <row r="6" spans="1:21" ht="14.45" customHeight="1">
      <c r="A6" s="566"/>
      <c r="B6" s="566"/>
      <c r="C6" s="569"/>
      <c r="D6" s="569"/>
      <c r="E6" s="569"/>
      <c r="F6" s="569"/>
      <c r="G6" s="569"/>
      <c r="H6" s="571" t="s">
        <v>103</v>
      </c>
      <c r="I6" s="572"/>
      <c r="J6" s="571" t="s">
        <v>104</v>
      </c>
      <c r="K6" s="572"/>
      <c r="L6" s="571" t="s">
        <v>105</v>
      </c>
      <c r="M6" s="572"/>
      <c r="N6" s="571" t="s">
        <v>106</v>
      </c>
      <c r="O6" s="572"/>
      <c r="P6" s="575"/>
      <c r="Q6" s="576"/>
      <c r="R6" s="566"/>
      <c r="S6" s="566"/>
      <c r="T6" s="566"/>
      <c r="U6" s="563"/>
    </row>
    <row r="7" spans="1:21" ht="25.5">
      <c r="A7" s="567"/>
      <c r="B7" s="567"/>
      <c r="C7" s="570"/>
      <c r="D7" s="570"/>
      <c r="E7" s="570"/>
      <c r="F7" s="570"/>
      <c r="G7" s="570"/>
      <c r="H7" s="435" t="s">
        <v>107</v>
      </c>
      <c r="I7" s="435" t="s">
        <v>12</v>
      </c>
      <c r="J7" s="435" t="s">
        <v>107</v>
      </c>
      <c r="K7" s="435" t="s">
        <v>12</v>
      </c>
      <c r="L7" s="435" t="s">
        <v>107</v>
      </c>
      <c r="M7" s="435" t="s">
        <v>12</v>
      </c>
      <c r="N7" s="435" t="s">
        <v>107</v>
      </c>
      <c r="O7" s="435" t="s">
        <v>12</v>
      </c>
      <c r="P7" s="435" t="s">
        <v>107</v>
      </c>
      <c r="Q7" s="435" t="s">
        <v>12</v>
      </c>
      <c r="R7" s="567"/>
      <c r="S7" s="567"/>
      <c r="T7" s="567"/>
      <c r="U7" s="564"/>
    </row>
    <row r="8" spans="1:21" ht="15.75">
      <c r="A8" s="436"/>
      <c r="B8" s="437"/>
      <c r="C8" s="438"/>
      <c r="D8" s="438"/>
      <c r="E8" s="438"/>
      <c r="F8" s="439"/>
      <c r="G8" s="438"/>
      <c r="H8" s="440"/>
      <c r="I8" s="440"/>
      <c r="J8" s="440"/>
      <c r="K8" s="440"/>
      <c r="L8" s="440"/>
      <c r="M8" s="440"/>
      <c r="N8" s="440"/>
      <c r="O8" s="440"/>
      <c r="P8" s="440"/>
      <c r="Q8" s="440"/>
      <c r="R8" s="441"/>
      <c r="S8" s="441"/>
      <c r="T8" s="441"/>
      <c r="U8" s="442"/>
    </row>
    <row r="9" spans="1:21" ht="189">
      <c r="A9" s="584" t="s">
        <v>1373</v>
      </c>
      <c r="B9" s="581" t="s">
        <v>1374</v>
      </c>
      <c r="C9" s="324" t="s">
        <v>1670</v>
      </c>
      <c r="D9" s="324" t="s">
        <v>1900</v>
      </c>
      <c r="E9" s="324" t="s">
        <v>1901</v>
      </c>
      <c r="F9" s="71">
        <v>1111</v>
      </c>
      <c r="G9" s="249" t="s">
        <v>1925</v>
      </c>
      <c r="H9" s="203">
        <v>0.3</v>
      </c>
      <c r="I9" s="204">
        <f>+H9*'5. ACTIVIDADES ESPECIALES'!$D$10</f>
        <v>3628.7999999999997</v>
      </c>
      <c r="J9" s="203">
        <v>0.3</v>
      </c>
      <c r="K9" s="204">
        <f>+J9*'5. ACTIVIDADES ESPECIALES'!$D$10</f>
        <v>3628.7999999999997</v>
      </c>
      <c r="L9" s="203">
        <v>0.4</v>
      </c>
      <c r="M9" s="204">
        <f>+L9*'5. ACTIVIDADES ESPECIALES'!$D$10</f>
        <v>4838.4000000000005</v>
      </c>
      <c r="N9" s="203"/>
      <c r="O9" s="204"/>
      <c r="P9" s="203">
        <f>H9+J9+L9+N9</f>
        <v>1</v>
      </c>
      <c r="Q9" s="379">
        <f>I9+K9+M9+O9</f>
        <v>12096</v>
      </c>
      <c r="R9" s="249" t="s">
        <v>1926</v>
      </c>
      <c r="S9" s="249" t="s">
        <v>2011</v>
      </c>
      <c r="T9" s="249" t="s">
        <v>1711</v>
      </c>
      <c r="U9" s="249" t="s">
        <v>1927</v>
      </c>
    </row>
    <row r="10" spans="1:21" ht="126">
      <c r="A10" s="585"/>
      <c r="B10" s="582"/>
      <c r="C10" s="324" t="s">
        <v>1670</v>
      </c>
      <c r="D10" s="324" t="s">
        <v>1801</v>
      </c>
      <c r="E10" s="324" t="s">
        <v>1802</v>
      </c>
      <c r="F10" s="71">
        <v>1112</v>
      </c>
      <c r="G10" s="249" t="s">
        <v>1928</v>
      </c>
      <c r="H10" s="203">
        <v>0.3</v>
      </c>
      <c r="I10" s="204">
        <f>+'4. EQUIPO TECNOLÓGICOS'!$D$33*H10</f>
        <v>4500</v>
      </c>
      <c r="J10" s="203">
        <v>0.5</v>
      </c>
      <c r="K10" s="204">
        <f>+'4. EQUIPO TECNOLÓGICOS'!$D$33*J10</f>
        <v>7500</v>
      </c>
      <c r="L10" s="203">
        <v>0.2</v>
      </c>
      <c r="M10" s="204">
        <f>+'4. EQUIPO TECNOLÓGICOS'!$D$33*L10</f>
        <v>3000</v>
      </c>
      <c r="N10" s="203"/>
      <c r="O10" s="204"/>
      <c r="P10" s="205">
        <f t="shared" ref="P10:P27" si="0">H10+J10+L10+N10</f>
        <v>1</v>
      </c>
      <c r="Q10" s="379">
        <f t="shared" ref="Q10:Q27" si="1">I10+K10+M10+O10</f>
        <v>15000</v>
      </c>
      <c r="R10" s="249" t="s">
        <v>2013</v>
      </c>
      <c r="S10" s="249" t="s">
        <v>2012</v>
      </c>
      <c r="T10" s="249" t="s">
        <v>1711</v>
      </c>
      <c r="U10" s="249" t="s">
        <v>1803</v>
      </c>
    </row>
    <row r="11" spans="1:21" ht="15.75" hidden="1">
      <c r="A11" s="585"/>
      <c r="B11" s="582"/>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hidden="1">
      <c r="A12" s="585"/>
      <c r="B12" s="582"/>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hidden="1">
      <c r="A13" s="585"/>
      <c r="B13" s="582"/>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hidden="1">
      <c r="A14" s="585"/>
      <c r="B14" s="582"/>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hidden="1">
      <c r="A15" s="585"/>
      <c r="B15" s="582"/>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hidden="1">
      <c r="A16" s="585"/>
      <c r="B16" s="582"/>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hidden="1">
      <c r="A17" s="585"/>
      <c r="B17" s="582"/>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hidden="1">
      <c r="A18" s="586"/>
      <c r="B18" s="583"/>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236.25">
      <c r="A19" s="578" t="s">
        <v>1375</v>
      </c>
      <c r="B19" s="578" t="s">
        <v>1374</v>
      </c>
      <c r="C19" s="344" t="s">
        <v>1671</v>
      </c>
      <c r="D19" s="344" t="s">
        <v>1929</v>
      </c>
      <c r="E19" s="324" t="s">
        <v>1902</v>
      </c>
      <c r="F19" s="71">
        <v>1113</v>
      </c>
      <c r="G19" s="249" t="s">
        <v>1923</v>
      </c>
      <c r="H19" s="203">
        <v>0.4</v>
      </c>
      <c r="I19" s="345">
        <f>+H19*'4. EQUIPO TECNOLÓGICOS'!$D$10</f>
        <v>90000</v>
      </c>
      <c r="J19" s="205">
        <v>0.6</v>
      </c>
      <c r="K19" s="345">
        <f>+J19*'4. EQUIPO TECNOLÓGICOS'!$D$10</f>
        <v>135000</v>
      </c>
      <c r="L19" s="205"/>
      <c r="M19" s="345"/>
      <c r="N19" s="71"/>
      <c r="O19" s="71"/>
      <c r="P19" s="379">
        <f t="shared" si="0"/>
        <v>1</v>
      </c>
      <c r="Q19" s="379">
        <f t="shared" si="1"/>
        <v>225000</v>
      </c>
      <c r="R19" s="249" t="s">
        <v>1924</v>
      </c>
      <c r="S19" s="249" t="s">
        <v>1804</v>
      </c>
      <c r="T19" s="249" t="s">
        <v>1805</v>
      </c>
      <c r="U19" s="249" t="s">
        <v>1806</v>
      </c>
    </row>
    <row r="20" spans="1:21" ht="15.75" hidden="1">
      <c r="A20" s="579"/>
      <c r="B20" s="579"/>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hidden="1">
      <c r="A21" s="579"/>
      <c r="B21" s="579"/>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hidden="1">
      <c r="A22" s="579"/>
      <c r="B22" s="579"/>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hidden="1">
      <c r="A23" s="579"/>
      <c r="B23" s="579"/>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hidden="1">
      <c r="A24" s="579"/>
      <c r="B24" s="579"/>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hidden="1">
      <c r="A25" s="579"/>
      <c r="B25" s="579"/>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hidden="1">
      <c r="A26" s="579"/>
      <c r="B26" s="579"/>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hidden="1">
      <c r="A27" s="580"/>
      <c r="B27" s="580"/>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c r="A28" s="295"/>
      <c r="B28" s="296"/>
      <c r="C28" s="295" t="s">
        <v>1350</v>
      </c>
      <c r="D28" s="296"/>
      <c r="E28" s="296"/>
      <c r="F28" s="296"/>
      <c r="G28" s="297"/>
      <c r="H28" s="231">
        <f t="shared" ref="H28:Q28" si="2">SUM(H9:H27)</f>
        <v>1</v>
      </c>
      <c r="I28" s="231">
        <f t="shared" si="2"/>
        <v>98128.8</v>
      </c>
      <c r="J28" s="231">
        <f t="shared" si="2"/>
        <v>1.4</v>
      </c>
      <c r="K28" s="231">
        <f t="shared" si="2"/>
        <v>146128.79999999999</v>
      </c>
      <c r="L28" s="231">
        <f t="shared" si="2"/>
        <v>0.60000000000000009</v>
      </c>
      <c r="M28" s="231">
        <f t="shared" si="2"/>
        <v>7838.4000000000005</v>
      </c>
      <c r="N28" s="231">
        <f t="shared" si="2"/>
        <v>0</v>
      </c>
      <c r="O28" s="231">
        <f t="shared" si="2"/>
        <v>0</v>
      </c>
      <c r="P28" s="231">
        <f t="shared" si="2"/>
        <v>3</v>
      </c>
      <c r="Q28" s="231">
        <f t="shared" si="2"/>
        <v>252096</v>
      </c>
      <c r="R28" s="206"/>
      <c r="S28" s="206"/>
      <c r="T28" s="206"/>
      <c r="U28" s="209"/>
    </row>
    <row r="29" spans="1:21">
      <c r="F29" s="86"/>
    </row>
    <row r="30" spans="1:21">
      <c r="F30" s="86"/>
    </row>
    <row r="31" spans="1:21">
      <c r="C31" s="153"/>
      <c r="F31" s="86"/>
    </row>
    <row r="32" spans="1:21">
      <c r="C32" s="494"/>
      <c r="F32" s="86"/>
    </row>
    <row r="33" spans="3:6">
      <c r="C33" s="153"/>
      <c r="F33" s="86"/>
    </row>
    <row r="34" spans="3:6">
      <c r="F34" s="86"/>
    </row>
    <row r="35" spans="3:6">
      <c r="F35" s="86"/>
    </row>
    <row r="36" spans="3:6">
      <c r="F36" s="86"/>
    </row>
    <row r="37" spans="3:6">
      <c r="F37" s="86"/>
    </row>
    <row r="38" spans="3:6">
      <c r="F38" s="86"/>
    </row>
    <row r="39" spans="3:6">
      <c r="F39" s="86"/>
    </row>
    <row r="40" spans="3:6">
      <c r="F40" s="86"/>
    </row>
    <row r="41" spans="3:6">
      <c r="F41" s="86"/>
    </row>
    <row r="42" spans="3:6">
      <c r="F42" s="86"/>
    </row>
    <row r="43" spans="3:6">
      <c r="F43" s="86"/>
    </row>
    <row r="44" spans="3:6">
      <c r="F44" s="86"/>
    </row>
    <row r="45" spans="3:6">
      <c r="F45" s="86"/>
    </row>
    <row r="46" spans="3:6">
      <c r="F46" s="86"/>
    </row>
    <row r="47" spans="3:6">
      <c r="F47" s="86"/>
    </row>
    <row r="48" spans="3:6">
      <c r="F48" s="86"/>
    </row>
    <row r="49" spans="6:6">
      <c r="F49" s="86"/>
    </row>
    <row r="50" spans="6:6">
      <c r="F50" s="86"/>
    </row>
    <row r="51" spans="6:6">
      <c r="F51" s="86"/>
    </row>
    <row r="52" spans="6:6">
      <c r="F52" s="86"/>
    </row>
    <row r="53" spans="6:6">
      <c r="F53" s="86"/>
    </row>
    <row r="54" spans="6:6">
      <c r="F54" s="86"/>
    </row>
    <row r="55" spans="6:6">
      <c r="F55" s="86"/>
    </row>
    <row r="56" spans="6:6">
      <c r="F56" s="86"/>
    </row>
    <row r="57" spans="6:6">
      <c r="F57" s="86"/>
    </row>
    <row r="58" spans="6:6">
      <c r="F58" s="86"/>
    </row>
    <row r="59" spans="6:6">
      <c r="F59" s="86"/>
    </row>
    <row r="60" spans="6:6">
      <c r="F60" s="86"/>
    </row>
    <row r="61" spans="6:6">
      <c r="F61" s="86"/>
    </row>
    <row r="62" spans="6:6">
      <c r="F62" s="86"/>
    </row>
    <row r="63" spans="6:6">
      <c r="F63" s="86"/>
    </row>
    <row r="64" spans="6:6">
      <c r="F64" s="86"/>
    </row>
    <row r="65" spans="6:6">
      <c r="F65" s="86"/>
    </row>
    <row r="66" spans="6:6">
      <c r="F66" s="86"/>
    </row>
    <row r="67" spans="6:6">
      <c r="F67" s="86"/>
    </row>
    <row r="68" spans="6:6">
      <c r="F68" s="86"/>
    </row>
    <row r="69" spans="6:6">
      <c r="F69" s="86"/>
    </row>
    <row r="70" spans="6:6">
      <c r="F70" s="86"/>
    </row>
    <row r="71" spans="6:6">
      <c r="F71" s="86"/>
    </row>
    <row r="72" spans="6:6">
      <c r="F72" s="86"/>
    </row>
    <row r="73" spans="6:6">
      <c r="F73" s="86"/>
    </row>
    <row r="74" spans="6:6">
      <c r="F74" s="86"/>
    </row>
    <row r="75" spans="6:6">
      <c r="F75" s="86"/>
    </row>
    <row r="76" spans="6:6">
      <c r="F76" s="86"/>
    </row>
    <row r="77" spans="6:6">
      <c r="F77" s="86"/>
    </row>
    <row r="78" spans="6:6">
      <c r="F78" s="86"/>
    </row>
    <row r="79" spans="6:6">
      <c r="F79" s="86"/>
    </row>
    <row r="80" spans="6:6">
      <c r="F80" s="86"/>
    </row>
    <row r="81" spans="6:6">
      <c r="F81" s="86"/>
    </row>
    <row r="82" spans="6:6">
      <c r="F82" s="86"/>
    </row>
    <row r="83" spans="6:6">
      <c r="F83" s="86"/>
    </row>
    <row r="84" spans="6:6">
      <c r="F84" s="86"/>
    </row>
    <row r="85" spans="6:6">
      <c r="F85" s="86"/>
    </row>
    <row r="86" spans="6:6">
      <c r="F86" s="86"/>
    </row>
    <row r="87" spans="6:6">
      <c r="F87" s="86"/>
    </row>
    <row r="88" spans="6:6">
      <c r="F88" s="86"/>
    </row>
    <row r="89" spans="6:6">
      <c r="F89" s="86"/>
    </row>
    <row r="90" spans="6:6">
      <c r="F90" s="86"/>
    </row>
    <row r="91" spans="6:6">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3"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AB134"/>
  <sheetViews>
    <sheetView showGridLines="0" topLeftCell="H1" zoomScale="80" zoomScaleNormal="80" workbookViewId="0">
      <pane ySplit="6" topLeftCell="A39" activePane="bottomLeft" state="frozen"/>
      <selection sqref="A1:V1"/>
      <selection pane="bottomLeft" activeCell="Q39" sqref="Q39"/>
    </sheetView>
  </sheetViews>
  <sheetFormatPr baseColWidth="10" defaultColWidth="12.5703125" defaultRowHeight="12"/>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c r="B1" s="289"/>
      <c r="C1" s="79" t="s">
        <v>2122</v>
      </c>
      <c r="D1" s="289"/>
      <c r="E1" s="289"/>
      <c r="F1" s="289"/>
      <c r="G1" s="289"/>
      <c r="H1" s="289" t="s">
        <v>1379</v>
      </c>
      <c r="I1" s="289"/>
      <c r="L1" s="498" t="s">
        <v>1525</v>
      </c>
      <c r="M1" s="498" t="s">
        <v>1526</v>
      </c>
      <c r="N1" s="498" t="s">
        <v>1527</v>
      </c>
      <c r="O1" s="498" t="s">
        <v>1528</v>
      </c>
      <c r="P1" s="498" t="s">
        <v>1529</v>
      </c>
      <c r="Q1" s="498" t="s">
        <v>1530</v>
      </c>
      <c r="R1" s="498" t="s">
        <v>1531</v>
      </c>
      <c r="S1" s="498" t="s">
        <v>1532</v>
      </c>
      <c r="T1" s="498" t="s">
        <v>1533</v>
      </c>
      <c r="U1" s="498" t="s">
        <v>1534</v>
      </c>
      <c r="V1" s="498" t="s">
        <v>1535</v>
      </c>
      <c r="W1" s="498" t="s">
        <v>1536</v>
      </c>
      <c r="X1" s="498" t="s">
        <v>1537</v>
      </c>
      <c r="Y1" s="498" t="s">
        <v>1538</v>
      </c>
      <c r="Z1" s="498" t="s">
        <v>1539</v>
      </c>
      <c r="AA1" s="498" t="s">
        <v>1540</v>
      </c>
      <c r="AB1" s="498" t="s">
        <v>1541</v>
      </c>
    </row>
    <row r="2" spans="1:28" s="244" customFormat="1" ht="18.75">
      <c r="A2" s="311" t="s">
        <v>1341</v>
      </c>
      <c r="B2" s="289"/>
      <c r="C2" s="79" t="s">
        <v>2123</v>
      </c>
      <c r="D2" s="289"/>
      <c r="E2" s="289"/>
      <c r="F2" s="289"/>
      <c r="G2" s="289"/>
      <c r="H2" s="289"/>
      <c r="I2" s="289"/>
      <c r="J2" s="289"/>
      <c r="K2" s="289"/>
      <c r="L2" s="289"/>
      <c r="M2" s="289"/>
      <c r="N2" s="289"/>
      <c r="O2" s="289"/>
      <c r="P2" s="380"/>
      <c r="Q2" s="380"/>
      <c r="R2" s="289"/>
      <c r="S2" s="289"/>
      <c r="T2" s="289"/>
      <c r="U2" s="289"/>
    </row>
    <row r="3" spans="1:28" s="244" customFormat="1" ht="21" customHeight="1">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c r="A4" s="566" t="s">
        <v>96</v>
      </c>
      <c r="B4" s="565" t="s">
        <v>110</v>
      </c>
      <c r="C4" s="568" t="s">
        <v>1523</v>
      </c>
      <c r="D4" s="568" t="s">
        <v>1524</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28" s="67" customFormat="1"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28" s="67" customFormat="1" ht="24" customHeight="1">
      <c r="A6" s="567"/>
      <c r="B6" s="567"/>
      <c r="C6" s="570"/>
      <c r="D6" s="570"/>
      <c r="E6" s="570"/>
      <c r="F6" s="570"/>
      <c r="G6" s="570"/>
      <c r="H6" s="435" t="s">
        <v>107</v>
      </c>
      <c r="I6" s="435" t="s">
        <v>12</v>
      </c>
      <c r="J6" s="435" t="s">
        <v>107</v>
      </c>
      <c r="K6" s="435" t="s">
        <v>12</v>
      </c>
      <c r="L6" s="435" t="s">
        <v>107</v>
      </c>
      <c r="M6" s="435" t="s">
        <v>12</v>
      </c>
      <c r="N6" s="435" t="s">
        <v>107</v>
      </c>
      <c r="O6" s="435" t="s">
        <v>12</v>
      </c>
      <c r="P6" s="435" t="s">
        <v>107</v>
      </c>
      <c r="Q6" s="435" t="s">
        <v>12</v>
      </c>
      <c r="R6" s="567"/>
      <c r="S6" s="567"/>
      <c r="T6" s="567"/>
      <c r="U6" s="564"/>
    </row>
    <row r="7" spans="1:28" s="67" customFormat="1" ht="15.75">
      <c r="A7" s="436"/>
      <c r="B7" s="437"/>
      <c r="C7" s="438"/>
      <c r="D7" s="438"/>
      <c r="E7" s="438"/>
      <c r="F7" s="439"/>
      <c r="G7" s="438"/>
      <c r="H7" s="440"/>
      <c r="I7" s="440"/>
      <c r="J7" s="440"/>
      <c r="K7" s="440"/>
      <c r="L7" s="440"/>
      <c r="M7" s="440"/>
      <c r="N7" s="440"/>
      <c r="O7" s="440"/>
      <c r="P7" s="440"/>
      <c r="Q7" s="440"/>
      <c r="R7" s="441"/>
      <c r="S7" s="441"/>
      <c r="T7" s="441"/>
      <c r="U7" s="442"/>
    </row>
    <row r="8" spans="1:28" ht="148.5" customHeight="1">
      <c r="A8" s="587" t="s">
        <v>1377</v>
      </c>
      <c r="B8" s="587" t="s">
        <v>1450</v>
      </c>
      <c r="C8" s="307" t="s">
        <v>1525</v>
      </c>
      <c r="D8" s="249" t="s">
        <v>1913</v>
      </c>
      <c r="E8" s="249" t="s">
        <v>1914</v>
      </c>
      <c r="F8" s="307">
        <v>2221</v>
      </c>
      <c r="G8" s="249" t="s">
        <v>1864</v>
      </c>
      <c r="H8" s="249"/>
      <c r="I8" s="249"/>
      <c r="J8" s="250"/>
      <c r="K8" s="251"/>
      <c r="L8" s="249">
        <v>1</v>
      </c>
      <c r="M8" s="230">
        <f>+'3. EQUIPO DE OFICINA'!D10</f>
        <v>12800</v>
      </c>
      <c r="N8" s="250"/>
      <c r="O8" s="230"/>
      <c r="P8" s="516">
        <f>H8+J8+L8+N8</f>
        <v>1</v>
      </c>
      <c r="Q8" s="383">
        <f>I8+K8+M8+O8</f>
        <v>12800</v>
      </c>
      <c r="R8" s="249" t="s">
        <v>1869</v>
      </c>
      <c r="S8" s="249" t="s">
        <v>1870</v>
      </c>
      <c r="T8" s="249" t="s">
        <v>1871</v>
      </c>
      <c r="U8" s="307" t="s">
        <v>1872</v>
      </c>
    </row>
    <row r="9" spans="1:28" ht="15.75">
      <c r="A9" s="588"/>
      <c r="B9" s="588"/>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c r="A10" s="588"/>
      <c r="B10" s="588"/>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c r="A11" s="588"/>
      <c r="B11" s="588"/>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c r="A12" s="588"/>
      <c r="B12" s="588"/>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c r="A13" s="588"/>
      <c r="B13" s="589"/>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37.25" customHeight="1">
      <c r="A14" s="588"/>
      <c r="B14" s="587" t="s">
        <v>1451</v>
      </c>
      <c r="C14" s="307" t="s">
        <v>1530</v>
      </c>
      <c r="D14" s="249" t="s">
        <v>1857</v>
      </c>
      <c r="E14" s="249" t="s">
        <v>1858</v>
      </c>
      <c r="F14" s="307">
        <v>2222</v>
      </c>
      <c r="G14" s="249" t="s">
        <v>1865</v>
      </c>
      <c r="H14" s="249"/>
      <c r="I14" s="249"/>
      <c r="J14" s="515">
        <v>1</v>
      </c>
      <c r="K14" s="251">
        <f>+'4. EQUIPO TECNOLÓGICOS'!D56/2</f>
        <v>14000</v>
      </c>
      <c r="L14" s="249"/>
      <c r="M14" s="230"/>
      <c r="N14" s="515">
        <v>1</v>
      </c>
      <c r="O14" s="230">
        <f>+'4. EQUIPO TECNOLÓGICOS'!D56/2</f>
        <v>14000</v>
      </c>
      <c r="P14" s="382">
        <f t="shared" si="0"/>
        <v>2</v>
      </c>
      <c r="Q14" s="383">
        <f t="shared" si="1"/>
        <v>28000</v>
      </c>
      <c r="R14" s="249" t="s">
        <v>1869</v>
      </c>
      <c r="S14" s="249" t="s">
        <v>1870</v>
      </c>
      <c r="T14" s="249" t="s">
        <v>1871</v>
      </c>
      <c r="U14" s="307" t="s">
        <v>1872</v>
      </c>
    </row>
    <row r="15" spans="1:28" ht="15.75">
      <c r="A15" s="588"/>
      <c r="B15" s="588"/>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c r="A16" s="588"/>
      <c r="B16" s="588"/>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c r="A17" s="588"/>
      <c r="B17" s="588"/>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c r="A18" s="588"/>
      <c r="B18" s="588"/>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c r="A19" s="588"/>
      <c r="B19" s="589"/>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10.25">
      <c r="A20" s="588"/>
      <c r="B20" s="587" t="s">
        <v>1452</v>
      </c>
      <c r="C20" s="307" t="s">
        <v>1537</v>
      </c>
      <c r="D20" s="249" t="s">
        <v>1859</v>
      </c>
      <c r="E20" s="249" t="s">
        <v>1860</v>
      </c>
      <c r="F20" s="307">
        <v>2223</v>
      </c>
      <c r="G20" s="249" t="s">
        <v>1866</v>
      </c>
      <c r="H20" s="249">
        <v>1</v>
      </c>
      <c r="I20" s="347">
        <f>+'1. TALLERES SEMINARIOS'!D10</f>
        <v>36778.333333333336</v>
      </c>
      <c r="J20" s="249"/>
      <c r="K20" s="347"/>
      <c r="L20" s="249"/>
      <c r="M20" s="230"/>
      <c r="N20" s="249"/>
      <c r="O20" s="230"/>
      <c r="P20" s="382">
        <f t="shared" si="0"/>
        <v>1</v>
      </c>
      <c r="Q20" s="383">
        <f t="shared" si="1"/>
        <v>36778.333333333336</v>
      </c>
      <c r="R20" s="249" t="s">
        <v>1869</v>
      </c>
      <c r="S20" s="249" t="s">
        <v>1870</v>
      </c>
      <c r="T20" s="249" t="s">
        <v>1871</v>
      </c>
      <c r="U20" s="307" t="s">
        <v>1872</v>
      </c>
    </row>
    <row r="21" spans="1:21" ht="15.75">
      <c r="A21" s="588"/>
      <c r="B21" s="588"/>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c r="A22" s="588"/>
      <c r="B22" s="588"/>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c r="A23" s="588"/>
      <c r="B23" s="588"/>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c r="A24" s="588"/>
      <c r="B24" s="588"/>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c r="A25" s="588"/>
      <c r="B25" s="588"/>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c r="A26" s="588"/>
      <c r="B26" s="588"/>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c r="A27" s="588"/>
      <c r="B27" s="589"/>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07.25" customHeight="1">
      <c r="A28" s="588"/>
      <c r="B28" s="590" t="s">
        <v>1495</v>
      </c>
      <c r="C28" s="248" t="s">
        <v>1538</v>
      </c>
      <c r="D28" s="510" t="s">
        <v>1861</v>
      </c>
      <c r="E28" s="249" t="s">
        <v>2023</v>
      </c>
      <c r="F28" s="307">
        <v>2224</v>
      </c>
      <c r="G28" s="249" t="s">
        <v>1867</v>
      </c>
      <c r="H28" s="249"/>
      <c r="I28" s="249"/>
      <c r="J28" s="516">
        <v>3</v>
      </c>
      <c r="K28" s="230">
        <f>+('5. ACTIVIDADES ESPECIALES'!D54)/J28</f>
        <v>13493.333333333334</v>
      </c>
      <c r="L28" s="249">
        <v>4</v>
      </c>
      <c r="M28" s="230">
        <f>+'5. ACTIVIDADES ESPECIALES'!D54/3</f>
        <v>13493.333333333334</v>
      </c>
      <c r="N28" s="249">
        <v>3</v>
      </c>
      <c r="O28" s="230">
        <f>+'5. ACTIVIDADES ESPECIALES'!D54/3</f>
        <v>13493.333333333334</v>
      </c>
      <c r="P28" s="382">
        <f t="shared" si="0"/>
        <v>10</v>
      </c>
      <c r="Q28" s="383">
        <f t="shared" si="1"/>
        <v>40480</v>
      </c>
      <c r="R28" s="249" t="s">
        <v>1917</v>
      </c>
      <c r="S28" s="249" t="s">
        <v>1915</v>
      </c>
      <c r="T28" s="249" t="s">
        <v>1871</v>
      </c>
      <c r="U28" s="307" t="s">
        <v>1916</v>
      </c>
    </row>
    <row r="29" spans="1:21" ht="15.75" hidden="1">
      <c r="A29" s="588"/>
      <c r="B29" s="590"/>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hidden="1">
      <c r="A30" s="588"/>
      <c r="B30" s="590"/>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hidden="1">
      <c r="A31" s="588"/>
      <c r="B31" s="590"/>
      <c r="C31" s="248"/>
      <c r="D31" s="248"/>
      <c r="E31" s="307"/>
      <c r="F31" s="307"/>
      <c r="G31" s="307"/>
      <c r="H31" s="249"/>
      <c r="I31" s="249"/>
      <c r="J31" s="205"/>
      <c r="K31" s="249"/>
      <c r="L31" s="249"/>
      <c r="M31" s="230"/>
      <c r="N31" s="249"/>
      <c r="O31" s="230"/>
      <c r="P31" s="382"/>
      <c r="Q31" s="383"/>
      <c r="R31" s="249"/>
      <c r="S31" s="249"/>
      <c r="T31" s="249"/>
      <c r="U31" s="307"/>
    </row>
    <row r="32" spans="1:21" ht="15.75" hidden="1">
      <c r="A32" s="588"/>
      <c r="B32" s="590"/>
      <c r="C32" s="248"/>
      <c r="D32" s="248"/>
      <c r="E32" s="307"/>
      <c r="F32" s="307"/>
      <c r="G32" s="307"/>
      <c r="H32" s="249"/>
      <c r="I32" s="249"/>
      <c r="J32" s="205"/>
      <c r="K32" s="249"/>
      <c r="L32" s="249"/>
      <c r="M32" s="230"/>
      <c r="N32" s="249"/>
      <c r="O32" s="230"/>
      <c r="P32" s="382"/>
      <c r="Q32" s="383"/>
      <c r="R32" s="249"/>
      <c r="S32" s="249"/>
      <c r="T32" s="249"/>
      <c r="U32" s="307"/>
    </row>
    <row r="33" spans="1:21" ht="15.75" hidden="1">
      <c r="A33" s="588"/>
      <c r="B33" s="590"/>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hidden="1">
      <c r="A34" s="588"/>
      <c r="B34" s="590"/>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hidden="1">
      <c r="A35" s="588"/>
      <c r="B35" s="590"/>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hidden="1">
      <c r="A36" s="588"/>
      <c r="B36" s="590"/>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hidden="1">
      <c r="A37" s="588"/>
      <c r="B37" s="590"/>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hidden="1">
      <c r="A38" s="588"/>
      <c r="B38" s="590"/>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73.25">
      <c r="A39" s="588"/>
      <c r="B39" s="590" t="s">
        <v>1453</v>
      </c>
      <c r="C39" s="248" t="s">
        <v>1541</v>
      </c>
      <c r="D39" s="510" t="s">
        <v>1862</v>
      </c>
      <c r="E39" s="249" t="s">
        <v>1863</v>
      </c>
      <c r="F39" s="307">
        <v>2225</v>
      </c>
      <c r="G39" s="281" t="s">
        <v>1868</v>
      </c>
      <c r="H39" s="249">
        <v>1</v>
      </c>
      <c r="I39" s="249">
        <f>+('5. ACTIVIDADES ESPECIALES'!D98)/6</f>
        <v>4200</v>
      </c>
      <c r="J39" s="516">
        <v>2</v>
      </c>
      <c r="K39" s="249">
        <f>+I39*J39</f>
        <v>8400</v>
      </c>
      <c r="L39" s="249">
        <v>2</v>
      </c>
      <c r="M39" s="230">
        <f>+L39*I39</f>
        <v>8400</v>
      </c>
      <c r="N39" s="249">
        <v>1</v>
      </c>
      <c r="O39" s="230">
        <f>+I39*N39</f>
        <v>4200</v>
      </c>
      <c r="P39" s="382">
        <f t="shared" si="0"/>
        <v>6</v>
      </c>
      <c r="Q39" s="383">
        <f t="shared" si="1"/>
        <v>25200</v>
      </c>
      <c r="R39" s="249" t="s">
        <v>1869</v>
      </c>
      <c r="S39" s="249" t="s">
        <v>1915</v>
      </c>
      <c r="T39" s="249" t="s">
        <v>1873</v>
      </c>
      <c r="U39" s="307" t="s">
        <v>1872</v>
      </c>
    </row>
    <row r="40" spans="1:21" ht="15.75">
      <c r="A40" s="588"/>
      <c r="B40" s="590"/>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c r="A41" s="588"/>
      <c r="B41" s="590"/>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c r="A42" s="588"/>
      <c r="B42" s="590"/>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c r="A43" s="588"/>
      <c r="B43" s="590"/>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c r="A44" s="588"/>
      <c r="B44" s="590"/>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c r="A45" s="588"/>
      <c r="B45" s="590"/>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c r="A46" s="588"/>
      <c r="B46" s="590"/>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c r="A47" s="292"/>
      <c r="B47" s="293"/>
      <c r="C47" s="292" t="s">
        <v>1378</v>
      </c>
      <c r="D47" s="293"/>
      <c r="E47" s="293"/>
      <c r="F47" s="293"/>
      <c r="G47" s="294"/>
      <c r="H47" s="255">
        <f t="shared" ref="H47:O47" si="2">SUM(H8:H46)</f>
        <v>2</v>
      </c>
      <c r="I47" s="255">
        <f t="shared" si="2"/>
        <v>40978.333333333336</v>
      </c>
      <c r="J47" s="255">
        <f t="shared" si="2"/>
        <v>6</v>
      </c>
      <c r="K47" s="255">
        <f t="shared" si="2"/>
        <v>35893.333333333336</v>
      </c>
      <c r="L47" s="255">
        <f t="shared" si="2"/>
        <v>7</v>
      </c>
      <c r="M47" s="255">
        <f t="shared" si="2"/>
        <v>34693.333333333336</v>
      </c>
      <c r="N47" s="255">
        <f t="shared" si="2"/>
        <v>5</v>
      </c>
      <c r="O47" s="255">
        <f t="shared" si="2"/>
        <v>31693.333333333336</v>
      </c>
      <c r="P47" s="255">
        <f>SUM(P8:P46)</f>
        <v>20</v>
      </c>
      <c r="Q47" s="255">
        <f>SUM(Q8:Q46)</f>
        <v>143258.33333333334</v>
      </c>
      <c r="R47" s="256"/>
      <c r="S47" s="256"/>
      <c r="T47" s="256"/>
      <c r="U47" s="256"/>
    </row>
    <row r="48" spans="1:21" ht="15.7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c r="C54" s="497"/>
    </row>
    <row r="66" spans="1:6">
      <c r="A66" s="252"/>
      <c r="F66" s="252"/>
    </row>
    <row r="67" spans="1:6">
      <c r="A67" s="252"/>
      <c r="F67" s="252"/>
    </row>
    <row r="68" spans="1:6">
      <c r="A68" s="252"/>
      <c r="F68" s="252"/>
    </row>
    <row r="69" spans="1:6">
      <c r="A69" s="252"/>
      <c r="F69" s="252"/>
    </row>
    <row r="70" spans="1:6">
      <c r="A70" s="252"/>
      <c r="F70" s="252"/>
    </row>
    <row r="71" spans="1:6">
      <c r="A71" s="252"/>
      <c r="F71" s="252"/>
    </row>
    <row r="72" spans="1:6">
      <c r="A72" s="252"/>
      <c r="F72" s="252"/>
    </row>
    <row r="73" spans="1:6">
      <c r="A73" s="252"/>
      <c r="F73" s="252"/>
    </row>
    <row r="74" spans="1:6">
      <c r="A74" s="252"/>
      <c r="F74" s="252"/>
    </row>
    <row r="75" spans="1:6">
      <c r="A75" s="252"/>
      <c r="F75" s="252"/>
    </row>
    <row r="76" spans="1:6">
      <c r="A76" s="252"/>
      <c r="F76" s="252"/>
    </row>
    <row r="77" spans="1:6">
      <c r="A77" s="252"/>
      <c r="F77" s="252"/>
    </row>
    <row r="78" spans="1:6">
      <c r="A78" s="252"/>
      <c r="F78" s="252"/>
    </row>
    <row r="79" spans="1:6">
      <c r="A79" s="252"/>
      <c r="F79" s="252"/>
    </row>
    <row r="80" spans="1:6">
      <c r="A80" s="252"/>
      <c r="F80" s="252"/>
    </row>
    <row r="81" spans="1:6">
      <c r="A81" s="252"/>
      <c r="F81" s="252"/>
    </row>
    <row r="82" spans="1:6">
      <c r="A82" s="252"/>
      <c r="F82" s="252"/>
    </row>
    <row r="83" spans="1:6">
      <c r="A83" s="252"/>
      <c r="F83" s="252"/>
    </row>
    <row r="84" spans="1:6">
      <c r="A84" s="252"/>
      <c r="F84" s="252"/>
    </row>
    <row r="85" spans="1:6">
      <c r="A85" s="252"/>
      <c r="F85" s="252"/>
    </row>
    <row r="86" spans="1:6">
      <c r="A86" s="252"/>
      <c r="F86" s="252"/>
    </row>
    <row r="87" spans="1:6">
      <c r="A87" s="252"/>
      <c r="F87" s="252"/>
    </row>
    <row r="88" spans="1:6">
      <c r="A88" s="252"/>
      <c r="F88" s="252"/>
    </row>
    <row r="89" spans="1:6">
      <c r="A89" s="252"/>
      <c r="F89" s="252"/>
    </row>
    <row r="90" spans="1:6">
      <c r="A90" s="252"/>
      <c r="F90" s="252"/>
    </row>
    <row r="91" spans="1:6">
      <c r="A91" s="252"/>
      <c r="F91" s="252"/>
    </row>
    <row r="92" spans="1:6">
      <c r="A92" s="252"/>
      <c r="F92" s="252"/>
    </row>
    <row r="93" spans="1:6">
      <c r="A93" s="252"/>
      <c r="F93" s="252"/>
    </row>
    <row r="94" spans="1:6">
      <c r="A94" s="252"/>
      <c r="F94" s="252"/>
    </row>
    <row r="95" spans="1:6">
      <c r="A95" s="252"/>
      <c r="F95" s="252"/>
    </row>
    <row r="96" spans="1:6">
      <c r="A96" s="252"/>
      <c r="F96" s="252"/>
    </row>
    <row r="97" spans="1:6">
      <c r="A97" s="252"/>
      <c r="F97" s="252"/>
    </row>
    <row r="98" spans="1:6">
      <c r="A98" s="252"/>
      <c r="F98" s="252"/>
    </row>
    <row r="99" spans="1:6">
      <c r="A99" s="252"/>
      <c r="F99" s="252"/>
    </row>
    <row r="100" spans="1:6">
      <c r="A100" s="252"/>
      <c r="F100" s="252"/>
    </row>
    <row r="101" spans="1:6">
      <c r="A101" s="252"/>
      <c r="F101" s="252"/>
    </row>
    <row r="102" spans="1:6">
      <c r="A102" s="252"/>
      <c r="F102" s="252"/>
    </row>
    <row r="103" spans="1:6">
      <c r="A103" s="252"/>
      <c r="F103" s="252"/>
    </row>
    <row r="104" spans="1:6">
      <c r="A104" s="252"/>
      <c r="F104" s="252"/>
    </row>
    <row r="105" spans="1:6">
      <c r="A105" s="252"/>
      <c r="F105" s="252"/>
    </row>
    <row r="106" spans="1:6">
      <c r="A106" s="252"/>
      <c r="F106" s="252"/>
    </row>
    <row r="107" spans="1:6">
      <c r="A107" s="252"/>
      <c r="F107" s="252"/>
    </row>
    <row r="108" spans="1:6">
      <c r="A108" s="252"/>
      <c r="F108" s="252"/>
    </row>
    <row r="109" spans="1:6">
      <c r="A109" s="252"/>
      <c r="F109" s="252"/>
    </row>
    <row r="110" spans="1:6">
      <c r="A110" s="252"/>
      <c r="F110" s="252"/>
    </row>
    <row r="111" spans="1:6">
      <c r="A111" s="252"/>
      <c r="F111" s="252"/>
    </row>
    <row r="112" spans="1:6">
      <c r="A112" s="252"/>
      <c r="F112" s="252"/>
    </row>
    <row r="113" spans="1:6">
      <c r="A113" s="252"/>
      <c r="F113" s="252"/>
    </row>
    <row r="114" spans="1:6">
      <c r="A114" s="252"/>
      <c r="F114" s="252"/>
    </row>
    <row r="115" spans="1:6">
      <c r="A115" s="252"/>
      <c r="F115" s="252"/>
    </row>
    <row r="116" spans="1:6">
      <c r="A116" s="252"/>
      <c r="F116" s="252"/>
    </row>
    <row r="117" spans="1:6">
      <c r="A117" s="252"/>
      <c r="F117" s="252"/>
    </row>
    <row r="118" spans="1:6">
      <c r="A118" s="252"/>
      <c r="F118" s="252"/>
    </row>
    <row r="119" spans="1:6">
      <c r="A119" s="252"/>
      <c r="F119" s="252"/>
    </row>
    <row r="120" spans="1:6">
      <c r="A120" s="252"/>
      <c r="F120" s="252"/>
    </row>
    <row r="121" spans="1:6">
      <c r="A121" s="252"/>
      <c r="F121" s="252"/>
    </row>
    <row r="122" spans="1:6">
      <c r="A122" s="252"/>
      <c r="F122" s="252"/>
    </row>
    <row r="123" spans="1:6">
      <c r="A123" s="252"/>
      <c r="F123" s="252"/>
    </row>
    <row r="124" spans="1:6">
      <c r="A124" s="252"/>
      <c r="F124" s="252"/>
    </row>
    <row r="125" spans="1:6">
      <c r="A125" s="252"/>
      <c r="F125" s="252"/>
    </row>
    <row r="126" spans="1:6">
      <c r="A126" s="252"/>
      <c r="F126" s="252"/>
    </row>
    <row r="127" spans="1:6">
      <c r="A127" s="252"/>
      <c r="F127" s="252"/>
    </row>
    <row r="128" spans="1:6">
      <c r="A128" s="252"/>
      <c r="F128" s="252"/>
    </row>
    <row r="129" spans="1:6">
      <c r="A129" s="252"/>
      <c r="F129" s="252"/>
    </row>
    <row r="130" spans="1:6">
      <c r="A130" s="252"/>
      <c r="F130" s="252"/>
    </row>
    <row r="131" spans="1:6">
      <c r="A131" s="252"/>
      <c r="F131" s="252"/>
    </row>
    <row r="132" spans="1:6">
      <c r="A132" s="252"/>
      <c r="F132" s="252"/>
    </row>
    <row r="133" spans="1:6">
      <c r="A133" s="252"/>
      <c r="F133" s="252"/>
    </row>
    <row r="134" spans="1:6">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J170"/>
  <sheetViews>
    <sheetView showGridLines="0" topLeftCell="H1" zoomScale="80" zoomScaleNormal="80" workbookViewId="0">
      <pane ySplit="7" topLeftCell="A8" activePane="bottomLeft" state="frozen"/>
      <selection activeCell="A7" sqref="A7"/>
      <selection pane="bottomLeft" activeCell="U56" activeCellId="1" sqref="S56 U56"/>
    </sheetView>
  </sheetViews>
  <sheetFormatPr baseColWidth="10" defaultColWidth="11.42578125" defaultRowHeight="12.7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c r="D1" s="79" t="s">
        <v>2122</v>
      </c>
      <c r="F1" s="289"/>
      <c r="H1" s="284" t="s">
        <v>90</v>
      </c>
      <c r="J1" s="284"/>
      <c r="K1" s="284"/>
      <c r="L1" s="284"/>
      <c r="M1" s="499" t="s">
        <v>1564</v>
      </c>
      <c r="N1" s="499" t="s">
        <v>1563</v>
      </c>
      <c r="O1" s="499" t="s">
        <v>1562</v>
      </c>
      <c r="P1" s="499" t="s">
        <v>1561</v>
      </c>
      <c r="Q1" s="499" t="s">
        <v>1560</v>
      </c>
      <c r="R1" s="499" t="s">
        <v>1559</v>
      </c>
      <c r="S1" s="499" t="s">
        <v>1558</v>
      </c>
      <c r="T1" s="499" t="s">
        <v>1557</v>
      </c>
      <c r="U1" s="499" t="s">
        <v>1556</v>
      </c>
      <c r="V1" s="499" t="s">
        <v>1542</v>
      </c>
      <c r="W1" s="499" t="s">
        <v>1543</v>
      </c>
      <c r="X1" s="499" t="s">
        <v>1544</v>
      </c>
      <c r="Y1" s="499" t="s">
        <v>1545</v>
      </c>
      <c r="Z1" s="499" t="s">
        <v>1546</v>
      </c>
      <c r="AA1" s="499" t="s">
        <v>1547</v>
      </c>
      <c r="AB1" s="499" t="s">
        <v>1548</v>
      </c>
      <c r="AC1" s="499" t="s">
        <v>1549</v>
      </c>
      <c r="AD1" s="499" t="s">
        <v>1550</v>
      </c>
      <c r="AE1" s="499" t="s">
        <v>1551</v>
      </c>
      <c r="AF1" s="499" t="s">
        <v>1930</v>
      </c>
      <c r="AG1" s="499" t="s">
        <v>1552</v>
      </c>
      <c r="AH1" s="499" t="s">
        <v>1553</v>
      </c>
      <c r="AI1" s="499" t="s">
        <v>1554</v>
      </c>
      <c r="AJ1" s="499" t="s">
        <v>1555</v>
      </c>
    </row>
    <row r="2" spans="1:36" ht="18.75">
      <c r="A2" s="268" t="s">
        <v>1347</v>
      </c>
      <c r="D2" s="79" t="s">
        <v>2123</v>
      </c>
      <c r="F2" s="289"/>
      <c r="H2" s="284"/>
      <c r="J2" s="284"/>
      <c r="K2" s="284"/>
      <c r="L2" s="284"/>
      <c r="M2" s="284"/>
      <c r="N2" s="284"/>
      <c r="O2" s="284"/>
      <c r="P2" s="284"/>
      <c r="Q2" s="284"/>
      <c r="R2" s="284"/>
      <c r="S2" s="284"/>
      <c r="T2" s="284"/>
      <c r="U2" s="284"/>
      <c r="V2" s="284"/>
      <c r="W2" s="284"/>
      <c r="X2" s="284"/>
      <c r="Y2" s="284"/>
      <c r="Z2" s="284"/>
      <c r="AA2" s="284"/>
    </row>
    <row r="3" spans="1:36" ht="18.75">
      <c r="A3" s="317" t="s">
        <v>1464</v>
      </c>
      <c r="F3" s="289"/>
      <c r="H3" s="284"/>
      <c r="J3" s="284"/>
      <c r="K3" s="284"/>
      <c r="L3" s="284"/>
      <c r="M3" s="284"/>
      <c r="N3" s="284"/>
      <c r="O3" s="284"/>
      <c r="P3" s="284"/>
      <c r="Q3" s="284"/>
      <c r="R3" s="284"/>
      <c r="S3" s="284"/>
      <c r="T3" s="284"/>
      <c r="U3" s="284"/>
      <c r="V3" s="284"/>
      <c r="W3" s="284"/>
      <c r="X3" s="284"/>
      <c r="Y3" s="284"/>
      <c r="Z3" s="284"/>
      <c r="AA3" s="284"/>
    </row>
    <row r="4" spans="1:36" ht="15">
      <c r="A4" s="372" t="s">
        <v>1465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c r="A5" s="566" t="s">
        <v>96</v>
      </c>
      <c r="B5" s="565" t="s">
        <v>110</v>
      </c>
      <c r="C5" s="568" t="s">
        <v>1523</v>
      </c>
      <c r="D5" s="568" t="s">
        <v>1524</v>
      </c>
      <c r="E5" s="568" t="s">
        <v>86</v>
      </c>
      <c r="F5" s="568" t="s">
        <v>391</v>
      </c>
      <c r="G5" s="568" t="s">
        <v>87</v>
      </c>
      <c r="H5" s="571" t="s">
        <v>99</v>
      </c>
      <c r="I5" s="577"/>
      <c r="J5" s="577"/>
      <c r="K5" s="577"/>
      <c r="L5" s="577"/>
      <c r="M5" s="577"/>
      <c r="N5" s="577"/>
      <c r="O5" s="572"/>
      <c r="P5" s="573" t="s">
        <v>100</v>
      </c>
      <c r="Q5" s="574"/>
      <c r="R5" s="565" t="s">
        <v>102</v>
      </c>
      <c r="S5" s="565" t="s">
        <v>109</v>
      </c>
      <c r="T5" s="565" t="s">
        <v>108</v>
      </c>
      <c r="U5" s="562" t="s">
        <v>88</v>
      </c>
    </row>
    <row r="6" spans="1:36" s="66" customFormat="1" ht="15" customHeight="1">
      <c r="A6" s="566"/>
      <c r="B6" s="566"/>
      <c r="C6" s="569"/>
      <c r="D6" s="569"/>
      <c r="E6" s="569"/>
      <c r="F6" s="569"/>
      <c r="G6" s="569"/>
      <c r="H6" s="571" t="s">
        <v>103</v>
      </c>
      <c r="I6" s="572"/>
      <c r="J6" s="571" t="s">
        <v>104</v>
      </c>
      <c r="K6" s="572"/>
      <c r="L6" s="571" t="s">
        <v>105</v>
      </c>
      <c r="M6" s="572"/>
      <c r="N6" s="571" t="s">
        <v>106</v>
      </c>
      <c r="O6" s="572"/>
      <c r="P6" s="575"/>
      <c r="Q6" s="576"/>
      <c r="R6" s="566"/>
      <c r="S6" s="566"/>
      <c r="T6" s="566"/>
      <c r="U6" s="563"/>
    </row>
    <row r="7" spans="1:36" s="66" customFormat="1" ht="24" customHeight="1">
      <c r="A7" s="567"/>
      <c r="B7" s="567"/>
      <c r="C7" s="570"/>
      <c r="D7" s="570"/>
      <c r="E7" s="570"/>
      <c r="F7" s="570"/>
      <c r="G7" s="570"/>
      <c r="H7" s="435" t="s">
        <v>107</v>
      </c>
      <c r="I7" s="435" t="s">
        <v>12</v>
      </c>
      <c r="J7" s="435" t="s">
        <v>107</v>
      </c>
      <c r="K7" s="435" t="s">
        <v>12</v>
      </c>
      <c r="L7" s="435" t="s">
        <v>107</v>
      </c>
      <c r="M7" s="435" t="s">
        <v>12</v>
      </c>
      <c r="N7" s="435" t="s">
        <v>107</v>
      </c>
      <c r="O7" s="435" t="s">
        <v>12</v>
      </c>
      <c r="P7" s="435" t="s">
        <v>107</v>
      </c>
      <c r="Q7" s="435" t="s">
        <v>12</v>
      </c>
      <c r="R7" s="567"/>
      <c r="S7" s="567"/>
      <c r="T7" s="567"/>
      <c r="U7" s="564"/>
    </row>
    <row r="8" spans="1:36" ht="15.75" customHeight="1">
      <c r="A8" s="436"/>
      <c r="B8" s="437"/>
      <c r="C8" s="438"/>
      <c r="D8" s="438"/>
      <c r="E8" s="438"/>
      <c r="F8" s="439"/>
      <c r="G8" s="438"/>
      <c r="H8" s="440"/>
      <c r="I8" s="440"/>
      <c r="J8" s="440"/>
      <c r="K8" s="440"/>
      <c r="L8" s="440"/>
      <c r="M8" s="440"/>
      <c r="N8" s="440"/>
      <c r="O8" s="440"/>
      <c r="P8" s="440"/>
      <c r="Q8" s="440"/>
      <c r="R8" s="441"/>
      <c r="S8" s="441"/>
      <c r="T8" s="441"/>
      <c r="U8" s="442"/>
    </row>
    <row r="9" spans="1:36" ht="209.25" customHeight="1">
      <c r="A9" s="591" t="s">
        <v>1456</v>
      </c>
      <c r="B9" s="590" t="s">
        <v>1454</v>
      </c>
      <c r="C9" s="360" t="s">
        <v>1564</v>
      </c>
      <c r="D9" s="360" t="s">
        <v>1931</v>
      </c>
      <c r="E9" s="281" t="s">
        <v>1932</v>
      </c>
      <c r="F9" s="360">
        <v>3331</v>
      </c>
      <c r="G9" s="360" t="s">
        <v>1933</v>
      </c>
      <c r="H9" s="250"/>
      <c r="I9" s="349"/>
      <c r="J9" s="517">
        <v>1</v>
      </c>
      <c r="K9" s="524">
        <f>+'1. TALLERES SEMINARIOS'!D29</f>
        <v>14278.333333333334</v>
      </c>
      <c r="L9" s="351"/>
      <c r="M9" s="349"/>
      <c r="N9" s="351"/>
      <c r="O9" s="349"/>
      <c r="P9" s="387">
        <f t="shared" ref="P9:P40" si="0">H9+J9+L9+N9</f>
        <v>1</v>
      </c>
      <c r="Q9" s="388">
        <f t="shared" ref="Q9:Q40" si="1">I9+K9+M9+O9</f>
        <v>14278.333333333334</v>
      </c>
      <c r="R9" s="349" t="s">
        <v>1755</v>
      </c>
      <c r="S9" s="249" t="s">
        <v>1934</v>
      </c>
      <c r="T9" s="249" t="s">
        <v>1756</v>
      </c>
      <c r="U9" s="249" t="s">
        <v>1779</v>
      </c>
    </row>
    <row r="10" spans="1:36" ht="94.5">
      <c r="A10" s="592"/>
      <c r="B10" s="590"/>
      <c r="C10" s="307" t="s">
        <v>1562</v>
      </c>
      <c r="D10" s="307" t="s">
        <v>1762</v>
      </c>
      <c r="E10" s="249" t="s">
        <v>1763</v>
      </c>
      <c r="F10" s="307">
        <v>3332</v>
      </c>
      <c r="G10" s="307" t="s">
        <v>1935</v>
      </c>
      <c r="H10" s="250"/>
      <c r="I10" s="349"/>
      <c r="J10" s="517">
        <v>1</v>
      </c>
      <c r="K10" s="349">
        <f>+'5. ACTIVIDADES ESPECIALES'!D142/2</f>
        <v>7343.75</v>
      </c>
      <c r="L10" s="517">
        <v>1</v>
      </c>
      <c r="M10" s="349">
        <f>+K10</f>
        <v>7343.75</v>
      </c>
      <c r="N10" s="351"/>
      <c r="O10" s="349"/>
      <c r="P10" s="387">
        <f t="shared" si="0"/>
        <v>2</v>
      </c>
      <c r="Q10" s="388">
        <f t="shared" si="1"/>
        <v>14687.5</v>
      </c>
      <c r="R10" s="349" t="s">
        <v>1755</v>
      </c>
      <c r="S10" s="249" t="s">
        <v>1764</v>
      </c>
      <c r="T10" s="249" t="s">
        <v>1756</v>
      </c>
      <c r="U10" s="249" t="s">
        <v>1757</v>
      </c>
    </row>
    <row r="11" spans="1:36" ht="15.75" hidden="1">
      <c r="A11" s="592"/>
      <c r="B11" s="590"/>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hidden="1">
      <c r="A12" s="592"/>
      <c r="B12" s="590"/>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hidden="1">
      <c r="A13" s="592"/>
      <c r="B13" s="590"/>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hidden="1">
      <c r="A14" s="592"/>
      <c r="B14" s="590"/>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hidden="1">
      <c r="A15" s="592"/>
      <c r="B15" s="590"/>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hidden="1">
      <c r="A16" s="593"/>
      <c r="B16" s="590"/>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hidden="1">
      <c r="A17" s="587" t="s">
        <v>1455</v>
      </c>
      <c r="B17" s="587" t="s">
        <v>1936</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hidden="1">
      <c r="A18" s="588"/>
      <c r="B18" s="588"/>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hidden="1">
      <c r="A19" s="588"/>
      <c r="B19" s="588"/>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hidden="1">
      <c r="A20" s="588"/>
      <c r="B20" s="588"/>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hidden="1">
      <c r="A21" s="588"/>
      <c r="B21" s="588"/>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hidden="1">
      <c r="A22" s="588"/>
      <c r="B22" s="589"/>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hidden="1" customHeight="1">
      <c r="A23" s="588"/>
      <c r="B23" s="587" t="s">
        <v>1937</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hidden="1">
      <c r="A24" s="588"/>
      <c r="B24" s="588"/>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hidden="1">
      <c r="A25" s="588"/>
      <c r="B25" s="588"/>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hidden="1">
      <c r="A26" s="588"/>
      <c r="B26" s="588"/>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hidden="1">
      <c r="A27" s="588"/>
      <c r="B27" s="588"/>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hidden="1">
      <c r="A28" s="588"/>
      <c r="B28" s="588"/>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hidden="1">
      <c r="A29" s="588"/>
      <c r="B29" s="590" t="s">
        <v>1938</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hidden="1">
      <c r="A30" s="588"/>
      <c r="B30" s="590"/>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hidden="1">
      <c r="A31" s="588"/>
      <c r="B31" s="590"/>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hidden="1">
      <c r="A32" s="588"/>
      <c r="B32" s="590"/>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hidden="1">
      <c r="A33" s="588"/>
      <c r="B33" s="590"/>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41.75" hidden="1">
      <c r="A34" s="588"/>
      <c r="B34" s="590" t="s">
        <v>1939</v>
      </c>
      <c r="C34" s="307" t="s">
        <v>1545</v>
      </c>
      <c r="D34" s="307" t="s">
        <v>1758</v>
      </c>
      <c r="E34" s="249" t="s">
        <v>1759</v>
      </c>
      <c r="F34" s="307"/>
      <c r="G34" s="307" t="s">
        <v>1760</v>
      </c>
      <c r="H34" s="249"/>
      <c r="I34" s="350"/>
      <c r="J34" s="349"/>
      <c r="K34" s="349"/>
      <c r="L34" s="349">
        <v>1</v>
      </c>
      <c r="M34" s="349"/>
      <c r="N34" s="349"/>
      <c r="O34" s="349"/>
      <c r="P34" s="387">
        <f t="shared" si="0"/>
        <v>1</v>
      </c>
      <c r="Q34" s="388">
        <f t="shared" si="1"/>
        <v>0</v>
      </c>
      <c r="R34" s="349" t="s">
        <v>1755</v>
      </c>
      <c r="S34" s="249" t="s">
        <v>1761</v>
      </c>
      <c r="T34" s="249" t="s">
        <v>1756</v>
      </c>
      <c r="U34" s="249" t="s">
        <v>1757</v>
      </c>
    </row>
    <row r="35" spans="1:21" ht="15.75" hidden="1">
      <c r="A35" s="588"/>
      <c r="B35" s="590"/>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hidden="1">
      <c r="A36" s="588"/>
      <c r="B36" s="590"/>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hidden="1">
      <c r="A37" s="588"/>
      <c r="B37" s="590"/>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hidden="1">
      <c r="A38" s="588"/>
      <c r="B38" s="590" t="s">
        <v>1940</v>
      </c>
      <c r="C38" s="307"/>
      <c r="D38" s="307"/>
      <c r="E38" s="249"/>
      <c r="F38" s="307"/>
      <c r="G38" s="307"/>
      <c r="H38" s="249"/>
      <c r="I38" s="350"/>
      <c r="J38" s="349"/>
      <c r="K38" s="349"/>
      <c r="L38" s="349"/>
      <c r="M38" s="349"/>
      <c r="N38" s="349"/>
      <c r="O38" s="349"/>
      <c r="P38" s="387">
        <f t="shared" si="0"/>
        <v>0</v>
      </c>
      <c r="Q38" s="388">
        <f t="shared" si="1"/>
        <v>0</v>
      </c>
      <c r="R38" s="349"/>
      <c r="S38" s="249"/>
      <c r="T38" s="249"/>
      <c r="U38" s="249"/>
    </row>
    <row r="39" spans="1:21" ht="15.75" hidden="1">
      <c r="A39" s="588"/>
      <c r="B39" s="590"/>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hidden="1">
      <c r="A40" s="588"/>
      <c r="B40" s="590"/>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hidden="1">
      <c r="A41" s="588"/>
      <c r="B41" s="590"/>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hidden="1">
      <c r="A42" s="588"/>
      <c r="B42" s="590"/>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35">
      <c r="A43" s="587" t="s">
        <v>1456</v>
      </c>
      <c r="B43" s="590" t="s">
        <v>1941</v>
      </c>
      <c r="C43" s="307" t="s">
        <v>1560</v>
      </c>
      <c r="D43" s="307" t="s">
        <v>1765</v>
      </c>
      <c r="E43" s="249" t="s">
        <v>1780</v>
      </c>
      <c r="F43" s="307">
        <v>3333</v>
      </c>
      <c r="G43" s="307" t="s">
        <v>1766</v>
      </c>
      <c r="H43" s="515">
        <v>1</v>
      </c>
      <c r="I43" s="349">
        <f>+'5. ACTIVIDADES ESPECIALES'!D186</f>
        <v>9000</v>
      </c>
      <c r="J43" s="351"/>
      <c r="K43" s="349"/>
      <c r="L43" s="351"/>
      <c r="M43" s="349"/>
      <c r="N43" s="351"/>
      <c r="O43" s="349"/>
      <c r="P43" s="387">
        <f t="shared" si="2"/>
        <v>1</v>
      </c>
      <c r="Q43" s="388">
        <f t="shared" si="3"/>
        <v>9000</v>
      </c>
      <c r="R43" s="349" t="s">
        <v>1767</v>
      </c>
      <c r="S43" s="249" t="s">
        <v>1768</v>
      </c>
      <c r="T43" s="249" t="s">
        <v>1769</v>
      </c>
      <c r="U43" s="249" t="s">
        <v>1770</v>
      </c>
    </row>
    <row r="44" spans="1:21" ht="15.75" hidden="1">
      <c r="A44" s="588"/>
      <c r="B44" s="590"/>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hidden="1">
      <c r="A45" s="588"/>
      <c r="B45" s="590"/>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hidden="1">
      <c r="A46" s="588"/>
      <c r="B46" s="590"/>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hidden="1">
      <c r="A47" s="588"/>
      <c r="B47" s="590"/>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hidden="1">
      <c r="A48" s="588"/>
      <c r="B48" s="590"/>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hidden="1" customHeight="1">
      <c r="A49" s="588"/>
      <c r="B49" s="590" t="s">
        <v>1457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hidden="1" customHeight="1">
      <c r="A50" s="588"/>
      <c r="B50" s="590"/>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hidden="1" customHeight="1">
      <c r="A51" s="588"/>
      <c r="B51" s="590"/>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202.5" customHeight="1">
      <c r="A52" s="588"/>
      <c r="B52" s="590" t="s">
        <v>1458</v>
      </c>
      <c r="C52" s="307" t="s">
        <v>1552</v>
      </c>
      <c r="D52" s="307" t="s">
        <v>1771</v>
      </c>
      <c r="E52" s="249" t="s">
        <v>1772</v>
      </c>
      <c r="F52" s="307">
        <v>3334</v>
      </c>
      <c r="G52" s="507" t="s">
        <v>1773</v>
      </c>
      <c r="H52" s="515">
        <v>1</v>
      </c>
      <c r="I52" s="524">
        <f>+'1. TALLERES SEMINARIOS'!D48</f>
        <v>5878.333333333333</v>
      </c>
      <c r="J52" s="517">
        <v>1</v>
      </c>
      <c r="K52" s="524">
        <f>+'1. TALLERES SEMINARIOS'!D48</f>
        <v>5878.333333333333</v>
      </c>
      <c r="L52" s="517">
        <v>1</v>
      </c>
      <c r="M52" s="524">
        <f>+K52</f>
        <v>5878.333333333333</v>
      </c>
      <c r="N52" s="351"/>
      <c r="O52" s="349"/>
      <c r="P52" s="387">
        <f t="shared" si="2"/>
        <v>3</v>
      </c>
      <c r="Q52" s="388">
        <f t="shared" si="3"/>
        <v>17635</v>
      </c>
      <c r="R52" s="349" t="s">
        <v>1755</v>
      </c>
      <c r="S52" s="249" t="s">
        <v>1774</v>
      </c>
      <c r="T52" s="249" t="s">
        <v>1756</v>
      </c>
      <c r="U52" s="249" t="s">
        <v>1757</v>
      </c>
    </row>
    <row r="53" spans="1:21" ht="15.75" hidden="1" customHeight="1">
      <c r="A53" s="588"/>
      <c r="B53" s="590"/>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hidden="1" customHeight="1">
      <c r="A54" s="588"/>
      <c r="B54" s="590"/>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hidden="1" customHeight="1">
      <c r="A55" s="588"/>
      <c r="B55" s="590"/>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34.25" customHeight="1">
      <c r="A56" s="588"/>
      <c r="B56" s="590" t="s">
        <v>1459</v>
      </c>
      <c r="C56" s="307" t="s">
        <v>1552</v>
      </c>
      <c r="D56" s="307" t="s">
        <v>1775</v>
      </c>
      <c r="E56" s="249" t="s">
        <v>1776</v>
      </c>
      <c r="F56" s="307">
        <v>3335</v>
      </c>
      <c r="G56" s="307" t="s">
        <v>1777</v>
      </c>
      <c r="H56" s="250"/>
      <c r="I56" s="349"/>
      <c r="J56" s="351"/>
      <c r="K56" s="349"/>
      <c r="L56" s="351"/>
      <c r="M56" s="349"/>
      <c r="N56" s="351">
        <v>1</v>
      </c>
      <c r="O56" s="349"/>
      <c r="P56" s="387">
        <f t="shared" si="2"/>
        <v>1</v>
      </c>
      <c r="Q56" s="388">
        <f t="shared" si="3"/>
        <v>0</v>
      </c>
      <c r="R56" s="349" t="s">
        <v>1755</v>
      </c>
      <c r="S56" s="249" t="s">
        <v>1778</v>
      </c>
      <c r="T56" s="249" t="s">
        <v>1756</v>
      </c>
      <c r="U56" s="249" t="s">
        <v>1757</v>
      </c>
    </row>
    <row r="57" spans="1:21" ht="15.75" hidden="1" customHeight="1">
      <c r="A57" s="588"/>
      <c r="B57" s="590"/>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hidden="1" customHeight="1">
      <c r="A58" s="588"/>
      <c r="B58" s="590"/>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hidden="1" customHeight="1">
      <c r="A59" s="588"/>
      <c r="B59" s="590"/>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hidden="1">
      <c r="A60" s="588"/>
      <c r="B60" s="590" t="s">
        <v>1460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hidden="1">
      <c r="A61" s="588"/>
      <c r="B61" s="590"/>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hidden="1">
      <c r="A62" s="588"/>
      <c r="B62" s="590"/>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hidden="1">
      <c r="A63" s="588"/>
      <c r="B63" s="590"/>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hidden="1" customHeight="1">
      <c r="A64" s="588"/>
      <c r="B64" s="595" t="s">
        <v>1461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hidden="1" customHeight="1">
      <c r="A65" s="588"/>
      <c r="B65" s="596"/>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hidden="1" customHeight="1">
      <c r="A66" s="588"/>
      <c r="B66" s="596"/>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hidden="1" customHeight="1">
      <c r="A67" s="588"/>
      <c r="B67" s="597"/>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hidden="1">
      <c r="A68" s="588"/>
      <c r="B68" s="594" t="s">
        <v>1462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hidden="1">
      <c r="A69" s="588"/>
      <c r="B69" s="594"/>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hidden="1">
      <c r="A70" s="588"/>
      <c r="B70" s="594"/>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hidden="1" customHeight="1">
      <c r="A71" s="588"/>
      <c r="B71" s="595" t="s">
        <v>1463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hidden="1" customHeight="1">
      <c r="A72" s="588"/>
      <c r="B72" s="596"/>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hidden="1">
      <c r="A73" s="588"/>
      <c r="B73" s="597"/>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c r="A74" s="292"/>
      <c r="B74" s="293"/>
      <c r="C74" s="292" t="s">
        <v>97</v>
      </c>
      <c r="D74" s="293"/>
      <c r="E74" s="293"/>
      <c r="F74" s="293"/>
      <c r="G74" s="294"/>
      <c r="H74" s="263">
        <f>SUM(H8:H73)</f>
        <v>2</v>
      </c>
      <c r="I74" s="263">
        <f t="shared" ref="I74:Q74" si="4">SUM(I8:I73)</f>
        <v>14878.333333333332</v>
      </c>
      <c r="J74" s="263">
        <f t="shared" si="4"/>
        <v>3</v>
      </c>
      <c r="K74" s="263">
        <f t="shared" si="4"/>
        <v>27500.416666666668</v>
      </c>
      <c r="L74" s="263">
        <f t="shared" si="4"/>
        <v>3</v>
      </c>
      <c r="M74" s="263">
        <f t="shared" si="4"/>
        <v>13222.083333333332</v>
      </c>
      <c r="N74" s="263">
        <f t="shared" si="4"/>
        <v>1</v>
      </c>
      <c r="O74" s="263">
        <f t="shared" si="4"/>
        <v>0</v>
      </c>
      <c r="P74" s="263">
        <f t="shared" si="4"/>
        <v>9</v>
      </c>
      <c r="Q74" s="263">
        <f t="shared" si="4"/>
        <v>55600.833333333336</v>
      </c>
      <c r="R74" s="264"/>
      <c r="S74" s="264"/>
      <c r="T74" s="264"/>
      <c r="U74" s="264"/>
    </row>
    <row r="75" spans="1:21" ht="15.75">
      <c r="A75" s="260"/>
      <c r="B75" s="260"/>
      <c r="C75" s="260"/>
      <c r="D75" s="260"/>
      <c r="E75" s="260"/>
      <c r="F75" s="259"/>
      <c r="G75" s="260"/>
      <c r="H75" s="260"/>
      <c r="S75" s="265"/>
      <c r="T75" s="265"/>
      <c r="U75" s="266"/>
    </row>
    <row r="76" spans="1:21" ht="15.75">
      <c r="F76" s="259"/>
      <c r="S76" s="265"/>
      <c r="T76" s="265"/>
    </row>
    <row r="77" spans="1:21" ht="15.75">
      <c r="F77" s="259"/>
      <c r="S77" s="265"/>
      <c r="T77" s="265"/>
    </row>
    <row r="78" spans="1:21" ht="15.75">
      <c r="F78" s="259"/>
      <c r="S78" s="265"/>
      <c r="T78" s="265"/>
    </row>
    <row r="79" spans="1:21" ht="15.75">
      <c r="F79" s="259"/>
      <c r="S79" s="265"/>
      <c r="T79" s="265"/>
    </row>
    <row r="80" spans="1:21" ht="15.75">
      <c r="F80" s="259"/>
      <c r="S80" s="265"/>
      <c r="T80" s="265"/>
    </row>
    <row r="81" spans="6:20" ht="15.75">
      <c r="F81" s="259"/>
      <c r="S81" s="265"/>
      <c r="T81" s="265"/>
    </row>
    <row r="82" spans="6:20" ht="15.75">
      <c r="F82" s="259"/>
      <c r="S82" s="265"/>
      <c r="T82" s="265"/>
    </row>
    <row r="83" spans="6:20" ht="15.75">
      <c r="F83" s="259"/>
      <c r="S83" s="265"/>
      <c r="T83" s="265"/>
    </row>
    <row r="84" spans="6:20" ht="15.75">
      <c r="F84" s="259"/>
      <c r="S84" s="267"/>
      <c r="T84" s="267"/>
    </row>
    <row r="85" spans="6:20" ht="15.75">
      <c r="F85" s="259"/>
      <c r="S85" s="265"/>
      <c r="T85" s="265"/>
    </row>
    <row r="86" spans="6:20" ht="15.75">
      <c r="F86" s="259"/>
      <c r="S86" s="265"/>
      <c r="T86" s="265"/>
    </row>
    <row r="87" spans="6:20" ht="15.75">
      <c r="F87" s="259"/>
      <c r="S87" s="265"/>
      <c r="T87" s="265"/>
    </row>
    <row r="88" spans="6:20" ht="15.75">
      <c r="F88" s="259"/>
      <c r="S88" s="265"/>
      <c r="T88" s="265"/>
    </row>
    <row r="89" spans="6:20" ht="15.75">
      <c r="F89" s="259"/>
      <c r="S89" s="265"/>
      <c r="T89" s="265"/>
    </row>
    <row r="90" spans="6:20" ht="15.75">
      <c r="F90" s="259"/>
      <c r="S90" s="265"/>
      <c r="T90" s="265"/>
    </row>
    <row r="91" spans="6:20" ht="15.75">
      <c r="F91" s="259"/>
      <c r="S91" s="265"/>
      <c r="T91" s="265"/>
    </row>
    <row r="92" spans="6:20" ht="15.75">
      <c r="F92" s="259"/>
      <c r="S92" s="265"/>
      <c r="T92" s="265"/>
    </row>
    <row r="93" spans="6:20" ht="15.75">
      <c r="F93" s="259"/>
      <c r="S93" s="265"/>
      <c r="T93" s="265"/>
    </row>
    <row r="94" spans="6:20">
      <c r="S94" s="265"/>
      <c r="T94" s="265"/>
    </row>
    <row r="95" spans="6:20">
      <c r="S95" s="265"/>
      <c r="T95" s="265"/>
    </row>
    <row r="96" spans="6:20">
      <c r="S96" s="265"/>
      <c r="T96" s="265"/>
    </row>
    <row r="97" spans="6:20">
      <c r="S97" s="265"/>
      <c r="T97" s="265"/>
    </row>
    <row r="98" spans="6:20">
      <c r="S98" s="265"/>
      <c r="T98" s="265"/>
    </row>
    <row r="99" spans="6:20">
      <c r="S99" s="265"/>
      <c r="T99" s="265"/>
    </row>
    <row r="100" spans="6:20">
      <c r="S100" s="265"/>
      <c r="T100" s="265"/>
    </row>
    <row r="101" spans="6:20">
      <c r="S101" s="265"/>
      <c r="T101" s="265"/>
    </row>
    <row r="105" spans="6:20">
      <c r="F105" s="252"/>
      <c r="S105" s="262"/>
      <c r="T105" s="262"/>
    </row>
    <row r="106" spans="6:20">
      <c r="F106" s="252"/>
      <c r="S106" s="262"/>
      <c r="T106" s="262"/>
    </row>
    <row r="107" spans="6:20">
      <c r="F107" s="252"/>
      <c r="S107" s="262"/>
      <c r="T107" s="262"/>
    </row>
    <row r="108" spans="6:20">
      <c r="F108" s="252"/>
      <c r="S108" s="262"/>
      <c r="T108" s="262"/>
    </row>
    <row r="109" spans="6:20">
      <c r="F109" s="252"/>
      <c r="S109" s="262"/>
      <c r="T109" s="262"/>
    </row>
    <row r="110" spans="6:20">
      <c r="F110" s="252"/>
      <c r="S110" s="262"/>
      <c r="T110" s="262"/>
    </row>
    <row r="111" spans="6:20">
      <c r="F111" s="252"/>
      <c r="S111" s="262"/>
      <c r="T111" s="262"/>
    </row>
    <row r="112" spans="6:20">
      <c r="F112" s="252"/>
      <c r="S112" s="262"/>
      <c r="T112" s="262"/>
    </row>
    <row r="113" spans="6:20">
      <c r="F113" s="252"/>
      <c r="S113" s="262"/>
      <c r="T113" s="262"/>
    </row>
    <row r="114" spans="6:20">
      <c r="F114" s="252"/>
      <c r="S114" s="262"/>
      <c r="T114" s="262"/>
    </row>
    <row r="115" spans="6:20">
      <c r="F115" s="252"/>
      <c r="S115" s="262"/>
      <c r="T115" s="262"/>
    </row>
    <row r="116" spans="6:20">
      <c r="F116" s="252"/>
      <c r="S116" s="262"/>
      <c r="T116" s="262"/>
    </row>
    <row r="117" spans="6:20">
      <c r="F117" s="252"/>
      <c r="S117" s="262"/>
      <c r="T117" s="262"/>
    </row>
    <row r="118" spans="6:20">
      <c r="F118" s="252"/>
      <c r="S118" s="262"/>
      <c r="T118" s="262"/>
    </row>
    <row r="119" spans="6:20">
      <c r="F119" s="252"/>
      <c r="S119" s="262"/>
      <c r="T119" s="262"/>
    </row>
    <row r="120" spans="6:20">
      <c r="F120" s="252"/>
      <c r="S120" s="262"/>
      <c r="T120" s="262"/>
    </row>
    <row r="121" spans="6:20">
      <c r="F121" s="252"/>
      <c r="S121" s="262"/>
      <c r="T121" s="262"/>
    </row>
    <row r="122" spans="6:20">
      <c r="F122" s="252"/>
      <c r="S122" s="262"/>
      <c r="T122" s="262"/>
    </row>
    <row r="123" spans="6:20">
      <c r="F123" s="252"/>
      <c r="S123" s="262"/>
      <c r="T123" s="262"/>
    </row>
    <row r="124" spans="6:20">
      <c r="F124" s="252"/>
      <c r="S124" s="262"/>
      <c r="T124" s="262"/>
    </row>
    <row r="125" spans="6:20">
      <c r="F125" s="252"/>
      <c r="S125" s="262"/>
      <c r="T125" s="262"/>
    </row>
    <row r="126" spans="6:20">
      <c r="F126" s="252"/>
      <c r="S126" s="262"/>
      <c r="T126" s="262"/>
    </row>
    <row r="127" spans="6:20">
      <c r="F127" s="252"/>
      <c r="S127" s="262"/>
      <c r="T127" s="262"/>
    </row>
    <row r="128" spans="6:20">
      <c r="F128" s="252"/>
      <c r="S128" s="262"/>
      <c r="T128" s="262"/>
    </row>
    <row r="129" spans="6:20">
      <c r="F129" s="252"/>
      <c r="S129" s="262"/>
      <c r="T129" s="262"/>
    </row>
    <row r="130" spans="6:20">
      <c r="F130" s="252"/>
      <c r="S130" s="262"/>
      <c r="T130" s="262"/>
    </row>
    <row r="131" spans="6:20">
      <c r="F131" s="252"/>
    </row>
    <row r="132" spans="6:20">
      <c r="F132" s="252"/>
    </row>
    <row r="133" spans="6:20">
      <c r="F133" s="252"/>
    </row>
    <row r="134" spans="6:20">
      <c r="F134" s="252"/>
    </row>
    <row r="135" spans="6:20">
      <c r="F135" s="252"/>
    </row>
    <row r="136" spans="6:20">
      <c r="F136" s="252"/>
    </row>
    <row r="137" spans="6:20">
      <c r="F137" s="252"/>
    </row>
    <row r="138" spans="6:20">
      <c r="F138" s="252"/>
    </row>
    <row r="139" spans="6:20">
      <c r="F139" s="252"/>
    </row>
    <row r="140" spans="6:20">
      <c r="F140" s="252"/>
    </row>
    <row r="141" spans="6:20">
      <c r="F141" s="252"/>
    </row>
    <row r="142" spans="6:20">
      <c r="F142" s="252"/>
    </row>
    <row r="143" spans="6:20">
      <c r="F143" s="252"/>
    </row>
    <row r="144" spans="6:20">
      <c r="F144" s="252"/>
    </row>
    <row r="145" spans="6:6">
      <c r="F145" s="252"/>
    </row>
    <row r="146" spans="6:6">
      <c r="F146" s="252"/>
    </row>
    <row r="147" spans="6:6">
      <c r="F147" s="252"/>
    </row>
    <row r="148" spans="6:6">
      <c r="F148" s="252"/>
    </row>
    <row r="149" spans="6:6">
      <c r="F149" s="252"/>
    </row>
    <row r="150" spans="6:6">
      <c r="F150" s="252"/>
    </row>
    <row r="151" spans="6:6">
      <c r="F151" s="252"/>
    </row>
    <row r="152" spans="6:6">
      <c r="F152" s="252"/>
    </row>
    <row r="153" spans="6:6">
      <c r="F153" s="252"/>
    </row>
    <row r="154" spans="6:6">
      <c r="F154" s="252"/>
    </row>
    <row r="155" spans="6:6">
      <c r="F155" s="252"/>
    </row>
    <row r="156" spans="6:6">
      <c r="F156" s="252"/>
    </row>
    <row r="157" spans="6:6">
      <c r="F157" s="252"/>
    </row>
    <row r="158" spans="6:6">
      <c r="F158" s="252"/>
    </row>
    <row r="159" spans="6:6">
      <c r="F159" s="252"/>
    </row>
    <row r="160" spans="6:6">
      <c r="F160" s="252"/>
    </row>
    <row r="161" spans="6:6">
      <c r="F161" s="252"/>
    </row>
    <row r="162" spans="6:6">
      <c r="F162" s="252"/>
    </row>
    <row r="163" spans="6:6">
      <c r="F163" s="252"/>
    </row>
    <row r="164" spans="6:6">
      <c r="F164" s="252"/>
    </row>
    <row r="165" spans="6:6">
      <c r="F165" s="252"/>
    </row>
    <row r="166" spans="6:6">
      <c r="F166" s="252"/>
    </row>
    <row r="167" spans="6:6">
      <c r="F167" s="252"/>
    </row>
    <row r="168" spans="6:6">
      <c r="F168" s="252"/>
    </row>
    <row r="169" spans="6:6">
      <c r="F169" s="252"/>
    </row>
    <row r="170" spans="6:6">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56"/>
  <sheetViews>
    <sheetView topLeftCell="E1" zoomScale="55" zoomScaleNormal="55" workbookViewId="0">
      <pane ySplit="6" topLeftCell="A7" activePane="bottomLeft" state="frozen"/>
      <selection activeCell="O6" sqref="O6"/>
      <selection pane="bottomLeft" activeCell="V22" sqref="V22"/>
    </sheetView>
  </sheetViews>
  <sheetFormatPr baseColWidth="10" defaultRowHeight="15"/>
  <cols>
    <col min="1" max="1" width="40" customWidth="1"/>
    <col min="2" max="2" width="21.7109375" customWidth="1"/>
    <col min="3" max="3" width="30.5703125" customWidth="1"/>
    <col min="4" max="4" width="30.5703125" style="459"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19" width="19.42578125" customWidth="1"/>
    <col min="20" max="21" width="14.140625" customWidth="1"/>
    <col min="22" max="22" width="17" customWidth="1"/>
  </cols>
  <sheetData>
    <row r="1" spans="1:22" ht="18.75">
      <c r="B1" s="284"/>
      <c r="C1" s="501" t="s">
        <v>1672</v>
      </c>
      <c r="D1" s="79" t="s">
        <v>2122</v>
      </c>
      <c r="E1" s="284"/>
      <c r="F1" s="284"/>
      <c r="G1" s="284"/>
      <c r="H1" s="284" t="s">
        <v>476</v>
      </c>
      <c r="J1" s="284"/>
      <c r="K1" s="284"/>
      <c r="L1" s="284"/>
      <c r="M1" s="284"/>
      <c r="N1" s="284"/>
      <c r="O1" s="284"/>
      <c r="P1" s="284"/>
      <c r="Q1" s="284"/>
      <c r="R1" s="284"/>
      <c r="S1" s="284"/>
      <c r="T1" s="284"/>
      <c r="U1" s="284"/>
      <c r="V1" s="284"/>
    </row>
    <row r="2" spans="1:22" ht="18.75">
      <c r="A2" s="318" t="s">
        <v>1346</v>
      </c>
      <c r="B2" s="284"/>
      <c r="C2" s="284"/>
      <c r="D2" s="79" t="s">
        <v>2123</v>
      </c>
      <c r="E2" s="284"/>
      <c r="F2" s="284"/>
      <c r="G2" s="284"/>
      <c r="H2" s="284"/>
      <c r="J2" s="284"/>
      <c r="K2" s="284"/>
      <c r="L2" s="284"/>
      <c r="M2" s="284"/>
      <c r="N2" s="284"/>
      <c r="O2" s="284"/>
      <c r="P2" s="284"/>
      <c r="Q2" s="284"/>
      <c r="R2" s="284"/>
      <c r="S2" s="284"/>
      <c r="T2" s="284"/>
      <c r="U2" s="284"/>
      <c r="V2" s="284"/>
    </row>
    <row r="3" spans="1:22">
      <c r="A3" s="598" t="s">
        <v>1348</v>
      </c>
      <c r="B3" s="598"/>
      <c r="C3" s="598"/>
      <c r="D3" s="598"/>
      <c r="E3" s="598"/>
      <c r="F3" s="598"/>
      <c r="G3" s="598"/>
      <c r="H3" s="598"/>
      <c r="I3" s="598"/>
      <c r="J3" s="598"/>
      <c r="K3" s="598"/>
      <c r="L3" s="598"/>
      <c r="M3" s="598"/>
      <c r="N3" s="598"/>
      <c r="O3" s="598"/>
      <c r="P3" s="598"/>
      <c r="Q3" s="598"/>
      <c r="R3" s="598"/>
      <c r="S3" s="598"/>
      <c r="T3" s="598"/>
      <c r="U3" s="598"/>
      <c r="V3" s="598"/>
    </row>
    <row r="4" spans="1:22" ht="15" customHeight="1">
      <c r="A4" s="566" t="s">
        <v>96</v>
      </c>
      <c r="B4" s="565" t="s">
        <v>110</v>
      </c>
      <c r="C4" s="568" t="s">
        <v>1523</v>
      </c>
      <c r="D4" s="568" t="s">
        <v>1524</v>
      </c>
      <c r="E4" s="568" t="s">
        <v>86</v>
      </c>
      <c r="F4" s="568" t="s">
        <v>391</v>
      </c>
      <c r="G4" s="568" t="s">
        <v>87</v>
      </c>
      <c r="H4" s="571" t="s">
        <v>99</v>
      </c>
      <c r="I4" s="577"/>
      <c r="J4" s="577"/>
      <c r="K4" s="577"/>
      <c r="L4" s="577"/>
      <c r="M4" s="577"/>
      <c r="N4" s="577"/>
      <c r="O4" s="572"/>
      <c r="P4" s="573" t="s">
        <v>100</v>
      </c>
      <c r="Q4" s="574"/>
      <c r="R4" s="565" t="s">
        <v>101</v>
      </c>
      <c r="S4" s="565" t="s">
        <v>102</v>
      </c>
      <c r="T4" s="565" t="s">
        <v>109</v>
      </c>
      <c r="U4" s="565" t="s">
        <v>108</v>
      </c>
      <c r="V4" s="562" t="s">
        <v>88</v>
      </c>
    </row>
    <row r="5" spans="1:22"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6"/>
      <c r="V5" s="563"/>
    </row>
    <row r="6" spans="1:22" ht="25.5">
      <c r="A6" s="567"/>
      <c r="B6" s="567"/>
      <c r="C6" s="570"/>
      <c r="D6" s="570"/>
      <c r="E6" s="570"/>
      <c r="F6" s="570"/>
      <c r="G6" s="570"/>
      <c r="H6" s="435" t="s">
        <v>107</v>
      </c>
      <c r="I6" s="435" t="s">
        <v>12</v>
      </c>
      <c r="J6" s="435" t="s">
        <v>107</v>
      </c>
      <c r="K6" s="435" t="s">
        <v>12</v>
      </c>
      <c r="L6" s="435" t="s">
        <v>107</v>
      </c>
      <c r="M6" s="435" t="s">
        <v>12</v>
      </c>
      <c r="N6" s="435" t="s">
        <v>107</v>
      </c>
      <c r="O6" s="435" t="s">
        <v>12</v>
      </c>
      <c r="P6" s="435" t="s">
        <v>107</v>
      </c>
      <c r="Q6" s="435" t="s">
        <v>12</v>
      </c>
      <c r="R6" s="567"/>
      <c r="S6" s="567"/>
      <c r="T6" s="567"/>
      <c r="U6" s="567"/>
      <c r="V6" s="564"/>
    </row>
    <row r="7" spans="1:22" s="366" customFormat="1" ht="15.75">
      <c r="A7" s="436"/>
      <c r="B7" s="437"/>
      <c r="C7" s="438"/>
      <c r="D7" s="438"/>
      <c r="E7" s="438"/>
      <c r="F7" s="439"/>
      <c r="G7" s="438"/>
      <c r="H7" s="440"/>
      <c r="I7" s="440"/>
      <c r="J7" s="440"/>
      <c r="K7" s="440"/>
      <c r="L7" s="440"/>
      <c r="M7" s="440"/>
      <c r="N7" s="440"/>
      <c r="O7" s="440"/>
      <c r="P7" s="440"/>
      <c r="Q7" s="440"/>
      <c r="R7" s="441"/>
      <c r="S7" s="441"/>
      <c r="T7" s="441"/>
      <c r="U7" s="441"/>
      <c r="V7" s="442"/>
    </row>
    <row r="8" spans="1:22" ht="173.25">
      <c r="A8" s="587" t="s">
        <v>1380</v>
      </c>
      <c r="B8" s="587" t="s">
        <v>1942</v>
      </c>
      <c r="C8" s="325" t="s">
        <v>1672</v>
      </c>
      <c r="D8" s="249" t="s">
        <v>1903</v>
      </c>
      <c r="E8" s="249" t="s">
        <v>1943</v>
      </c>
      <c r="F8" s="530">
        <v>4441</v>
      </c>
      <c r="G8" s="249" t="s">
        <v>1944</v>
      </c>
      <c r="H8" s="250"/>
      <c r="I8" s="230"/>
      <c r="J8" s="250"/>
      <c r="K8" s="230"/>
      <c r="L8" s="250"/>
      <c r="M8" s="230"/>
      <c r="N8" s="250">
        <v>1</v>
      </c>
      <c r="O8" s="230">
        <f>+'4. EQUIPO TECNOLÓGICOS'!D102</f>
        <v>35000</v>
      </c>
      <c r="P8" s="382">
        <f t="shared" ref="P8:P20" si="0">H8+J8+L8+N8</f>
        <v>1</v>
      </c>
      <c r="Q8" s="383">
        <f t="shared" ref="Q8:Q20" si="1">I8+K8+M8+O8</f>
        <v>35000</v>
      </c>
      <c r="R8" s="249"/>
      <c r="S8" s="249" t="s">
        <v>1809</v>
      </c>
      <c r="T8" s="249" t="s">
        <v>1810</v>
      </c>
      <c r="U8" s="249" t="s">
        <v>1811</v>
      </c>
      <c r="V8" s="249" t="s">
        <v>1812</v>
      </c>
    </row>
    <row r="9" spans="1:22" ht="126">
      <c r="A9" s="588"/>
      <c r="B9" s="588"/>
      <c r="C9" s="325" t="s">
        <v>1672</v>
      </c>
      <c r="D9" s="249" t="s">
        <v>1945</v>
      </c>
      <c r="E9" s="249" t="s">
        <v>1946</v>
      </c>
      <c r="F9" s="530">
        <v>4442</v>
      </c>
      <c r="G9" s="249" t="s">
        <v>1807</v>
      </c>
      <c r="H9" s="250"/>
      <c r="I9" s="230"/>
      <c r="J9" s="250">
        <v>0.5</v>
      </c>
      <c r="K9" s="230">
        <f>+('5. ACTIVIDADES ESPECIALES'!D230)/2</f>
        <v>59727.374625000004</v>
      </c>
      <c r="L9" s="250">
        <v>0.5</v>
      </c>
      <c r="M9" s="230">
        <f>+K9</f>
        <v>59727.374625000004</v>
      </c>
      <c r="N9" s="250"/>
      <c r="O9" s="230"/>
      <c r="P9" s="382">
        <f t="shared" si="0"/>
        <v>1</v>
      </c>
      <c r="Q9" s="383">
        <f t="shared" si="1"/>
        <v>119454.74925000001</v>
      </c>
      <c r="R9" s="249"/>
      <c r="S9" s="249" t="s">
        <v>1813</v>
      </c>
      <c r="T9" s="249" t="s">
        <v>1814</v>
      </c>
      <c r="U9" s="249" t="s">
        <v>1811</v>
      </c>
      <c r="V9" s="249" t="s">
        <v>1815</v>
      </c>
    </row>
    <row r="10" spans="1:22" ht="189">
      <c r="A10" s="588"/>
      <c r="B10" s="588"/>
      <c r="C10" s="325" t="s">
        <v>1672</v>
      </c>
      <c r="D10" s="249" t="s">
        <v>1947</v>
      </c>
      <c r="E10" s="249" t="s">
        <v>1948</v>
      </c>
      <c r="F10" s="530">
        <v>4443</v>
      </c>
      <c r="G10" s="249" t="s">
        <v>1949</v>
      </c>
      <c r="H10" s="250">
        <v>0.33329999999999999</v>
      </c>
      <c r="I10" s="525">
        <f>+('1. TALLERES SEMINARIOS'!D67)/3</f>
        <v>7075.166666666667</v>
      </c>
      <c r="J10" s="250">
        <v>0.33329999999999999</v>
      </c>
      <c r="K10" s="525">
        <f>+I10</f>
        <v>7075.166666666667</v>
      </c>
      <c r="L10" s="250">
        <v>0.33329999999999999</v>
      </c>
      <c r="M10" s="525">
        <f>+K10</f>
        <v>7075.166666666667</v>
      </c>
      <c r="N10" s="250"/>
      <c r="O10" s="230"/>
      <c r="P10" s="382">
        <f t="shared" si="0"/>
        <v>0.99990000000000001</v>
      </c>
      <c r="Q10" s="525">
        <f t="shared" si="1"/>
        <v>21225.5</v>
      </c>
      <c r="R10" s="249"/>
      <c r="S10" s="249" t="s">
        <v>1950</v>
      </c>
      <c r="T10" s="249" t="s">
        <v>1816</v>
      </c>
      <c r="U10" s="249" t="s">
        <v>1711</v>
      </c>
      <c r="V10" s="249" t="s">
        <v>1817</v>
      </c>
    </row>
    <row r="11" spans="1:22" ht="78.75">
      <c r="A11" s="588"/>
      <c r="B11" s="588"/>
      <c r="C11" s="325" t="s">
        <v>1672</v>
      </c>
      <c r="D11" s="249" t="s">
        <v>1904</v>
      </c>
      <c r="E11" s="249" t="s">
        <v>1951</v>
      </c>
      <c r="F11" s="530">
        <v>4444</v>
      </c>
      <c r="G11" s="249" t="s">
        <v>1808</v>
      </c>
      <c r="H11" s="250">
        <v>0.5</v>
      </c>
      <c r="I11" s="230">
        <f>+H11*'1. TALLERES SEMINARIOS'!D86</f>
        <v>7317.5</v>
      </c>
      <c r="J11" s="250"/>
      <c r="K11" s="230"/>
      <c r="L11" s="250">
        <v>0.5</v>
      </c>
      <c r="M11" s="230">
        <f>+L11*'1. TALLERES SEMINARIOS'!D86</f>
        <v>7317.5</v>
      </c>
      <c r="N11" s="250"/>
      <c r="O11" s="230"/>
      <c r="P11" s="382">
        <f t="shared" si="0"/>
        <v>1</v>
      </c>
      <c r="Q11" s="383">
        <f t="shared" si="1"/>
        <v>14635</v>
      </c>
      <c r="R11" s="249"/>
      <c r="S11" s="249" t="s">
        <v>1952</v>
      </c>
      <c r="T11" s="249" t="s">
        <v>1905</v>
      </c>
      <c r="U11" s="249" t="s">
        <v>1797</v>
      </c>
      <c r="V11" s="249" t="s">
        <v>1817</v>
      </c>
    </row>
    <row r="12" spans="1:22" ht="15.75" hidden="1">
      <c r="A12" s="588"/>
      <c r="B12" s="588"/>
      <c r="C12" s="325"/>
      <c r="D12" s="482"/>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hidden="1">
      <c r="A13" s="588"/>
      <c r="B13" s="588"/>
      <c r="C13" s="325"/>
      <c r="D13" s="482"/>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hidden="1">
      <c r="A14" s="588"/>
      <c r="B14" s="588"/>
      <c r="C14" s="325"/>
      <c r="D14" s="482"/>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hidden="1">
      <c r="A15" s="588"/>
      <c r="B15" s="588"/>
      <c r="C15" s="325"/>
      <c r="D15" s="482"/>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hidden="1">
      <c r="A16" s="588"/>
      <c r="B16" s="588"/>
      <c r="C16" s="325"/>
      <c r="D16" s="482"/>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hidden="1">
      <c r="A17" s="588"/>
      <c r="B17" s="588"/>
      <c r="C17" s="325"/>
      <c r="D17" s="482"/>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hidden="1">
      <c r="A18" s="588"/>
      <c r="B18" s="588"/>
      <c r="C18" s="325"/>
      <c r="D18" s="482"/>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hidden="1">
      <c r="A19" s="588"/>
      <c r="B19" s="588"/>
      <c r="C19" s="325"/>
      <c r="D19" s="482"/>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hidden="1">
      <c r="A20" s="589"/>
      <c r="B20" s="589"/>
      <c r="C20" s="325"/>
      <c r="D20" s="482"/>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c r="A21" s="292"/>
      <c r="B21" s="293"/>
      <c r="C21" s="292" t="s">
        <v>1381</v>
      </c>
      <c r="D21" s="293"/>
      <c r="E21" s="293"/>
      <c r="F21" s="293"/>
      <c r="G21" s="294"/>
      <c r="H21" s="263">
        <f t="shared" ref="H21:Q21" si="2">SUM(H8:H20)</f>
        <v>0.83329999999999993</v>
      </c>
      <c r="I21" s="273">
        <f t="shared" si="2"/>
        <v>14392.666666666668</v>
      </c>
      <c r="J21" s="263">
        <f t="shared" si="2"/>
        <v>0.83329999999999993</v>
      </c>
      <c r="K21" s="273">
        <f t="shared" si="2"/>
        <v>66802.541291666668</v>
      </c>
      <c r="L21" s="263">
        <f t="shared" si="2"/>
        <v>1.3332999999999999</v>
      </c>
      <c r="M21" s="273">
        <f t="shared" si="2"/>
        <v>74120.041291666668</v>
      </c>
      <c r="N21" s="263">
        <f t="shared" si="2"/>
        <v>1</v>
      </c>
      <c r="O21" s="273">
        <f t="shared" si="2"/>
        <v>35000</v>
      </c>
      <c r="P21" s="273">
        <f t="shared" si="2"/>
        <v>3.9999000000000002</v>
      </c>
      <c r="Q21" s="273">
        <f t="shared" si="2"/>
        <v>190315.24924999999</v>
      </c>
      <c r="R21" s="264"/>
      <c r="S21" s="264"/>
      <c r="T21" s="264"/>
      <c r="U21" s="264"/>
      <c r="V21" s="264"/>
    </row>
    <row r="26" spans="1:22">
      <c r="I26"/>
      <c r="K26"/>
      <c r="M26"/>
      <c r="O26"/>
      <c r="Q26"/>
    </row>
    <row r="27" spans="1:22">
      <c r="I27"/>
      <c r="K27"/>
      <c r="M27"/>
      <c r="O27"/>
      <c r="Q27"/>
    </row>
    <row r="28" spans="1:22">
      <c r="I28"/>
      <c r="K28"/>
      <c r="M28"/>
      <c r="O28"/>
      <c r="Q28"/>
    </row>
    <row r="29" spans="1:22">
      <c r="I29"/>
      <c r="K29"/>
      <c r="M29"/>
      <c r="O29"/>
      <c r="Q29"/>
    </row>
    <row r="30" spans="1:22">
      <c r="I30"/>
      <c r="K30"/>
      <c r="M30"/>
      <c r="O30"/>
      <c r="Q30"/>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ht="15.6" customHeight="1">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G69"/>
  <sheetViews>
    <sheetView topLeftCell="E1" zoomScale="60" zoomScaleNormal="60" workbookViewId="0">
      <pane ySplit="8" topLeftCell="A9" activePane="bottomLeft" state="frozen"/>
      <selection activeCell="A7" sqref="A7"/>
      <selection pane="bottomLeft" activeCell="U37" activeCellId="1" sqref="S37 U37"/>
    </sheetView>
  </sheetViews>
  <sheetFormatPr baseColWidth="10" defaultRowHeight="15"/>
  <cols>
    <col min="1" max="1" width="21.7109375" customWidth="1"/>
    <col min="2" max="2" width="41.42578125" customWidth="1"/>
    <col min="3" max="3" width="35.5703125" customWidth="1"/>
    <col min="4" max="4" width="27.42578125" style="459"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6.5703125" style="233" customWidth="1"/>
    <col min="15" max="15" width="12.140625" style="233" bestFit="1" customWidth="1"/>
    <col min="16" max="16" width="15.28515625" style="395" customWidth="1"/>
    <col min="17" max="17" width="18.28515625" style="396" customWidth="1"/>
    <col min="18" max="18" width="24.28515625" customWidth="1"/>
    <col min="19" max="20" width="14.140625" customWidth="1"/>
    <col min="21" max="21" width="17" customWidth="1"/>
  </cols>
  <sheetData>
    <row r="1" spans="1:33" ht="18.75">
      <c r="C1" s="502" t="s">
        <v>1586</v>
      </c>
      <c r="D1" s="79" t="s">
        <v>2122</v>
      </c>
      <c r="H1" s="284" t="s">
        <v>1382</v>
      </c>
      <c r="J1" s="284"/>
      <c r="K1" s="284"/>
      <c r="M1" s="502" t="s">
        <v>1565</v>
      </c>
      <c r="N1" s="502" t="s">
        <v>1566</v>
      </c>
      <c r="O1" s="502" t="s">
        <v>1567</v>
      </c>
      <c r="P1" s="502" t="s">
        <v>1568</v>
      </c>
      <c r="Q1" s="502" t="s">
        <v>1569</v>
      </c>
      <c r="R1" s="502" t="s">
        <v>1570</v>
      </c>
      <c r="S1" s="502" t="s">
        <v>1571</v>
      </c>
      <c r="T1" s="502" t="s">
        <v>1572</v>
      </c>
      <c r="U1" s="502" t="s">
        <v>1573</v>
      </c>
      <c r="V1" s="502" t="s">
        <v>1574</v>
      </c>
      <c r="W1" s="502" t="s">
        <v>1575</v>
      </c>
      <c r="X1" s="502" t="s">
        <v>1576</v>
      </c>
      <c r="Y1" s="502" t="s">
        <v>1577</v>
      </c>
      <c r="Z1" s="502" t="s">
        <v>1578</v>
      </c>
      <c r="AA1" s="502" t="s">
        <v>1579</v>
      </c>
      <c r="AB1" s="502" t="s">
        <v>1580</v>
      </c>
      <c r="AC1" s="502" t="s">
        <v>1581</v>
      </c>
      <c r="AD1" s="502" t="s">
        <v>1582</v>
      </c>
      <c r="AE1" s="502" t="s">
        <v>1583</v>
      </c>
      <c r="AF1" s="502" t="s">
        <v>1584</v>
      </c>
      <c r="AG1" s="502" t="s">
        <v>1585</v>
      </c>
    </row>
    <row r="2" spans="1:33" ht="18.75">
      <c r="A2" s="315" t="s">
        <v>1346</v>
      </c>
      <c r="D2" s="79" t="s">
        <v>2123</v>
      </c>
      <c r="H2" s="284"/>
      <c r="J2" s="284"/>
      <c r="K2" s="284"/>
      <c r="L2" s="284"/>
      <c r="M2" s="284"/>
      <c r="N2" s="284"/>
      <c r="O2" s="284"/>
      <c r="P2" s="392"/>
      <c r="Q2" s="392"/>
      <c r="R2" s="284"/>
      <c r="S2" s="284"/>
      <c r="T2" s="284"/>
      <c r="U2" s="284"/>
      <c r="V2" s="284"/>
      <c r="W2" s="284"/>
      <c r="X2" s="284"/>
      <c r="Y2" s="284"/>
      <c r="Z2" s="284"/>
      <c r="AA2" s="284"/>
    </row>
    <row r="3" spans="1:33" ht="18.75">
      <c r="A3" s="316" t="s">
        <v>1389</v>
      </c>
      <c r="H3" s="284"/>
      <c r="J3" s="284"/>
      <c r="K3" s="284"/>
      <c r="L3" s="284"/>
      <c r="M3" s="284"/>
      <c r="N3" s="284"/>
      <c r="O3" s="284"/>
      <c r="P3" s="392"/>
      <c r="Q3" s="392"/>
      <c r="R3" s="284"/>
      <c r="S3" s="284"/>
      <c r="T3" s="284"/>
      <c r="U3" s="284"/>
      <c r="V3" s="284"/>
      <c r="W3" s="284"/>
      <c r="X3" s="284"/>
      <c r="Y3" s="284"/>
      <c r="Z3" s="284"/>
      <c r="AA3" s="284"/>
    </row>
    <row r="4" spans="1:33" ht="18.75">
      <c r="A4" s="316" t="s">
        <v>1953</v>
      </c>
      <c r="H4" s="284"/>
      <c r="J4" s="284"/>
      <c r="K4" s="284"/>
      <c r="L4" s="284"/>
      <c r="M4" s="284"/>
      <c r="N4" s="284"/>
      <c r="O4" s="284"/>
      <c r="P4" s="392"/>
      <c r="Q4" s="392"/>
      <c r="R4" s="284"/>
      <c r="S4" s="284"/>
      <c r="T4" s="284"/>
      <c r="U4" s="284"/>
      <c r="V4" s="284"/>
      <c r="W4" s="284"/>
      <c r="X4" s="284"/>
      <c r="Y4" s="284"/>
      <c r="Z4" s="284"/>
      <c r="AA4" s="284"/>
    </row>
    <row r="5" spans="1:33">
      <c r="A5" s="288" t="s">
        <v>1391</v>
      </c>
      <c r="B5" s="269"/>
      <c r="C5" s="269"/>
      <c r="D5" s="269"/>
      <c r="E5" s="269"/>
      <c r="F5" s="269"/>
      <c r="G5" s="269"/>
      <c r="H5" s="269"/>
      <c r="I5" s="269"/>
      <c r="J5" s="269"/>
      <c r="K5" s="269"/>
      <c r="L5" s="269"/>
      <c r="M5" s="269"/>
      <c r="N5" s="269"/>
      <c r="O5" s="269"/>
      <c r="P5" s="393"/>
      <c r="Q5" s="393"/>
      <c r="R5" s="269"/>
      <c r="S5" s="269"/>
      <c r="T5" s="269"/>
      <c r="U5" s="269"/>
    </row>
    <row r="6" spans="1:33" ht="15" customHeight="1">
      <c r="A6" s="566" t="s">
        <v>96</v>
      </c>
      <c r="B6" s="565" t="s">
        <v>110</v>
      </c>
      <c r="C6" s="568" t="s">
        <v>1523</v>
      </c>
      <c r="D6" s="568" t="s">
        <v>1524</v>
      </c>
      <c r="E6" s="568" t="s">
        <v>86</v>
      </c>
      <c r="F6" s="568" t="s">
        <v>391</v>
      </c>
      <c r="G6" s="568" t="s">
        <v>87</v>
      </c>
      <c r="H6" s="571" t="s">
        <v>99</v>
      </c>
      <c r="I6" s="577"/>
      <c r="J6" s="577"/>
      <c r="K6" s="577"/>
      <c r="L6" s="577"/>
      <c r="M6" s="577"/>
      <c r="N6" s="577"/>
      <c r="O6" s="572"/>
      <c r="P6" s="573" t="s">
        <v>100</v>
      </c>
      <c r="Q6" s="574"/>
      <c r="R6" s="565" t="s">
        <v>102</v>
      </c>
      <c r="S6" s="565" t="s">
        <v>109</v>
      </c>
      <c r="T6" s="565" t="s">
        <v>108</v>
      </c>
      <c r="U6" s="562" t="s">
        <v>88</v>
      </c>
    </row>
    <row r="7" spans="1:33" ht="15" customHeight="1">
      <c r="A7" s="566"/>
      <c r="B7" s="566"/>
      <c r="C7" s="569"/>
      <c r="D7" s="569"/>
      <c r="E7" s="569"/>
      <c r="F7" s="569"/>
      <c r="G7" s="569"/>
      <c r="H7" s="571" t="s">
        <v>103</v>
      </c>
      <c r="I7" s="572"/>
      <c r="J7" s="571" t="s">
        <v>104</v>
      </c>
      <c r="K7" s="572"/>
      <c r="L7" s="571" t="s">
        <v>105</v>
      </c>
      <c r="M7" s="572"/>
      <c r="N7" s="571" t="s">
        <v>106</v>
      </c>
      <c r="O7" s="572"/>
      <c r="P7" s="575"/>
      <c r="Q7" s="576"/>
      <c r="R7" s="566"/>
      <c r="S7" s="566"/>
      <c r="T7" s="566"/>
      <c r="U7" s="563"/>
    </row>
    <row r="8" spans="1:33" ht="25.5">
      <c r="A8" s="567"/>
      <c r="B8" s="567"/>
      <c r="C8" s="570"/>
      <c r="D8" s="570"/>
      <c r="E8" s="570"/>
      <c r="F8" s="570"/>
      <c r="G8" s="570"/>
      <c r="H8" s="435" t="s">
        <v>107</v>
      </c>
      <c r="I8" s="435" t="s">
        <v>12</v>
      </c>
      <c r="J8" s="435" t="s">
        <v>107</v>
      </c>
      <c r="K8" s="435" t="s">
        <v>12</v>
      </c>
      <c r="L8" s="435" t="s">
        <v>107</v>
      </c>
      <c r="M8" s="435" t="s">
        <v>12</v>
      </c>
      <c r="N8" s="435" t="s">
        <v>107</v>
      </c>
      <c r="O8" s="435" t="s">
        <v>12</v>
      </c>
      <c r="P8" s="435" t="s">
        <v>107</v>
      </c>
      <c r="Q8" s="435" t="s">
        <v>12</v>
      </c>
      <c r="R8" s="567"/>
      <c r="S8" s="567"/>
      <c r="T8" s="567"/>
      <c r="U8" s="564"/>
    </row>
    <row r="9" spans="1:33" s="366" customFormat="1" ht="15.75">
      <c r="A9" s="436"/>
      <c r="B9" s="437"/>
      <c r="C9" s="438"/>
      <c r="D9" s="438"/>
      <c r="E9" s="438"/>
      <c r="F9" s="439"/>
      <c r="G9" s="438"/>
      <c r="H9" s="440"/>
      <c r="I9" s="440"/>
      <c r="J9" s="440"/>
      <c r="K9" s="440"/>
      <c r="L9" s="440"/>
      <c r="M9" s="440"/>
      <c r="N9" s="440"/>
      <c r="O9" s="440"/>
      <c r="P9" s="440"/>
      <c r="Q9" s="440"/>
      <c r="R9" s="441"/>
      <c r="S9" s="441"/>
      <c r="T9" s="441"/>
      <c r="U9" s="442"/>
    </row>
    <row r="10" spans="1:33" ht="112.5" customHeight="1">
      <c r="A10" s="587" t="s">
        <v>1383</v>
      </c>
      <c r="B10" s="587" t="s">
        <v>1384</v>
      </c>
      <c r="C10" s="249" t="s">
        <v>1565</v>
      </c>
      <c r="D10" s="249" t="s">
        <v>1696</v>
      </c>
      <c r="E10" s="249" t="s">
        <v>1697</v>
      </c>
      <c r="F10" s="249">
        <v>5551</v>
      </c>
      <c r="G10" s="254" t="s">
        <v>1706</v>
      </c>
      <c r="H10" s="254">
        <v>1</v>
      </c>
      <c r="I10" s="270">
        <f>+'1. TALLERES SEMINARIOS'!D105</f>
        <v>5347.916666666667</v>
      </c>
      <c r="J10" s="254">
        <v>1</v>
      </c>
      <c r="K10" s="270">
        <f>+I10</f>
        <v>5347.916666666667</v>
      </c>
      <c r="L10" s="254">
        <v>1</v>
      </c>
      <c r="M10" s="270">
        <f>+K10</f>
        <v>5347.916666666667</v>
      </c>
      <c r="N10" s="254"/>
      <c r="O10" s="270"/>
      <c r="P10" s="390">
        <f t="shared" ref="P10:P29" si="0">H10+J10+L10+N10</f>
        <v>3</v>
      </c>
      <c r="Q10" s="391">
        <f t="shared" ref="Q10:Q29" si="1">I10+K10+M10+O10</f>
        <v>16043.75</v>
      </c>
      <c r="R10" s="254" t="s">
        <v>1710</v>
      </c>
      <c r="S10" s="254" t="s">
        <v>1692</v>
      </c>
      <c r="T10" s="254" t="s">
        <v>1711</v>
      </c>
      <c r="U10" s="73" t="s">
        <v>1690</v>
      </c>
    </row>
    <row r="11" spans="1:33" ht="94.5">
      <c r="A11" s="588"/>
      <c r="B11" s="588"/>
      <c r="C11" s="249" t="s">
        <v>1566</v>
      </c>
      <c r="D11" s="249" t="s">
        <v>1698</v>
      </c>
      <c r="E11" s="249" t="s">
        <v>1699</v>
      </c>
      <c r="F11" s="249">
        <v>5552</v>
      </c>
      <c r="G11" s="254" t="s">
        <v>1707</v>
      </c>
      <c r="H11" s="518">
        <v>0.25</v>
      </c>
      <c r="I11" s="270">
        <f>+('5. ACTIVIDADES ESPECIALES'!$D$274)*H11</f>
        <v>476.25</v>
      </c>
      <c r="J11" s="518">
        <v>0.25</v>
      </c>
      <c r="K11" s="270">
        <f>+('5. ACTIVIDADES ESPECIALES'!$D$274)*J11</f>
        <v>476.25</v>
      </c>
      <c r="L11" s="518">
        <v>0.25</v>
      </c>
      <c r="M11" s="270">
        <f>+('5. ACTIVIDADES ESPECIALES'!$D$274)*L11</f>
        <v>476.25</v>
      </c>
      <c r="N11" s="518">
        <v>0.25</v>
      </c>
      <c r="O11" s="270">
        <f>+('5. ACTIVIDADES ESPECIALES'!$D$274)*N11</f>
        <v>476.25</v>
      </c>
      <c r="P11" s="390">
        <f t="shared" si="0"/>
        <v>1</v>
      </c>
      <c r="Q11" s="391">
        <f t="shared" si="1"/>
        <v>1905</v>
      </c>
      <c r="R11" s="254" t="s">
        <v>1712</v>
      </c>
      <c r="S11" s="254" t="s">
        <v>1713</v>
      </c>
      <c r="T11" s="254" t="s">
        <v>1711</v>
      </c>
      <c r="U11" s="73" t="s">
        <v>1690</v>
      </c>
    </row>
    <row r="12" spans="1:33" ht="15.75" hidden="1">
      <c r="A12" s="588"/>
      <c r="B12" s="588"/>
      <c r="C12" s="249"/>
      <c r="D12" s="249"/>
      <c r="E12" s="249"/>
      <c r="F12" s="249"/>
      <c r="G12" s="254"/>
      <c r="H12" s="254"/>
      <c r="I12" s="270"/>
      <c r="J12" s="254"/>
      <c r="K12" s="270"/>
      <c r="L12" s="254"/>
      <c r="M12" s="270"/>
      <c r="N12" s="254"/>
      <c r="O12" s="270"/>
      <c r="P12" s="390"/>
      <c r="Q12" s="391"/>
      <c r="R12" s="254"/>
      <c r="S12" s="254"/>
      <c r="T12" s="254"/>
      <c r="U12" s="73"/>
    </row>
    <row r="13" spans="1:33" ht="113.25" customHeight="1">
      <c r="A13" s="588"/>
      <c r="B13" s="588"/>
      <c r="C13" s="249" t="s">
        <v>1565</v>
      </c>
      <c r="D13" s="249" t="s">
        <v>1700</v>
      </c>
      <c r="E13" s="249" t="s">
        <v>1701</v>
      </c>
      <c r="F13" s="249">
        <v>5553</v>
      </c>
      <c r="G13" s="254" t="s">
        <v>1918</v>
      </c>
      <c r="H13" s="254"/>
      <c r="I13" s="270"/>
      <c r="J13" s="254"/>
      <c r="K13" s="270"/>
      <c r="L13" s="254">
        <v>1</v>
      </c>
      <c r="M13" s="270">
        <f>+'1. TALLERES SEMINARIOS'!D124</f>
        <v>9626.25</v>
      </c>
      <c r="N13" s="254"/>
      <c r="O13" s="270"/>
      <c r="P13" s="390">
        <f t="shared" si="0"/>
        <v>1</v>
      </c>
      <c r="Q13" s="391">
        <f t="shared" si="1"/>
        <v>9626.25</v>
      </c>
      <c r="R13" s="254" t="s">
        <v>1714</v>
      </c>
      <c r="S13" s="254" t="s">
        <v>1692</v>
      </c>
      <c r="T13" s="254" t="s">
        <v>1954</v>
      </c>
      <c r="U13" s="73" t="s">
        <v>1690</v>
      </c>
    </row>
    <row r="14" spans="1:33" ht="149.25" customHeight="1">
      <c r="A14" s="588"/>
      <c r="B14" s="588"/>
      <c r="C14" s="249" t="s">
        <v>1585</v>
      </c>
      <c r="D14" s="249" t="s">
        <v>1702</v>
      </c>
      <c r="E14" s="249" t="s">
        <v>1703</v>
      </c>
      <c r="F14" s="249">
        <v>5554</v>
      </c>
      <c r="G14" s="254" t="s">
        <v>1708</v>
      </c>
      <c r="H14" s="519">
        <v>0.25</v>
      </c>
      <c r="I14" s="270">
        <f>+('1. TALLERES SEMINARIOS'!$D$143)*H14</f>
        <v>626.25</v>
      </c>
      <c r="J14" s="519">
        <v>0.25</v>
      </c>
      <c r="K14" s="270">
        <f>+('1. TALLERES SEMINARIOS'!$D$143)*J14</f>
        <v>626.25</v>
      </c>
      <c r="L14" s="519">
        <v>0.25</v>
      </c>
      <c r="M14" s="270">
        <f>+('1. TALLERES SEMINARIOS'!$D$143)*L14</f>
        <v>626.25</v>
      </c>
      <c r="N14" s="519">
        <v>0.25</v>
      </c>
      <c r="O14" s="270">
        <f>+('1. TALLERES SEMINARIOS'!$D$143)*N14</f>
        <v>626.25</v>
      </c>
      <c r="P14" s="390">
        <f t="shared" si="0"/>
        <v>1</v>
      </c>
      <c r="Q14" s="391">
        <f t="shared" si="1"/>
        <v>2505</v>
      </c>
      <c r="R14" s="254" t="s">
        <v>1715</v>
      </c>
      <c r="S14" s="254" t="s">
        <v>1956</v>
      </c>
      <c r="T14" s="254" t="s">
        <v>1711</v>
      </c>
      <c r="U14" s="73" t="s">
        <v>1716</v>
      </c>
    </row>
    <row r="15" spans="1:33" ht="220.5" customHeight="1">
      <c r="A15" s="588"/>
      <c r="B15" s="589"/>
      <c r="C15" s="249" t="s">
        <v>1584</v>
      </c>
      <c r="D15" s="249" t="s">
        <v>1704</v>
      </c>
      <c r="E15" s="249" t="s">
        <v>1705</v>
      </c>
      <c r="F15" s="249">
        <v>5555</v>
      </c>
      <c r="G15" s="254" t="s">
        <v>1709</v>
      </c>
      <c r="H15" s="519">
        <v>0.25</v>
      </c>
      <c r="I15" s="270">
        <f>+('5. ACTIVIDADES ESPECIALES'!$D$318)*H15</f>
        <v>252.5</v>
      </c>
      <c r="J15" s="519">
        <v>0.25</v>
      </c>
      <c r="K15" s="270">
        <f>+('5. ACTIVIDADES ESPECIALES'!$D$318)*J15</f>
        <v>252.5</v>
      </c>
      <c r="L15" s="519">
        <v>0.25</v>
      </c>
      <c r="M15" s="270">
        <f>+('5. ACTIVIDADES ESPECIALES'!$D$318)*L15</f>
        <v>252.5</v>
      </c>
      <c r="N15" s="519">
        <v>0.25</v>
      </c>
      <c r="O15" s="270">
        <f>+('5. ACTIVIDADES ESPECIALES'!$D$318)*N15</f>
        <v>252.5</v>
      </c>
      <c r="P15" s="390">
        <f t="shared" si="0"/>
        <v>1</v>
      </c>
      <c r="Q15" s="391">
        <f t="shared" si="1"/>
        <v>1010</v>
      </c>
      <c r="R15" s="254" t="s">
        <v>1717</v>
      </c>
      <c r="S15" s="254" t="s">
        <v>1718</v>
      </c>
      <c r="T15" s="254" t="s">
        <v>1719</v>
      </c>
      <c r="U15" s="73" t="s">
        <v>1690</v>
      </c>
    </row>
    <row r="16" spans="1:33" ht="24.75" hidden="1" customHeight="1">
      <c r="A16" s="588"/>
      <c r="B16" s="587" t="s">
        <v>1386</v>
      </c>
      <c r="C16" s="249" t="s">
        <v>1568</v>
      </c>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84.5" customHeight="1">
      <c r="A17" s="588"/>
      <c r="B17" s="588"/>
      <c r="C17" s="249" t="s">
        <v>1568</v>
      </c>
      <c r="D17" s="249" t="s">
        <v>1720</v>
      </c>
      <c r="E17" s="249" t="s">
        <v>1721</v>
      </c>
      <c r="F17" s="249">
        <v>5556</v>
      </c>
      <c r="G17" s="254" t="s">
        <v>1724</v>
      </c>
      <c r="H17" s="254"/>
      <c r="I17" s="270"/>
      <c r="J17" s="254"/>
      <c r="K17" s="270"/>
      <c r="L17" s="254">
        <v>1</v>
      </c>
      <c r="M17" s="270">
        <f>+'5. ACTIVIDADES ESPECIALES'!D363</f>
        <v>33500</v>
      </c>
      <c r="N17" s="254"/>
      <c r="O17" s="270"/>
      <c r="P17" s="390">
        <f t="shared" si="0"/>
        <v>1</v>
      </c>
      <c r="Q17" s="391">
        <f t="shared" si="1"/>
        <v>33500</v>
      </c>
      <c r="R17" s="254" t="s">
        <v>1726</v>
      </c>
      <c r="S17" s="254" t="s">
        <v>1727</v>
      </c>
      <c r="T17" s="254" t="s">
        <v>1728</v>
      </c>
      <c r="U17" s="73" t="s">
        <v>1690</v>
      </c>
    </row>
    <row r="18" spans="1:21" ht="141.75">
      <c r="A18" s="588"/>
      <c r="B18" s="588"/>
      <c r="C18" s="249" t="s">
        <v>1569</v>
      </c>
      <c r="D18" s="249" t="s">
        <v>1722</v>
      </c>
      <c r="E18" s="249" t="s">
        <v>1723</v>
      </c>
      <c r="F18" s="249">
        <v>5557</v>
      </c>
      <c r="G18" s="254" t="s">
        <v>1725</v>
      </c>
      <c r="H18" s="254"/>
      <c r="I18" s="270"/>
      <c r="J18" s="254">
        <v>1</v>
      </c>
      <c r="K18" s="270">
        <f>+'1. TALLERES SEMINARIOS'!D162</f>
        <v>3417.5</v>
      </c>
      <c r="L18" s="254"/>
      <c r="M18" s="270"/>
      <c r="N18" s="254"/>
      <c r="O18" s="270"/>
      <c r="P18" s="390">
        <f t="shared" si="0"/>
        <v>1</v>
      </c>
      <c r="Q18" s="391">
        <f t="shared" si="1"/>
        <v>3417.5</v>
      </c>
      <c r="R18" s="254" t="s">
        <v>1729</v>
      </c>
      <c r="S18" s="254" t="s">
        <v>1692</v>
      </c>
      <c r="T18" s="254" t="s">
        <v>1711</v>
      </c>
      <c r="U18" s="73" t="s">
        <v>1716</v>
      </c>
    </row>
    <row r="19" spans="1:21" ht="15.75" hidden="1">
      <c r="A19" s="588"/>
      <c r="B19" s="588"/>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hidden="1">
      <c r="A20" s="588"/>
      <c r="B20" s="589"/>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41.75" customHeight="1">
      <c r="A21" s="588"/>
      <c r="B21" s="587" t="s">
        <v>1387</v>
      </c>
      <c r="C21" s="249" t="s">
        <v>1567</v>
      </c>
      <c r="D21" s="249" t="s">
        <v>1730</v>
      </c>
      <c r="E21" s="249" t="s">
        <v>1731</v>
      </c>
      <c r="F21" s="249">
        <v>5558</v>
      </c>
      <c r="G21" s="254" t="s">
        <v>1740</v>
      </c>
      <c r="H21" s="250"/>
      <c r="I21" s="353"/>
      <c r="J21" s="250"/>
      <c r="K21" s="353"/>
      <c r="L21" s="250">
        <v>1</v>
      </c>
      <c r="M21" s="230">
        <f>+'5. ACTIVIDADES ESPECIALES'!D407</f>
        <v>2085</v>
      </c>
      <c r="N21" s="249"/>
      <c r="O21" s="230"/>
      <c r="P21" s="382">
        <f t="shared" si="0"/>
        <v>1</v>
      </c>
      <c r="Q21" s="394">
        <f t="shared" si="1"/>
        <v>2085</v>
      </c>
      <c r="R21" s="249" t="s">
        <v>1751</v>
      </c>
      <c r="S21" s="249" t="s">
        <v>1752</v>
      </c>
      <c r="T21" s="249" t="s">
        <v>1711</v>
      </c>
      <c r="U21" s="249" t="s">
        <v>1690</v>
      </c>
    </row>
    <row r="22" spans="1:21" ht="78.75">
      <c r="A22" s="588"/>
      <c r="B22" s="588"/>
      <c r="C22" s="249" t="s">
        <v>1571</v>
      </c>
      <c r="D22" s="249" t="s">
        <v>1732</v>
      </c>
      <c r="E22" s="249" t="s">
        <v>1733</v>
      </c>
      <c r="F22" s="249">
        <v>5559</v>
      </c>
      <c r="G22" s="254" t="s">
        <v>1741</v>
      </c>
      <c r="H22" s="250"/>
      <c r="I22" s="353"/>
      <c r="J22" s="250"/>
      <c r="K22" s="353"/>
      <c r="L22" s="250">
        <v>1</v>
      </c>
      <c r="M22" s="230">
        <f>+'5. ACTIVIDADES ESPECIALES'!D451</f>
        <v>2700</v>
      </c>
      <c r="N22" s="249"/>
      <c r="O22" s="230"/>
      <c r="P22" s="382">
        <f t="shared" si="0"/>
        <v>1</v>
      </c>
      <c r="Q22" s="394">
        <f t="shared" si="1"/>
        <v>2700</v>
      </c>
      <c r="R22" s="249" t="s">
        <v>1753</v>
      </c>
      <c r="S22" s="249" t="s">
        <v>1754</v>
      </c>
      <c r="T22" s="249" t="s">
        <v>1711</v>
      </c>
      <c r="U22" s="249" t="s">
        <v>1690</v>
      </c>
    </row>
    <row r="23" spans="1:21" ht="15.75" hidden="1" customHeight="1">
      <c r="A23" s="588"/>
      <c r="B23" s="588"/>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hidden="1" customHeight="1">
      <c r="A24" s="588"/>
      <c r="B24" s="589"/>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78.75">
      <c r="A25" s="588"/>
      <c r="B25" s="590" t="s">
        <v>1388</v>
      </c>
      <c r="C25" s="249" t="s">
        <v>1578</v>
      </c>
      <c r="D25" s="249" t="s">
        <v>1734</v>
      </c>
      <c r="E25" s="249" t="s">
        <v>1735</v>
      </c>
      <c r="F25" s="249">
        <v>5510</v>
      </c>
      <c r="G25" s="254" t="s">
        <v>1742</v>
      </c>
      <c r="H25" s="250"/>
      <c r="I25" s="353"/>
      <c r="J25" s="250"/>
      <c r="K25" s="353"/>
      <c r="L25" s="250"/>
      <c r="M25" s="230"/>
      <c r="N25" s="249">
        <v>1</v>
      </c>
      <c r="O25" s="230">
        <f>+'5. ACTIVIDADES ESPECIALES'!D495</f>
        <v>2250</v>
      </c>
      <c r="P25" s="382">
        <f t="shared" si="0"/>
        <v>1</v>
      </c>
      <c r="Q25" s="394">
        <f t="shared" si="1"/>
        <v>2250</v>
      </c>
      <c r="R25" s="249" t="s">
        <v>1745</v>
      </c>
      <c r="S25" s="249" t="s">
        <v>1746</v>
      </c>
      <c r="T25" s="249" t="s">
        <v>1711</v>
      </c>
      <c r="U25" s="249" t="s">
        <v>1690</v>
      </c>
    </row>
    <row r="26" spans="1:21" ht="92.25" customHeight="1">
      <c r="A26" s="588"/>
      <c r="B26" s="590"/>
      <c r="C26" s="249" t="s">
        <v>1583</v>
      </c>
      <c r="D26" s="249" t="s">
        <v>1736</v>
      </c>
      <c r="E26" s="249" t="s">
        <v>1737</v>
      </c>
      <c r="F26" s="249">
        <v>5511</v>
      </c>
      <c r="G26" s="254" t="s">
        <v>1743</v>
      </c>
      <c r="H26" s="250"/>
      <c r="I26" s="353"/>
      <c r="J26" s="250"/>
      <c r="K26" s="353"/>
      <c r="L26" s="250"/>
      <c r="M26" s="230"/>
      <c r="N26" s="249">
        <v>3</v>
      </c>
      <c r="O26" s="230">
        <f>+'1. TALLERES SEMINARIOS'!D181</f>
        <v>6417.5</v>
      </c>
      <c r="P26" s="382">
        <f t="shared" si="0"/>
        <v>3</v>
      </c>
      <c r="Q26" s="394">
        <f t="shared" si="1"/>
        <v>6417.5</v>
      </c>
      <c r="R26" s="249" t="s">
        <v>1747</v>
      </c>
      <c r="S26" s="249" t="s">
        <v>1748</v>
      </c>
      <c r="T26" s="249" t="s">
        <v>1728</v>
      </c>
      <c r="U26" s="249" t="s">
        <v>1690</v>
      </c>
    </row>
    <row r="27" spans="1:21" ht="78.75">
      <c r="A27" s="588"/>
      <c r="B27" s="590"/>
      <c r="C27" s="249" t="s">
        <v>1585</v>
      </c>
      <c r="D27" s="249" t="s">
        <v>1738</v>
      </c>
      <c r="E27" s="249" t="s">
        <v>1739</v>
      </c>
      <c r="F27" s="249">
        <v>5512</v>
      </c>
      <c r="G27" s="249" t="s">
        <v>1744</v>
      </c>
      <c r="H27" s="250"/>
      <c r="I27" s="353"/>
      <c r="J27" s="250">
        <v>1</v>
      </c>
      <c r="K27" s="353">
        <v>0</v>
      </c>
      <c r="L27" s="250"/>
      <c r="M27" s="230"/>
      <c r="N27" s="249"/>
      <c r="O27" s="230"/>
      <c r="P27" s="382"/>
      <c r="Q27" s="394"/>
      <c r="R27" s="249" t="s">
        <v>1749</v>
      </c>
      <c r="S27" s="249" t="s">
        <v>1750</v>
      </c>
      <c r="T27" s="249" t="s">
        <v>1711</v>
      </c>
      <c r="U27" s="249" t="s">
        <v>1690</v>
      </c>
    </row>
    <row r="28" spans="1:21" ht="15.75" hidden="1">
      <c r="A28" s="588"/>
      <c r="B28" s="590"/>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hidden="1">
      <c r="A29" s="589"/>
      <c r="B29" s="590"/>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c r="A30" s="599" t="s">
        <v>477</v>
      </c>
      <c r="B30" s="600"/>
      <c r="C30" s="600"/>
      <c r="D30" s="600"/>
      <c r="E30" s="600"/>
      <c r="F30" s="600"/>
      <c r="G30" s="600"/>
      <c r="H30" s="600"/>
      <c r="I30" s="600"/>
      <c r="J30" s="600"/>
      <c r="K30" s="600"/>
      <c r="L30" s="600"/>
      <c r="M30" s="600"/>
      <c r="N30" s="600"/>
      <c r="O30" s="600"/>
      <c r="P30" s="600"/>
      <c r="Q30" s="600"/>
      <c r="R30" s="600"/>
      <c r="S30" s="600"/>
      <c r="T30" s="600"/>
      <c r="U30" s="601"/>
    </row>
    <row r="31" spans="1:21" ht="72" customHeight="1">
      <c r="A31" s="587" t="s">
        <v>1955</v>
      </c>
      <c r="B31" s="590" t="s">
        <v>1392</v>
      </c>
      <c r="C31" s="249" t="s">
        <v>1586</v>
      </c>
      <c r="D31" s="249" t="s">
        <v>1682</v>
      </c>
      <c r="E31" s="249" t="s">
        <v>1683</v>
      </c>
      <c r="F31" s="249">
        <v>5513</v>
      </c>
      <c r="G31" s="254" t="s">
        <v>1695</v>
      </c>
      <c r="H31" s="249"/>
      <c r="I31" s="230"/>
      <c r="J31" s="249"/>
      <c r="K31" s="230"/>
      <c r="L31" s="249">
        <v>1</v>
      </c>
      <c r="M31" s="230">
        <v>0</v>
      </c>
      <c r="N31" s="249"/>
      <c r="O31" s="230"/>
      <c r="P31" s="382">
        <f t="shared" ref="P31:P42" si="2">H31+J31+L31+N31</f>
        <v>1</v>
      </c>
      <c r="Q31" s="383">
        <f t="shared" ref="Q31:Q42" si="3">I31+K31+M31+O31</f>
        <v>0</v>
      </c>
      <c r="R31" s="249" t="s">
        <v>1691</v>
      </c>
      <c r="S31" s="249" t="s">
        <v>1692</v>
      </c>
      <c r="T31" s="249" t="s">
        <v>1693</v>
      </c>
      <c r="U31" s="272" t="s">
        <v>1694</v>
      </c>
    </row>
    <row r="32" spans="1:21" ht="15.75" hidden="1">
      <c r="A32" s="588"/>
      <c r="B32" s="590"/>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hidden="1">
      <c r="A33" s="588"/>
      <c r="B33" s="590"/>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hidden="1">
      <c r="A34" s="588"/>
      <c r="B34" s="590"/>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hidden="1">
      <c r="A35" s="588"/>
      <c r="B35" s="590"/>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hidden="1">
      <c r="A36" s="589"/>
      <c r="B36" s="590"/>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02.75" customHeight="1">
      <c r="A37" s="590" t="s">
        <v>1390</v>
      </c>
      <c r="B37" s="590" t="s">
        <v>1393</v>
      </c>
      <c r="C37" s="249" t="s">
        <v>1587</v>
      </c>
      <c r="D37" s="249" t="s">
        <v>1684</v>
      </c>
      <c r="E37" s="249" t="s">
        <v>1685</v>
      </c>
      <c r="F37" s="249">
        <v>5514</v>
      </c>
      <c r="G37" s="249" t="s">
        <v>1686</v>
      </c>
      <c r="H37" s="249"/>
      <c r="I37" s="230"/>
      <c r="J37" s="249"/>
      <c r="K37" s="230"/>
      <c r="L37" s="250"/>
      <c r="M37" s="230">
        <v>0</v>
      </c>
      <c r="N37" s="249">
        <v>1</v>
      </c>
      <c r="O37" s="230"/>
      <c r="P37" s="384">
        <f t="shared" si="2"/>
        <v>1</v>
      </c>
      <c r="Q37" s="383">
        <f t="shared" si="3"/>
        <v>0</v>
      </c>
      <c r="R37" s="249" t="s">
        <v>1687</v>
      </c>
      <c r="S37" s="249" t="s">
        <v>1688</v>
      </c>
      <c r="T37" s="249" t="s">
        <v>1689</v>
      </c>
      <c r="U37" s="326" t="s">
        <v>1690</v>
      </c>
    </row>
    <row r="38" spans="1:21" ht="15.75" hidden="1">
      <c r="A38" s="590"/>
      <c r="B38" s="590"/>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hidden="1">
      <c r="A39" s="590"/>
      <c r="B39" s="590"/>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hidden="1">
      <c r="A40" s="590"/>
      <c r="B40" s="590"/>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hidden="1">
      <c r="A41" s="590"/>
      <c r="B41" s="590"/>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22.5" hidden="1" customHeight="1">
      <c r="A42" s="590"/>
      <c r="B42" s="590"/>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c r="A43" s="292"/>
      <c r="B43" s="293"/>
      <c r="C43" s="293"/>
      <c r="D43" s="293"/>
      <c r="E43" s="292" t="s">
        <v>1385</v>
      </c>
      <c r="F43" s="293"/>
      <c r="G43" s="294"/>
      <c r="H43" s="274">
        <f t="shared" ref="H43:Q43" si="4">SUM(H10:H42)</f>
        <v>1.75</v>
      </c>
      <c r="I43" s="275">
        <f t="shared" si="4"/>
        <v>6702.916666666667</v>
      </c>
      <c r="J43" s="274">
        <f t="shared" si="4"/>
        <v>3.75</v>
      </c>
      <c r="K43" s="275">
        <f t="shared" si="4"/>
        <v>10120.416666666668</v>
      </c>
      <c r="L43" s="274">
        <f t="shared" si="4"/>
        <v>6.75</v>
      </c>
      <c r="M43" s="275">
        <f t="shared" si="4"/>
        <v>54614.166666666672</v>
      </c>
      <c r="N43" s="274">
        <f t="shared" si="4"/>
        <v>5.75</v>
      </c>
      <c r="O43" s="275">
        <f t="shared" si="4"/>
        <v>10022.5</v>
      </c>
      <c r="P43" s="275">
        <f t="shared" si="4"/>
        <v>17</v>
      </c>
      <c r="Q43" s="275">
        <f t="shared" si="4"/>
        <v>81460</v>
      </c>
      <c r="R43" s="264"/>
      <c r="S43" s="264"/>
      <c r="T43" s="264"/>
      <c r="U43" s="264"/>
    </row>
    <row r="45" spans="1:21">
      <c r="I45"/>
      <c r="K45"/>
      <c r="M45"/>
      <c r="O45"/>
      <c r="Q45" s="395"/>
    </row>
    <row r="46" spans="1:21">
      <c r="I46"/>
      <c r="K46"/>
      <c r="M46"/>
      <c r="O46"/>
      <c r="Q46" s="395"/>
    </row>
    <row r="47" spans="1:21">
      <c r="I47"/>
      <c r="K47"/>
      <c r="M47"/>
      <c r="O47"/>
      <c r="Q47" s="395"/>
    </row>
    <row r="48" spans="1:21">
      <c r="I48"/>
      <c r="K48"/>
      <c r="M48"/>
      <c r="O48"/>
      <c r="Q48" s="395"/>
    </row>
    <row r="49" spans="3:17">
      <c r="C49" s="459"/>
      <c r="I49"/>
      <c r="K49"/>
      <c r="M49"/>
      <c r="O49"/>
      <c r="Q49" s="395"/>
    </row>
    <row r="50" spans="3:17">
      <c r="C50" s="459"/>
      <c r="I50"/>
      <c r="K50"/>
      <c r="M50"/>
      <c r="O50"/>
      <c r="Q50" s="395"/>
    </row>
    <row r="51" spans="3:17">
      <c r="C51" s="459"/>
      <c r="I51"/>
      <c r="K51"/>
      <c r="M51"/>
      <c r="O51"/>
      <c r="Q51" s="395"/>
    </row>
    <row r="52" spans="3:17">
      <c r="C52" s="459"/>
      <c r="I52"/>
      <c r="K52"/>
      <c r="M52"/>
      <c r="O52"/>
      <c r="Q52" s="395"/>
    </row>
    <row r="53" spans="3:17">
      <c r="C53" s="459"/>
      <c r="I53"/>
      <c r="K53"/>
      <c r="M53"/>
      <c r="O53"/>
      <c r="Q53" s="395"/>
    </row>
    <row r="54" spans="3:17">
      <c r="C54" s="459"/>
      <c r="I54"/>
      <c r="K54"/>
      <c r="M54"/>
      <c r="O54"/>
      <c r="Q54" s="395"/>
    </row>
    <row r="55" spans="3:17">
      <c r="C55" s="459"/>
      <c r="I55"/>
      <c r="K55"/>
      <c r="M55"/>
      <c r="O55"/>
      <c r="Q55" s="395"/>
    </row>
    <row r="56" spans="3:17">
      <c r="C56" s="459"/>
      <c r="I56"/>
      <c r="K56"/>
      <c r="M56"/>
      <c r="O56"/>
      <c r="Q56" s="395"/>
    </row>
    <row r="57" spans="3:17">
      <c r="C57" s="459"/>
      <c r="I57"/>
      <c r="K57"/>
      <c r="M57"/>
      <c r="O57"/>
      <c r="Q57" s="395"/>
    </row>
    <row r="58" spans="3:17">
      <c r="C58" s="459"/>
      <c r="I58"/>
      <c r="K58"/>
      <c r="M58"/>
      <c r="O58"/>
      <c r="Q58" s="395"/>
    </row>
    <row r="59" spans="3:17">
      <c r="C59" s="459"/>
      <c r="I59"/>
      <c r="K59"/>
      <c r="M59"/>
      <c r="O59"/>
      <c r="Q59" s="395"/>
    </row>
    <row r="60" spans="3:17">
      <c r="C60" s="459"/>
      <c r="I60"/>
      <c r="K60"/>
      <c r="M60"/>
      <c r="O60"/>
      <c r="Q60" s="395"/>
    </row>
    <row r="61" spans="3:17">
      <c r="C61" s="459"/>
      <c r="I61"/>
      <c r="K61"/>
      <c r="M61"/>
      <c r="O61"/>
      <c r="Q61" s="395"/>
    </row>
    <row r="62" spans="3:17">
      <c r="C62" s="459"/>
      <c r="I62"/>
      <c r="K62"/>
      <c r="M62"/>
      <c r="O62"/>
      <c r="Q62" s="395"/>
    </row>
    <row r="63" spans="3:17">
      <c r="C63" s="459"/>
    </row>
    <row r="64" spans="3:17">
      <c r="C64" s="459"/>
    </row>
    <row r="65" spans="3:3">
      <c r="C65" s="459"/>
    </row>
    <row r="66" spans="3:3">
      <c r="C66" s="459"/>
    </row>
    <row r="67" spans="3:3">
      <c r="C67" s="459"/>
    </row>
    <row r="68" spans="3:3">
      <c r="C68" s="459"/>
    </row>
    <row r="69" spans="3:3">
      <c r="C69" s="459"/>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topLeftCell="F1" zoomScale="70" zoomScaleNormal="70" workbookViewId="0">
      <pane ySplit="6" topLeftCell="A20" activePane="bottomLeft" state="frozen"/>
      <selection activeCell="P6" sqref="P6"/>
      <selection pane="bottomLeft" activeCell="U20" activeCellId="1" sqref="S20 U20"/>
    </sheetView>
  </sheetViews>
  <sheetFormatPr baseColWidth="10" defaultRowHeight="15"/>
  <cols>
    <col min="1" max="1" width="21.7109375" customWidth="1"/>
    <col min="2" max="2" width="42.85546875" customWidth="1"/>
    <col min="3" max="3" width="27.42578125" customWidth="1"/>
    <col min="4" max="4" width="27.42578125" style="459"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c r="B1" s="284"/>
      <c r="C1" s="502" t="s">
        <v>1588</v>
      </c>
      <c r="D1" s="79" t="s">
        <v>2122</v>
      </c>
      <c r="E1" s="502" t="s">
        <v>1589</v>
      </c>
      <c r="F1" s="284"/>
      <c r="G1" s="284"/>
      <c r="H1" s="284" t="s">
        <v>114</v>
      </c>
      <c r="J1" s="284"/>
      <c r="K1" s="284"/>
      <c r="L1" s="284"/>
      <c r="M1" s="284"/>
      <c r="N1" s="284"/>
      <c r="O1" s="284"/>
      <c r="P1" s="284"/>
      <c r="Q1" s="284"/>
      <c r="R1" s="284"/>
      <c r="S1" s="284"/>
      <c r="T1" s="284"/>
      <c r="U1" s="284"/>
    </row>
    <row r="2" spans="1:21" s="285" customFormat="1" ht="18" customHeight="1">
      <c r="A2" s="319" t="s">
        <v>1349</v>
      </c>
      <c r="B2" s="284"/>
      <c r="C2" s="284"/>
      <c r="D2" s="79" t="s">
        <v>2123</v>
      </c>
      <c r="E2" s="284"/>
      <c r="F2" s="284"/>
      <c r="G2" s="284"/>
      <c r="H2" s="284"/>
      <c r="J2" s="284"/>
      <c r="K2" s="284"/>
      <c r="L2" s="284"/>
      <c r="M2" s="284"/>
      <c r="N2" s="284"/>
      <c r="O2" s="284"/>
      <c r="P2" s="284"/>
      <c r="Q2" s="284"/>
      <c r="R2" s="284"/>
      <c r="S2" s="284"/>
      <c r="T2" s="284"/>
      <c r="U2" s="284"/>
    </row>
    <row r="3" spans="1:21" s="285" customFormat="1" ht="18.75">
      <c r="A3" s="354" t="s">
        <v>1959</v>
      </c>
      <c r="B3" s="284"/>
      <c r="C3" s="284"/>
      <c r="D3" s="284"/>
      <c r="E3" s="284"/>
      <c r="F3" s="284"/>
      <c r="G3" s="284"/>
      <c r="H3" s="284"/>
      <c r="J3" s="284"/>
      <c r="K3" s="284"/>
      <c r="L3" s="284"/>
      <c r="M3" s="284"/>
      <c r="N3" s="284"/>
      <c r="O3" s="284"/>
      <c r="P3" s="284"/>
      <c r="Q3" s="284"/>
      <c r="R3" s="284"/>
      <c r="S3" s="284"/>
      <c r="T3" s="284"/>
      <c r="U3" s="284"/>
    </row>
    <row r="4" spans="1:21" s="66" customFormat="1" ht="15.75" customHeight="1">
      <c r="A4" s="566" t="s">
        <v>96</v>
      </c>
      <c r="B4" s="565" t="s">
        <v>110</v>
      </c>
      <c r="C4" s="568" t="s">
        <v>1523</v>
      </c>
      <c r="D4" s="568" t="s">
        <v>1524</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21" s="66" customFormat="1"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21" s="67" customFormat="1" ht="25.5">
      <c r="A6" s="567"/>
      <c r="B6" s="567"/>
      <c r="C6" s="570"/>
      <c r="D6" s="570"/>
      <c r="E6" s="570"/>
      <c r="F6" s="570"/>
      <c r="G6" s="570"/>
      <c r="H6" s="435" t="s">
        <v>107</v>
      </c>
      <c r="I6" s="435" t="s">
        <v>12</v>
      </c>
      <c r="J6" s="435" t="s">
        <v>107</v>
      </c>
      <c r="K6" s="435" t="s">
        <v>12</v>
      </c>
      <c r="L6" s="435" t="s">
        <v>107</v>
      </c>
      <c r="M6" s="435" t="s">
        <v>12</v>
      </c>
      <c r="N6" s="435" t="s">
        <v>107</v>
      </c>
      <c r="O6" s="435" t="s">
        <v>12</v>
      </c>
      <c r="P6" s="435" t="s">
        <v>107</v>
      </c>
      <c r="Q6" s="435" t="s">
        <v>12</v>
      </c>
      <c r="R6" s="567"/>
      <c r="S6" s="567"/>
      <c r="T6" s="567"/>
      <c r="U6" s="564"/>
    </row>
    <row r="7" spans="1:21" s="67" customFormat="1" ht="15.75">
      <c r="A7" s="436"/>
      <c r="B7" s="437"/>
      <c r="C7" s="438"/>
      <c r="D7" s="438"/>
      <c r="E7" s="438"/>
      <c r="F7" s="439"/>
      <c r="G7" s="438"/>
      <c r="H7" s="440"/>
      <c r="I7" s="440"/>
      <c r="J7" s="440"/>
      <c r="K7" s="440"/>
      <c r="L7" s="440"/>
      <c r="M7" s="440"/>
      <c r="N7" s="440"/>
      <c r="O7" s="440"/>
      <c r="P7" s="440"/>
      <c r="Q7" s="440"/>
      <c r="R7" s="441"/>
      <c r="S7" s="441"/>
      <c r="T7" s="441"/>
      <c r="U7" s="442"/>
    </row>
    <row r="8" spans="1:21" ht="173.25">
      <c r="A8" s="602" t="s">
        <v>1394</v>
      </c>
      <c r="B8" s="602" t="s">
        <v>111</v>
      </c>
      <c r="C8" s="326" t="s">
        <v>1589</v>
      </c>
      <c r="D8" s="326" t="s">
        <v>1960</v>
      </c>
      <c r="E8" s="326" t="s">
        <v>1961</v>
      </c>
      <c r="F8" s="326">
        <v>6661</v>
      </c>
      <c r="G8" s="73" t="s">
        <v>1962</v>
      </c>
      <c r="H8" s="352"/>
      <c r="I8" s="355"/>
      <c r="J8" s="352"/>
      <c r="K8" s="355"/>
      <c r="L8" s="514">
        <v>1</v>
      </c>
      <c r="M8" s="355">
        <f>+'5. ACTIVIDADES ESPECIALES'!D539</f>
        <v>47350</v>
      </c>
      <c r="N8" s="352"/>
      <c r="O8" s="355"/>
      <c r="P8" s="397">
        <f>H8+J8+L8+N8</f>
        <v>1</v>
      </c>
      <c r="Q8" s="398">
        <f>I8+K8+M8+O8</f>
        <v>47350</v>
      </c>
      <c r="R8" s="513" t="s">
        <v>1818</v>
      </c>
      <c r="S8" s="249" t="s">
        <v>1963</v>
      </c>
      <c r="T8" s="249" t="s">
        <v>1819</v>
      </c>
      <c r="U8" s="249" t="s">
        <v>1820</v>
      </c>
    </row>
    <row r="9" spans="1:21" ht="15.75" hidden="1">
      <c r="A9" s="602"/>
      <c r="B9" s="602"/>
      <c r="C9" s="326"/>
      <c r="D9" s="326"/>
      <c r="E9" s="326"/>
      <c r="F9" s="326"/>
      <c r="G9" s="73"/>
      <c r="H9" s="352"/>
      <c r="I9" s="355"/>
      <c r="J9" s="352"/>
      <c r="K9" s="355"/>
      <c r="L9" s="352"/>
      <c r="M9" s="355"/>
      <c r="N9" s="352"/>
      <c r="O9" s="355"/>
      <c r="P9" s="397">
        <f t="shared" ref="P9:P26" si="0">H9+J9+L9+N9</f>
        <v>0</v>
      </c>
      <c r="Q9" s="398">
        <f t="shared" ref="Q9:Q26" si="1">I9+K9+M9+O9</f>
        <v>0</v>
      </c>
      <c r="R9" s="513"/>
      <c r="S9" s="249"/>
      <c r="T9" s="249"/>
      <c r="U9" s="249"/>
    </row>
    <row r="10" spans="1:21" ht="15.75" hidden="1">
      <c r="A10" s="602"/>
      <c r="B10" s="602"/>
      <c r="C10" s="326"/>
      <c r="D10" s="326"/>
      <c r="E10" s="326"/>
      <c r="F10" s="326"/>
      <c r="G10" s="73"/>
      <c r="H10" s="352"/>
      <c r="I10" s="355"/>
      <c r="J10" s="352"/>
      <c r="K10" s="355"/>
      <c r="L10" s="352"/>
      <c r="M10" s="355"/>
      <c r="N10" s="352"/>
      <c r="O10" s="355"/>
      <c r="P10" s="397">
        <f t="shared" si="0"/>
        <v>0</v>
      </c>
      <c r="Q10" s="398">
        <f t="shared" si="1"/>
        <v>0</v>
      </c>
      <c r="R10" s="513"/>
      <c r="S10" s="249"/>
      <c r="T10" s="249"/>
      <c r="U10" s="249"/>
    </row>
    <row r="11" spans="1:21" ht="15.75" hidden="1">
      <c r="A11" s="602"/>
      <c r="B11" s="602"/>
      <c r="C11" s="326"/>
      <c r="D11" s="326"/>
      <c r="E11" s="326"/>
      <c r="F11" s="326"/>
      <c r="G11" s="73"/>
      <c r="H11" s="352"/>
      <c r="I11" s="355"/>
      <c r="J11" s="352"/>
      <c r="K11" s="355"/>
      <c r="L11" s="514"/>
      <c r="M11" s="355"/>
      <c r="N11" s="352"/>
      <c r="O11" s="355"/>
      <c r="P11" s="397">
        <f t="shared" si="0"/>
        <v>0</v>
      </c>
      <c r="Q11" s="398">
        <f t="shared" si="1"/>
        <v>0</v>
      </c>
      <c r="R11" s="513"/>
      <c r="S11" s="249"/>
      <c r="T11" s="249"/>
      <c r="U11" s="249"/>
    </row>
    <row r="12" spans="1:21" ht="15.75" hidden="1">
      <c r="A12" s="602"/>
      <c r="B12" s="602"/>
      <c r="C12" s="326"/>
      <c r="D12" s="326"/>
      <c r="E12" s="326"/>
      <c r="F12" s="326"/>
      <c r="G12" s="73"/>
      <c r="H12" s="352"/>
      <c r="I12" s="355"/>
      <c r="J12" s="352"/>
      <c r="K12" s="355"/>
      <c r="L12" s="352"/>
      <c r="M12" s="355"/>
      <c r="N12" s="352"/>
      <c r="O12" s="355"/>
      <c r="P12" s="397">
        <f t="shared" si="0"/>
        <v>0</v>
      </c>
      <c r="Q12" s="398">
        <f t="shared" si="1"/>
        <v>0</v>
      </c>
      <c r="R12" s="513"/>
      <c r="S12" s="249"/>
      <c r="T12" s="249"/>
      <c r="U12" s="249"/>
    </row>
    <row r="13" spans="1:21" ht="15.75" hidden="1">
      <c r="A13" s="602"/>
      <c r="B13" s="602"/>
      <c r="C13" s="326"/>
      <c r="D13" s="326"/>
      <c r="E13" s="326"/>
      <c r="F13" s="326"/>
      <c r="G13" s="73"/>
      <c r="H13" s="352"/>
      <c r="I13" s="355"/>
      <c r="J13" s="352"/>
      <c r="K13" s="355"/>
      <c r="L13" s="352"/>
      <c r="M13" s="355"/>
      <c r="N13" s="352"/>
      <c r="O13" s="355"/>
      <c r="P13" s="397">
        <f t="shared" si="0"/>
        <v>0</v>
      </c>
      <c r="Q13" s="398">
        <f t="shared" si="1"/>
        <v>0</v>
      </c>
      <c r="R13" s="513"/>
      <c r="S13" s="249"/>
      <c r="T13" s="249"/>
      <c r="U13" s="249"/>
    </row>
    <row r="14" spans="1:21" ht="15.75" hidden="1">
      <c r="A14" s="602"/>
      <c r="B14" s="602" t="s">
        <v>112</v>
      </c>
      <c r="C14" s="326"/>
      <c r="D14" s="326"/>
      <c r="E14" s="326"/>
      <c r="F14" s="326"/>
      <c r="G14" s="73"/>
      <c r="H14" s="352"/>
      <c r="I14" s="355"/>
      <c r="J14" s="352"/>
      <c r="K14" s="355"/>
      <c r="L14" s="352"/>
      <c r="M14" s="355"/>
      <c r="N14" s="352"/>
      <c r="O14" s="355"/>
      <c r="P14" s="397">
        <f t="shared" si="0"/>
        <v>0</v>
      </c>
      <c r="Q14" s="398">
        <f t="shared" si="1"/>
        <v>0</v>
      </c>
      <c r="R14" s="513"/>
      <c r="S14" s="249"/>
      <c r="T14" s="249"/>
      <c r="U14" s="249"/>
    </row>
    <row r="15" spans="1:21" ht="15.75" hidden="1">
      <c r="A15" s="602"/>
      <c r="B15" s="602"/>
      <c r="C15" s="326"/>
      <c r="D15" s="326"/>
      <c r="E15" s="326"/>
      <c r="F15" s="326"/>
      <c r="G15" s="73"/>
      <c r="H15" s="352"/>
      <c r="I15" s="355"/>
      <c r="J15" s="352"/>
      <c r="K15" s="355"/>
      <c r="L15" s="352"/>
      <c r="M15" s="355"/>
      <c r="N15" s="352"/>
      <c r="O15" s="355"/>
      <c r="P15" s="397">
        <f t="shared" si="0"/>
        <v>0</v>
      </c>
      <c r="Q15" s="398">
        <f t="shared" si="1"/>
        <v>0</v>
      </c>
      <c r="R15" s="513"/>
      <c r="S15" s="249"/>
      <c r="T15" s="249"/>
      <c r="U15" s="249"/>
    </row>
    <row r="16" spans="1:21" ht="15.75" hidden="1">
      <c r="A16" s="602"/>
      <c r="B16" s="602"/>
      <c r="C16" s="326"/>
      <c r="D16" s="326"/>
      <c r="E16" s="326"/>
      <c r="F16" s="326"/>
      <c r="G16" s="73"/>
      <c r="H16" s="352"/>
      <c r="I16" s="355"/>
      <c r="J16" s="352"/>
      <c r="K16" s="355"/>
      <c r="L16" s="352"/>
      <c r="M16" s="355"/>
      <c r="N16" s="352"/>
      <c r="O16" s="355"/>
      <c r="P16" s="397">
        <f t="shared" si="0"/>
        <v>0</v>
      </c>
      <c r="Q16" s="398">
        <f t="shared" si="1"/>
        <v>0</v>
      </c>
      <c r="R16" s="513"/>
      <c r="S16" s="249"/>
      <c r="T16" s="249"/>
      <c r="U16" s="249"/>
    </row>
    <row r="17" spans="1:21" ht="15.75" hidden="1">
      <c r="A17" s="602"/>
      <c r="B17" s="602"/>
      <c r="C17" s="326"/>
      <c r="D17" s="326"/>
      <c r="E17" s="326"/>
      <c r="F17" s="326"/>
      <c r="G17" s="73"/>
      <c r="H17" s="352"/>
      <c r="I17" s="355"/>
      <c r="J17" s="352"/>
      <c r="K17" s="355"/>
      <c r="L17" s="352"/>
      <c r="M17" s="355"/>
      <c r="N17" s="352"/>
      <c r="O17" s="355"/>
      <c r="P17" s="397">
        <f t="shared" si="0"/>
        <v>0</v>
      </c>
      <c r="Q17" s="398">
        <f t="shared" si="1"/>
        <v>0</v>
      </c>
      <c r="R17" s="513"/>
      <c r="S17" s="249"/>
      <c r="T17" s="249"/>
      <c r="U17" s="249"/>
    </row>
    <row r="18" spans="1:21" ht="15.75" hidden="1">
      <c r="A18" s="602"/>
      <c r="B18" s="602"/>
      <c r="C18" s="326"/>
      <c r="D18" s="326"/>
      <c r="E18" s="326"/>
      <c r="F18" s="326"/>
      <c r="G18" s="73"/>
      <c r="H18" s="352"/>
      <c r="I18" s="355"/>
      <c r="J18" s="352"/>
      <c r="K18" s="355"/>
      <c r="L18" s="352"/>
      <c r="M18" s="355"/>
      <c r="N18" s="352"/>
      <c r="O18" s="355"/>
      <c r="P18" s="397">
        <f t="shared" si="0"/>
        <v>0</v>
      </c>
      <c r="Q18" s="398">
        <f t="shared" si="1"/>
        <v>0</v>
      </c>
      <c r="R18" s="513"/>
      <c r="S18" s="249"/>
      <c r="T18" s="249"/>
      <c r="U18" s="249"/>
    </row>
    <row r="19" spans="1:21" ht="15.75" hidden="1">
      <c r="A19" s="602"/>
      <c r="B19" s="602"/>
      <c r="C19" s="326"/>
      <c r="D19" s="326"/>
      <c r="E19" s="326"/>
      <c r="F19" s="326"/>
      <c r="G19" s="73"/>
      <c r="H19" s="352"/>
      <c r="I19" s="355"/>
      <c r="J19" s="352"/>
      <c r="K19" s="355"/>
      <c r="L19" s="352"/>
      <c r="M19" s="355"/>
      <c r="N19" s="352"/>
      <c r="O19" s="355"/>
      <c r="P19" s="397">
        <f t="shared" si="0"/>
        <v>0</v>
      </c>
      <c r="Q19" s="398">
        <f t="shared" si="1"/>
        <v>0</v>
      </c>
      <c r="R19" s="513"/>
      <c r="S19" s="249"/>
      <c r="T19" s="249"/>
      <c r="U19" s="249"/>
    </row>
    <row r="20" spans="1:21" ht="267.75">
      <c r="A20" s="602"/>
      <c r="B20" s="602" t="s">
        <v>1395</v>
      </c>
      <c r="C20" s="326" t="s">
        <v>1589</v>
      </c>
      <c r="D20" s="326" t="s">
        <v>1964</v>
      </c>
      <c r="E20" s="326" t="s">
        <v>1965</v>
      </c>
      <c r="F20" s="326">
        <v>6662</v>
      </c>
      <c r="G20" s="73" t="s">
        <v>1966</v>
      </c>
      <c r="H20" s="514">
        <v>0.33329999999999999</v>
      </c>
      <c r="I20" s="355">
        <f>+('1. TALLERES SEMINARIOS'!$D$200)*H20</f>
        <v>6416.8582499999993</v>
      </c>
      <c r="J20" s="514">
        <v>0.33329999999999999</v>
      </c>
      <c r="K20" s="355">
        <f>+('1. TALLERES SEMINARIOS'!$D$200)*J20</f>
        <v>6416.8582499999993</v>
      </c>
      <c r="L20" s="514">
        <v>0.33329999999999999</v>
      </c>
      <c r="M20" s="355">
        <f>+('1. TALLERES SEMINARIOS'!$D$200)*L20</f>
        <v>6416.8582499999993</v>
      </c>
      <c r="N20" s="352"/>
      <c r="O20" s="355"/>
      <c r="P20" s="397">
        <f t="shared" si="0"/>
        <v>0.99990000000000001</v>
      </c>
      <c r="Q20" s="398">
        <f>I20+K20+M20+O20</f>
        <v>19250.57475</v>
      </c>
      <c r="R20" s="513" t="s">
        <v>1821</v>
      </c>
      <c r="S20" s="249" t="s">
        <v>1957</v>
      </c>
      <c r="T20" s="249" t="s">
        <v>1822</v>
      </c>
      <c r="U20" s="249" t="s">
        <v>1958</v>
      </c>
    </row>
    <row r="21" spans="1:21" ht="15.75" hidden="1">
      <c r="A21" s="602"/>
      <c r="B21" s="602"/>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hidden="1">
      <c r="A22" s="602"/>
      <c r="B22" s="602"/>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hidden="1">
      <c r="A23" s="602"/>
      <c r="B23" s="602"/>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hidden="1">
      <c r="A24" s="602"/>
      <c r="B24" s="602"/>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hidden="1">
      <c r="A25" s="602"/>
      <c r="B25" s="602"/>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hidden="1">
      <c r="A26" s="602"/>
      <c r="B26" s="602"/>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c r="A27" s="298"/>
      <c r="B27" s="299"/>
      <c r="C27" s="298" t="s">
        <v>113</v>
      </c>
      <c r="D27" s="299"/>
      <c r="E27" s="299"/>
      <c r="F27" s="299"/>
      <c r="G27" s="300"/>
      <c r="H27" s="264">
        <f t="shared" ref="H27:Q27" si="2">SUM(H8:H26)</f>
        <v>0.33329999999999999</v>
      </c>
      <c r="I27" s="232">
        <f t="shared" si="2"/>
        <v>6416.8582499999993</v>
      </c>
      <c r="J27" s="264">
        <f t="shared" si="2"/>
        <v>0.33329999999999999</v>
      </c>
      <c r="K27" s="232">
        <f t="shared" si="2"/>
        <v>6416.8582499999993</v>
      </c>
      <c r="L27" s="264">
        <f t="shared" si="2"/>
        <v>1.3332999999999999</v>
      </c>
      <c r="M27" s="232">
        <f t="shared" si="2"/>
        <v>53766.858249999997</v>
      </c>
      <c r="N27" s="264">
        <f t="shared" si="2"/>
        <v>0</v>
      </c>
      <c r="O27" s="232">
        <f t="shared" si="2"/>
        <v>0</v>
      </c>
      <c r="P27" s="232">
        <f t="shared" si="2"/>
        <v>1.9999</v>
      </c>
      <c r="Q27" s="232">
        <f t="shared" si="2"/>
        <v>66600.57475</v>
      </c>
      <c r="R27" s="264"/>
      <c r="S27" s="264"/>
      <c r="T27" s="264"/>
      <c r="U27" s="264"/>
    </row>
    <row r="28" spans="1:21">
      <c r="I28"/>
      <c r="K28"/>
      <c r="M28"/>
      <c r="O28"/>
      <c r="Q28"/>
    </row>
    <row r="29" spans="1:21">
      <c r="I29"/>
      <c r="K29"/>
      <c r="M29"/>
      <c r="O29"/>
      <c r="Q29"/>
    </row>
    <row r="30" spans="1:21">
      <c r="C30" s="459"/>
      <c r="I30"/>
      <c r="K30"/>
      <c r="M30"/>
      <c r="O30"/>
      <c r="Q30"/>
    </row>
    <row r="31" spans="1:21">
      <c r="C31" s="459"/>
      <c r="I31"/>
      <c r="K31"/>
      <c r="M31"/>
      <c r="O31"/>
      <c r="Q31"/>
    </row>
    <row r="32" spans="1:21">
      <c r="C32" s="459"/>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row r="235" spans="9:17">
      <c r="I235"/>
      <c r="K235"/>
      <c r="M235"/>
      <c r="O235"/>
      <c r="Q235"/>
    </row>
    <row r="236" spans="9:17">
      <c r="I236"/>
      <c r="K236"/>
      <c r="M236"/>
      <c r="O236"/>
      <c r="Q236"/>
    </row>
    <row r="237" spans="9:17">
      <c r="I237"/>
      <c r="K237"/>
      <c r="M237"/>
      <c r="O237"/>
      <c r="Q237"/>
    </row>
    <row r="238" spans="9:17">
      <c r="I238"/>
      <c r="K238"/>
      <c r="M238"/>
      <c r="O238"/>
      <c r="Q238"/>
    </row>
    <row r="239" spans="9:17">
      <c r="I239"/>
      <c r="K239"/>
      <c r="M239"/>
      <c r="O239"/>
      <c r="Q239"/>
    </row>
    <row r="240" spans="9:17">
      <c r="I240"/>
      <c r="K240"/>
      <c r="M240"/>
      <c r="O240"/>
      <c r="Q240"/>
    </row>
    <row r="241" spans="9:17">
      <c r="I241"/>
      <c r="K241"/>
      <c r="M241"/>
      <c r="O241"/>
      <c r="Q241"/>
    </row>
    <row r="242" spans="9:17">
      <c r="I242"/>
      <c r="K242"/>
      <c r="M242"/>
      <c r="O242"/>
      <c r="Q242"/>
    </row>
    <row r="243" spans="9:17">
      <c r="I243"/>
      <c r="K243"/>
      <c r="M243"/>
      <c r="O243"/>
      <c r="Q243"/>
    </row>
    <row r="244" spans="9:17">
      <c r="I244"/>
      <c r="K244"/>
      <c r="M244"/>
      <c r="O244"/>
      <c r="Q244"/>
    </row>
    <row r="245" spans="9:17">
      <c r="I245"/>
      <c r="K245"/>
      <c r="M245"/>
      <c r="O245"/>
      <c r="Q245"/>
    </row>
    <row r="246" spans="9:17">
      <c r="I246"/>
      <c r="K246"/>
      <c r="M246"/>
      <c r="O246"/>
      <c r="Q246"/>
    </row>
    <row r="247" spans="9:17">
      <c r="I247"/>
      <c r="K247"/>
      <c r="M247"/>
      <c r="O247"/>
      <c r="Q247"/>
    </row>
    <row r="248" spans="9:17">
      <c r="I248"/>
      <c r="K248"/>
      <c r="M248"/>
      <c r="O248"/>
      <c r="Q248"/>
    </row>
    <row r="249" spans="9:17">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V41"/>
  <sheetViews>
    <sheetView topLeftCell="C1" zoomScale="80" zoomScaleNormal="80" workbookViewId="0">
      <pane ySplit="5" topLeftCell="A20" activePane="bottomLeft" state="frozen"/>
      <selection activeCell="R5" sqref="R5"/>
      <selection pane="bottomLeft" activeCell="G22" sqref="G22"/>
    </sheetView>
  </sheetViews>
  <sheetFormatPr baseColWidth="10" defaultRowHeight="15"/>
  <cols>
    <col min="1" max="2" width="35.7109375" customWidth="1"/>
    <col min="3" max="3" width="27.42578125" customWidth="1"/>
    <col min="4" max="4" width="27.42578125" style="459" customWidth="1"/>
    <col min="5" max="7" width="27.42578125" customWidth="1"/>
    <col min="8" max="8" width="15.28515625" customWidth="1"/>
    <col min="9" max="9" width="14.28515625" style="233" customWidth="1"/>
    <col min="10" max="10" width="15.28515625" customWidth="1"/>
    <col min="11" max="11" width="18.85546875" style="233" customWidth="1"/>
    <col min="12" max="12" width="14.42578125" customWidth="1"/>
    <col min="13" max="13" width="13.7109375" style="233" customWidth="1"/>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c r="B1" s="502" t="s">
        <v>1590</v>
      </c>
      <c r="C1" s="502" t="s">
        <v>1591</v>
      </c>
      <c r="D1" s="502" t="s">
        <v>1592</v>
      </c>
      <c r="E1" s="502" t="s">
        <v>1593</v>
      </c>
      <c r="F1" s="284"/>
      <c r="G1" s="284"/>
      <c r="H1" s="284" t="s">
        <v>478</v>
      </c>
      <c r="J1" s="284"/>
      <c r="K1" s="284"/>
      <c r="L1" s="284"/>
      <c r="M1" s="284"/>
      <c r="N1" s="79" t="s">
        <v>2122</v>
      </c>
      <c r="O1" s="284"/>
      <c r="P1" s="284"/>
      <c r="Q1" s="284"/>
      <c r="R1" s="284"/>
      <c r="S1" s="284"/>
      <c r="T1" s="284"/>
      <c r="U1" s="284"/>
      <c r="V1" s="284"/>
    </row>
    <row r="2" spans="1:22">
      <c r="A2" s="269" t="s">
        <v>1339</v>
      </c>
      <c r="B2" s="269"/>
      <c r="C2" s="269"/>
      <c r="D2" s="269"/>
      <c r="E2" s="269"/>
      <c r="F2" s="269"/>
      <c r="G2" s="269"/>
      <c r="H2" s="269"/>
      <c r="I2" s="269"/>
      <c r="J2" s="269"/>
      <c r="K2" s="269"/>
      <c r="L2" s="269"/>
      <c r="M2" s="269"/>
      <c r="N2" s="79" t="s">
        <v>2123</v>
      </c>
      <c r="O2" s="269"/>
      <c r="P2" s="269"/>
      <c r="Q2" s="269"/>
      <c r="R2" s="269"/>
      <c r="S2" s="269"/>
      <c r="T2" s="269"/>
      <c r="U2" s="269"/>
      <c r="V2" s="269"/>
    </row>
    <row r="3" spans="1:22" ht="15" customHeight="1">
      <c r="A3" s="566" t="s">
        <v>96</v>
      </c>
      <c r="B3" s="565" t="s">
        <v>110</v>
      </c>
      <c r="C3" s="568" t="s">
        <v>1523</v>
      </c>
      <c r="D3" s="568" t="s">
        <v>1524</v>
      </c>
      <c r="E3" s="568" t="s">
        <v>86</v>
      </c>
      <c r="F3" s="568" t="s">
        <v>391</v>
      </c>
      <c r="G3" s="568" t="s">
        <v>87</v>
      </c>
      <c r="H3" s="571" t="s">
        <v>99</v>
      </c>
      <c r="I3" s="577"/>
      <c r="J3" s="577"/>
      <c r="K3" s="577"/>
      <c r="L3" s="577"/>
      <c r="M3" s="577"/>
      <c r="N3" s="577"/>
      <c r="O3" s="572"/>
      <c r="P3" s="573" t="s">
        <v>100</v>
      </c>
      <c r="Q3" s="574"/>
      <c r="R3" s="565" t="s">
        <v>101</v>
      </c>
      <c r="S3" s="565" t="s">
        <v>102</v>
      </c>
      <c r="T3" s="565" t="s">
        <v>109</v>
      </c>
      <c r="U3" s="565" t="s">
        <v>108</v>
      </c>
      <c r="V3" s="562" t="s">
        <v>88</v>
      </c>
    </row>
    <row r="4" spans="1:22" ht="15" customHeight="1">
      <c r="A4" s="566"/>
      <c r="B4" s="566"/>
      <c r="C4" s="569"/>
      <c r="D4" s="569"/>
      <c r="E4" s="569"/>
      <c r="F4" s="569"/>
      <c r="G4" s="569"/>
      <c r="H4" s="571" t="s">
        <v>103</v>
      </c>
      <c r="I4" s="572"/>
      <c r="J4" s="571" t="s">
        <v>104</v>
      </c>
      <c r="K4" s="572"/>
      <c r="L4" s="571" t="s">
        <v>105</v>
      </c>
      <c r="M4" s="572"/>
      <c r="N4" s="571" t="s">
        <v>106</v>
      </c>
      <c r="O4" s="572"/>
      <c r="P4" s="575"/>
      <c r="Q4" s="576"/>
      <c r="R4" s="566"/>
      <c r="S4" s="566"/>
      <c r="T4" s="566"/>
      <c r="U4" s="566"/>
      <c r="V4" s="563"/>
    </row>
    <row r="5" spans="1:22" ht="25.5">
      <c r="A5" s="567"/>
      <c r="B5" s="567"/>
      <c r="C5" s="570"/>
      <c r="D5" s="570"/>
      <c r="E5" s="570"/>
      <c r="F5" s="570"/>
      <c r="G5" s="570"/>
      <c r="H5" s="435" t="s">
        <v>107</v>
      </c>
      <c r="I5" s="435" t="s">
        <v>12</v>
      </c>
      <c r="J5" s="435" t="s">
        <v>107</v>
      </c>
      <c r="K5" s="435" t="s">
        <v>12</v>
      </c>
      <c r="L5" s="435" t="s">
        <v>107</v>
      </c>
      <c r="M5" s="435" t="s">
        <v>12</v>
      </c>
      <c r="N5" s="435" t="s">
        <v>107</v>
      </c>
      <c r="O5" s="435" t="s">
        <v>12</v>
      </c>
      <c r="P5" s="435" t="s">
        <v>107</v>
      </c>
      <c r="Q5" s="435" t="s">
        <v>12</v>
      </c>
      <c r="R5" s="567"/>
      <c r="S5" s="567"/>
      <c r="T5" s="567"/>
      <c r="U5" s="567"/>
      <c r="V5" s="564"/>
    </row>
    <row r="6" spans="1:22" s="366" customFormat="1" ht="15.75">
      <c r="A6" s="436"/>
      <c r="B6" s="437"/>
      <c r="C6" s="438"/>
      <c r="D6" s="438"/>
      <c r="E6" s="438"/>
      <c r="F6" s="439"/>
      <c r="G6" s="438"/>
      <c r="H6" s="440"/>
      <c r="I6" s="440"/>
      <c r="J6" s="440"/>
      <c r="K6" s="440"/>
      <c r="L6" s="440"/>
      <c r="M6" s="440"/>
      <c r="N6" s="440"/>
      <c r="O6" s="440"/>
      <c r="P6" s="440"/>
      <c r="Q6" s="440"/>
      <c r="R6" s="441"/>
      <c r="S6" s="441"/>
      <c r="T6" s="441"/>
      <c r="U6" s="441"/>
      <c r="V6" s="442"/>
    </row>
    <row r="7" spans="1:22" ht="123" customHeight="1">
      <c r="A7" s="590" t="s">
        <v>1431</v>
      </c>
      <c r="B7" s="587" t="s">
        <v>1340</v>
      </c>
      <c r="C7" s="74" t="s">
        <v>1590</v>
      </c>
      <c r="D7" s="74" t="s">
        <v>1967</v>
      </c>
      <c r="E7" s="326" t="s">
        <v>1968</v>
      </c>
      <c r="F7" s="511">
        <v>7771</v>
      </c>
      <c r="G7" s="277" t="s">
        <v>1874</v>
      </c>
      <c r="H7" s="520">
        <v>1</v>
      </c>
      <c r="I7" s="357">
        <f>+'1. TALLERES SEMINARIOS'!D219</f>
        <v>6417.5</v>
      </c>
      <c r="J7" s="356"/>
      <c r="K7" s="357"/>
      <c r="L7" s="356"/>
      <c r="M7" s="357"/>
      <c r="N7" s="356"/>
      <c r="O7" s="357"/>
      <c r="P7" s="399">
        <f>H7+J7+L7+N7</f>
        <v>1</v>
      </c>
      <c r="Q7" s="400">
        <f>I7+K7+M7+O7</f>
        <v>6417.5</v>
      </c>
      <c r="R7" s="326"/>
      <c r="S7" s="478" t="s">
        <v>1884</v>
      </c>
      <c r="T7" s="478" t="s">
        <v>1692</v>
      </c>
      <c r="U7" s="478" t="s">
        <v>1885</v>
      </c>
      <c r="V7" s="478" t="s">
        <v>1886</v>
      </c>
    </row>
    <row r="8" spans="1:22" s="366" customFormat="1" ht="15.75" hidden="1">
      <c r="A8" s="590"/>
      <c r="B8" s="588"/>
      <c r="C8" s="74"/>
      <c r="D8" s="74"/>
      <c r="E8" s="326"/>
      <c r="F8" s="511"/>
      <c r="G8" s="277"/>
      <c r="H8" s="356"/>
      <c r="I8" s="357"/>
      <c r="J8" s="356"/>
      <c r="K8" s="357"/>
      <c r="L8" s="356"/>
      <c r="M8" s="357"/>
      <c r="N8" s="356"/>
      <c r="O8" s="357"/>
      <c r="P8" s="399"/>
      <c r="Q8" s="400"/>
      <c r="R8" s="326"/>
      <c r="S8" s="478"/>
      <c r="T8" s="478"/>
      <c r="U8" s="478"/>
      <c r="V8" s="478"/>
    </row>
    <row r="9" spans="1:22" s="366" customFormat="1" ht="157.5">
      <c r="A9" s="590"/>
      <c r="B9" s="588"/>
      <c r="C9" s="74" t="s">
        <v>1590</v>
      </c>
      <c r="D9" s="74" t="s">
        <v>1967</v>
      </c>
      <c r="E9" s="326" t="s">
        <v>1968</v>
      </c>
      <c r="F9" s="511">
        <v>7772</v>
      </c>
      <c r="G9" s="362" t="s">
        <v>1875</v>
      </c>
      <c r="H9" s="356"/>
      <c r="I9" s="357"/>
      <c r="J9" s="520">
        <v>1</v>
      </c>
      <c r="K9" s="357">
        <f>+('1. TALLERES SEMINARIOS'!D238)/3</f>
        <v>4991.3888888888887</v>
      </c>
      <c r="L9" s="520">
        <v>1</v>
      </c>
      <c r="M9" s="357">
        <f>+K9</f>
        <v>4991.3888888888887</v>
      </c>
      <c r="N9" s="520">
        <v>1</v>
      </c>
      <c r="O9" s="357">
        <f>+M9</f>
        <v>4991.3888888888887</v>
      </c>
      <c r="P9" s="399">
        <f t="shared" ref="P9:P33" si="0">H9+J9+L9+N9</f>
        <v>3</v>
      </c>
      <c r="Q9" s="400">
        <f>I9+K9+M9+O9</f>
        <v>14974.166666666666</v>
      </c>
      <c r="R9" s="326"/>
      <c r="S9" s="478" t="s">
        <v>1888</v>
      </c>
      <c r="T9" s="478" t="s">
        <v>1692</v>
      </c>
      <c r="U9" s="478" t="s">
        <v>1885</v>
      </c>
      <c r="V9" s="478" t="s">
        <v>1886</v>
      </c>
    </row>
    <row r="10" spans="1:22" ht="15.75" hidden="1">
      <c r="A10" s="590"/>
      <c r="B10" s="588"/>
      <c r="C10" s="74"/>
      <c r="D10" s="74"/>
      <c r="E10" s="326"/>
      <c r="F10" s="326"/>
      <c r="G10" s="277"/>
      <c r="H10" s="356"/>
      <c r="I10" s="357"/>
      <c r="J10" s="356"/>
      <c r="K10" s="357"/>
      <c r="L10" s="356"/>
      <c r="M10" s="357"/>
      <c r="N10" s="356"/>
      <c r="O10" s="357"/>
      <c r="P10" s="399">
        <f t="shared" si="0"/>
        <v>0</v>
      </c>
      <c r="Q10" s="400">
        <f t="shared" ref="Q10:Q33" si="1">I10+K10+M10+O10</f>
        <v>0</v>
      </c>
      <c r="R10" s="326"/>
      <c r="S10" s="326"/>
      <c r="T10" s="326"/>
      <c r="U10" s="326"/>
      <c r="V10" s="326"/>
    </row>
    <row r="11" spans="1:22" ht="15.75" hidden="1">
      <c r="A11" s="590"/>
      <c r="B11" s="588"/>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hidden="1">
      <c r="A12" s="590"/>
      <c r="B12" s="589"/>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26">
      <c r="A13" s="588" t="s">
        <v>1432</v>
      </c>
      <c r="B13" s="587" t="s">
        <v>1433</v>
      </c>
      <c r="C13" s="74" t="s">
        <v>1591</v>
      </c>
      <c r="D13" s="74" t="s">
        <v>1876</v>
      </c>
      <c r="E13" s="309" t="s">
        <v>1919</v>
      </c>
      <c r="F13" s="309">
        <v>7773</v>
      </c>
      <c r="G13" s="512" t="s">
        <v>1877</v>
      </c>
      <c r="H13" s="356"/>
      <c r="I13" s="357"/>
      <c r="J13" s="356"/>
      <c r="K13" s="357"/>
      <c r="L13" s="520">
        <v>1</v>
      </c>
      <c r="M13" s="357">
        <f>+'5. ACTIVIDADES ESPECIALES'!D583</f>
        <v>81125</v>
      </c>
      <c r="N13" s="356"/>
      <c r="O13" s="357"/>
      <c r="P13" s="399">
        <f t="shared" si="0"/>
        <v>1</v>
      </c>
      <c r="Q13" s="400">
        <f t="shared" si="1"/>
        <v>81125</v>
      </c>
      <c r="R13" s="326"/>
      <c r="S13" s="478" t="s">
        <v>1889</v>
      </c>
      <c r="T13" s="478" t="s">
        <v>1692</v>
      </c>
      <c r="U13" s="478" t="s">
        <v>1890</v>
      </c>
      <c r="V13" s="478" t="s">
        <v>1886</v>
      </c>
    </row>
    <row r="14" spans="1:22" ht="15.75" hidden="1">
      <c r="A14" s="588"/>
      <c r="B14" s="588"/>
      <c r="C14" s="74"/>
      <c r="D14" s="74"/>
      <c r="E14" s="309"/>
      <c r="F14" s="326"/>
      <c r="G14" s="362"/>
      <c r="H14" s="356"/>
      <c r="I14" s="357"/>
      <c r="J14" s="356"/>
      <c r="K14" s="357"/>
      <c r="L14" s="356"/>
      <c r="M14" s="357"/>
      <c r="N14" s="356"/>
      <c r="O14" s="357"/>
      <c r="P14" s="399"/>
      <c r="Q14" s="400"/>
      <c r="R14" s="326"/>
      <c r="S14" s="478"/>
      <c r="T14" s="478"/>
      <c r="U14" s="478"/>
      <c r="V14" s="478"/>
    </row>
    <row r="15" spans="1:22" ht="15.75" hidden="1">
      <c r="A15" s="588"/>
      <c r="B15" s="588"/>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hidden="1">
      <c r="A16" s="588"/>
      <c r="B16" s="588"/>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hidden="1">
      <c r="A17" s="588"/>
      <c r="B17" s="588"/>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hidden="1">
      <c r="A18" s="588"/>
      <c r="B18" s="588"/>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hidden="1">
      <c r="A19" s="589"/>
      <c r="B19" s="589"/>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66.5" customHeight="1">
      <c r="A20" s="587" t="s">
        <v>1434</v>
      </c>
      <c r="B20" s="587" t="s">
        <v>1435</v>
      </c>
      <c r="C20" s="74" t="s">
        <v>1591</v>
      </c>
      <c r="D20" s="531" t="s">
        <v>1878</v>
      </c>
      <c r="E20" s="326" t="s">
        <v>1879</v>
      </c>
      <c r="F20" s="326">
        <v>7774</v>
      </c>
      <c r="G20" s="532" t="s">
        <v>1969</v>
      </c>
      <c r="H20" s="356"/>
      <c r="I20" s="357"/>
      <c r="J20" s="520">
        <v>1</v>
      </c>
      <c r="K20" s="357">
        <f>+('5. ACTIVIDADES ESPECIALES'!$D$627)/2</f>
        <v>2650</v>
      </c>
      <c r="L20" s="520">
        <v>1</v>
      </c>
      <c r="M20" s="357">
        <f>+('5. ACTIVIDADES ESPECIALES'!$D$627)/2</f>
        <v>2650</v>
      </c>
      <c r="N20" s="356"/>
      <c r="O20" s="357"/>
      <c r="P20" s="399">
        <f t="shared" si="0"/>
        <v>2</v>
      </c>
      <c r="Q20" s="400">
        <f>I20+K20+M20+O20</f>
        <v>5300</v>
      </c>
      <c r="R20" s="326"/>
      <c r="S20" s="478" t="s">
        <v>1891</v>
      </c>
      <c r="T20" s="478" t="s">
        <v>1892</v>
      </c>
      <c r="U20" s="478" t="s">
        <v>1970</v>
      </c>
      <c r="V20" s="478" t="s">
        <v>1886</v>
      </c>
    </row>
    <row r="21" spans="1:22" s="366" customFormat="1" ht="15.75" hidden="1">
      <c r="A21" s="588"/>
      <c r="B21" s="588"/>
      <c r="C21" s="74"/>
      <c r="D21" s="531"/>
      <c r="E21" s="326"/>
      <c r="F21" s="326"/>
      <c r="G21" s="532"/>
      <c r="H21" s="356"/>
      <c r="I21" s="357"/>
      <c r="J21" s="356"/>
      <c r="K21" s="357"/>
      <c r="L21" s="356"/>
      <c r="M21" s="357"/>
      <c r="N21" s="356"/>
      <c r="O21" s="357"/>
      <c r="P21" s="399"/>
      <c r="Q21" s="400"/>
      <c r="R21" s="326"/>
      <c r="S21" s="478"/>
      <c r="T21" s="478"/>
      <c r="U21" s="478"/>
      <c r="V21" s="478"/>
    </row>
    <row r="22" spans="1:22" s="366" customFormat="1" ht="94.5">
      <c r="A22" s="588"/>
      <c r="B22" s="588"/>
      <c r="C22" s="74" t="s">
        <v>1591</v>
      </c>
      <c r="D22" s="531" t="s">
        <v>1878</v>
      </c>
      <c r="E22" s="326" t="s">
        <v>1920</v>
      </c>
      <c r="F22" s="326">
        <v>7775</v>
      </c>
      <c r="G22" s="532" t="s">
        <v>1971</v>
      </c>
      <c r="H22" s="520">
        <v>1</v>
      </c>
      <c r="I22" s="357">
        <f>+'5. ACTIVIDADES ESPECIALES'!D671+'4. EQUIPO TECNOLÓGICOS'!D125</f>
        <v>18000</v>
      </c>
      <c r="J22" s="356"/>
      <c r="K22" s="357"/>
      <c r="L22" s="356"/>
      <c r="M22" s="357"/>
      <c r="N22" s="356"/>
      <c r="O22" s="357"/>
      <c r="P22" s="399">
        <f t="shared" si="0"/>
        <v>1</v>
      </c>
      <c r="Q22" s="400">
        <f t="shared" si="1"/>
        <v>18000</v>
      </c>
      <c r="R22" s="326"/>
      <c r="S22" s="478" t="s">
        <v>1893</v>
      </c>
      <c r="T22" s="478" t="s">
        <v>1892</v>
      </c>
      <c r="U22" s="478" t="s">
        <v>1890</v>
      </c>
      <c r="V22" s="478" t="s">
        <v>1886</v>
      </c>
    </row>
    <row r="23" spans="1:22" s="366" customFormat="1" ht="15.75" hidden="1" customHeight="1">
      <c r="A23" s="588"/>
      <c r="B23" s="588"/>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hidden="1" customHeight="1">
      <c r="A24" s="588"/>
      <c r="B24" s="588"/>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hidden="1" customHeight="1">
      <c r="A25" s="588"/>
      <c r="B25" s="588"/>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hidden="1" customHeight="1">
      <c r="A26" s="589"/>
      <c r="B26" s="589"/>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6" customHeight="1">
      <c r="A27" s="587" t="s">
        <v>1436</v>
      </c>
      <c r="B27" s="587" t="s">
        <v>1437</v>
      </c>
      <c r="C27" s="74" t="s">
        <v>1590</v>
      </c>
      <c r="D27" s="74" t="s">
        <v>1880</v>
      </c>
      <c r="E27" s="326" t="s">
        <v>1881</v>
      </c>
      <c r="F27" s="326">
        <v>7776</v>
      </c>
      <c r="G27" s="362" t="s">
        <v>1921</v>
      </c>
      <c r="H27" s="356"/>
      <c r="I27" s="357"/>
      <c r="J27" s="520">
        <v>1</v>
      </c>
      <c r="K27" s="357">
        <f>+'4. EQUIPO TECNOLÓGICOS'!D148</f>
        <v>13000</v>
      </c>
      <c r="L27" s="356"/>
      <c r="M27" s="357"/>
      <c r="N27" s="520">
        <v>1</v>
      </c>
      <c r="O27" s="357">
        <v>0</v>
      </c>
      <c r="P27" s="399">
        <f t="shared" si="0"/>
        <v>2</v>
      </c>
      <c r="Q27" s="400">
        <f t="shared" si="1"/>
        <v>13000</v>
      </c>
      <c r="R27" s="326"/>
      <c r="S27" s="478" t="s">
        <v>1887</v>
      </c>
      <c r="T27" s="478" t="s">
        <v>1892</v>
      </c>
      <c r="U27" s="478" t="s">
        <v>1890</v>
      </c>
      <c r="V27" s="478" t="s">
        <v>1886</v>
      </c>
    </row>
    <row r="28" spans="1:22" s="366" customFormat="1" ht="15.75" hidden="1">
      <c r="A28" s="588"/>
      <c r="B28" s="588"/>
      <c r="C28" s="74"/>
      <c r="D28" s="74"/>
      <c r="E28" s="326"/>
      <c r="F28" s="326"/>
      <c r="G28" s="362"/>
      <c r="H28" s="356"/>
      <c r="I28" s="357"/>
      <c r="J28" s="356"/>
      <c r="K28" s="357"/>
      <c r="L28" s="356"/>
      <c r="M28" s="357"/>
      <c r="N28" s="356"/>
      <c r="O28" s="357"/>
      <c r="P28" s="399"/>
      <c r="Q28" s="400"/>
      <c r="R28" s="326"/>
      <c r="S28" s="478"/>
      <c r="T28" s="478"/>
      <c r="U28" s="478"/>
      <c r="V28" s="478"/>
    </row>
    <row r="29" spans="1:22" s="366" customFormat="1" ht="126">
      <c r="A29" s="588"/>
      <c r="B29" s="588"/>
      <c r="C29" s="74" t="s">
        <v>1592</v>
      </c>
      <c r="D29" s="74" t="s">
        <v>1880</v>
      </c>
      <c r="E29" s="326" t="s">
        <v>1881</v>
      </c>
      <c r="F29" s="326">
        <v>7777</v>
      </c>
      <c r="G29" s="362" t="s">
        <v>1882</v>
      </c>
      <c r="H29" s="520">
        <v>1</v>
      </c>
      <c r="I29" s="357">
        <f>+('5. ACTIVIDADES ESPECIALES'!$D$715)/2</f>
        <v>2400</v>
      </c>
      <c r="J29" s="356"/>
      <c r="K29" s="357"/>
      <c r="L29" s="520">
        <v>1</v>
      </c>
      <c r="M29" s="357">
        <f>+('5. ACTIVIDADES ESPECIALES'!$D$715)/2</f>
        <v>2400</v>
      </c>
      <c r="N29" s="356"/>
      <c r="O29" s="357"/>
      <c r="P29" s="399">
        <f t="shared" si="0"/>
        <v>2</v>
      </c>
      <c r="Q29" s="400">
        <f t="shared" si="1"/>
        <v>4800</v>
      </c>
      <c r="R29" s="326"/>
      <c r="S29" s="478" t="s">
        <v>1894</v>
      </c>
      <c r="T29" s="478" t="s">
        <v>1892</v>
      </c>
      <c r="U29" s="478" t="s">
        <v>1890</v>
      </c>
      <c r="V29" s="478" t="s">
        <v>1886</v>
      </c>
    </row>
    <row r="30" spans="1:22" s="366" customFormat="1" ht="126">
      <c r="A30" s="588"/>
      <c r="B30" s="588"/>
      <c r="C30" s="74" t="s">
        <v>1592</v>
      </c>
      <c r="D30" s="74" t="s">
        <v>1880</v>
      </c>
      <c r="E30" s="326" t="s">
        <v>1881</v>
      </c>
      <c r="F30" s="326">
        <v>7778</v>
      </c>
      <c r="G30" s="362" t="s">
        <v>1883</v>
      </c>
      <c r="H30" s="356"/>
      <c r="I30" s="357"/>
      <c r="J30" s="520">
        <v>1</v>
      </c>
      <c r="K30" s="357">
        <f>+('5. ACTIVIDADES ESPECIALES'!$D$759)/2</f>
        <v>2400</v>
      </c>
      <c r="L30" s="520">
        <v>1</v>
      </c>
      <c r="M30" s="357">
        <f>+('5. ACTIVIDADES ESPECIALES'!$D$759)/2</f>
        <v>2400</v>
      </c>
      <c r="N30" s="356"/>
      <c r="O30" s="357"/>
      <c r="P30" s="399">
        <f t="shared" si="0"/>
        <v>2</v>
      </c>
      <c r="Q30" s="400">
        <f t="shared" si="1"/>
        <v>4800</v>
      </c>
      <c r="R30" s="326"/>
      <c r="S30" s="478" t="s">
        <v>1894</v>
      </c>
      <c r="T30" s="478" t="s">
        <v>1892</v>
      </c>
      <c r="U30" s="478" t="s">
        <v>1890</v>
      </c>
      <c r="V30" s="478" t="s">
        <v>1886</v>
      </c>
    </row>
    <row r="31" spans="1:22" ht="15.75" hidden="1">
      <c r="A31" s="588"/>
      <c r="B31" s="588"/>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hidden="1">
      <c r="A32" s="588"/>
      <c r="B32" s="588"/>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hidden="1">
      <c r="A33" s="589"/>
      <c r="B33" s="589"/>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c r="A34" s="292"/>
      <c r="B34" s="293"/>
      <c r="C34" s="292" t="s">
        <v>117</v>
      </c>
      <c r="D34" s="293"/>
      <c r="E34" s="293"/>
      <c r="F34" s="293"/>
      <c r="G34" s="294"/>
      <c r="H34" s="283">
        <f t="shared" ref="H34:P34" si="2">SUM(H7:I33)</f>
        <v>26820.5</v>
      </c>
      <c r="I34" s="283">
        <f t="shared" si="2"/>
        <v>26821.5</v>
      </c>
      <c r="J34" s="283">
        <f t="shared" si="2"/>
        <v>23045.388888888891</v>
      </c>
      <c r="K34" s="283">
        <f t="shared" si="2"/>
        <v>23046.388888888891</v>
      </c>
      <c r="L34" s="283">
        <f t="shared" si="2"/>
        <v>93571.388888888891</v>
      </c>
      <c r="M34" s="283">
        <f t="shared" si="2"/>
        <v>93568.388888888891</v>
      </c>
      <c r="N34" s="283">
        <f t="shared" si="2"/>
        <v>4993.3888888888887</v>
      </c>
      <c r="O34" s="283">
        <f t="shared" si="2"/>
        <v>5005.3888888888887</v>
      </c>
      <c r="P34" s="283">
        <f t="shared" si="2"/>
        <v>148430.66666666666</v>
      </c>
      <c r="Q34" s="283">
        <f>SUM(Q7:R33)</f>
        <v>148416.66666666666</v>
      </c>
      <c r="R34" s="264"/>
      <c r="S34" s="264"/>
      <c r="T34" s="264"/>
      <c r="U34" s="264"/>
      <c r="V34" s="264"/>
    </row>
    <row r="38" spans="1:22">
      <c r="C38" s="459"/>
    </row>
    <row r="39" spans="1:22">
      <c r="C39" s="459"/>
    </row>
    <row r="40" spans="1:22">
      <c r="C40" s="459"/>
    </row>
    <row r="41" spans="1:22">
      <c r="C41" s="459"/>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F24" sqref="F24:F25"/>
    </sheetView>
  </sheetViews>
  <sheetFormatPr baseColWidth="10" defaultRowHeight="15"/>
  <cols>
    <col min="1" max="2" width="21.7109375" customWidth="1"/>
    <col min="3" max="3" width="27.42578125" customWidth="1"/>
    <col min="4" max="4" width="27.42578125" style="459"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c r="B1" s="284"/>
      <c r="C1" s="500" t="s">
        <v>1594</v>
      </c>
      <c r="D1" s="500"/>
      <c r="E1" s="284"/>
      <c r="F1" s="284"/>
      <c r="G1" s="284"/>
      <c r="H1" s="284" t="s">
        <v>1401</v>
      </c>
      <c r="K1" s="284"/>
      <c r="L1" s="284"/>
      <c r="M1" s="284"/>
      <c r="N1" s="284"/>
      <c r="O1" s="284"/>
      <c r="P1" s="284"/>
      <c r="Q1" s="284"/>
      <c r="R1" s="284"/>
      <c r="S1" s="284"/>
      <c r="T1" s="284"/>
      <c r="U1" s="284"/>
    </row>
    <row r="2" spans="1:21" ht="18.75">
      <c r="A2" s="269" t="s">
        <v>1346</v>
      </c>
      <c r="B2" s="284"/>
      <c r="C2" s="284"/>
      <c r="D2" s="284"/>
      <c r="E2" s="284"/>
      <c r="F2" s="284"/>
      <c r="G2" s="284"/>
      <c r="H2" s="284"/>
      <c r="K2" s="284"/>
      <c r="L2" s="284"/>
      <c r="M2" s="284"/>
      <c r="N2" s="284"/>
      <c r="O2" s="284"/>
      <c r="P2" s="284"/>
      <c r="Q2" s="284"/>
      <c r="R2" s="284"/>
      <c r="S2" s="284"/>
      <c r="T2" s="284"/>
      <c r="U2" s="284"/>
    </row>
    <row r="3" spans="1:21">
      <c r="A3" s="603" t="s">
        <v>1402</v>
      </c>
      <c r="B3" s="603"/>
      <c r="C3" s="603"/>
      <c r="D3" s="603"/>
      <c r="E3" s="603"/>
      <c r="F3" s="603"/>
      <c r="G3" s="603"/>
      <c r="H3" s="603"/>
      <c r="I3" s="603"/>
      <c r="J3" s="603"/>
      <c r="K3" s="603"/>
      <c r="L3" s="603"/>
      <c r="M3" s="603"/>
      <c r="N3" s="603"/>
      <c r="O3" s="603"/>
      <c r="P3" s="603"/>
      <c r="Q3" s="603"/>
      <c r="R3" s="603"/>
      <c r="S3" s="603"/>
      <c r="T3" s="603"/>
      <c r="U3" s="603"/>
    </row>
    <row r="4" spans="1:21" ht="15" customHeight="1">
      <c r="A4" s="566" t="s">
        <v>96</v>
      </c>
      <c r="B4" s="565" t="s">
        <v>110</v>
      </c>
      <c r="C4" s="568" t="s">
        <v>1523</v>
      </c>
      <c r="D4" s="568" t="s">
        <v>1524</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21"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21" ht="25.5">
      <c r="A6" s="567"/>
      <c r="B6" s="567"/>
      <c r="C6" s="570"/>
      <c r="D6" s="570"/>
      <c r="E6" s="570"/>
      <c r="F6" s="570"/>
      <c r="G6" s="570"/>
      <c r="H6" s="435" t="s">
        <v>107</v>
      </c>
      <c r="I6" s="435" t="s">
        <v>12</v>
      </c>
      <c r="J6" s="435" t="s">
        <v>107</v>
      </c>
      <c r="K6" s="435" t="s">
        <v>12</v>
      </c>
      <c r="L6" s="435" t="s">
        <v>107</v>
      </c>
      <c r="M6" s="435" t="s">
        <v>12</v>
      </c>
      <c r="N6" s="435" t="s">
        <v>107</v>
      </c>
      <c r="O6" s="435" t="s">
        <v>12</v>
      </c>
      <c r="P6" s="435" t="s">
        <v>107</v>
      </c>
      <c r="Q6" s="435" t="s">
        <v>12</v>
      </c>
      <c r="R6" s="567"/>
      <c r="S6" s="567"/>
      <c r="T6" s="567"/>
      <c r="U6" s="564"/>
    </row>
    <row r="7" spans="1:21" s="366" customFormat="1" ht="15.75">
      <c r="A7" s="436"/>
      <c r="B7" s="437"/>
      <c r="C7" s="438"/>
      <c r="D7" s="438"/>
      <c r="E7" s="438"/>
      <c r="F7" s="439"/>
      <c r="G7" s="438"/>
      <c r="H7" s="440"/>
      <c r="I7" s="440"/>
      <c r="J7" s="440"/>
      <c r="K7" s="440"/>
      <c r="L7" s="440"/>
      <c r="M7" s="440"/>
      <c r="N7" s="440"/>
      <c r="O7" s="440"/>
      <c r="P7" s="440"/>
      <c r="Q7" s="440"/>
      <c r="R7" s="441"/>
      <c r="S7" s="441"/>
      <c r="T7" s="441"/>
      <c r="U7" s="442"/>
    </row>
    <row r="8" spans="1:21" ht="15.75" customHeight="1">
      <c r="A8" s="604" t="s">
        <v>1402</v>
      </c>
      <c r="B8" s="604" t="s">
        <v>1403</v>
      </c>
      <c r="C8" s="280"/>
      <c r="D8" s="484"/>
      <c r="E8" s="280"/>
      <c r="F8" s="280"/>
      <c r="G8" s="281"/>
      <c r="H8" s="281"/>
      <c r="I8" s="359"/>
      <c r="J8" s="281"/>
      <c r="K8" s="359"/>
      <c r="L8" s="281"/>
      <c r="M8" s="359"/>
      <c r="N8" s="281"/>
      <c r="O8" s="359"/>
      <c r="P8" s="401">
        <f t="shared" ref="P8:Q8" si="0">H8+J8+L8+N8</f>
        <v>0</v>
      </c>
      <c r="Q8" s="402">
        <f t="shared" si="0"/>
        <v>0</v>
      </c>
      <c r="R8" s="281"/>
      <c r="S8" s="281"/>
      <c r="T8" s="281"/>
      <c r="U8" s="281"/>
    </row>
    <row r="9" spans="1:21" ht="15.75">
      <c r="A9" s="605"/>
      <c r="B9" s="605"/>
      <c r="C9" s="280"/>
      <c r="D9" s="484"/>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c r="A10" s="605"/>
      <c r="B10" s="605"/>
      <c r="C10" s="280"/>
      <c r="D10" s="484"/>
      <c r="E10" s="280"/>
      <c r="F10" s="280"/>
      <c r="G10" s="281"/>
      <c r="H10" s="281"/>
      <c r="I10" s="359"/>
      <c r="J10" s="281"/>
      <c r="K10" s="359"/>
      <c r="L10" s="281"/>
      <c r="M10" s="359"/>
      <c r="N10" s="281"/>
      <c r="O10" s="359"/>
      <c r="P10" s="401">
        <f t="shared" si="1"/>
        <v>0</v>
      </c>
      <c r="Q10" s="402">
        <f t="shared" si="2"/>
        <v>0</v>
      </c>
      <c r="R10" s="281"/>
      <c r="S10" s="281"/>
      <c r="T10" s="281"/>
      <c r="U10" s="281"/>
    </row>
    <row r="11" spans="1:21" ht="15.75">
      <c r="A11" s="605"/>
      <c r="B11" s="605"/>
      <c r="C11" s="280"/>
      <c r="D11" s="484"/>
      <c r="E11" s="280"/>
      <c r="F11" s="280"/>
      <c r="G11" s="281"/>
      <c r="H11" s="281"/>
      <c r="I11" s="359"/>
      <c r="J11" s="281"/>
      <c r="K11" s="359"/>
      <c r="L11" s="281"/>
      <c r="M11" s="359"/>
      <c r="N11" s="281"/>
      <c r="O11" s="359"/>
      <c r="P11" s="401">
        <f t="shared" si="1"/>
        <v>0</v>
      </c>
      <c r="Q11" s="402">
        <f t="shared" si="2"/>
        <v>0</v>
      </c>
      <c r="R11" s="281"/>
      <c r="S11" s="281"/>
      <c r="T11" s="281"/>
      <c r="U11" s="281"/>
    </row>
    <row r="12" spans="1:21" ht="15.75">
      <c r="A12" s="605"/>
      <c r="B12" s="605"/>
      <c r="C12" s="280"/>
      <c r="D12" s="484"/>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c r="A13" s="605"/>
      <c r="B13" s="605"/>
      <c r="C13" s="407"/>
      <c r="D13" s="484"/>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c r="A14" s="605"/>
      <c r="B14" s="605"/>
      <c r="C14" s="280"/>
      <c r="D14" s="484"/>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c r="A15" s="605"/>
      <c r="B15" s="605"/>
      <c r="C15" s="280"/>
      <c r="D15" s="484"/>
      <c r="E15" s="280"/>
      <c r="F15" s="280"/>
      <c r="G15" s="281"/>
      <c r="H15" s="281"/>
      <c r="I15" s="359"/>
      <c r="J15" s="281"/>
      <c r="K15" s="359"/>
      <c r="L15" s="361"/>
      <c r="M15" s="359"/>
      <c r="N15" s="281"/>
      <c r="O15" s="359"/>
      <c r="P15" s="401">
        <f t="shared" si="1"/>
        <v>0</v>
      </c>
      <c r="Q15" s="402">
        <f t="shared" si="2"/>
        <v>0</v>
      </c>
      <c r="R15" s="281"/>
      <c r="S15" s="281"/>
      <c r="T15" s="281"/>
      <c r="U15" s="281"/>
    </row>
    <row r="16" spans="1:21" ht="15.75">
      <c r="A16" s="605"/>
      <c r="B16" s="605"/>
      <c r="C16" s="280"/>
      <c r="D16" s="484"/>
      <c r="E16" s="280"/>
      <c r="F16" s="280"/>
      <c r="G16" s="281"/>
      <c r="H16" s="281"/>
      <c r="I16" s="359"/>
      <c r="J16" s="281"/>
      <c r="K16" s="359"/>
      <c r="L16" s="361"/>
      <c r="M16" s="359"/>
      <c r="N16" s="281"/>
      <c r="O16" s="359"/>
      <c r="P16" s="401">
        <f t="shared" si="1"/>
        <v>0</v>
      </c>
      <c r="Q16" s="402">
        <f t="shared" si="2"/>
        <v>0</v>
      </c>
      <c r="R16" s="281"/>
      <c r="S16" s="281"/>
      <c r="T16" s="281"/>
      <c r="U16" s="281"/>
    </row>
    <row r="17" spans="1:21" ht="15.75">
      <c r="A17" s="605"/>
      <c r="B17" s="605"/>
      <c r="C17" s="280"/>
      <c r="D17" s="484"/>
      <c r="E17" s="280"/>
      <c r="F17" s="280"/>
      <c r="G17" s="281"/>
      <c r="H17" s="281"/>
      <c r="I17" s="359"/>
      <c r="J17" s="281"/>
      <c r="K17" s="359"/>
      <c r="L17" s="361"/>
      <c r="M17" s="359"/>
      <c r="N17" s="281"/>
      <c r="O17" s="359"/>
      <c r="P17" s="401">
        <f t="shared" si="1"/>
        <v>0</v>
      </c>
      <c r="Q17" s="402">
        <f t="shared" si="2"/>
        <v>0</v>
      </c>
      <c r="R17" s="281"/>
      <c r="S17" s="281"/>
      <c r="T17" s="281"/>
      <c r="U17" s="281"/>
    </row>
    <row r="18" spans="1:21" ht="15.75">
      <c r="A18" s="605"/>
      <c r="B18" s="605"/>
      <c r="C18" s="280"/>
      <c r="D18" s="484"/>
      <c r="E18" s="280"/>
      <c r="F18" s="280"/>
      <c r="G18" s="281"/>
      <c r="H18" s="281"/>
      <c r="I18" s="359"/>
      <c r="J18" s="281"/>
      <c r="K18" s="359"/>
      <c r="L18" s="361"/>
      <c r="M18" s="359"/>
      <c r="N18" s="281"/>
      <c r="O18" s="359"/>
      <c r="P18" s="401">
        <f t="shared" si="1"/>
        <v>0</v>
      </c>
      <c r="Q18" s="402">
        <f t="shared" si="2"/>
        <v>0</v>
      </c>
      <c r="R18" s="281"/>
      <c r="S18" s="281"/>
      <c r="T18" s="281"/>
      <c r="U18" s="281"/>
    </row>
    <row r="19" spans="1:21" ht="15.75">
      <c r="A19" s="605"/>
      <c r="B19" s="605"/>
      <c r="C19" s="280"/>
      <c r="D19" s="484"/>
      <c r="E19" s="280"/>
      <c r="F19" s="280"/>
      <c r="G19" s="281"/>
      <c r="H19" s="281"/>
      <c r="I19" s="359"/>
      <c r="J19" s="281"/>
      <c r="K19" s="359"/>
      <c r="L19" s="281"/>
      <c r="M19" s="359"/>
      <c r="N19" s="281"/>
      <c r="O19" s="359"/>
      <c r="P19" s="401">
        <f t="shared" si="1"/>
        <v>0</v>
      </c>
      <c r="Q19" s="402">
        <f t="shared" si="2"/>
        <v>0</v>
      </c>
      <c r="R19" s="281"/>
      <c r="S19" s="281"/>
      <c r="T19" s="281"/>
      <c r="U19" s="362"/>
    </row>
    <row r="20" spans="1:21" ht="15.75">
      <c r="A20" s="606"/>
      <c r="B20" s="606"/>
      <c r="C20" s="280"/>
      <c r="D20" s="484"/>
      <c r="E20" s="280"/>
      <c r="F20" s="280"/>
      <c r="G20" s="281"/>
      <c r="H20" s="281"/>
      <c r="I20" s="359"/>
      <c r="J20" s="281"/>
      <c r="K20" s="359"/>
      <c r="L20" s="281"/>
      <c r="M20" s="359"/>
      <c r="N20" s="281"/>
      <c r="O20" s="359"/>
      <c r="P20" s="401">
        <f t="shared" si="1"/>
        <v>0</v>
      </c>
      <c r="Q20" s="402">
        <f t="shared" si="2"/>
        <v>0</v>
      </c>
      <c r="R20" s="281"/>
      <c r="S20" s="281"/>
      <c r="T20" s="281"/>
      <c r="U20" s="281"/>
    </row>
    <row r="21" spans="1:21" ht="15.75">
      <c r="A21" s="292"/>
      <c r="B21" s="293"/>
      <c r="C21" s="292" t="s">
        <v>1400</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c r="I27"/>
      <c r="K27"/>
      <c r="M27"/>
      <c r="O27"/>
      <c r="Q27"/>
    </row>
    <row r="28" spans="1:21">
      <c r="I28"/>
      <c r="K28"/>
      <c r="M28"/>
      <c r="O28"/>
      <c r="Q28"/>
    </row>
    <row r="29" spans="1:21">
      <c r="I29"/>
      <c r="K29"/>
      <c r="M29"/>
      <c r="O29"/>
      <c r="Q29"/>
    </row>
    <row r="30" spans="1:21">
      <c r="I30"/>
      <c r="K30"/>
      <c r="M30"/>
      <c r="O30"/>
      <c r="Q30"/>
    </row>
    <row r="31" spans="1:21">
      <c r="I31"/>
      <c r="K31"/>
      <c r="M31"/>
      <c r="O31"/>
      <c r="Q31"/>
    </row>
    <row r="32" spans="1:21">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sheetData>
  <mergeCells count="20">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topLeftCell="D1" zoomScale="85" zoomScaleNormal="85" workbookViewId="0">
      <selection activeCell="H2" sqref="H2:I27"/>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8.5703125" style="196" customWidth="1"/>
    <col min="10" max="10" width="15.85546875" style="86" bestFit="1" customWidth="1"/>
    <col min="11" max="16384" width="11.5703125" style="86"/>
  </cols>
  <sheetData>
    <row r="2" spans="2:11" ht="16.5" thickBot="1">
      <c r="H2" s="554" t="s">
        <v>1368</v>
      </c>
      <c r="I2" s="554"/>
    </row>
    <row r="3" spans="2:11" ht="19.5" thickBot="1">
      <c r="B3" s="81" t="s">
        <v>21</v>
      </c>
      <c r="C3" s="81" t="s">
        <v>390</v>
      </c>
      <c r="H3" s="419" t="s">
        <v>389</v>
      </c>
      <c r="I3" s="420" t="s">
        <v>390</v>
      </c>
    </row>
    <row r="4" spans="2:11" ht="18.75">
      <c r="B4" s="82" t="s">
        <v>121</v>
      </c>
      <c r="C4" s="201">
        <f>'1. TALLERES SEMINARIOS'!D5</f>
        <v>187493.41666666663</v>
      </c>
      <c r="H4" s="416" t="s">
        <v>1356</v>
      </c>
      <c r="I4" s="628">
        <f>'1. Desarrollo e Innov. Curricu.'!Q28</f>
        <v>252096</v>
      </c>
    </row>
    <row r="5" spans="2:11" ht="18.75">
      <c r="B5" s="82" t="s">
        <v>414</v>
      </c>
      <c r="C5" s="201">
        <f>'2. CONTRATACION DE PERSONAL'!D5</f>
        <v>2265515.3249999997</v>
      </c>
      <c r="H5" s="417" t="s">
        <v>1358</v>
      </c>
      <c r="I5" s="629">
        <f>'2. Investigación Científica'!Q47</f>
        <v>143258.33333333334</v>
      </c>
    </row>
    <row r="6" spans="2:11" ht="18.75">
      <c r="B6" s="82" t="s">
        <v>125</v>
      </c>
      <c r="C6" s="201">
        <f>'3. EQUIPO DE OFICINA'!D5</f>
        <v>112800</v>
      </c>
      <c r="H6" s="417" t="s">
        <v>470</v>
      </c>
      <c r="I6" s="629">
        <f>'3. Vinculación Univ. Sociedad'!Q74</f>
        <v>55600.833333333336</v>
      </c>
    </row>
    <row r="7" spans="2:11" ht="19.5" thickBot="1">
      <c r="B7" s="82" t="s">
        <v>415</v>
      </c>
      <c r="C7" s="201">
        <f>'4. EQUIPO TECNOLÓGICOS'!D5</f>
        <v>1538000</v>
      </c>
      <c r="E7" s="422" t="s">
        <v>118</v>
      </c>
      <c r="F7" s="430" t="s">
        <v>1472</v>
      </c>
      <c r="H7" s="417" t="s">
        <v>1357</v>
      </c>
      <c r="I7" s="629">
        <f>'4. Docencia y Profesorado Univ.'!Q21</f>
        <v>190315.24924999999</v>
      </c>
    </row>
    <row r="8" spans="2:11" ht="18.75">
      <c r="B8" s="82" t="s">
        <v>126</v>
      </c>
      <c r="C8" s="201">
        <f>'5. ACTIVIDADES ESPECIALES'!D5</f>
        <v>11859286.24925</v>
      </c>
      <c r="E8" s="426" t="s">
        <v>1474</v>
      </c>
      <c r="F8" s="427">
        <f>Presupuesto!D566</f>
        <v>4304061.6162916664</v>
      </c>
      <c r="H8" s="417" t="s">
        <v>1359</v>
      </c>
      <c r="I8" s="629">
        <f>'5. Estudiantes y Graduados'!Q43</f>
        <v>81460</v>
      </c>
    </row>
    <row r="9" spans="2:11" ht="19.5" thickBot="1">
      <c r="B9" s="92" t="s">
        <v>385</v>
      </c>
      <c r="C9" s="83">
        <f>'6. Becas'!D5</f>
        <v>0</v>
      </c>
      <c r="E9" s="428" t="s">
        <v>1496</v>
      </c>
      <c r="F9" s="429">
        <f>Presupuesto!E566</f>
        <v>11659033.374624999</v>
      </c>
      <c r="H9" s="417" t="s">
        <v>471</v>
      </c>
      <c r="I9" s="629">
        <f>'6. Gestión del Conocimiento'!Q27</f>
        <v>66600.57475</v>
      </c>
    </row>
    <row r="10" spans="2:11" ht="19.5" thickBot="1">
      <c r="B10" s="92" t="s">
        <v>386</v>
      </c>
      <c r="C10" s="83">
        <f>'7. Infraestructura'!D5</f>
        <v>0</v>
      </c>
      <c r="E10" s="431" t="s">
        <v>1473</v>
      </c>
      <c r="F10" s="432">
        <f>Presupuesto!F566</f>
        <v>15963094.990916666</v>
      </c>
      <c r="G10" s="111"/>
      <c r="H10" s="417" t="s">
        <v>1360</v>
      </c>
      <c r="I10" s="630">
        <f>'7. Lo Esencial de la Reforma U.'!Q34</f>
        <v>148416.66666666666</v>
      </c>
    </row>
    <row r="11" spans="2:11" ht="18.75">
      <c r="B11" s="82" t="s">
        <v>417</v>
      </c>
      <c r="C11" s="83">
        <f>'8. Venta de Servicios'!D5</f>
        <v>0</v>
      </c>
      <c r="E11" s="433" t="s">
        <v>404</v>
      </c>
      <c r="F11" s="434">
        <f>Presupuesto!AR566</f>
        <v>15963094.990916669</v>
      </c>
      <c r="G11" s="111"/>
      <c r="H11" s="417" t="s">
        <v>1362</v>
      </c>
      <c r="I11" s="630">
        <f>'8. Cultura de Inno. Insti...'!Q21</f>
        <v>0</v>
      </c>
    </row>
    <row r="12" spans="2:11" ht="18.75">
      <c r="B12" s="92"/>
      <c r="C12" s="83"/>
      <c r="F12" s="111"/>
      <c r="G12" s="111"/>
      <c r="H12" s="417" t="s">
        <v>1467</v>
      </c>
      <c r="I12" s="630">
        <f>'9. Asegura. de la Calid. y M'!Q36</f>
        <v>0</v>
      </c>
      <c r="K12" s="156"/>
    </row>
    <row r="13" spans="2:11" ht="24" thickBot="1">
      <c r="B13" s="84" t="s">
        <v>124</v>
      </c>
      <c r="C13" s="425">
        <f>SUM(C4:C12)</f>
        <v>15963094.990916666</v>
      </c>
      <c r="F13" s="111"/>
      <c r="G13" s="111"/>
      <c r="H13" s="418" t="s">
        <v>1449</v>
      </c>
      <c r="I13" s="631">
        <f>'10. Posgrado'!Q43</f>
        <v>0</v>
      </c>
    </row>
    <row r="14" spans="2:11" ht="23.25">
      <c r="B14" s="84"/>
      <c r="C14" s="85"/>
      <c r="F14" s="111"/>
      <c r="G14" s="111"/>
      <c r="H14" s="421" t="s">
        <v>124</v>
      </c>
      <c r="I14" s="632">
        <f>SUM(I4:I13)</f>
        <v>937747.65733333328</v>
      </c>
    </row>
    <row r="15" spans="2:11" ht="15.75">
      <c r="F15" s="111"/>
      <c r="G15" s="111"/>
      <c r="H15" s="555"/>
      <c r="I15" s="555"/>
    </row>
    <row r="16" spans="2:11" ht="16.5" thickBot="1">
      <c r="F16" s="111"/>
      <c r="G16" s="111"/>
      <c r="H16" s="556" t="s">
        <v>1370</v>
      </c>
      <c r="I16" s="556"/>
    </row>
    <row r="17" spans="2:15" ht="15.75" thickBot="1">
      <c r="F17" s="111"/>
      <c r="G17" s="111"/>
      <c r="H17" s="422" t="s">
        <v>389</v>
      </c>
      <c r="I17" s="423" t="s">
        <v>390</v>
      </c>
      <c r="J17" s="196"/>
    </row>
    <row r="18" spans="2:15">
      <c r="H18" s="473" t="s">
        <v>1363</v>
      </c>
      <c r="I18" s="633">
        <f>'11. Gestion Administrativa'!Q38</f>
        <v>11809347.916666666</v>
      </c>
      <c r="J18" s="196"/>
    </row>
    <row r="19" spans="2:15">
      <c r="H19" s="474" t="s">
        <v>1364</v>
      </c>
      <c r="I19" s="634">
        <f>'12. Gestión del Talento Humano'!Q21</f>
        <v>2149363.2416666662</v>
      </c>
      <c r="J19" s="196"/>
    </row>
    <row r="20" spans="2:15">
      <c r="B20" s="468" t="s">
        <v>1494</v>
      </c>
      <c r="C20" s="469">
        <v>22.584900000000001</v>
      </c>
      <c r="D20" s="468" t="s">
        <v>1522</v>
      </c>
      <c r="E20" s="470"/>
      <c r="H20" s="474" t="s">
        <v>1365</v>
      </c>
      <c r="I20" s="634">
        <f>'13. Gestión Académica'!Q21</f>
        <v>351044.75</v>
      </c>
      <c r="J20" s="196"/>
    </row>
    <row r="21" spans="2:15">
      <c r="H21" s="474" t="s">
        <v>1366</v>
      </c>
      <c r="I21" s="634">
        <f>'14. Internacional... de la E.S.'!Q36</f>
        <v>537543</v>
      </c>
      <c r="J21" s="196"/>
    </row>
    <row r="22" spans="2:15">
      <c r="H22" s="475" t="s">
        <v>1367</v>
      </c>
      <c r="I22" s="635">
        <f>'15. Gobernabilidad y Proceso...'!Q29</f>
        <v>0</v>
      </c>
      <c r="J22" s="196"/>
    </row>
    <row r="23" spans="2:15">
      <c r="H23" s="476" t="s">
        <v>1468</v>
      </c>
      <c r="I23" s="636">
        <f>'16. Desa. del Sistema Educ.Sup.'!Q70</f>
        <v>0</v>
      </c>
      <c r="J23" s="196"/>
    </row>
    <row r="24" spans="2:15" s="460" customFormat="1" ht="15.75" thickBot="1">
      <c r="H24" s="477" t="s">
        <v>1503</v>
      </c>
      <c r="I24" s="637">
        <f>'17. Gestión TIC'!Q74</f>
        <v>0</v>
      </c>
      <c r="J24" s="196"/>
    </row>
    <row r="25" spans="2:15" ht="15.75" thickBot="1">
      <c r="H25" s="472" t="s">
        <v>124</v>
      </c>
      <c r="I25" s="638">
        <f>SUM(I18:I24)</f>
        <v>14847298.908333331</v>
      </c>
    </row>
    <row r="26" spans="2:15" ht="15.75" thickBot="1">
      <c r="I26" s="639"/>
    </row>
    <row r="27" spans="2:15" ht="15.75" thickBot="1">
      <c r="H27" s="424" t="s">
        <v>1369</v>
      </c>
      <c r="I27" s="640">
        <f>I14+I25</f>
        <v>15785046.565666664</v>
      </c>
    </row>
    <row r="28" spans="2:15">
      <c r="H28" s="342"/>
      <c r="I28" s="343"/>
    </row>
    <row r="29" spans="2:15">
      <c r="H29" s="342"/>
      <c r="I29" s="343"/>
    </row>
    <row r="30" spans="2:15">
      <c r="H30" s="196"/>
    </row>
    <row r="31" spans="2:1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c r="H33" s="156"/>
    </row>
    <row r="35" spans="2:8" ht="18.75">
      <c r="B35" s="82"/>
      <c r="C35" s="83"/>
    </row>
    <row r="36" spans="2:8" ht="18.75">
      <c r="B36" s="82"/>
      <c r="C36" s="83"/>
    </row>
    <row r="37" spans="2:8">
      <c r="B37" s="197" t="s">
        <v>412</v>
      </c>
    </row>
    <row r="39" spans="2:8" ht="18.75">
      <c r="B39" s="81" t="s">
        <v>21</v>
      </c>
      <c r="C39" s="81" t="s">
        <v>55</v>
      </c>
      <c r="D39" s="236" t="s">
        <v>474</v>
      </c>
    </row>
    <row r="40" spans="2:8" ht="18.75">
      <c r="B40" s="86" t="s">
        <v>481</v>
      </c>
      <c r="C40" s="167">
        <f>SUMIF('2. CONTRATACION DE PERSONAL'!C:C,'Cuadro Resumen'!$B$40:$B$56,'2. CONTRATACION DE PERSONAL'!D:D)</f>
        <v>0</v>
      </c>
      <c r="D40" s="237">
        <f>SUMIF('2. CONTRATACION DE PERSONAL'!$C:$C,'Cuadro Resumen'!$B$40:$B$56,'2. CONTRATACION DE PERSONAL'!$G:$G)</f>
        <v>0</v>
      </c>
    </row>
    <row r="41" spans="2:8" ht="18.75">
      <c r="B41" s="86" t="s">
        <v>482</v>
      </c>
      <c r="C41" s="167">
        <f>SUMIF('2. CONTRATACION DE PERSONAL'!C:C,'Cuadro Resumen'!$B$40:$B$56,'2. CONTRATACION DE PERSONAL'!D:D)</f>
        <v>0</v>
      </c>
      <c r="D41" s="237">
        <f>SUMIF('2. CONTRATACION DE PERSONAL'!$C:$C,'Cuadro Resumen'!$B$40:$B$56,'2. CONTRATACION DE PERSONAL'!$G:$G)</f>
        <v>0</v>
      </c>
    </row>
    <row r="42" spans="2:8" ht="18.75">
      <c r="B42" s="86" t="s">
        <v>483</v>
      </c>
      <c r="C42" s="167">
        <f>SUMIF('2. CONTRATACION DE PERSONAL'!C:C,'Cuadro Resumen'!$B$40:$B$56,'2. CONTRATACION DE PERSONAL'!D:D)</f>
        <v>0</v>
      </c>
      <c r="D42" s="237">
        <f>SUMIF('2. CONTRATACION DE PERSONAL'!$C:$C,'Cuadro Resumen'!$B$40:$B$56,'2. CONTRATACION DE PERSONAL'!$G:$G)</f>
        <v>0</v>
      </c>
    </row>
    <row r="43" spans="2:8" ht="18.75">
      <c r="B43" s="86" t="s">
        <v>484</v>
      </c>
      <c r="C43" s="167">
        <f>SUMIF('2. CONTRATACION DE PERSONAL'!C:C,'Cuadro Resumen'!$B$40:$B$56,'2. CONTRATACION DE PERSONAL'!D:D)</f>
        <v>5</v>
      </c>
      <c r="D43" s="237">
        <f>SUMIF('2. CONTRATACION DE PERSONAL'!$C:$C,'Cuadro Resumen'!$B$40:$B$56,'2. CONTRATACION DE PERSONAL'!$G:$G)</f>
        <v>1905791.4</v>
      </c>
    </row>
    <row r="44" spans="2:8" ht="18.75">
      <c r="B44" s="86" t="s">
        <v>485</v>
      </c>
      <c r="C44" s="167">
        <f>SUMIF('2. CONTRATACION DE PERSONAL'!C:C,'Cuadro Resumen'!$B$40:$B$56,'2. CONTRATACION DE PERSONAL'!D:D)</f>
        <v>0</v>
      </c>
      <c r="D44" s="237">
        <f>SUMIF('2. CONTRATACION DE PERSONAL'!$C:$C,'Cuadro Resumen'!$B$40:$B$56,'2. CONTRATACION DE PERSONAL'!$G:$G)</f>
        <v>0</v>
      </c>
    </row>
    <row r="45" spans="2:8" ht="18.75">
      <c r="B45" s="86" t="s">
        <v>486</v>
      </c>
      <c r="C45" s="167">
        <f>SUMIF('2. CONTRATACION DE PERSONAL'!C:C,'Cuadro Resumen'!$B$40:$B$56,'2. CONTRATACION DE PERSONAL'!D:D)</f>
        <v>0</v>
      </c>
      <c r="D45" s="237">
        <f>SUMIF('2. CONTRATACION DE PERSONAL'!$C:$C,'Cuadro Resumen'!$B$40:$B$56,'2. CONTRATACION DE PERSONAL'!$G:$G)</f>
        <v>0</v>
      </c>
    </row>
    <row r="46" spans="2:8" ht="18.75">
      <c r="B46" s="86" t="s">
        <v>487</v>
      </c>
      <c r="C46" s="167">
        <f>SUMIF('2. CONTRATACION DE PERSONAL'!C:C,'Cuadro Resumen'!$B$40:$B$56,'2. CONTRATACION DE PERSONAL'!D:D)</f>
        <v>0</v>
      </c>
      <c r="D46" s="237">
        <f>SUMIF('2. CONTRATACION DE PERSONAL'!$C:$C,'Cuadro Resumen'!$B$40:$B$56,'2. CONTRATACION DE PERSONAL'!$G:$G)</f>
        <v>0</v>
      </c>
    </row>
    <row r="47" spans="2:8" ht="18.75">
      <c r="B47" s="86" t="s">
        <v>488</v>
      </c>
      <c r="C47" s="167">
        <f>SUMIF('2. CONTRATACION DE PERSONAL'!C:C,'Cuadro Resumen'!$B$40:$B$56,'2. CONTRATACION DE PERSONAL'!D:D)</f>
        <v>0</v>
      </c>
      <c r="D47" s="237">
        <f>SUMIF('2. CONTRATACION DE PERSONAL'!$C:$C,'Cuadro Resumen'!$B$40:$B$56,'2. CONTRATACION DE PERSONAL'!$G:$G)</f>
        <v>0</v>
      </c>
    </row>
    <row r="48" spans="2:8" ht="18.75">
      <c r="B48" s="86" t="s">
        <v>489</v>
      </c>
      <c r="C48" s="167">
        <f>SUMIF('2. CONTRATACION DE PERSONAL'!C:C,'Cuadro Resumen'!$B$40:$B$56,'2. CONTRATACION DE PERSONAL'!D:D)</f>
        <v>0</v>
      </c>
      <c r="D48" s="237">
        <f>SUMIF('2. CONTRATACION DE PERSONAL'!$C:$C,'Cuadro Resumen'!$B$40:$B$56,'2. CONTRATACION DE PERSONAL'!$G:$G)</f>
        <v>0</v>
      </c>
    </row>
    <row r="49" spans="2:4" ht="18.75">
      <c r="B49" s="86" t="s">
        <v>490</v>
      </c>
      <c r="C49" s="167">
        <f>SUMIF('2. CONTRATACION DE PERSONAL'!C:C,'Cuadro Resumen'!$B$40:$B$56,'2. CONTRATACION DE PERSONAL'!D:D)</f>
        <v>0</v>
      </c>
      <c r="D49" s="237">
        <f>SUMIF('2. CONTRATACION DE PERSONAL'!$C:$C,'Cuadro Resumen'!$B$40:$B$56,'2. CONTRATACION DE PERSONAL'!$G:$G)</f>
        <v>0</v>
      </c>
    </row>
    <row r="50" spans="2:4" ht="18.75">
      <c r="B50" s="86" t="s">
        <v>491</v>
      </c>
      <c r="C50" s="167">
        <f>SUMIF('2. CONTRATACION DE PERSONAL'!C:C,'Cuadro Resumen'!$B$40:$B$56,'2. CONTRATACION DE PERSONAL'!D:D)</f>
        <v>0</v>
      </c>
      <c r="D50" s="237">
        <f>SUMIF('2. CONTRATACION DE PERSONAL'!$C:$C,'Cuadro Resumen'!$B$40:$B$56,'2. CONTRATACION DE PERSONAL'!$G:$G)</f>
        <v>0</v>
      </c>
    </row>
    <row r="51" spans="2:4" ht="18.75">
      <c r="B51" s="86" t="s">
        <v>492</v>
      </c>
      <c r="C51" s="167">
        <f>SUMIF('2. CONTRATACION DE PERSONAL'!C:C,'Cuadro Resumen'!$B$40:$B$56,'2. CONTRATACION DE PERSONAL'!D:D)</f>
        <v>0</v>
      </c>
      <c r="D51" s="237">
        <f>SUMIF('2. CONTRATACION DE PERSONAL'!$C:$C,'Cuadro Resumen'!$B$40:$B$56,'2. CONTRATACION DE PERSONAL'!$G:$G)</f>
        <v>0</v>
      </c>
    </row>
    <row r="52" spans="2:4" ht="18.75">
      <c r="B52" s="86" t="s">
        <v>493</v>
      </c>
      <c r="C52" s="167">
        <f>SUMIF('2. CONTRATACION DE PERSONAL'!C:C,'Cuadro Resumen'!$B$40:$B$56,'2. CONTRATACION DE PERSONAL'!D:D)</f>
        <v>0</v>
      </c>
      <c r="D52" s="237">
        <f>SUMIF('2. CONTRATACION DE PERSONAL'!$C:$C,'Cuadro Resumen'!$B$40:$B$56,'2. CONTRATACION DE PERSONAL'!$G:$G)</f>
        <v>0</v>
      </c>
    </row>
    <row r="53" spans="2:4" ht="18.75">
      <c r="B53" s="86" t="s">
        <v>494</v>
      </c>
      <c r="C53" s="167">
        <f>SUMIF('2. CONTRATACION DE PERSONAL'!C:C,'Cuadro Resumen'!$B$40:$B$56,'2. CONTRATACION DE PERSONAL'!D:D)</f>
        <v>0</v>
      </c>
      <c r="D53" s="237">
        <f>SUMIF('2. CONTRATACION DE PERSONAL'!$C:$C,'Cuadro Resumen'!$B$40:$B$56,'2. CONTRATACION DE PERSONAL'!$G:$G)</f>
        <v>0</v>
      </c>
    </row>
    <row r="54" spans="2:4" ht="18.75">
      <c r="B54" s="82" t="s">
        <v>83</v>
      </c>
      <c r="C54" s="167">
        <f>SUMIF('2. CONTRATACION DE PERSONAL'!C:C,'Cuadro Resumen'!$B$40:$B$56,'2. CONTRATACION DE PERSONAL'!D:D)</f>
        <v>0</v>
      </c>
      <c r="D54" s="237">
        <f>SUMIF('2. CONTRATACION DE PERSONAL'!$C:$C,'Cuadro Resumen'!$B$40:$B$56,'2. CONTRATACION DE PERSONAL'!$G:$G)</f>
        <v>0</v>
      </c>
    </row>
    <row r="55" spans="2:4" ht="18.75">
      <c r="B55" s="82" t="s">
        <v>60</v>
      </c>
      <c r="C55" s="167">
        <f>SUMIF('2. CONTRATACION DE PERSONAL'!C:C,'Cuadro Resumen'!$B$40:$B$56,'2. CONTRATACION DE PERSONAL'!D:D)</f>
        <v>0</v>
      </c>
      <c r="D55" s="237">
        <f>SUMIF('2. CONTRATACION DE PERSONAL'!$C:$C,'Cuadro Resumen'!$B$40:$B$56,'2. CONTRATACION DE PERSONAL'!$G:$G)</f>
        <v>0</v>
      </c>
    </row>
    <row r="56" spans="2:4" ht="18.75">
      <c r="B56" s="82" t="s">
        <v>61</v>
      </c>
      <c r="C56" s="167">
        <f>SUMIF('2. CONTRATACION DE PERSONAL'!C:C,'Cuadro Resumen'!$B$40:$B$56,'2. CONTRATACION DE PERSONAL'!D:D)</f>
        <v>1</v>
      </c>
      <c r="D56" s="237">
        <f>SUMIF('2. CONTRATACION DE PERSONAL'!$C:$C,'Cuadro Resumen'!$B$40:$B$56,'2. CONTRATACION DE PERSONAL'!$G:$G)</f>
        <v>108000</v>
      </c>
    </row>
    <row r="57" spans="2:4" ht="23.25">
      <c r="B57" s="84" t="s">
        <v>124</v>
      </c>
      <c r="C57" s="168">
        <f>SUBTOTAL(109,C40:C56)</f>
        <v>6</v>
      </c>
      <c r="D57" s="237">
        <f>SUM(D40:D56)</f>
        <v>2013791.4</v>
      </c>
    </row>
    <row r="66" spans="2:4">
      <c r="B66" s="197" t="s">
        <v>379</v>
      </c>
    </row>
    <row r="68" spans="2:4" ht="18.75">
      <c r="B68" s="81" t="s">
        <v>21</v>
      </c>
      <c r="C68" s="81" t="s">
        <v>55</v>
      </c>
      <c r="D68" s="236" t="s">
        <v>474</v>
      </c>
    </row>
    <row r="69" spans="2:4" ht="18.75">
      <c r="B69" s="82" t="s">
        <v>63</v>
      </c>
      <c r="C69" s="83">
        <f>SUMIF('3. EQUIPO DE OFICINA'!C:C,'Cuadro Resumen'!$B$69:$B$78,'3. EQUIPO DE OFICINA'!D:D)</f>
        <v>1</v>
      </c>
      <c r="D69" s="238">
        <f>SUMIF('3. EQUIPO DE OFICINA'!$C:$C,'Cuadro Resumen'!$B$69:$B$78,'3. EQUIPO DE OFICINA'!$F:$F)</f>
        <v>2800</v>
      </c>
    </row>
    <row r="70" spans="2:4" ht="18.75">
      <c r="B70" s="92" t="s">
        <v>64</v>
      </c>
      <c r="C70" s="83">
        <f>SUMIF('3. EQUIPO DE OFICINA'!C:C,'Cuadro Resumen'!$B$69:$B$78,'3. EQUIPO DE OFICINA'!D:D)</f>
        <v>0</v>
      </c>
      <c r="D70" s="238">
        <f>SUMIF('3. EQUIPO DE OFICINA'!$C:$C,'Cuadro Resumen'!$B$69:$B$78,'3. EQUIPO DE OFICINA'!$F:$F)</f>
        <v>0</v>
      </c>
    </row>
    <row r="71" spans="2:4" ht="18.75">
      <c r="B71" s="92" t="s">
        <v>65</v>
      </c>
      <c r="C71" s="83">
        <f>SUMIF('3. EQUIPO DE OFICINA'!C:C,'Cuadro Resumen'!$B$69:$B$78,'3. EQUIPO DE OFICINA'!D:D)</f>
        <v>0</v>
      </c>
      <c r="D71" s="238">
        <f>SUMIF('3. EQUIPO DE OFICINA'!$C:$C,'Cuadro Resumen'!$B$69:$B$78,'3. EQUIPO DE OFICINA'!$F:$F)</f>
        <v>0</v>
      </c>
    </row>
    <row r="72" spans="2:4" ht="18.75">
      <c r="B72" s="92" t="s">
        <v>66</v>
      </c>
      <c r="C72" s="83">
        <f>SUMIF('3. EQUIPO DE OFICINA'!C:C,'Cuadro Resumen'!$B$69:$B$78,'3. EQUIPO DE OFICINA'!D:D)</f>
        <v>0</v>
      </c>
      <c r="D72" s="238">
        <f>SUMIF('3. EQUIPO DE OFICINA'!$C:$C,'Cuadro Resumen'!$B$69:$B$78,'3. EQUIPO DE OFICINA'!$F:$F)</f>
        <v>0</v>
      </c>
    </row>
    <row r="73" spans="2:4" ht="18.75">
      <c r="B73" s="92" t="s">
        <v>67</v>
      </c>
      <c r="C73" s="83">
        <f>SUMIF('3. EQUIPO DE OFICINA'!C:C,'Cuadro Resumen'!$B$69:$B$78,'3. EQUIPO DE OFICINA'!D:D)</f>
        <v>0</v>
      </c>
      <c r="D73" s="238">
        <f>SUMIF('3. EQUIPO DE OFICINA'!$C:$C,'Cuadro Resumen'!$B$69:$B$78,'3. EQUIPO DE OFICINA'!$F:$F)</f>
        <v>0</v>
      </c>
    </row>
    <row r="74" spans="2:4" ht="18.75">
      <c r="B74" s="92" t="s">
        <v>68</v>
      </c>
      <c r="C74" s="83">
        <f>SUMIF('3. EQUIPO DE OFICINA'!C:C,'Cuadro Resumen'!$B$69:$B$78,'3. EQUIPO DE OFICINA'!D:D)</f>
        <v>1</v>
      </c>
      <c r="D74" s="238">
        <f>SUMIF('3. EQUIPO DE OFICINA'!$C:$C,'Cuadro Resumen'!$B$69:$B$78,'3. EQUIPO DE OFICINA'!$F:$F)</f>
        <v>10000</v>
      </c>
    </row>
    <row r="75" spans="2:4" ht="18.75">
      <c r="B75" s="92" t="s">
        <v>69</v>
      </c>
      <c r="C75" s="83">
        <f>SUMIF('3. EQUIPO DE OFICINA'!C:C,'Cuadro Resumen'!$B$69:$B$78,'3. EQUIPO DE OFICINA'!D:D)</f>
        <v>0</v>
      </c>
      <c r="D75" s="238">
        <f>SUMIF('3. EQUIPO DE OFICINA'!$C:$C,'Cuadro Resumen'!$B$69:$B$78,'3. EQUIPO DE OFICINA'!$F:$F)</f>
        <v>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0</v>
      </c>
      <c r="D77" s="238">
        <f>SUMIF('3. EQUIPO DE OFICINA'!$C:$C,'Cuadro Resumen'!$B$69:$B$78,'3. EQUIPO DE OFICINA'!$F:$F)</f>
        <v>0</v>
      </c>
    </row>
    <row r="78" spans="2:4" ht="18.75">
      <c r="B78" s="82" t="s">
        <v>72</v>
      </c>
      <c r="C78" s="83">
        <f>SUMIF('3. EQUIPO DE OFICINA'!C:C,'Cuadro Resumen'!$B$69:$B$78,'3. EQUIPO DE OFICINA'!D:D)</f>
        <v>1</v>
      </c>
      <c r="D78" s="238">
        <f>SUMIF('3. EQUIPO DE OFICINA'!$C:$C,'Cuadro Resumen'!$B$69:$B$78,'3. EQUIPO DE OFICINA'!$F:$F)</f>
        <v>100000</v>
      </c>
    </row>
    <row r="79" spans="2:4" ht="18.75">
      <c r="B79" s="82"/>
      <c r="C79" s="83">
        <f>SUMIF('3. EQUIPO DE OFICINA'!C:C,'Cuadro Resumen'!$B$69:$B$78,'3. EQUIPO DE OFICINA'!D:D)</f>
        <v>0</v>
      </c>
      <c r="D79" s="238">
        <f>SUMIF('3. EQUIPO DE OFICINA'!$C:$C,'Cuadro Resumen'!$B$69:$B$78,'3. EQUIPO DE OFICINA'!$F:$F)</f>
        <v>0</v>
      </c>
    </row>
    <row r="80" spans="2:4" ht="23.25">
      <c r="B80" s="84" t="s">
        <v>124</v>
      </c>
      <c r="C80" s="85">
        <f>SUM(C69:C79)</f>
        <v>3</v>
      </c>
      <c r="D80" s="239">
        <f>SUM(D69:D79)</f>
        <v>112800</v>
      </c>
    </row>
    <row r="83" spans="2:4">
      <c r="B83" s="197" t="s">
        <v>380</v>
      </c>
    </row>
    <row r="85" spans="2:4" ht="18.75">
      <c r="B85" s="81" t="s">
        <v>381</v>
      </c>
      <c r="C85" s="81" t="s">
        <v>55</v>
      </c>
      <c r="D85" s="236" t="s">
        <v>474</v>
      </c>
    </row>
    <row r="86" spans="2:4" ht="37.5">
      <c r="B86" s="306" t="s">
        <v>1336</v>
      </c>
      <c r="C86" s="83">
        <f>SUMIF('4. EQUIPO TECNOLÓGICOS'!C:C,'Cuadro Resumen'!$B$86:$B$102,'4. EQUIPO TECNOLÓGICOS'!D:D)</f>
        <v>6</v>
      </c>
      <c r="D86" s="83">
        <f>SUMIF('4. EQUIPO TECNOLÓGICOS'!$C:$C,'Cuadro Resumen'!$B$86:$B$102,'4. EQUIPO TECNOLÓGICOS'!F:F)</f>
        <v>210000</v>
      </c>
    </row>
    <row r="87" spans="2:4" ht="18.75">
      <c r="B87" s="306" t="s">
        <v>1337</v>
      </c>
      <c r="C87" s="83">
        <f>SUMIF('4. EQUIPO TECNOLÓGICOS'!C:C,'Cuadro Resumen'!$B$86:$B$102,'4. EQUIPO TECNOLÓGICOS'!D:D)</f>
        <v>4</v>
      </c>
      <c r="D87" s="83">
        <f>SUMIF('4. EQUIPO TECNOLÓGICOS'!$C:$C,'Cuadro Resumen'!$B$86:$B$102,'4. EQUIPO TECNOLÓGICOS'!F:F)</f>
        <v>60000</v>
      </c>
    </row>
    <row r="88" spans="2:4" ht="37.5">
      <c r="B88" s="306" t="s">
        <v>1335</v>
      </c>
      <c r="C88" s="83">
        <f>SUMIF('4. EQUIPO TECNOLÓGICOS'!C:C,'Cuadro Resumen'!$B$86:$B$102,'4. EQUIPO TECNOLÓGICOS'!D:D)</f>
        <v>0</v>
      </c>
      <c r="D88" s="83">
        <f>SUMIF('4. EQUIPO TECNOLÓGICOS'!$C:$C,'Cuadro Resumen'!$B$86:$B$102,'4. EQUIPO TECNOLÓGICOS'!F:F)</f>
        <v>0</v>
      </c>
    </row>
    <row r="89" spans="2:4" ht="37.5">
      <c r="B89" s="306" t="s">
        <v>1338</v>
      </c>
      <c r="C89" s="83">
        <f>SUMIF('4. EQUIPO TECNOLÓGICOS'!C:C,'Cuadro Resumen'!$B$86:$B$102,'4. EQUIPO TECNOLÓGICOS'!D:D)</f>
        <v>55</v>
      </c>
      <c r="D89" s="83">
        <f>SUMIF('4. EQUIPO TECNOLÓGICOS'!$C:$C,'Cuadro Resumen'!$B$86:$B$102,'4. EQUIPO TECNOLÓGICOS'!F:F)</f>
        <v>825000</v>
      </c>
    </row>
    <row r="90" spans="2:4" ht="18.75">
      <c r="B90" s="82" t="s">
        <v>413</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23</v>
      </c>
      <c r="D94" s="83">
        <f>SUMIF('4. EQUIPO TECNOLÓGICOS'!$C:$C,'Cuadro Resumen'!$B$86:$B$102,'4. EQUIPO TECNOLÓGICOS'!F:F)</f>
        <v>299000</v>
      </c>
    </row>
    <row r="95" spans="2:4" ht="18.75">
      <c r="B95" s="92" t="s">
        <v>76</v>
      </c>
      <c r="C95" s="83">
        <f>SUMIF('4. EQUIPO TECNOLÓGICOS'!C:C,'Cuadro Resumen'!$B$86:$B$102,'4. EQUIPO TECNOLÓGICOS'!D:D)</f>
        <v>2</v>
      </c>
      <c r="D95" s="83">
        <f>SUMIF('4. EQUIPO TECNOLÓGICOS'!$C:$C,'Cuadro Resumen'!$B$86:$B$102,'4. EQUIPO TECNOLÓGICOS'!F:F)</f>
        <v>30000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7</v>
      </c>
      <c r="D97" s="83">
        <f>SUMIF('4. EQUIPO TECNOLÓGICOS'!$C:$C,'Cuadro Resumen'!$B$86:$B$102,'4. EQUIPO TECNOLÓGICOS'!F:F)</f>
        <v>70000</v>
      </c>
    </row>
    <row r="98" spans="2:4" ht="18.75">
      <c r="B98" s="92" t="s">
        <v>79</v>
      </c>
      <c r="C98" s="83">
        <f>SUMIF('4. EQUIPO TECNOLÓGICOS'!C:C,'Cuadro Resumen'!$B$86:$B$102,'4. EQUIPO TECNOLÓGICOS'!D:D)</f>
        <v>7</v>
      </c>
      <c r="D98" s="83">
        <f>SUMIF('4. EQUIPO TECNOLÓGICOS'!$C:$C,'Cuadro Resumen'!$B$86:$B$102,'4. EQUIPO TECNOLÓGICOS'!F:F)</f>
        <v>14000</v>
      </c>
    </row>
    <row r="99" spans="2:4" ht="18.75">
      <c r="B99" s="82" t="s">
        <v>1471</v>
      </c>
      <c r="C99" s="83">
        <f>SUMIF('4. EQUIPO TECNOLÓGICOS'!C:C,'Cuadro Resumen'!$B$86:$B$102,'4. EQUIPO TECNOLÓGICOS'!D:D)</f>
        <v>20</v>
      </c>
      <c r="D99" s="83">
        <f>SUMIF('4. EQUIPO TECNOLÓGICOS'!$C:$C,'Cuadro Resumen'!$B$86:$B$102,'4. EQUIPO TECNOLÓGICOS'!F:F)</f>
        <v>30000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124</v>
      </c>
      <c r="C103" s="85">
        <f>SUM(C86:C102)</f>
        <v>124</v>
      </c>
      <c r="D103" s="85">
        <f>SUM(D86:D102)</f>
        <v>1538000</v>
      </c>
    </row>
    <row r="107" spans="2:4">
      <c r="B107" s="197" t="s">
        <v>472</v>
      </c>
    </row>
    <row r="128" spans="2:2">
      <c r="B128" s="197" t="s">
        <v>473</v>
      </c>
    </row>
    <row r="129" spans="2:4">
      <c r="B129" s="86" t="s">
        <v>119</v>
      </c>
      <c r="C129" s="86" t="s">
        <v>55</v>
      </c>
      <c r="D129" s="86" t="s">
        <v>474</v>
      </c>
    </row>
    <row r="130" spans="2:4">
      <c r="B130" s="86" t="s">
        <v>475</v>
      </c>
    </row>
    <row r="131" spans="2:4">
      <c r="B131" s="86" t="s">
        <v>465</v>
      </c>
    </row>
    <row r="132" spans="2:4">
      <c r="B132" s="86" t="s">
        <v>479</v>
      </c>
    </row>
    <row r="145" spans="2:2">
      <c r="B145" s="197" t="s">
        <v>480</v>
      </c>
    </row>
    <row r="196" spans="2:9" s="122" customFormat="1">
      <c r="I196" s="444"/>
    </row>
    <row r="198" spans="2:9" hidden="1">
      <c r="B198" s="557" t="s">
        <v>1487</v>
      </c>
      <c r="C198" s="557"/>
      <c r="D198" s="557"/>
      <c r="E198" s="557"/>
      <c r="F198" s="557"/>
    </row>
    <row r="199" spans="2:9" hidden="1">
      <c r="B199" s="448" t="s">
        <v>1488</v>
      </c>
      <c r="C199" s="447" t="s">
        <v>1489</v>
      </c>
      <c r="D199" s="447" t="s">
        <v>1489</v>
      </c>
      <c r="E199" s="447" t="s">
        <v>1490</v>
      </c>
      <c r="F199" s="447" t="s">
        <v>1490</v>
      </c>
    </row>
    <row r="200" spans="2:9" hidden="1">
      <c r="B200" s="446"/>
      <c r="C200" s="446" t="s">
        <v>1491</v>
      </c>
      <c r="D200" s="446" t="s">
        <v>1492</v>
      </c>
      <c r="E200" s="446" t="s">
        <v>1491</v>
      </c>
      <c r="F200" s="446" t="s">
        <v>1492</v>
      </c>
    </row>
    <row r="201" spans="2:9" hidden="1">
      <c r="B201" s="448" t="s">
        <v>3</v>
      </c>
      <c r="C201" s="445">
        <v>255</v>
      </c>
      <c r="D201" s="445">
        <v>235</v>
      </c>
      <c r="E201" s="445">
        <v>300</v>
      </c>
      <c r="F201" s="445">
        <v>280</v>
      </c>
    </row>
    <row r="202" spans="2:9" hidden="1">
      <c r="B202" s="448" t="s">
        <v>4</v>
      </c>
      <c r="C202" s="445">
        <v>225</v>
      </c>
      <c r="D202" s="445">
        <v>205</v>
      </c>
      <c r="E202" s="445">
        <v>270</v>
      </c>
      <c r="F202" s="445">
        <v>250</v>
      </c>
    </row>
    <row r="203" spans="2:9" hidden="1">
      <c r="B203" s="448" t="s">
        <v>5</v>
      </c>
      <c r="C203" s="445">
        <v>195</v>
      </c>
      <c r="D203" s="445">
        <v>180</v>
      </c>
      <c r="E203" s="445">
        <v>240</v>
      </c>
      <c r="F203" s="445">
        <v>220</v>
      </c>
    </row>
    <row r="204" spans="2:9" hidden="1">
      <c r="B204" s="448" t="s">
        <v>6</v>
      </c>
      <c r="C204" s="445">
        <v>165</v>
      </c>
      <c r="D204" s="445">
        <v>150</v>
      </c>
      <c r="E204" s="445">
        <v>210</v>
      </c>
      <c r="F204" s="445">
        <v>195</v>
      </c>
    </row>
    <row r="205" spans="2:9" hidden="1">
      <c r="B205" s="448" t="s">
        <v>1493</v>
      </c>
      <c r="C205" s="445">
        <v>145</v>
      </c>
      <c r="D205" s="445">
        <v>135</v>
      </c>
      <c r="E205" s="445">
        <v>185</v>
      </c>
      <c r="F205" s="445">
        <v>170</v>
      </c>
    </row>
    <row r="206" spans="2:9" hidden="1">
      <c r="B206" s="443"/>
      <c r="C206" s="443"/>
      <c r="D206" s="443"/>
      <c r="E206" s="443"/>
      <c r="F206" s="443"/>
    </row>
    <row r="207" spans="2:9" hidden="1">
      <c r="B207" s="558" t="s">
        <v>1494</v>
      </c>
      <c r="C207" s="558"/>
      <c r="D207" s="558"/>
      <c r="E207" s="471">
        <f>C20</f>
        <v>22.584900000000001</v>
      </c>
      <c r="F207" s="471" t="str">
        <f>D20</f>
        <v>Lunes, 08 de febrero del 2016 Fuente el BCH</v>
      </c>
    </row>
    <row r="208" spans="2:9" hidden="1">
      <c r="B208" s="443"/>
      <c r="C208" s="443"/>
      <c r="D208" s="443"/>
      <c r="E208" s="443"/>
      <c r="F208" s="443"/>
    </row>
    <row r="209" spans="2:9" hidden="1">
      <c r="B209" s="443"/>
      <c r="C209" s="443"/>
      <c r="D209" s="443"/>
      <c r="E209" s="443"/>
      <c r="F209" s="443"/>
    </row>
    <row r="210" spans="2:9" hidden="1">
      <c r="B210" s="557" t="s">
        <v>1487</v>
      </c>
      <c r="C210" s="557"/>
      <c r="D210" s="557"/>
      <c r="E210" s="557"/>
      <c r="F210" s="557"/>
    </row>
    <row r="211" spans="2:9" hidden="1">
      <c r="B211" s="448" t="s">
        <v>1488</v>
      </c>
      <c r="C211" s="447" t="s">
        <v>1489</v>
      </c>
      <c r="D211" s="447" t="s">
        <v>1489</v>
      </c>
      <c r="E211" s="447" t="s">
        <v>1490</v>
      </c>
      <c r="F211" s="447" t="s">
        <v>1490</v>
      </c>
    </row>
    <row r="212" spans="2:9" hidden="1">
      <c r="B212" s="446"/>
      <c r="C212" s="446" t="s">
        <v>1491</v>
      </c>
      <c r="D212" s="446" t="s">
        <v>1492</v>
      </c>
      <c r="E212" s="446" t="s">
        <v>1491</v>
      </c>
      <c r="F212" s="446" t="s">
        <v>1492</v>
      </c>
    </row>
    <row r="213" spans="2:9" hidden="1">
      <c r="B213" s="448" t="s">
        <v>3</v>
      </c>
      <c r="C213" s="449">
        <f>+C201*E207</f>
        <v>5759.1495000000004</v>
      </c>
      <c r="D213" s="450">
        <f>+D201*E207</f>
        <v>5307.4515000000001</v>
      </c>
      <c r="E213" s="450">
        <f>+E201*E207</f>
        <v>6775.47</v>
      </c>
      <c r="F213" s="450">
        <f>+F201*E207</f>
        <v>6323.7719999999999</v>
      </c>
    </row>
    <row r="214" spans="2:9" hidden="1">
      <c r="B214" s="448" t="s">
        <v>4</v>
      </c>
      <c r="C214" s="449">
        <f>+C202*E207</f>
        <v>5081.6025</v>
      </c>
      <c r="D214" s="450">
        <f>+D202*E207</f>
        <v>4629.9045000000006</v>
      </c>
      <c r="E214" s="450">
        <f>+E202*E207</f>
        <v>6097.9230000000007</v>
      </c>
      <c r="F214" s="450">
        <f>+F202*E207</f>
        <v>5646.2250000000004</v>
      </c>
    </row>
    <row r="215" spans="2:9" hidden="1">
      <c r="B215" s="448" t="s">
        <v>5</v>
      </c>
      <c r="C215" s="449">
        <f>+C203*E207</f>
        <v>4404.0555000000004</v>
      </c>
      <c r="D215" s="450">
        <f>+D203*E207</f>
        <v>4065.2820000000002</v>
      </c>
      <c r="E215" s="450">
        <f>+E203*E207</f>
        <v>5420.3760000000002</v>
      </c>
      <c r="F215" s="450">
        <f>+F203*E207</f>
        <v>4968.6779999999999</v>
      </c>
    </row>
    <row r="216" spans="2:9" hidden="1">
      <c r="B216" s="448" t="s">
        <v>6</v>
      </c>
      <c r="C216" s="449">
        <f>+C204*E207</f>
        <v>3726.5085000000004</v>
      </c>
      <c r="D216" s="450">
        <f>+D204*E207</f>
        <v>3387.7350000000001</v>
      </c>
      <c r="E216" s="450">
        <f>+E204*E207</f>
        <v>4742.8290000000006</v>
      </c>
      <c r="F216" s="450">
        <f>+F204*E207</f>
        <v>4404.0555000000004</v>
      </c>
    </row>
    <row r="217" spans="2:9" hidden="1">
      <c r="B217" s="448" t="s">
        <v>1493</v>
      </c>
      <c r="C217" s="449">
        <f>+C205*E207</f>
        <v>3274.8105</v>
      </c>
      <c r="D217" s="450">
        <f>+D205*E207</f>
        <v>3048.9615000000003</v>
      </c>
      <c r="E217" s="450">
        <f>+E205*E207</f>
        <v>4178.2065000000002</v>
      </c>
      <c r="F217" s="450">
        <f>+F205*E207</f>
        <v>3839.433</v>
      </c>
    </row>
    <row r="218" spans="2:9" hidden="1"/>
    <row r="220" spans="2:9" s="122" customFormat="1">
      <c r="I220" s="444"/>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W54"/>
  <sheetViews>
    <sheetView workbookViewId="0">
      <pane ySplit="8" topLeftCell="A9" activePane="bottomLeft" state="frozen"/>
      <selection activeCell="A7" sqref="A7"/>
      <selection pane="bottomLeft" activeCell="C49" sqref="C38:C49"/>
    </sheetView>
  </sheetViews>
  <sheetFormatPr baseColWidth="10" defaultRowHeight="15"/>
  <cols>
    <col min="1" max="2" width="21.7109375" customWidth="1"/>
    <col min="3" max="3" width="27.42578125" customWidth="1"/>
    <col min="4" max="4" width="27.42578125" style="459"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c r="B1" s="284"/>
      <c r="C1" s="284"/>
      <c r="D1" s="284"/>
      <c r="E1" s="284"/>
      <c r="F1" s="284"/>
      <c r="G1" s="284"/>
      <c r="H1" s="284" t="s">
        <v>1504</v>
      </c>
      <c r="K1" s="284"/>
      <c r="L1" s="284"/>
      <c r="M1" s="284"/>
      <c r="N1" s="284"/>
      <c r="O1" s="284"/>
      <c r="P1" s="502" t="s">
        <v>1595</v>
      </c>
      <c r="Q1" s="502" t="s">
        <v>1596</v>
      </c>
      <c r="R1" s="502" t="s">
        <v>1597</v>
      </c>
      <c r="S1" s="502" t="s">
        <v>1598</v>
      </c>
      <c r="T1" s="502" t="s">
        <v>1599</v>
      </c>
      <c r="U1" s="502" t="s">
        <v>1600</v>
      </c>
      <c r="V1" s="502" t="s">
        <v>1601</v>
      </c>
      <c r="W1" s="502" t="s">
        <v>1602</v>
      </c>
    </row>
    <row r="2" spans="1:23" ht="18.75">
      <c r="A2" s="269" t="s">
        <v>1346</v>
      </c>
      <c r="B2" s="284"/>
      <c r="C2" s="284"/>
      <c r="D2" s="284"/>
      <c r="E2" s="284"/>
      <c r="F2" s="284"/>
      <c r="G2" s="284"/>
      <c r="H2" s="284"/>
      <c r="K2" s="284"/>
      <c r="L2" s="284"/>
      <c r="M2" s="284"/>
      <c r="N2" s="284"/>
      <c r="O2" s="284"/>
      <c r="P2" s="284"/>
      <c r="Q2" s="284"/>
      <c r="R2" s="284"/>
      <c r="S2" s="284"/>
      <c r="T2" s="284"/>
      <c r="U2" s="284"/>
    </row>
    <row r="3" spans="1:23">
      <c r="A3" s="603" t="s">
        <v>1397</v>
      </c>
      <c r="B3" s="603"/>
      <c r="C3" s="603"/>
      <c r="D3" s="603"/>
      <c r="E3" s="603"/>
      <c r="F3" s="603"/>
      <c r="G3" s="603"/>
      <c r="H3" s="603"/>
      <c r="I3" s="603"/>
      <c r="J3" s="603"/>
      <c r="K3" s="603"/>
      <c r="L3" s="603"/>
      <c r="M3" s="603"/>
      <c r="N3" s="603"/>
      <c r="O3" s="603"/>
      <c r="P3" s="603"/>
      <c r="Q3" s="603"/>
      <c r="R3" s="603"/>
      <c r="S3" s="603"/>
      <c r="T3" s="603"/>
      <c r="U3" s="603"/>
    </row>
    <row r="4" spans="1:23" s="366" customFormat="1">
      <c r="A4" s="378" t="s">
        <v>1396</v>
      </c>
      <c r="B4" s="376"/>
      <c r="C4" s="376"/>
      <c r="D4" s="483"/>
      <c r="E4" s="376"/>
      <c r="F4" s="376"/>
      <c r="G4" s="376"/>
      <c r="H4" s="376"/>
      <c r="I4" s="376"/>
      <c r="J4" s="376"/>
      <c r="K4" s="376"/>
      <c r="L4" s="376"/>
      <c r="M4" s="376"/>
      <c r="N4" s="376"/>
      <c r="O4" s="376"/>
      <c r="P4" s="376"/>
      <c r="Q4" s="376"/>
      <c r="R4" s="376"/>
      <c r="S4" s="376"/>
      <c r="T4" s="376"/>
      <c r="U4" s="376"/>
    </row>
    <row r="5" spans="1:23">
      <c r="A5" s="316" t="s">
        <v>1466</v>
      </c>
      <c r="B5" s="269"/>
      <c r="C5" s="269"/>
      <c r="D5" s="269"/>
      <c r="E5" s="269"/>
      <c r="F5" s="269"/>
      <c r="G5" s="269"/>
      <c r="H5" s="269"/>
      <c r="I5" s="269"/>
      <c r="J5" s="269"/>
      <c r="K5" s="269"/>
      <c r="L5" s="269"/>
      <c r="M5" s="269"/>
      <c r="N5" s="269"/>
      <c r="O5" s="269"/>
      <c r="P5" s="269"/>
      <c r="Q5" s="269"/>
      <c r="R5" s="269"/>
      <c r="S5" s="269"/>
      <c r="T5" s="269"/>
      <c r="U5" s="269"/>
    </row>
    <row r="6" spans="1:23" ht="15" customHeight="1">
      <c r="A6" s="566" t="s">
        <v>96</v>
      </c>
      <c r="B6" s="565" t="s">
        <v>110</v>
      </c>
      <c r="C6" s="568" t="s">
        <v>1523</v>
      </c>
      <c r="D6" s="568" t="s">
        <v>1524</v>
      </c>
      <c r="E6" s="568" t="s">
        <v>86</v>
      </c>
      <c r="F6" s="568" t="s">
        <v>391</v>
      </c>
      <c r="G6" s="568" t="s">
        <v>87</v>
      </c>
      <c r="H6" s="571" t="s">
        <v>99</v>
      </c>
      <c r="I6" s="577"/>
      <c r="J6" s="577"/>
      <c r="K6" s="577"/>
      <c r="L6" s="577"/>
      <c r="M6" s="577"/>
      <c r="N6" s="577"/>
      <c r="O6" s="572"/>
      <c r="P6" s="573" t="s">
        <v>100</v>
      </c>
      <c r="Q6" s="574"/>
      <c r="R6" s="565" t="s">
        <v>102</v>
      </c>
      <c r="S6" s="565" t="s">
        <v>109</v>
      </c>
      <c r="T6" s="565" t="s">
        <v>108</v>
      </c>
      <c r="U6" s="562" t="s">
        <v>88</v>
      </c>
    </row>
    <row r="7" spans="1:23" ht="15" customHeight="1">
      <c r="A7" s="566"/>
      <c r="B7" s="566"/>
      <c r="C7" s="569"/>
      <c r="D7" s="569"/>
      <c r="E7" s="569"/>
      <c r="F7" s="569"/>
      <c r="G7" s="569"/>
      <c r="H7" s="571" t="s">
        <v>103</v>
      </c>
      <c r="I7" s="572"/>
      <c r="J7" s="571" t="s">
        <v>104</v>
      </c>
      <c r="K7" s="572"/>
      <c r="L7" s="571" t="s">
        <v>105</v>
      </c>
      <c r="M7" s="572"/>
      <c r="N7" s="571" t="s">
        <v>106</v>
      </c>
      <c r="O7" s="572"/>
      <c r="P7" s="575"/>
      <c r="Q7" s="576"/>
      <c r="R7" s="566"/>
      <c r="S7" s="566"/>
      <c r="T7" s="566"/>
      <c r="U7" s="563"/>
    </row>
    <row r="8" spans="1:23" ht="25.5">
      <c r="A8" s="567"/>
      <c r="B8" s="567"/>
      <c r="C8" s="570"/>
      <c r="D8" s="570"/>
      <c r="E8" s="570"/>
      <c r="F8" s="570"/>
      <c r="G8" s="570"/>
      <c r="H8" s="435" t="s">
        <v>107</v>
      </c>
      <c r="I8" s="435" t="s">
        <v>12</v>
      </c>
      <c r="J8" s="435" t="s">
        <v>107</v>
      </c>
      <c r="K8" s="435" t="s">
        <v>12</v>
      </c>
      <c r="L8" s="435" t="s">
        <v>107</v>
      </c>
      <c r="M8" s="435" t="s">
        <v>12</v>
      </c>
      <c r="N8" s="435" t="s">
        <v>107</v>
      </c>
      <c r="O8" s="435" t="s">
        <v>12</v>
      </c>
      <c r="P8" s="435" t="s">
        <v>107</v>
      </c>
      <c r="Q8" s="435" t="s">
        <v>12</v>
      </c>
      <c r="R8" s="567"/>
      <c r="S8" s="567"/>
      <c r="T8" s="567"/>
      <c r="U8" s="564"/>
    </row>
    <row r="9" spans="1:23" s="366" customFormat="1" ht="15.75">
      <c r="A9" s="436"/>
      <c r="B9" s="437"/>
      <c r="C9" s="438"/>
      <c r="D9" s="438"/>
      <c r="E9" s="438"/>
      <c r="F9" s="439"/>
      <c r="G9" s="438"/>
      <c r="H9" s="440"/>
      <c r="I9" s="440"/>
      <c r="J9" s="440"/>
      <c r="K9" s="440"/>
      <c r="L9" s="440"/>
      <c r="M9" s="440"/>
      <c r="N9" s="440"/>
      <c r="O9" s="440"/>
      <c r="P9" s="440"/>
      <c r="Q9" s="440"/>
      <c r="R9" s="441"/>
      <c r="S9" s="441"/>
      <c r="T9" s="441"/>
      <c r="U9" s="442"/>
    </row>
    <row r="10" spans="1:23" ht="15.75">
      <c r="A10" s="604" t="s">
        <v>1397</v>
      </c>
      <c r="B10" s="604" t="s">
        <v>1398</v>
      </c>
      <c r="C10" s="280"/>
      <c r="D10" s="484"/>
      <c r="E10" s="280"/>
      <c r="F10" s="280"/>
      <c r="G10" s="281"/>
      <c r="H10" s="281"/>
      <c r="I10" s="359"/>
      <c r="J10" s="281"/>
      <c r="K10" s="359"/>
      <c r="L10" s="281"/>
      <c r="M10" s="359"/>
      <c r="N10" s="281"/>
      <c r="O10" s="359"/>
      <c r="P10" s="401">
        <f>H10+J10+L10+N10</f>
        <v>0</v>
      </c>
      <c r="Q10" s="402">
        <f>I10+K10+M10+O10</f>
        <v>0</v>
      </c>
      <c r="R10" s="281"/>
      <c r="S10" s="281"/>
      <c r="T10" s="281"/>
      <c r="U10" s="281"/>
    </row>
    <row r="11" spans="1:23" ht="15.75">
      <c r="A11" s="605"/>
      <c r="B11" s="605"/>
      <c r="C11" s="280"/>
      <c r="D11" s="484"/>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c r="A12" s="605"/>
      <c r="B12" s="605"/>
      <c r="C12" s="280"/>
      <c r="D12" s="484"/>
      <c r="E12" s="280"/>
      <c r="F12" s="280"/>
      <c r="G12" s="281"/>
      <c r="H12" s="281"/>
      <c r="I12" s="359"/>
      <c r="J12" s="281"/>
      <c r="K12" s="359"/>
      <c r="L12" s="281"/>
      <c r="M12" s="359"/>
      <c r="N12" s="281"/>
      <c r="O12" s="359"/>
      <c r="P12" s="401">
        <f t="shared" si="0"/>
        <v>0</v>
      </c>
      <c r="Q12" s="402">
        <f t="shared" si="1"/>
        <v>0</v>
      </c>
      <c r="R12" s="281"/>
      <c r="S12" s="281"/>
      <c r="T12" s="281"/>
      <c r="U12" s="281"/>
    </row>
    <row r="13" spans="1:23" ht="15.75">
      <c r="A13" s="605"/>
      <c r="B13" s="605"/>
      <c r="C13" s="280"/>
      <c r="D13" s="484"/>
      <c r="E13" s="280"/>
      <c r="F13" s="280"/>
      <c r="G13" s="281"/>
      <c r="H13" s="281"/>
      <c r="I13" s="359"/>
      <c r="J13" s="281"/>
      <c r="K13" s="359"/>
      <c r="L13" s="281"/>
      <c r="M13" s="359"/>
      <c r="N13" s="281"/>
      <c r="O13" s="359"/>
      <c r="P13" s="401">
        <f t="shared" si="0"/>
        <v>0</v>
      </c>
      <c r="Q13" s="402">
        <f t="shared" si="1"/>
        <v>0</v>
      </c>
      <c r="R13" s="281"/>
      <c r="S13" s="281"/>
      <c r="T13" s="281"/>
      <c r="U13" s="281"/>
    </row>
    <row r="14" spans="1:23" ht="15.75">
      <c r="A14" s="605"/>
      <c r="B14" s="605"/>
      <c r="C14" s="280"/>
      <c r="D14" s="484"/>
      <c r="E14" s="280"/>
      <c r="F14" s="280"/>
      <c r="G14" s="281"/>
      <c r="H14" s="281"/>
      <c r="I14" s="359"/>
      <c r="J14" s="281"/>
      <c r="K14" s="359"/>
      <c r="L14" s="281"/>
      <c r="M14" s="359"/>
      <c r="N14" s="281"/>
      <c r="O14" s="359"/>
      <c r="P14" s="401">
        <f t="shared" si="0"/>
        <v>0</v>
      </c>
      <c r="Q14" s="402">
        <f t="shared" si="1"/>
        <v>0</v>
      </c>
      <c r="R14" s="281"/>
      <c r="S14" s="281"/>
      <c r="T14" s="281"/>
      <c r="U14" s="281"/>
    </row>
    <row r="15" spans="1:23" ht="15.75">
      <c r="A15" s="606"/>
      <c r="B15" s="606"/>
      <c r="C15" s="280"/>
      <c r="D15" s="484"/>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c r="A16" s="604" t="s">
        <v>1396</v>
      </c>
      <c r="B16" s="604" t="s">
        <v>1399</v>
      </c>
      <c r="C16" s="280"/>
      <c r="D16" s="484"/>
      <c r="E16" s="280"/>
      <c r="F16" s="280"/>
      <c r="G16" s="281"/>
      <c r="H16" s="281"/>
      <c r="I16" s="359"/>
      <c r="J16" s="281"/>
      <c r="K16" s="359"/>
      <c r="L16" s="361"/>
      <c r="M16" s="359"/>
      <c r="N16" s="281"/>
      <c r="O16" s="359"/>
      <c r="P16" s="401">
        <f t="shared" si="0"/>
        <v>0</v>
      </c>
      <c r="Q16" s="402">
        <f t="shared" si="1"/>
        <v>0</v>
      </c>
      <c r="R16" s="281"/>
      <c r="S16" s="281"/>
      <c r="T16" s="281"/>
      <c r="U16" s="281"/>
    </row>
    <row r="17" spans="1:21" ht="15.75">
      <c r="A17" s="605"/>
      <c r="B17" s="605"/>
      <c r="C17" s="280"/>
      <c r="D17" s="484"/>
      <c r="E17" s="280"/>
      <c r="F17" s="280"/>
      <c r="G17" s="281"/>
      <c r="H17" s="281"/>
      <c r="I17" s="359"/>
      <c r="J17" s="281"/>
      <c r="K17" s="359"/>
      <c r="L17" s="361"/>
      <c r="M17" s="359"/>
      <c r="N17" s="281"/>
      <c r="O17" s="359"/>
      <c r="P17" s="401">
        <f t="shared" si="0"/>
        <v>0</v>
      </c>
      <c r="Q17" s="402">
        <f t="shared" si="1"/>
        <v>0</v>
      </c>
      <c r="R17" s="281"/>
      <c r="S17" s="281"/>
      <c r="T17" s="281"/>
      <c r="U17" s="281"/>
    </row>
    <row r="18" spans="1:21" ht="15.75">
      <c r="A18" s="605"/>
      <c r="B18" s="605"/>
      <c r="C18" s="280"/>
      <c r="D18" s="484"/>
      <c r="E18" s="280"/>
      <c r="F18" s="280"/>
      <c r="G18" s="281"/>
      <c r="H18" s="281"/>
      <c r="I18" s="359"/>
      <c r="J18" s="281"/>
      <c r="K18" s="359"/>
      <c r="L18" s="361"/>
      <c r="M18" s="359"/>
      <c r="N18" s="281"/>
      <c r="O18" s="359"/>
      <c r="P18" s="401">
        <f t="shared" si="0"/>
        <v>0</v>
      </c>
      <c r="Q18" s="402">
        <f t="shared" si="1"/>
        <v>0</v>
      </c>
      <c r="R18" s="281"/>
      <c r="S18" s="281"/>
      <c r="T18" s="281"/>
      <c r="U18" s="281"/>
    </row>
    <row r="19" spans="1:21" ht="15.75">
      <c r="A19" s="605"/>
      <c r="B19" s="605"/>
      <c r="C19" s="280"/>
      <c r="D19" s="484"/>
      <c r="E19" s="280"/>
      <c r="F19" s="280"/>
      <c r="G19" s="281"/>
      <c r="H19" s="281"/>
      <c r="I19" s="359"/>
      <c r="J19" s="281"/>
      <c r="K19" s="359"/>
      <c r="L19" s="361"/>
      <c r="M19" s="359"/>
      <c r="N19" s="281"/>
      <c r="O19" s="359"/>
      <c r="P19" s="401">
        <f t="shared" si="0"/>
        <v>0</v>
      </c>
      <c r="Q19" s="402">
        <f t="shared" si="1"/>
        <v>0</v>
      </c>
      <c r="R19" s="281"/>
      <c r="S19" s="281"/>
      <c r="T19" s="281"/>
      <c r="U19" s="281"/>
    </row>
    <row r="20" spans="1:21" ht="15.75">
      <c r="A20" s="605"/>
      <c r="B20" s="605"/>
      <c r="C20" s="280"/>
      <c r="D20" s="484"/>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c r="A21" s="605"/>
      <c r="B21" s="605"/>
      <c r="C21" s="377"/>
      <c r="D21" s="484"/>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c r="A22" s="605"/>
      <c r="B22" s="605"/>
      <c r="C22" s="377"/>
      <c r="D22" s="484"/>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c r="A23" s="605"/>
      <c r="B23" s="605"/>
      <c r="C23" s="377"/>
      <c r="D23" s="484"/>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c r="A24" s="605"/>
      <c r="B24" s="605"/>
      <c r="C24" s="377"/>
      <c r="D24" s="484"/>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c r="A25" s="607" t="s">
        <v>1466</v>
      </c>
      <c r="B25" s="607" t="s">
        <v>1420</v>
      </c>
      <c r="C25" s="377"/>
      <c r="D25" s="484"/>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c r="A26" s="607"/>
      <c r="B26" s="607"/>
      <c r="C26" s="377"/>
      <c r="D26" s="484"/>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c r="A27" s="607"/>
      <c r="B27" s="607"/>
      <c r="C27" s="377"/>
      <c r="D27" s="484"/>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c r="A28" s="607"/>
      <c r="B28" s="607"/>
      <c r="C28" s="377"/>
      <c r="D28" s="484"/>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c r="A29" s="607"/>
      <c r="B29" s="607"/>
      <c r="C29" s="377"/>
      <c r="D29" s="484"/>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c r="A30" s="607"/>
      <c r="B30" s="607"/>
      <c r="C30" s="377"/>
      <c r="D30" s="484"/>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c r="A31" s="607"/>
      <c r="B31" s="607"/>
      <c r="C31" s="377"/>
      <c r="D31" s="484"/>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c r="A32" s="607"/>
      <c r="B32" s="607"/>
      <c r="C32" s="377"/>
      <c r="D32" s="484"/>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c r="A33" s="607"/>
      <c r="B33" s="607"/>
      <c r="C33" s="377"/>
      <c r="D33" s="484"/>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c r="A34" s="607"/>
      <c r="B34" s="607"/>
      <c r="C34" s="377"/>
      <c r="D34" s="484"/>
      <c r="E34" s="377"/>
      <c r="F34" s="377"/>
      <c r="G34" s="281"/>
      <c r="H34" s="281"/>
      <c r="I34" s="359"/>
      <c r="J34" s="281"/>
      <c r="K34" s="359"/>
      <c r="L34" s="281"/>
      <c r="M34" s="359"/>
      <c r="N34" s="281"/>
      <c r="O34" s="359"/>
      <c r="P34" s="401">
        <f t="shared" si="0"/>
        <v>0</v>
      </c>
      <c r="Q34" s="402">
        <f t="shared" si="1"/>
        <v>0</v>
      </c>
      <c r="R34" s="281"/>
      <c r="S34" s="281"/>
      <c r="T34" s="281"/>
      <c r="U34" s="362"/>
    </row>
    <row r="35" spans="1:21" ht="15.75">
      <c r="A35" s="607"/>
      <c r="B35" s="607"/>
      <c r="C35" s="280"/>
      <c r="D35" s="484"/>
      <c r="E35" s="280"/>
      <c r="F35" s="280"/>
      <c r="G35" s="281"/>
      <c r="H35" s="281"/>
      <c r="I35" s="359"/>
      <c r="J35" s="281"/>
      <c r="K35" s="359"/>
      <c r="L35" s="281"/>
      <c r="M35" s="359"/>
      <c r="N35" s="281"/>
      <c r="O35" s="359"/>
      <c r="P35" s="401">
        <f t="shared" si="0"/>
        <v>0</v>
      </c>
      <c r="Q35" s="402">
        <f t="shared" si="1"/>
        <v>0</v>
      </c>
      <c r="R35" s="281"/>
      <c r="S35" s="281"/>
      <c r="T35" s="281"/>
      <c r="U35" s="281"/>
    </row>
    <row r="36" spans="1:21" ht="15.75">
      <c r="A36" s="292"/>
      <c r="B36" s="293"/>
      <c r="C36" s="292" t="s">
        <v>1505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c r="C39" s="459"/>
    </row>
    <row r="40" spans="1:21">
      <c r="C40" s="459"/>
    </row>
    <row r="41" spans="1:21">
      <c r="C41" s="459"/>
    </row>
    <row r="42" spans="1:21">
      <c r="C42" s="459"/>
      <c r="I42"/>
      <c r="K42"/>
      <c r="M42"/>
      <c r="O42"/>
      <c r="Q42"/>
    </row>
    <row r="43" spans="1:21">
      <c r="C43" s="459"/>
      <c r="I43"/>
      <c r="K43"/>
      <c r="M43"/>
      <c r="O43"/>
      <c r="Q43"/>
    </row>
    <row r="44" spans="1:21">
      <c r="C44" s="459"/>
      <c r="I44"/>
      <c r="K44"/>
      <c r="M44"/>
      <c r="O44"/>
      <c r="Q44"/>
    </row>
    <row r="45" spans="1:21">
      <c r="C45" s="459"/>
      <c r="I45"/>
      <c r="K45"/>
      <c r="M45"/>
      <c r="O45"/>
      <c r="Q45"/>
    </row>
    <row r="46" spans="1:21">
      <c r="C46" s="459"/>
      <c r="I46"/>
      <c r="K46"/>
      <c r="M46"/>
      <c r="O46"/>
      <c r="Q46"/>
    </row>
    <row r="47" spans="1:21">
      <c r="I47"/>
      <c r="K47"/>
      <c r="M47"/>
      <c r="O47"/>
      <c r="Q47"/>
    </row>
    <row r="48" spans="1:21">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cols>
    <col min="1" max="1" width="21.7109375" style="366" customWidth="1"/>
    <col min="2" max="2" width="24.28515625" style="366" customWidth="1"/>
    <col min="3" max="3" width="27.42578125" style="366" customWidth="1"/>
    <col min="4" max="4" width="27.42578125" style="459"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c r="B1" s="284"/>
      <c r="C1" s="284"/>
      <c r="D1" s="284"/>
      <c r="E1" s="284"/>
      <c r="F1" s="284"/>
      <c r="G1" s="284"/>
      <c r="H1" s="284" t="s">
        <v>1447</v>
      </c>
      <c r="K1" s="284"/>
      <c r="L1" s="284"/>
      <c r="M1" s="502" t="s">
        <v>1603</v>
      </c>
      <c r="N1" s="502" t="s">
        <v>1604</v>
      </c>
      <c r="O1" s="502" t="s">
        <v>1605</v>
      </c>
      <c r="P1" s="502" t="s">
        <v>1606</v>
      </c>
      <c r="Q1" s="502" t="s">
        <v>1607</v>
      </c>
      <c r="R1" s="502" t="s">
        <v>1608</v>
      </c>
      <c r="S1" s="502" t="s">
        <v>1609</v>
      </c>
      <c r="T1" s="502" t="s">
        <v>1610</v>
      </c>
      <c r="U1" s="502" t="s">
        <v>1611</v>
      </c>
      <c r="V1" s="504" t="s">
        <v>1612</v>
      </c>
      <c r="W1" s="502" t="s">
        <v>1613</v>
      </c>
      <c r="X1" s="502" t="s">
        <v>1614</v>
      </c>
      <c r="Y1" s="502" t="s">
        <v>1615</v>
      </c>
      <c r="Z1" s="502" t="s">
        <v>1616</v>
      </c>
      <c r="AA1" s="502" t="s">
        <v>1617</v>
      </c>
      <c r="AB1" s="502" t="s">
        <v>1618</v>
      </c>
      <c r="AC1" s="502" t="s">
        <v>1619</v>
      </c>
      <c r="AD1" s="502" t="s">
        <v>1620</v>
      </c>
      <c r="AE1" s="502" t="s">
        <v>1621</v>
      </c>
      <c r="AF1" s="502" t="s">
        <v>1622</v>
      </c>
    </row>
    <row r="2" spans="1:32" ht="18.75">
      <c r="A2" s="269" t="s">
        <v>1346</v>
      </c>
      <c r="B2" s="284"/>
      <c r="C2" s="284"/>
      <c r="D2" s="284"/>
      <c r="E2" s="284"/>
      <c r="F2" s="284"/>
      <c r="G2" s="284"/>
      <c r="H2" s="284"/>
      <c r="K2" s="284"/>
      <c r="L2" s="284"/>
      <c r="M2" s="284"/>
      <c r="N2" s="284"/>
      <c r="O2" s="284"/>
      <c r="P2" s="284"/>
      <c r="Q2" s="284"/>
      <c r="R2" s="284"/>
      <c r="S2" s="284"/>
      <c r="T2" s="284"/>
      <c r="U2" s="284"/>
    </row>
    <row r="3" spans="1:32">
      <c r="A3" s="603" t="s">
        <v>1446</v>
      </c>
      <c r="B3" s="603"/>
      <c r="C3" s="603"/>
      <c r="D3" s="603"/>
      <c r="E3" s="603"/>
      <c r="F3" s="603"/>
      <c r="G3" s="603"/>
      <c r="H3" s="603"/>
      <c r="I3" s="603"/>
      <c r="J3" s="603"/>
      <c r="K3" s="603"/>
      <c r="L3" s="603"/>
      <c r="M3" s="603"/>
      <c r="N3" s="603"/>
      <c r="O3" s="603"/>
      <c r="P3" s="603"/>
      <c r="Q3" s="603"/>
      <c r="R3" s="603"/>
      <c r="S3" s="603"/>
      <c r="T3" s="603"/>
      <c r="U3" s="603"/>
    </row>
    <row r="4" spans="1:32" ht="15" customHeight="1">
      <c r="A4" s="566" t="s">
        <v>96</v>
      </c>
      <c r="B4" s="565" t="s">
        <v>110</v>
      </c>
      <c r="C4" s="568" t="s">
        <v>1523</v>
      </c>
      <c r="D4" s="568" t="s">
        <v>1524</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32"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32" ht="25.5">
      <c r="A6" s="567"/>
      <c r="B6" s="567"/>
      <c r="C6" s="570"/>
      <c r="D6" s="570"/>
      <c r="E6" s="570"/>
      <c r="F6" s="570"/>
      <c r="G6" s="570"/>
      <c r="H6" s="435" t="s">
        <v>107</v>
      </c>
      <c r="I6" s="435" t="s">
        <v>12</v>
      </c>
      <c r="J6" s="435" t="s">
        <v>107</v>
      </c>
      <c r="K6" s="435" t="s">
        <v>12</v>
      </c>
      <c r="L6" s="435" t="s">
        <v>107</v>
      </c>
      <c r="M6" s="435" t="s">
        <v>12</v>
      </c>
      <c r="N6" s="435" t="s">
        <v>107</v>
      </c>
      <c r="O6" s="435" t="s">
        <v>12</v>
      </c>
      <c r="P6" s="435" t="s">
        <v>107</v>
      </c>
      <c r="Q6" s="435" t="s">
        <v>12</v>
      </c>
      <c r="R6" s="567"/>
      <c r="S6" s="567"/>
      <c r="T6" s="567"/>
      <c r="U6" s="564"/>
    </row>
    <row r="7" spans="1:32" ht="15.75">
      <c r="A7" s="436"/>
      <c r="B7" s="437"/>
      <c r="C7" s="438"/>
      <c r="D7" s="438"/>
      <c r="E7" s="438"/>
      <c r="F7" s="439"/>
      <c r="G7" s="438"/>
      <c r="H7" s="440"/>
      <c r="I7" s="440"/>
      <c r="J7" s="440"/>
      <c r="K7" s="440"/>
      <c r="L7" s="440"/>
      <c r="M7" s="440"/>
      <c r="N7" s="440"/>
      <c r="O7" s="440"/>
      <c r="P7" s="440"/>
      <c r="Q7" s="440"/>
      <c r="R7" s="441"/>
      <c r="S7" s="441"/>
      <c r="T7" s="441"/>
      <c r="U7" s="442"/>
    </row>
    <row r="8" spans="1:32" ht="15.75">
      <c r="A8" s="604" t="s">
        <v>1440</v>
      </c>
      <c r="B8" s="607" t="s">
        <v>1438</v>
      </c>
      <c r="C8" s="280"/>
      <c r="D8" s="484"/>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c r="A9" s="605"/>
      <c r="B9" s="607"/>
      <c r="C9" s="280"/>
      <c r="D9" s="484"/>
      <c r="E9" s="280"/>
      <c r="F9" s="280"/>
      <c r="G9" s="281"/>
      <c r="H9" s="281"/>
      <c r="I9" s="359"/>
      <c r="J9" s="281"/>
      <c r="K9" s="359"/>
      <c r="L9" s="281"/>
      <c r="M9" s="359"/>
      <c r="N9" s="281"/>
      <c r="O9" s="359"/>
      <c r="P9" s="403">
        <f t="shared" si="0"/>
        <v>0</v>
      </c>
      <c r="Q9" s="402">
        <f t="shared" si="1"/>
        <v>0</v>
      </c>
      <c r="R9" s="281"/>
      <c r="S9" s="281"/>
      <c r="T9" s="281"/>
      <c r="U9" s="281"/>
    </row>
    <row r="10" spans="1:32" ht="15.75">
      <c r="A10" s="605"/>
      <c r="B10" s="607"/>
      <c r="C10" s="280"/>
      <c r="D10" s="484"/>
      <c r="E10" s="280"/>
      <c r="F10" s="280"/>
      <c r="G10" s="281"/>
      <c r="H10" s="281"/>
      <c r="I10" s="359"/>
      <c r="J10" s="281"/>
      <c r="K10" s="359"/>
      <c r="L10" s="281"/>
      <c r="M10" s="359"/>
      <c r="N10" s="281"/>
      <c r="O10" s="359"/>
      <c r="P10" s="403">
        <f t="shared" si="0"/>
        <v>0</v>
      </c>
      <c r="Q10" s="402">
        <f t="shared" si="1"/>
        <v>0</v>
      </c>
      <c r="R10" s="281"/>
      <c r="S10" s="281"/>
      <c r="T10" s="281"/>
      <c r="U10" s="281"/>
    </row>
    <row r="11" spans="1:32" ht="15.75">
      <c r="A11" s="605"/>
      <c r="B11" s="607"/>
      <c r="C11" s="280"/>
      <c r="D11" s="484"/>
      <c r="E11" s="280"/>
      <c r="F11" s="280"/>
      <c r="G11" s="281"/>
      <c r="H11" s="281"/>
      <c r="I11" s="359"/>
      <c r="J11" s="281"/>
      <c r="K11" s="359"/>
      <c r="L11" s="281"/>
      <c r="M11" s="359"/>
      <c r="N11" s="281"/>
      <c r="O11" s="359"/>
      <c r="P11" s="403">
        <f t="shared" si="0"/>
        <v>0</v>
      </c>
      <c r="Q11" s="402">
        <f t="shared" si="1"/>
        <v>0</v>
      </c>
      <c r="R11" s="281"/>
      <c r="S11" s="281"/>
      <c r="T11" s="281"/>
      <c r="U11" s="281"/>
    </row>
    <row r="12" spans="1:32" ht="15.75">
      <c r="A12" s="605"/>
      <c r="B12" s="607"/>
      <c r="C12" s="280"/>
      <c r="D12" s="484"/>
      <c r="E12" s="280"/>
      <c r="F12" s="280"/>
      <c r="G12" s="281"/>
      <c r="H12" s="281"/>
      <c r="I12" s="359"/>
      <c r="J12" s="281"/>
      <c r="K12" s="359"/>
      <c r="L12" s="281"/>
      <c r="M12" s="359"/>
      <c r="N12" s="281"/>
      <c r="O12" s="359"/>
      <c r="P12" s="403">
        <f t="shared" si="0"/>
        <v>0</v>
      </c>
      <c r="Q12" s="402">
        <f t="shared" si="1"/>
        <v>0</v>
      </c>
      <c r="R12" s="281"/>
      <c r="S12" s="281"/>
      <c r="T12" s="281"/>
      <c r="U12" s="281"/>
    </row>
    <row r="13" spans="1:32" ht="15.75">
      <c r="A13" s="605"/>
      <c r="B13" s="607" t="s">
        <v>1445</v>
      </c>
      <c r="C13" s="280"/>
      <c r="D13" s="484"/>
      <c r="E13" s="280"/>
      <c r="F13" s="280"/>
      <c r="G13" s="281"/>
      <c r="H13" s="281"/>
      <c r="I13" s="359"/>
      <c r="J13" s="281"/>
      <c r="K13" s="359"/>
      <c r="L13" s="281"/>
      <c r="M13" s="359"/>
      <c r="N13" s="281"/>
      <c r="O13" s="359"/>
      <c r="P13" s="403">
        <f t="shared" si="0"/>
        <v>0</v>
      </c>
      <c r="Q13" s="402">
        <f t="shared" si="1"/>
        <v>0</v>
      </c>
      <c r="R13" s="281"/>
      <c r="S13" s="281"/>
      <c r="T13" s="281"/>
      <c r="U13" s="281"/>
    </row>
    <row r="14" spans="1:32" ht="15.75">
      <c r="A14" s="605"/>
      <c r="B14" s="607"/>
      <c r="C14" s="280"/>
      <c r="D14" s="484"/>
      <c r="E14" s="280"/>
      <c r="F14" s="280"/>
      <c r="G14" s="281"/>
      <c r="H14" s="281"/>
      <c r="I14" s="359"/>
      <c r="J14" s="281"/>
      <c r="K14" s="359"/>
      <c r="L14" s="281"/>
      <c r="M14" s="359"/>
      <c r="N14" s="281"/>
      <c r="O14" s="359"/>
      <c r="P14" s="403">
        <f t="shared" si="0"/>
        <v>0</v>
      </c>
      <c r="Q14" s="402">
        <f t="shared" si="1"/>
        <v>0</v>
      </c>
      <c r="R14" s="281"/>
      <c r="S14" s="281"/>
      <c r="T14" s="281"/>
      <c r="U14" s="360"/>
    </row>
    <row r="15" spans="1:32" ht="15.75">
      <c r="A15" s="605"/>
      <c r="B15" s="607"/>
      <c r="C15" s="280"/>
      <c r="D15" s="484"/>
      <c r="E15" s="280"/>
      <c r="F15" s="280"/>
      <c r="G15" s="281"/>
      <c r="H15" s="281"/>
      <c r="I15" s="359"/>
      <c r="J15" s="281"/>
      <c r="K15" s="359"/>
      <c r="L15" s="281"/>
      <c r="M15" s="359"/>
      <c r="N15" s="281"/>
      <c r="O15" s="359"/>
      <c r="P15" s="403">
        <f t="shared" si="0"/>
        <v>0</v>
      </c>
      <c r="Q15" s="402">
        <f t="shared" si="1"/>
        <v>0</v>
      </c>
      <c r="R15" s="281"/>
      <c r="S15" s="281"/>
      <c r="T15" s="281"/>
      <c r="U15" s="360"/>
    </row>
    <row r="16" spans="1:32" ht="15.75">
      <c r="A16" s="605"/>
      <c r="B16" s="607"/>
      <c r="C16" s="280"/>
      <c r="D16" s="484"/>
      <c r="E16" s="280"/>
      <c r="F16" s="280"/>
      <c r="G16" s="281"/>
      <c r="H16" s="281"/>
      <c r="I16" s="359"/>
      <c r="J16" s="281"/>
      <c r="K16" s="359"/>
      <c r="L16" s="281"/>
      <c r="M16" s="359"/>
      <c r="N16" s="281"/>
      <c r="O16" s="359"/>
      <c r="P16" s="403">
        <f t="shared" si="0"/>
        <v>0</v>
      </c>
      <c r="Q16" s="402">
        <f t="shared" si="1"/>
        <v>0</v>
      </c>
      <c r="R16" s="281"/>
      <c r="S16" s="281"/>
      <c r="T16" s="281"/>
      <c r="U16" s="360"/>
    </row>
    <row r="17" spans="1:21" ht="15.75">
      <c r="A17" s="605"/>
      <c r="B17" s="607"/>
      <c r="C17" s="280"/>
      <c r="D17" s="484"/>
      <c r="E17" s="280"/>
      <c r="F17" s="280"/>
      <c r="G17" s="281"/>
      <c r="H17" s="281"/>
      <c r="I17" s="359"/>
      <c r="J17" s="281"/>
      <c r="K17" s="359"/>
      <c r="L17" s="361"/>
      <c r="M17" s="359"/>
      <c r="N17" s="281"/>
      <c r="O17" s="359"/>
      <c r="P17" s="403">
        <f t="shared" si="0"/>
        <v>0</v>
      </c>
      <c r="Q17" s="402">
        <f t="shared" si="1"/>
        <v>0</v>
      </c>
      <c r="R17" s="281"/>
      <c r="S17" s="281"/>
      <c r="T17" s="281"/>
      <c r="U17" s="281"/>
    </row>
    <row r="18" spans="1:21" ht="15.75">
      <c r="A18" s="605"/>
      <c r="B18" s="607" t="s">
        <v>1439</v>
      </c>
      <c r="C18" s="280"/>
      <c r="D18" s="484"/>
      <c r="E18" s="280"/>
      <c r="F18" s="280"/>
      <c r="G18" s="281"/>
      <c r="H18" s="281"/>
      <c r="I18" s="359"/>
      <c r="J18" s="281"/>
      <c r="K18" s="359"/>
      <c r="L18" s="361"/>
      <c r="M18" s="359"/>
      <c r="N18" s="281"/>
      <c r="O18" s="359"/>
      <c r="P18" s="403">
        <f t="shared" si="0"/>
        <v>0</v>
      </c>
      <c r="Q18" s="402">
        <f t="shared" si="1"/>
        <v>0</v>
      </c>
      <c r="R18" s="281"/>
      <c r="S18" s="281"/>
      <c r="T18" s="281"/>
      <c r="U18" s="281"/>
    </row>
    <row r="19" spans="1:21" ht="15.75">
      <c r="A19" s="605"/>
      <c r="B19" s="607"/>
      <c r="C19" s="280"/>
      <c r="D19" s="484"/>
      <c r="E19" s="280"/>
      <c r="F19" s="280"/>
      <c r="G19" s="281"/>
      <c r="H19" s="281"/>
      <c r="I19" s="359"/>
      <c r="J19" s="281"/>
      <c r="K19" s="359"/>
      <c r="L19" s="361"/>
      <c r="M19" s="359"/>
      <c r="N19" s="281"/>
      <c r="O19" s="359"/>
      <c r="P19" s="403">
        <f t="shared" si="0"/>
        <v>0</v>
      </c>
      <c r="Q19" s="402">
        <f t="shared" si="1"/>
        <v>0</v>
      </c>
      <c r="R19" s="281"/>
      <c r="S19" s="281"/>
      <c r="T19" s="281"/>
      <c r="U19" s="281"/>
    </row>
    <row r="20" spans="1:21" ht="15.75">
      <c r="A20" s="605"/>
      <c r="B20" s="607"/>
      <c r="C20" s="280"/>
      <c r="D20" s="484"/>
      <c r="E20" s="280"/>
      <c r="F20" s="280"/>
      <c r="G20" s="281"/>
      <c r="H20" s="281"/>
      <c r="I20" s="359"/>
      <c r="J20" s="281"/>
      <c r="K20" s="359"/>
      <c r="L20" s="361"/>
      <c r="M20" s="359"/>
      <c r="N20" s="281"/>
      <c r="O20" s="359"/>
      <c r="P20" s="403">
        <f t="shared" si="0"/>
        <v>0</v>
      </c>
      <c r="Q20" s="402">
        <f t="shared" si="1"/>
        <v>0</v>
      </c>
      <c r="R20" s="281"/>
      <c r="S20" s="281"/>
      <c r="T20" s="281"/>
      <c r="U20" s="281"/>
    </row>
    <row r="21" spans="1:21" ht="15.75">
      <c r="A21" s="605"/>
      <c r="B21" s="607"/>
      <c r="C21" s="280"/>
      <c r="D21" s="484"/>
      <c r="E21" s="280"/>
      <c r="F21" s="280"/>
      <c r="G21" s="281"/>
      <c r="H21" s="281"/>
      <c r="I21" s="359"/>
      <c r="J21" s="281"/>
      <c r="K21" s="359"/>
      <c r="L21" s="361"/>
      <c r="M21" s="359"/>
      <c r="N21" s="281"/>
      <c r="O21" s="359"/>
      <c r="P21" s="403">
        <f t="shared" si="0"/>
        <v>0</v>
      </c>
      <c r="Q21" s="402">
        <f t="shared" si="1"/>
        <v>0</v>
      </c>
      <c r="R21" s="281"/>
      <c r="S21" s="281"/>
      <c r="T21" s="281"/>
      <c r="U21" s="281"/>
    </row>
    <row r="22" spans="1:21" ht="15.75">
      <c r="A22" s="605"/>
      <c r="B22" s="607"/>
      <c r="C22" s="280"/>
      <c r="D22" s="484"/>
      <c r="E22" s="280"/>
      <c r="F22" s="371"/>
      <c r="G22" s="281"/>
      <c r="H22" s="281"/>
      <c r="I22" s="359"/>
      <c r="J22" s="281"/>
      <c r="K22" s="359"/>
      <c r="L22" s="361"/>
      <c r="M22" s="359"/>
      <c r="N22" s="281"/>
      <c r="O22" s="359"/>
      <c r="P22" s="403">
        <f t="shared" si="0"/>
        <v>0</v>
      </c>
      <c r="Q22" s="402">
        <f t="shared" si="1"/>
        <v>0</v>
      </c>
      <c r="R22" s="281"/>
      <c r="S22" s="281"/>
      <c r="T22" s="281"/>
      <c r="U22" s="281"/>
    </row>
    <row r="23" spans="1:21" ht="15.75">
      <c r="A23" s="605"/>
      <c r="B23" s="604" t="s">
        <v>1441</v>
      </c>
      <c r="C23" s="280"/>
      <c r="D23" s="484"/>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c r="A24" s="605"/>
      <c r="B24" s="605"/>
      <c r="C24" s="280"/>
      <c r="D24" s="484"/>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c r="A25" s="605"/>
      <c r="B25" s="605"/>
      <c r="C25" s="280"/>
      <c r="D25" s="484"/>
      <c r="E25" s="280"/>
      <c r="F25" s="371"/>
      <c r="G25" s="281"/>
      <c r="H25" s="281"/>
      <c r="I25" s="359"/>
      <c r="J25" s="281"/>
      <c r="K25" s="359"/>
      <c r="L25" s="361"/>
      <c r="M25" s="359"/>
      <c r="N25" s="281"/>
      <c r="O25" s="359"/>
      <c r="P25" s="403">
        <f t="shared" si="3"/>
        <v>0</v>
      </c>
      <c r="Q25" s="402">
        <f t="shared" si="4"/>
        <v>0</v>
      </c>
      <c r="R25" s="281"/>
      <c r="S25" s="281"/>
      <c r="T25" s="281"/>
      <c r="U25" s="281"/>
    </row>
    <row r="26" spans="1:21" ht="15.75">
      <c r="A26" s="605"/>
      <c r="B26" s="605"/>
      <c r="C26" s="280"/>
      <c r="D26" s="484"/>
      <c r="E26" s="280"/>
      <c r="F26" s="371"/>
      <c r="G26" s="281"/>
      <c r="H26" s="281"/>
      <c r="I26" s="359"/>
      <c r="J26" s="281"/>
      <c r="K26" s="359"/>
      <c r="L26" s="361"/>
      <c r="M26" s="359"/>
      <c r="N26" s="281"/>
      <c r="O26" s="359"/>
      <c r="P26" s="403">
        <f t="shared" si="3"/>
        <v>0</v>
      </c>
      <c r="Q26" s="402">
        <f t="shared" si="4"/>
        <v>0</v>
      </c>
      <c r="R26" s="281"/>
      <c r="S26" s="281"/>
      <c r="T26" s="281"/>
      <c r="U26" s="281"/>
    </row>
    <row r="27" spans="1:21" ht="15.75">
      <c r="A27" s="605"/>
      <c r="B27" s="606"/>
      <c r="C27" s="280"/>
      <c r="D27" s="484"/>
      <c r="E27" s="280"/>
      <c r="F27" s="371"/>
      <c r="G27" s="281"/>
      <c r="H27" s="281"/>
      <c r="I27" s="359"/>
      <c r="J27" s="281"/>
      <c r="K27" s="359"/>
      <c r="L27" s="361"/>
      <c r="M27" s="359"/>
      <c r="N27" s="281"/>
      <c r="O27" s="359"/>
      <c r="P27" s="403">
        <f t="shared" si="3"/>
        <v>0</v>
      </c>
      <c r="Q27" s="402">
        <f t="shared" si="4"/>
        <v>0</v>
      </c>
      <c r="R27" s="281"/>
      <c r="S27" s="281"/>
      <c r="T27" s="281"/>
      <c r="U27" s="281"/>
    </row>
    <row r="28" spans="1:21" ht="15.75">
      <c r="A28" s="605"/>
      <c r="B28" s="604" t="s">
        <v>1442</v>
      </c>
      <c r="C28" s="280"/>
      <c r="D28" s="484"/>
      <c r="E28" s="280"/>
      <c r="F28" s="371"/>
      <c r="G28" s="281"/>
      <c r="H28" s="281"/>
      <c r="I28" s="359"/>
      <c r="J28" s="281"/>
      <c r="K28" s="359"/>
      <c r="L28" s="361"/>
      <c r="M28" s="359"/>
      <c r="N28" s="281"/>
      <c r="O28" s="359"/>
      <c r="P28" s="403">
        <f t="shared" si="3"/>
        <v>0</v>
      </c>
      <c r="Q28" s="402">
        <f t="shared" si="4"/>
        <v>0</v>
      </c>
      <c r="R28" s="281"/>
      <c r="S28" s="281"/>
      <c r="T28" s="281"/>
      <c r="U28" s="281"/>
    </row>
    <row r="29" spans="1:21" ht="15.75">
      <c r="A29" s="605"/>
      <c r="B29" s="605"/>
      <c r="C29" s="280"/>
      <c r="D29" s="484"/>
      <c r="E29" s="280"/>
      <c r="F29" s="371"/>
      <c r="G29" s="281"/>
      <c r="H29" s="281"/>
      <c r="I29" s="359"/>
      <c r="J29" s="281"/>
      <c r="K29" s="359"/>
      <c r="L29" s="361"/>
      <c r="M29" s="359"/>
      <c r="N29" s="281"/>
      <c r="O29" s="359"/>
      <c r="P29" s="403">
        <f t="shared" si="3"/>
        <v>0</v>
      </c>
      <c r="Q29" s="402">
        <f t="shared" si="4"/>
        <v>0</v>
      </c>
      <c r="R29" s="281"/>
      <c r="S29" s="281"/>
      <c r="T29" s="281"/>
      <c r="U29" s="281"/>
    </row>
    <row r="30" spans="1:21" ht="15.75">
      <c r="A30" s="605"/>
      <c r="B30" s="605"/>
      <c r="C30" s="280"/>
      <c r="D30" s="484"/>
      <c r="E30" s="280"/>
      <c r="F30" s="280"/>
      <c r="G30" s="281"/>
      <c r="H30" s="281"/>
      <c r="I30" s="359"/>
      <c r="J30" s="281"/>
      <c r="K30" s="359"/>
      <c r="L30" s="361"/>
      <c r="M30" s="359"/>
      <c r="N30" s="281"/>
      <c r="O30" s="359"/>
      <c r="P30" s="403">
        <f t="shared" si="3"/>
        <v>0</v>
      </c>
      <c r="Q30" s="402">
        <f t="shared" si="4"/>
        <v>0</v>
      </c>
      <c r="R30" s="281"/>
      <c r="S30" s="281"/>
      <c r="T30" s="281"/>
      <c r="U30" s="281"/>
    </row>
    <row r="31" spans="1:21" ht="15.75">
      <c r="A31" s="605"/>
      <c r="B31" s="605"/>
      <c r="C31" s="280"/>
      <c r="D31" s="484"/>
      <c r="E31" s="280"/>
      <c r="F31" s="280"/>
      <c r="G31" s="281"/>
      <c r="H31" s="281"/>
      <c r="I31" s="359"/>
      <c r="J31" s="281"/>
      <c r="K31" s="359"/>
      <c r="L31" s="361"/>
      <c r="M31" s="359"/>
      <c r="N31" s="281"/>
      <c r="O31" s="359"/>
      <c r="P31" s="403">
        <f t="shared" si="3"/>
        <v>0</v>
      </c>
      <c r="Q31" s="402">
        <f t="shared" si="4"/>
        <v>0</v>
      </c>
      <c r="R31" s="281"/>
      <c r="S31" s="281"/>
      <c r="T31" s="281"/>
      <c r="U31" s="281"/>
    </row>
    <row r="32" spans="1:21" ht="15.75">
      <c r="A32" s="605"/>
      <c r="B32" s="606"/>
      <c r="C32" s="280"/>
      <c r="D32" s="484"/>
      <c r="E32" s="280"/>
      <c r="F32" s="280"/>
      <c r="G32" s="281"/>
      <c r="H32" s="281"/>
      <c r="I32" s="359"/>
      <c r="J32" s="281"/>
      <c r="K32" s="359"/>
      <c r="L32" s="361"/>
      <c r="M32" s="359"/>
      <c r="N32" s="281"/>
      <c r="O32" s="359"/>
      <c r="P32" s="403">
        <f t="shared" si="3"/>
        <v>0</v>
      </c>
      <c r="Q32" s="402">
        <f t="shared" si="4"/>
        <v>0</v>
      </c>
      <c r="R32" s="281"/>
      <c r="S32" s="281"/>
      <c r="T32" s="281"/>
      <c r="U32" s="281"/>
    </row>
    <row r="33" spans="1:21" ht="15.75">
      <c r="A33" s="605"/>
      <c r="B33" s="607" t="s">
        <v>1443</v>
      </c>
      <c r="C33" s="370"/>
      <c r="D33" s="485"/>
      <c r="E33" s="280"/>
      <c r="F33" s="280"/>
      <c r="G33" s="281"/>
      <c r="H33" s="281"/>
      <c r="I33" s="359"/>
      <c r="J33" s="281"/>
      <c r="K33" s="359"/>
      <c r="L33" s="361"/>
      <c r="M33" s="359"/>
      <c r="N33" s="281"/>
      <c r="O33" s="359"/>
      <c r="P33" s="403">
        <f t="shared" si="3"/>
        <v>0</v>
      </c>
      <c r="Q33" s="402">
        <f t="shared" si="4"/>
        <v>0</v>
      </c>
      <c r="R33" s="281"/>
      <c r="S33" s="281"/>
      <c r="T33" s="281"/>
      <c r="U33" s="281"/>
    </row>
    <row r="34" spans="1:21" ht="15.75">
      <c r="A34" s="605"/>
      <c r="B34" s="607"/>
      <c r="C34" s="370"/>
      <c r="D34" s="485"/>
      <c r="E34" s="280"/>
      <c r="F34" s="280"/>
      <c r="G34" s="281"/>
      <c r="H34" s="281"/>
      <c r="I34" s="359"/>
      <c r="J34" s="281"/>
      <c r="K34" s="359"/>
      <c r="L34" s="361"/>
      <c r="M34" s="359"/>
      <c r="N34" s="281"/>
      <c r="O34" s="359"/>
      <c r="P34" s="403">
        <f t="shared" si="3"/>
        <v>0</v>
      </c>
      <c r="Q34" s="402">
        <f t="shared" si="4"/>
        <v>0</v>
      </c>
      <c r="R34" s="281"/>
      <c r="S34" s="281"/>
      <c r="T34" s="281"/>
      <c r="U34" s="281"/>
    </row>
    <row r="35" spans="1:21" ht="15.75">
      <c r="A35" s="605"/>
      <c r="B35" s="607"/>
      <c r="C35" s="370"/>
      <c r="D35" s="485"/>
      <c r="E35" s="280"/>
      <c r="F35" s="280"/>
      <c r="G35" s="281"/>
      <c r="H35" s="281"/>
      <c r="I35" s="359"/>
      <c r="J35" s="281"/>
      <c r="K35" s="359"/>
      <c r="L35" s="361"/>
      <c r="M35" s="359"/>
      <c r="N35" s="281"/>
      <c r="O35" s="359"/>
      <c r="P35" s="403">
        <f t="shared" si="3"/>
        <v>0</v>
      </c>
      <c r="Q35" s="402">
        <f t="shared" si="4"/>
        <v>0</v>
      </c>
      <c r="R35" s="281"/>
      <c r="S35" s="281"/>
      <c r="T35" s="281"/>
      <c r="U35" s="281"/>
    </row>
    <row r="36" spans="1:21" ht="15.75">
      <c r="A36" s="605"/>
      <c r="B36" s="607"/>
      <c r="C36" s="370"/>
      <c r="D36" s="485"/>
      <c r="E36" s="280"/>
      <c r="F36" s="280"/>
      <c r="G36" s="281"/>
      <c r="H36" s="281"/>
      <c r="I36" s="359"/>
      <c r="J36" s="281"/>
      <c r="K36" s="359"/>
      <c r="L36" s="361"/>
      <c r="M36" s="359"/>
      <c r="N36" s="281"/>
      <c r="O36" s="359"/>
      <c r="P36" s="403">
        <f t="shared" si="3"/>
        <v>0</v>
      </c>
      <c r="Q36" s="402">
        <f t="shared" si="4"/>
        <v>0</v>
      </c>
      <c r="R36" s="281"/>
      <c r="S36" s="281"/>
      <c r="T36" s="281"/>
      <c r="U36" s="281"/>
    </row>
    <row r="37" spans="1:21" ht="15.75">
      <c r="A37" s="605"/>
      <c r="B37" s="607"/>
      <c r="C37" s="370"/>
      <c r="D37" s="485"/>
      <c r="E37" s="280"/>
      <c r="F37" s="280"/>
      <c r="G37" s="281"/>
      <c r="H37" s="281"/>
      <c r="I37" s="359"/>
      <c r="J37" s="281"/>
      <c r="K37" s="359"/>
      <c r="L37" s="361"/>
      <c r="M37" s="359"/>
      <c r="N37" s="281"/>
      <c r="O37" s="359"/>
      <c r="P37" s="403">
        <f t="shared" si="3"/>
        <v>0</v>
      </c>
      <c r="Q37" s="402">
        <f t="shared" si="4"/>
        <v>0</v>
      </c>
      <c r="R37" s="281"/>
      <c r="S37" s="281"/>
      <c r="T37" s="281"/>
      <c r="U37" s="281"/>
    </row>
    <row r="38" spans="1:21" ht="15.75">
      <c r="A38" s="605"/>
      <c r="B38" s="607" t="s">
        <v>1444</v>
      </c>
      <c r="C38" s="370"/>
      <c r="D38" s="485"/>
      <c r="E38" s="280"/>
      <c r="F38" s="280"/>
      <c r="G38" s="281"/>
      <c r="H38" s="281"/>
      <c r="I38" s="359"/>
      <c r="J38" s="281"/>
      <c r="K38" s="359"/>
      <c r="L38" s="361"/>
      <c r="M38" s="359"/>
      <c r="N38" s="281"/>
      <c r="O38" s="359"/>
      <c r="P38" s="403">
        <f t="shared" si="3"/>
        <v>0</v>
      </c>
      <c r="Q38" s="402">
        <f t="shared" si="4"/>
        <v>0</v>
      </c>
      <c r="R38" s="281"/>
      <c r="S38" s="281"/>
      <c r="T38" s="281"/>
      <c r="U38" s="281"/>
    </row>
    <row r="39" spans="1:21" ht="15.75">
      <c r="A39" s="605"/>
      <c r="B39" s="607"/>
      <c r="C39" s="370"/>
      <c r="D39" s="485"/>
      <c r="E39" s="280"/>
      <c r="F39" s="280"/>
      <c r="G39" s="281"/>
      <c r="H39" s="281"/>
      <c r="I39" s="359"/>
      <c r="J39" s="281"/>
      <c r="K39" s="359"/>
      <c r="L39" s="361"/>
      <c r="M39" s="359"/>
      <c r="N39" s="281"/>
      <c r="O39" s="359"/>
      <c r="P39" s="403">
        <f t="shared" si="3"/>
        <v>0</v>
      </c>
      <c r="Q39" s="402">
        <f t="shared" si="4"/>
        <v>0</v>
      </c>
      <c r="R39" s="281"/>
      <c r="S39" s="281"/>
      <c r="T39" s="281"/>
      <c r="U39" s="281"/>
    </row>
    <row r="40" spans="1:21" ht="15.75">
      <c r="A40" s="605"/>
      <c r="B40" s="607"/>
      <c r="C40" s="370"/>
      <c r="D40" s="485"/>
      <c r="E40" s="280"/>
      <c r="F40" s="280"/>
      <c r="G40" s="281"/>
      <c r="H40" s="281"/>
      <c r="I40" s="359"/>
      <c r="J40" s="281"/>
      <c r="K40" s="359"/>
      <c r="L40" s="361"/>
      <c r="M40" s="359"/>
      <c r="N40" s="281"/>
      <c r="O40" s="359"/>
      <c r="P40" s="403">
        <f t="shared" si="3"/>
        <v>0</v>
      </c>
      <c r="Q40" s="402">
        <f t="shared" si="4"/>
        <v>0</v>
      </c>
      <c r="R40" s="281"/>
      <c r="S40" s="281"/>
      <c r="T40" s="281"/>
      <c r="U40" s="281"/>
    </row>
    <row r="41" spans="1:21" ht="15.75">
      <c r="A41" s="605"/>
      <c r="B41" s="607"/>
      <c r="C41" s="370"/>
      <c r="D41" s="485"/>
      <c r="E41" s="280"/>
      <c r="F41" s="280"/>
      <c r="G41" s="281"/>
      <c r="H41" s="281"/>
      <c r="I41" s="359"/>
      <c r="J41" s="281"/>
      <c r="K41" s="359"/>
      <c r="L41" s="361"/>
      <c r="M41" s="359"/>
      <c r="N41" s="281"/>
      <c r="O41" s="359"/>
      <c r="P41" s="403">
        <f t="shared" si="3"/>
        <v>0</v>
      </c>
      <c r="Q41" s="402">
        <f t="shared" si="4"/>
        <v>0</v>
      </c>
      <c r="R41" s="281"/>
      <c r="S41" s="281"/>
      <c r="T41" s="281"/>
      <c r="U41" s="281"/>
    </row>
    <row r="42" spans="1:21" ht="15.75">
      <c r="A42" s="605"/>
      <c r="B42" s="607"/>
      <c r="C42" s="370"/>
      <c r="D42" s="485"/>
      <c r="E42" s="280"/>
      <c r="F42" s="280"/>
      <c r="G42" s="281"/>
      <c r="H42" s="281"/>
      <c r="I42" s="359"/>
      <c r="J42" s="281"/>
      <c r="K42" s="359"/>
      <c r="L42" s="361"/>
      <c r="M42" s="359"/>
      <c r="N42" s="281"/>
      <c r="O42" s="359"/>
      <c r="P42" s="403">
        <f t="shared" si="3"/>
        <v>0</v>
      </c>
      <c r="Q42" s="402">
        <f t="shared" si="4"/>
        <v>0</v>
      </c>
      <c r="R42" s="281"/>
      <c r="S42" s="281"/>
      <c r="T42" s="281"/>
      <c r="U42" s="281"/>
    </row>
    <row r="43" spans="1:21" ht="15.75">
      <c r="A43" s="292"/>
      <c r="B43" s="293"/>
      <c r="C43" s="292" t="s">
        <v>1448</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c r="I49" s="366"/>
      <c r="K49" s="366"/>
      <c r="M49" s="366"/>
      <c r="O49" s="366"/>
      <c r="Q49" s="366"/>
    </row>
    <row r="50" spans="3:17">
      <c r="I50" s="366"/>
      <c r="K50" s="366"/>
      <c r="M50" s="366"/>
      <c r="O50" s="366"/>
      <c r="Q50" s="366"/>
    </row>
    <row r="51" spans="3:17">
      <c r="C51" s="459"/>
      <c r="I51" s="366"/>
      <c r="K51" s="366"/>
      <c r="M51" s="366"/>
      <c r="O51" s="366"/>
      <c r="Q51" s="366"/>
    </row>
    <row r="52" spans="3:17">
      <c r="C52" s="459"/>
      <c r="I52" s="366"/>
      <c r="K52" s="366"/>
      <c r="M52" s="366"/>
      <c r="O52" s="366"/>
      <c r="Q52" s="366"/>
    </row>
    <row r="53" spans="3:17">
      <c r="C53" s="459"/>
      <c r="I53" s="366"/>
      <c r="K53" s="366"/>
      <c r="M53" s="366"/>
      <c r="O53" s="366"/>
      <c r="Q53" s="366"/>
    </row>
    <row r="54" spans="3:17">
      <c r="C54" s="459"/>
      <c r="I54" s="366"/>
      <c r="K54" s="366"/>
      <c r="M54" s="366"/>
      <c r="O54" s="366"/>
      <c r="Q54" s="366"/>
    </row>
    <row r="55" spans="3:17">
      <c r="C55" s="459"/>
      <c r="I55" s="366"/>
      <c r="K55" s="366"/>
      <c r="M55" s="366"/>
      <c r="O55" s="366"/>
      <c r="Q55" s="366"/>
    </row>
    <row r="56" spans="3:17">
      <c r="C56" s="459"/>
      <c r="I56" s="366"/>
      <c r="K56" s="366"/>
      <c r="M56" s="366"/>
      <c r="O56" s="366"/>
      <c r="Q56" s="366"/>
    </row>
    <row r="57" spans="3:17">
      <c r="C57" s="459"/>
      <c r="I57" s="366"/>
      <c r="K57" s="366"/>
      <c r="M57" s="366"/>
      <c r="O57" s="366"/>
      <c r="Q57" s="366"/>
    </row>
    <row r="58" spans="3:17">
      <c r="C58" s="459"/>
      <c r="I58" s="366"/>
      <c r="K58" s="366"/>
      <c r="M58" s="366"/>
      <c r="O58" s="366"/>
      <c r="Q58" s="366"/>
    </row>
    <row r="59" spans="3:17">
      <c r="C59" s="459"/>
      <c r="I59" s="366"/>
      <c r="K59" s="366"/>
      <c r="M59" s="366"/>
      <c r="O59" s="366"/>
      <c r="Q59" s="366"/>
    </row>
    <row r="60" spans="3:17">
      <c r="C60" s="503"/>
      <c r="D60" s="503"/>
    </row>
    <row r="61" spans="3:17">
      <c r="C61" s="459"/>
    </row>
    <row r="62" spans="3:17">
      <c r="C62" s="459"/>
    </row>
    <row r="63" spans="3:17">
      <c r="C63" s="459"/>
    </row>
    <row r="64" spans="3:17">
      <c r="C64" s="459"/>
    </row>
    <row r="65" spans="3:3">
      <c r="C65" s="459"/>
    </row>
    <row r="66" spans="3:3">
      <c r="C66" s="459"/>
    </row>
    <row r="67" spans="3:3">
      <c r="C67" s="459"/>
    </row>
    <row r="68" spans="3:3">
      <c r="C68" s="459"/>
    </row>
    <row r="69" spans="3:3">
      <c r="C69" s="459"/>
    </row>
    <row r="70" spans="3:3">
      <c r="C70" s="459"/>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3"/>
  <sheetViews>
    <sheetView topLeftCell="H1" zoomScale="70" zoomScaleNormal="70" workbookViewId="0">
      <pane ySplit="7" topLeftCell="A22" activePane="bottomLeft" state="frozen"/>
      <selection activeCell="Q6" sqref="Q6"/>
      <selection pane="bottomLeft" activeCell="U34" activeCellId="5" sqref="S27 U27 S33 U33 S34 U34"/>
    </sheetView>
  </sheetViews>
  <sheetFormatPr baseColWidth="10" defaultColWidth="12.5703125" defaultRowHeight="15"/>
  <cols>
    <col min="1" max="2" width="21.7109375" customWidth="1"/>
    <col min="3" max="3" width="27.42578125" customWidth="1"/>
    <col min="4" max="4" width="27.42578125" style="459"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14.28515625" customWidth="1"/>
    <col min="19" max="19" width="19.5703125" customWidth="1"/>
    <col min="20" max="20" width="14.28515625" customWidth="1"/>
    <col min="21" max="21" width="15.7109375" customWidth="1"/>
  </cols>
  <sheetData>
    <row r="1" spans="1:21" s="276" customFormat="1" ht="18.75">
      <c r="E1" s="79" t="s">
        <v>2122</v>
      </c>
      <c r="H1" s="279" t="s">
        <v>1404</v>
      </c>
      <c r="M1" s="279"/>
      <c r="N1" s="279"/>
      <c r="O1" s="279"/>
      <c r="P1" s="502" t="s">
        <v>1623</v>
      </c>
      <c r="Q1" s="502" t="s">
        <v>1624</v>
      </c>
      <c r="R1" s="502" t="s">
        <v>1625</v>
      </c>
      <c r="S1" s="502" t="s">
        <v>1626</v>
      </c>
      <c r="T1" s="502" t="s">
        <v>1627</v>
      </c>
      <c r="U1" s="502" t="s">
        <v>1628</v>
      </c>
    </row>
    <row r="2" spans="1:21" s="276" customFormat="1" ht="18.75">
      <c r="A2" s="321" t="s">
        <v>1351</v>
      </c>
      <c r="E2" s="79" t="s">
        <v>2123</v>
      </c>
      <c r="H2" s="279"/>
      <c r="M2" s="279"/>
      <c r="N2" s="279"/>
      <c r="O2" s="279"/>
      <c r="P2" s="279"/>
      <c r="Q2" s="279"/>
      <c r="R2" s="279"/>
      <c r="S2" s="279"/>
      <c r="T2" s="279"/>
      <c r="U2" s="279"/>
    </row>
    <row r="3" spans="1:21" s="276" customFormat="1" ht="27.75" customHeight="1">
      <c r="A3" s="608" t="s">
        <v>1406</v>
      </c>
      <c r="B3" s="608"/>
      <c r="C3" s="608"/>
      <c r="D3" s="608"/>
      <c r="E3" s="608"/>
      <c r="F3" s="608"/>
      <c r="G3" s="608"/>
      <c r="H3" s="608"/>
      <c r="I3" s="608"/>
      <c r="J3" s="608"/>
      <c r="K3" s="608"/>
      <c r="L3" s="608"/>
      <c r="M3" s="608"/>
      <c r="N3" s="608"/>
      <c r="O3" s="608"/>
      <c r="P3" s="608"/>
      <c r="Q3" s="608"/>
      <c r="R3" s="608"/>
      <c r="S3" s="608"/>
      <c r="T3" s="608"/>
      <c r="U3" s="608"/>
    </row>
    <row r="4" spans="1:21" s="320" customFormat="1">
      <c r="A4" s="609" t="s">
        <v>1412</v>
      </c>
      <c r="B4" s="609"/>
      <c r="C4" s="609"/>
      <c r="D4" s="609"/>
      <c r="E4" s="609"/>
      <c r="F4" s="609"/>
      <c r="G4" s="609"/>
      <c r="H4" s="609"/>
      <c r="I4" s="609"/>
      <c r="J4" s="609"/>
      <c r="K4" s="609"/>
      <c r="L4" s="609"/>
      <c r="M4" s="609"/>
      <c r="N4" s="609"/>
      <c r="O4" s="609"/>
      <c r="P4" s="609"/>
      <c r="Q4" s="609"/>
      <c r="R4" s="609"/>
      <c r="S4" s="609"/>
      <c r="T4" s="609"/>
      <c r="U4" s="609"/>
    </row>
    <row r="5" spans="1:21" s="66" customFormat="1" ht="23.25" customHeight="1">
      <c r="A5" s="566" t="s">
        <v>96</v>
      </c>
      <c r="B5" s="565" t="s">
        <v>110</v>
      </c>
      <c r="C5" s="568" t="s">
        <v>1523</v>
      </c>
      <c r="D5" s="568" t="s">
        <v>1524</v>
      </c>
      <c r="E5" s="568" t="s">
        <v>86</v>
      </c>
      <c r="F5" s="568" t="s">
        <v>391</v>
      </c>
      <c r="G5" s="568" t="s">
        <v>87</v>
      </c>
      <c r="H5" s="571" t="s">
        <v>99</v>
      </c>
      <c r="I5" s="577"/>
      <c r="J5" s="577"/>
      <c r="K5" s="577"/>
      <c r="L5" s="577"/>
      <c r="M5" s="577"/>
      <c r="N5" s="577"/>
      <c r="O5" s="572"/>
      <c r="P5" s="573" t="s">
        <v>100</v>
      </c>
      <c r="Q5" s="574"/>
      <c r="R5" s="565" t="s">
        <v>102</v>
      </c>
      <c r="S5" s="565" t="s">
        <v>109</v>
      </c>
      <c r="T5" s="565" t="s">
        <v>108</v>
      </c>
      <c r="U5" s="562" t="s">
        <v>88</v>
      </c>
    </row>
    <row r="6" spans="1:21" s="66" customFormat="1" ht="15" customHeight="1">
      <c r="A6" s="566"/>
      <c r="B6" s="566"/>
      <c r="C6" s="569"/>
      <c r="D6" s="569"/>
      <c r="E6" s="569"/>
      <c r="F6" s="569"/>
      <c r="G6" s="569"/>
      <c r="H6" s="571" t="s">
        <v>103</v>
      </c>
      <c r="I6" s="572"/>
      <c r="J6" s="571" t="s">
        <v>104</v>
      </c>
      <c r="K6" s="572"/>
      <c r="L6" s="571" t="s">
        <v>105</v>
      </c>
      <c r="M6" s="572"/>
      <c r="N6" s="571" t="s">
        <v>106</v>
      </c>
      <c r="O6" s="572"/>
      <c r="P6" s="575"/>
      <c r="Q6" s="576"/>
      <c r="R6" s="566"/>
      <c r="S6" s="566"/>
      <c r="T6" s="566"/>
      <c r="U6" s="563"/>
    </row>
    <row r="7" spans="1:21" s="67" customFormat="1" ht="24" customHeight="1">
      <c r="A7" s="567"/>
      <c r="B7" s="567"/>
      <c r="C7" s="570"/>
      <c r="D7" s="570"/>
      <c r="E7" s="570"/>
      <c r="F7" s="570"/>
      <c r="G7" s="570"/>
      <c r="H7" s="435" t="s">
        <v>107</v>
      </c>
      <c r="I7" s="435" t="s">
        <v>12</v>
      </c>
      <c r="J7" s="435" t="s">
        <v>107</v>
      </c>
      <c r="K7" s="435" t="s">
        <v>12</v>
      </c>
      <c r="L7" s="435" t="s">
        <v>107</v>
      </c>
      <c r="M7" s="435" t="s">
        <v>12</v>
      </c>
      <c r="N7" s="435" t="s">
        <v>107</v>
      </c>
      <c r="O7" s="435" t="s">
        <v>12</v>
      </c>
      <c r="P7" s="435" t="s">
        <v>107</v>
      </c>
      <c r="Q7" s="435" t="s">
        <v>12</v>
      </c>
      <c r="R7" s="567"/>
      <c r="S7" s="567"/>
      <c r="T7" s="567"/>
      <c r="U7" s="564"/>
    </row>
    <row r="8" spans="1:21" s="260" customFormat="1" ht="15.75">
      <c r="A8" s="436"/>
      <c r="B8" s="437"/>
      <c r="C8" s="438"/>
      <c r="D8" s="438"/>
      <c r="E8" s="438"/>
      <c r="F8" s="439"/>
      <c r="G8" s="438"/>
      <c r="H8" s="440"/>
      <c r="I8" s="440"/>
      <c r="J8" s="440"/>
      <c r="K8" s="440"/>
      <c r="L8" s="440"/>
      <c r="M8" s="440"/>
      <c r="N8" s="440"/>
      <c r="O8" s="440"/>
      <c r="P8" s="440"/>
      <c r="Q8" s="440"/>
      <c r="R8" s="441"/>
      <c r="S8" s="441"/>
      <c r="T8" s="441"/>
      <c r="U8" s="442"/>
    </row>
    <row r="9" spans="1:21" ht="157.5">
      <c r="A9" s="590" t="s">
        <v>1407</v>
      </c>
      <c r="B9" s="587" t="s">
        <v>1408</v>
      </c>
      <c r="C9" s="277" t="s">
        <v>1623</v>
      </c>
      <c r="D9" s="277" t="s">
        <v>2052</v>
      </c>
      <c r="E9" s="277" t="s">
        <v>2053</v>
      </c>
      <c r="F9" s="277">
        <v>11111</v>
      </c>
      <c r="G9" s="277" t="s">
        <v>2104</v>
      </c>
      <c r="H9" s="363">
        <v>0.5</v>
      </c>
      <c r="I9" s="364">
        <f>+('4. EQUIPO TECNOLÓGICOS'!$D$171+'3. EQUIPO DE OFICINA'!$D$29)*H9</f>
        <v>141500</v>
      </c>
      <c r="J9" s="363">
        <v>0.5</v>
      </c>
      <c r="K9" s="364">
        <f>+('4. EQUIPO TECNOLÓGICOS'!$D$171+'3. EQUIPO DE OFICINA'!$D$29)*J9</f>
        <v>141500</v>
      </c>
      <c r="L9" s="363"/>
      <c r="M9" s="364"/>
      <c r="N9" s="363"/>
      <c r="O9" s="364"/>
      <c r="P9" s="401">
        <f t="shared" ref="P9:Q9" si="0">H9+J9+L9+N9</f>
        <v>1</v>
      </c>
      <c r="Q9" s="402">
        <f t="shared" si="0"/>
        <v>283000</v>
      </c>
      <c r="R9" s="277" t="s">
        <v>2054</v>
      </c>
      <c r="S9" s="277" t="s">
        <v>2030</v>
      </c>
      <c r="T9" s="277" t="s">
        <v>2029</v>
      </c>
      <c r="U9" s="249" t="s">
        <v>2055</v>
      </c>
    </row>
    <row r="10" spans="1:21" ht="126">
      <c r="A10" s="590"/>
      <c r="B10" s="588"/>
      <c r="C10" s="277" t="s">
        <v>1623</v>
      </c>
      <c r="D10" s="309" t="s">
        <v>2056</v>
      </c>
      <c r="E10" s="277" t="s">
        <v>2031</v>
      </c>
      <c r="F10" s="277">
        <v>11112</v>
      </c>
      <c r="G10" s="277" t="s">
        <v>2057</v>
      </c>
      <c r="H10" s="521">
        <v>1</v>
      </c>
      <c r="I10" s="364">
        <f>+('5. ACTIVIDADES ESPECIALES'!$D$803)/4</f>
        <v>6000</v>
      </c>
      <c r="J10" s="277">
        <v>1</v>
      </c>
      <c r="K10" s="364">
        <f>+('5. ACTIVIDADES ESPECIALES'!$D$803)/4</f>
        <v>6000</v>
      </c>
      <c r="L10" s="277">
        <v>1</v>
      </c>
      <c r="M10" s="364">
        <f>+('5. ACTIVIDADES ESPECIALES'!$D$803)/4</f>
        <v>6000</v>
      </c>
      <c r="N10" s="277">
        <v>1</v>
      </c>
      <c r="O10" s="364">
        <f>+('5. ACTIVIDADES ESPECIALES'!$D$803)/4</f>
        <v>6000</v>
      </c>
      <c r="P10" s="401">
        <f t="shared" ref="P10:P37" si="1">H10+J10+L10+N10</f>
        <v>4</v>
      </c>
      <c r="Q10" s="402">
        <f t="shared" ref="Q10:Q37" si="2">I10+K10+M10+O10</f>
        <v>24000</v>
      </c>
      <c r="R10" s="277" t="s">
        <v>2058</v>
      </c>
      <c r="S10" s="277" t="s">
        <v>2032</v>
      </c>
      <c r="T10" s="277" t="s">
        <v>2029</v>
      </c>
      <c r="U10" s="249" t="s">
        <v>2055</v>
      </c>
    </row>
    <row r="11" spans="1:21" s="366" customFormat="1" ht="15.75" hidden="1">
      <c r="A11" s="590"/>
      <c r="B11" s="588"/>
      <c r="C11" s="277"/>
      <c r="D11" s="277"/>
      <c r="E11" s="277"/>
      <c r="F11" s="277"/>
      <c r="G11" s="277"/>
      <c r="H11" s="363"/>
      <c r="I11" s="364"/>
      <c r="J11" s="277"/>
      <c r="K11" s="364"/>
      <c r="L11" s="277"/>
      <c r="M11" s="364"/>
      <c r="N11" s="277"/>
      <c r="O11" s="364"/>
      <c r="P11" s="401">
        <f t="shared" si="1"/>
        <v>0</v>
      </c>
      <c r="Q11" s="402">
        <f t="shared" si="2"/>
        <v>0</v>
      </c>
      <c r="R11" s="277"/>
      <c r="S11" s="277"/>
      <c r="T11" s="277"/>
      <c r="U11" s="277"/>
    </row>
    <row r="12" spans="1:21" ht="15.75" hidden="1">
      <c r="A12" s="590"/>
      <c r="B12" s="588"/>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75" hidden="1">
      <c r="A13" s="590"/>
      <c r="B13" s="588"/>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15.75" hidden="1">
      <c r="A14" s="590"/>
      <c r="B14" s="589"/>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126">
      <c r="A15" s="590"/>
      <c r="B15" s="587" t="s">
        <v>1409</v>
      </c>
      <c r="C15" s="277" t="s">
        <v>1624</v>
      </c>
      <c r="D15" s="277" t="s">
        <v>2124</v>
      </c>
      <c r="E15" s="277" t="s">
        <v>2061</v>
      </c>
      <c r="F15" s="277">
        <v>11113</v>
      </c>
      <c r="G15" s="277" t="s">
        <v>2107</v>
      </c>
      <c r="H15" s="363">
        <v>0.25</v>
      </c>
      <c r="I15" s="364">
        <f>+('5. ACTIVIDADES ESPECIALES'!$D$847)*H15</f>
        <v>2500000</v>
      </c>
      <c r="J15" s="363">
        <v>0.25</v>
      </c>
      <c r="K15" s="364">
        <f>+('5. ACTIVIDADES ESPECIALES'!$D$847)*J15</f>
        <v>2500000</v>
      </c>
      <c r="L15" s="363">
        <v>0.25</v>
      </c>
      <c r="M15" s="364">
        <f>+('5. ACTIVIDADES ESPECIALES'!$D$847)*L15</f>
        <v>2500000</v>
      </c>
      <c r="N15" s="363">
        <v>0.25</v>
      </c>
      <c r="O15" s="364">
        <f>+('5. ACTIVIDADES ESPECIALES'!$D$847)*N15</f>
        <v>2500000</v>
      </c>
      <c r="P15" s="401">
        <f t="shared" si="1"/>
        <v>1</v>
      </c>
      <c r="Q15" s="402">
        <f t="shared" si="2"/>
        <v>10000000</v>
      </c>
      <c r="R15" s="249" t="s">
        <v>2059</v>
      </c>
      <c r="S15" s="249" t="s">
        <v>2060</v>
      </c>
      <c r="T15" s="249" t="s">
        <v>1885</v>
      </c>
      <c r="U15" s="249" t="s">
        <v>2055</v>
      </c>
    </row>
    <row r="16" spans="1:21" s="366" customFormat="1" ht="94.5">
      <c r="A16" s="590"/>
      <c r="B16" s="588"/>
      <c r="C16" s="277" t="s">
        <v>1623</v>
      </c>
      <c r="D16" s="533" t="s">
        <v>2117</v>
      </c>
      <c r="E16" s="532" t="s">
        <v>2118</v>
      </c>
      <c r="F16" s="362">
        <v>11114</v>
      </c>
      <c r="G16" s="532" t="s">
        <v>2119</v>
      </c>
      <c r="H16" s="534">
        <v>2</v>
      </c>
      <c r="I16" s="364">
        <f>+'4. EQUIPO TECNOLÓGICOS'!D240</f>
        <v>70000</v>
      </c>
      <c r="J16" s="363"/>
      <c r="K16" s="364"/>
      <c r="L16" s="363"/>
      <c r="M16" s="364"/>
      <c r="N16" s="363"/>
      <c r="O16" s="364"/>
      <c r="P16" s="401">
        <f t="shared" si="1"/>
        <v>2</v>
      </c>
      <c r="Q16" s="402">
        <f t="shared" si="2"/>
        <v>70000</v>
      </c>
      <c r="R16" s="533"/>
      <c r="S16" s="533"/>
      <c r="T16" s="533"/>
      <c r="U16" s="277" t="s">
        <v>2100</v>
      </c>
    </row>
    <row r="17" spans="1:21" s="366" customFormat="1" ht="78.75">
      <c r="A17" s="590"/>
      <c r="B17" s="588"/>
      <c r="C17" s="277" t="s">
        <v>1628</v>
      </c>
      <c r="D17" s="277" t="s">
        <v>2024</v>
      </c>
      <c r="E17" s="277" t="s">
        <v>2102</v>
      </c>
      <c r="F17" s="277">
        <v>11115</v>
      </c>
      <c r="G17" s="277" t="s">
        <v>2103</v>
      </c>
      <c r="H17" s="363">
        <v>0.25</v>
      </c>
      <c r="I17" s="364">
        <f>+('5. ACTIVIDADES ESPECIALES'!$D$891)*H17</f>
        <v>181500</v>
      </c>
      <c r="J17" s="363">
        <v>0.25</v>
      </c>
      <c r="K17" s="364">
        <f>+('5. ACTIVIDADES ESPECIALES'!$D$891)*J17</f>
        <v>181500</v>
      </c>
      <c r="L17" s="363">
        <v>0.25</v>
      </c>
      <c r="M17" s="364">
        <f>+('5. ACTIVIDADES ESPECIALES'!$D$891)*L17</f>
        <v>181500</v>
      </c>
      <c r="N17" s="363">
        <v>0.25</v>
      </c>
      <c r="O17" s="364">
        <f>+('5. ACTIVIDADES ESPECIALES'!$D$891)*N17</f>
        <v>181500</v>
      </c>
      <c r="P17" s="401">
        <f t="shared" si="1"/>
        <v>1</v>
      </c>
      <c r="Q17" s="402">
        <f t="shared" si="2"/>
        <v>726000</v>
      </c>
      <c r="R17" s="533"/>
      <c r="S17" s="533"/>
      <c r="T17" s="533"/>
      <c r="U17" s="533"/>
    </row>
    <row r="18" spans="1:21" s="366" customFormat="1" ht="15.75" hidden="1">
      <c r="A18" s="590"/>
      <c r="B18" s="588"/>
      <c r="C18" s="277"/>
      <c r="D18" s="277"/>
      <c r="E18" s="277"/>
      <c r="F18" s="277"/>
      <c r="G18" s="277"/>
      <c r="H18" s="363"/>
      <c r="I18" s="364"/>
      <c r="J18" s="277"/>
      <c r="K18" s="364"/>
      <c r="L18" s="277"/>
      <c r="M18" s="364"/>
      <c r="N18" s="277"/>
      <c r="O18" s="364"/>
      <c r="P18" s="401">
        <f t="shared" si="1"/>
        <v>0</v>
      </c>
      <c r="Q18" s="402">
        <f t="shared" si="2"/>
        <v>0</v>
      </c>
      <c r="R18" s="277"/>
      <c r="S18" s="277"/>
      <c r="T18" s="277"/>
      <c r="U18" s="277"/>
    </row>
    <row r="19" spans="1:21" ht="15.75" hidden="1">
      <c r="A19" s="590"/>
      <c r="B19" s="588"/>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ht="15.75" hidden="1">
      <c r="A20" s="590"/>
      <c r="B20" s="589"/>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s="366" customFormat="1" ht="126">
      <c r="A21" s="590"/>
      <c r="B21" s="587" t="s">
        <v>1410</v>
      </c>
      <c r="C21" s="277" t="s">
        <v>1626</v>
      </c>
      <c r="D21" s="277" t="s">
        <v>2062</v>
      </c>
      <c r="E21" s="277" t="s">
        <v>2063</v>
      </c>
      <c r="F21" s="277">
        <v>11116</v>
      </c>
      <c r="G21" s="277" t="s">
        <v>2101</v>
      </c>
      <c r="H21" s="521">
        <v>5</v>
      </c>
      <c r="I21" s="364">
        <f>+(('4. EQUIPO TECNOLÓGICOS'!$D$194)/20)*H21</f>
        <v>140000</v>
      </c>
      <c r="J21" s="521">
        <v>5</v>
      </c>
      <c r="K21" s="364">
        <f>+(('4. EQUIPO TECNOLÓGICOS'!$D$194)/20)*J21</f>
        <v>140000</v>
      </c>
      <c r="L21" s="521">
        <v>5</v>
      </c>
      <c r="M21" s="364">
        <f>+(('4. EQUIPO TECNOLÓGICOS'!$D$194)/20)*L21</f>
        <v>140000</v>
      </c>
      <c r="N21" s="521">
        <v>5</v>
      </c>
      <c r="O21" s="364">
        <f>+(('4. EQUIPO TECNOLÓGICOS'!$D$194)/20)*N21</f>
        <v>140000</v>
      </c>
      <c r="P21" s="401">
        <f t="shared" si="1"/>
        <v>20</v>
      </c>
      <c r="Q21" s="402">
        <f t="shared" si="2"/>
        <v>560000</v>
      </c>
      <c r="R21" s="277" t="s">
        <v>2064</v>
      </c>
      <c r="S21" s="277" t="s">
        <v>2065</v>
      </c>
      <c r="T21" s="277" t="s">
        <v>2028</v>
      </c>
      <c r="U21" s="277" t="s">
        <v>2066</v>
      </c>
    </row>
    <row r="22" spans="1:21" s="366" customFormat="1" ht="126">
      <c r="A22" s="590"/>
      <c r="B22" s="588"/>
      <c r="C22" s="277" t="s">
        <v>1626</v>
      </c>
      <c r="D22" s="277" t="s">
        <v>2067</v>
      </c>
      <c r="E22" s="277" t="s">
        <v>2068</v>
      </c>
      <c r="F22" s="277">
        <v>11117</v>
      </c>
      <c r="G22" s="277" t="s">
        <v>2116</v>
      </c>
      <c r="H22" s="363">
        <v>1</v>
      </c>
      <c r="I22" s="364">
        <f>+'5. ACTIVIDADES ESPECIALES'!D935</f>
        <v>72000</v>
      </c>
      <c r="J22" s="277"/>
      <c r="K22" s="364"/>
      <c r="L22" s="277"/>
      <c r="M22" s="364"/>
      <c r="N22" s="277"/>
      <c r="O22" s="364"/>
      <c r="P22" s="401">
        <f t="shared" si="1"/>
        <v>1</v>
      </c>
      <c r="Q22" s="402">
        <f t="shared" si="2"/>
        <v>72000</v>
      </c>
      <c r="R22" s="277" t="s">
        <v>2069</v>
      </c>
      <c r="S22" s="277" t="s">
        <v>2033</v>
      </c>
      <c r="T22" s="277" t="s">
        <v>1711</v>
      </c>
      <c r="U22" s="249" t="s">
        <v>2055</v>
      </c>
    </row>
    <row r="23" spans="1:21" s="366" customFormat="1" ht="15.75" hidden="1">
      <c r="A23" s="590"/>
      <c r="B23" s="588"/>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s="366" customFormat="1" ht="15.75" hidden="1">
      <c r="A24" s="590"/>
      <c r="B24" s="588"/>
      <c r="C24" s="277"/>
      <c r="D24" s="277"/>
      <c r="E24" s="277"/>
      <c r="F24" s="277"/>
      <c r="G24" s="277"/>
      <c r="H24" s="363"/>
      <c r="I24" s="364"/>
      <c r="J24" s="277"/>
      <c r="K24" s="364"/>
      <c r="L24" s="277"/>
      <c r="M24" s="364"/>
      <c r="N24" s="277"/>
      <c r="O24" s="364"/>
      <c r="P24" s="401">
        <f t="shared" si="1"/>
        <v>0</v>
      </c>
      <c r="Q24" s="402">
        <f t="shared" si="2"/>
        <v>0</v>
      </c>
      <c r="R24" s="277"/>
      <c r="S24" s="277"/>
      <c r="T24" s="277"/>
      <c r="U24" s="277"/>
    </row>
    <row r="25" spans="1:21" s="366" customFormat="1" ht="15.75" hidden="1">
      <c r="A25" s="590"/>
      <c r="B25" s="588"/>
      <c r="C25" s="277"/>
      <c r="D25" s="277"/>
      <c r="E25" s="277"/>
      <c r="F25" s="277"/>
      <c r="G25" s="277"/>
      <c r="H25" s="363"/>
      <c r="I25" s="364"/>
      <c r="J25" s="277"/>
      <c r="K25" s="364"/>
      <c r="L25" s="277"/>
      <c r="M25" s="364"/>
      <c r="N25" s="277"/>
      <c r="O25" s="364"/>
      <c r="P25" s="401">
        <f t="shared" si="1"/>
        <v>0</v>
      </c>
      <c r="Q25" s="402">
        <f t="shared" si="2"/>
        <v>0</v>
      </c>
      <c r="R25" s="277"/>
      <c r="S25" s="277"/>
      <c r="T25" s="277"/>
      <c r="U25" s="277"/>
    </row>
    <row r="26" spans="1:21" ht="15.75" hidden="1">
      <c r="A26" s="590"/>
      <c r="B26" s="589"/>
      <c r="C26" s="277"/>
      <c r="D26" s="277"/>
      <c r="E26" s="277"/>
      <c r="F26" s="277"/>
      <c r="G26" s="277"/>
      <c r="H26" s="277"/>
      <c r="I26" s="364"/>
      <c r="J26" s="277"/>
      <c r="K26" s="364"/>
      <c r="L26" s="277"/>
      <c r="M26" s="364"/>
      <c r="N26" s="277"/>
      <c r="O26" s="364"/>
      <c r="P26" s="401">
        <f t="shared" si="1"/>
        <v>0</v>
      </c>
      <c r="Q26" s="402">
        <f t="shared" si="2"/>
        <v>0</v>
      </c>
      <c r="R26" s="277"/>
      <c r="S26" s="277"/>
      <c r="T26" s="277"/>
      <c r="U26" s="277"/>
    </row>
    <row r="27" spans="1:21" ht="110.25">
      <c r="A27" s="587" t="s">
        <v>1411</v>
      </c>
      <c r="B27" s="587" t="s">
        <v>1413</v>
      </c>
      <c r="C27" s="277" t="s">
        <v>1628</v>
      </c>
      <c r="D27" s="277" t="s">
        <v>2070</v>
      </c>
      <c r="E27" s="277" t="s">
        <v>2071</v>
      </c>
      <c r="F27" s="277">
        <v>11118</v>
      </c>
      <c r="G27" s="277" t="s">
        <v>2072</v>
      </c>
      <c r="H27" s="363">
        <v>0.25</v>
      </c>
      <c r="I27" s="364">
        <f>+('5. ACTIVIDADES ESPECIALES'!$D$979)*H27</f>
        <v>14125</v>
      </c>
      <c r="J27" s="363">
        <v>0.25</v>
      </c>
      <c r="K27" s="364">
        <f>+('5. ACTIVIDADES ESPECIALES'!$D$979)*J27</f>
        <v>14125</v>
      </c>
      <c r="L27" s="363">
        <v>0.25</v>
      </c>
      <c r="M27" s="364">
        <f>+('5. ACTIVIDADES ESPECIALES'!$D$979)*L27</f>
        <v>14125</v>
      </c>
      <c r="N27" s="363">
        <v>0.25</v>
      </c>
      <c r="O27" s="364">
        <f>+('5. ACTIVIDADES ESPECIALES'!$D$979)*N27</f>
        <v>14125</v>
      </c>
      <c r="P27" s="401">
        <f t="shared" si="1"/>
        <v>1</v>
      </c>
      <c r="Q27" s="402">
        <f t="shared" si="2"/>
        <v>56500</v>
      </c>
      <c r="R27" s="277" t="s">
        <v>2073</v>
      </c>
      <c r="S27" s="277" t="s">
        <v>2034</v>
      </c>
      <c r="T27" s="277" t="s">
        <v>1811</v>
      </c>
      <c r="U27" s="249" t="s">
        <v>2055</v>
      </c>
    </row>
    <row r="28" spans="1:21" s="366" customFormat="1" ht="15.75" hidden="1">
      <c r="A28" s="588"/>
      <c r="B28" s="588"/>
      <c r="C28" s="277"/>
      <c r="D28" s="277"/>
      <c r="E28" s="277"/>
      <c r="F28" s="277"/>
      <c r="G28" s="277"/>
      <c r="H28" s="363"/>
      <c r="I28" s="364"/>
      <c r="J28" s="277"/>
      <c r="K28" s="364"/>
      <c r="L28" s="277"/>
      <c r="M28" s="364"/>
      <c r="N28" s="277"/>
      <c r="O28" s="364"/>
      <c r="P28" s="401">
        <f t="shared" si="1"/>
        <v>0</v>
      </c>
      <c r="Q28" s="402">
        <f t="shared" si="2"/>
        <v>0</v>
      </c>
      <c r="R28" s="277"/>
      <c r="S28" s="277"/>
      <c r="T28" s="277"/>
      <c r="U28" s="277"/>
    </row>
    <row r="29" spans="1:21" s="366" customFormat="1" ht="15.75" hidden="1">
      <c r="A29" s="588"/>
      <c r="B29" s="588"/>
      <c r="C29" s="277"/>
      <c r="D29" s="277"/>
      <c r="E29" s="277"/>
      <c r="F29" s="277"/>
      <c r="G29" s="277"/>
      <c r="H29" s="363"/>
      <c r="I29" s="364"/>
      <c r="J29" s="277"/>
      <c r="K29" s="364"/>
      <c r="L29" s="277"/>
      <c r="M29" s="364"/>
      <c r="N29" s="277"/>
      <c r="O29" s="364"/>
      <c r="P29" s="401">
        <f t="shared" si="1"/>
        <v>0</v>
      </c>
      <c r="Q29" s="402">
        <f t="shared" si="2"/>
        <v>0</v>
      </c>
      <c r="R29" s="277"/>
      <c r="S29" s="277"/>
      <c r="T29" s="277"/>
      <c r="U29" s="277"/>
    </row>
    <row r="30" spans="1:21" s="366" customFormat="1" ht="15.75" hidden="1">
      <c r="A30" s="588"/>
      <c r="B30" s="588"/>
      <c r="C30" s="277"/>
      <c r="D30" s="277"/>
      <c r="E30" s="277"/>
      <c r="F30" s="277"/>
      <c r="G30" s="277"/>
      <c r="H30" s="363"/>
      <c r="I30" s="364"/>
      <c r="J30" s="277"/>
      <c r="K30" s="364"/>
      <c r="L30" s="277"/>
      <c r="M30" s="364"/>
      <c r="N30" s="277"/>
      <c r="O30" s="364"/>
      <c r="P30" s="401">
        <f t="shared" si="1"/>
        <v>0</v>
      </c>
      <c r="Q30" s="402">
        <f t="shared" si="2"/>
        <v>0</v>
      </c>
      <c r="R30" s="277"/>
      <c r="S30" s="277"/>
      <c r="T30" s="277"/>
      <c r="U30" s="277"/>
    </row>
    <row r="31" spans="1:21" s="366" customFormat="1" ht="15.75" hidden="1">
      <c r="A31" s="588"/>
      <c r="B31" s="588"/>
      <c r="C31" s="277"/>
      <c r="D31" s="277"/>
      <c r="E31" s="277"/>
      <c r="F31" s="277"/>
      <c r="G31" s="277"/>
      <c r="H31" s="363"/>
      <c r="I31" s="364"/>
      <c r="J31" s="277"/>
      <c r="K31" s="364"/>
      <c r="L31" s="277"/>
      <c r="M31" s="364"/>
      <c r="N31" s="277"/>
      <c r="O31" s="364"/>
      <c r="P31" s="401">
        <f t="shared" si="1"/>
        <v>0</v>
      </c>
      <c r="Q31" s="402">
        <f t="shared" si="2"/>
        <v>0</v>
      </c>
      <c r="R31" s="277"/>
      <c r="S31" s="277"/>
      <c r="T31" s="277"/>
      <c r="U31" s="277"/>
    </row>
    <row r="32" spans="1:21" s="366" customFormat="1" ht="15.75" hidden="1">
      <c r="A32" s="588"/>
      <c r="B32" s="589"/>
      <c r="C32" s="277"/>
      <c r="D32" s="277"/>
      <c r="E32" s="277"/>
      <c r="F32" s="277"/>
      <c r="G32" s="277"/>
      <c r="H32" s="363"/>
      <c r="I32" s="364"/>
      <c r="J32" s="277"/>
      <c r="K32" s="364"/>
      <c r="L32" s="277"/>
      <c r="M32" s="364"/>
      <c r="N32" s="277"/>
      <c r="O32" s="364"/>
      <c r="P32" s="401">
        <f t="shared" si="1"/>
        <v>0</v>
      </c>
      <c r="Q32" s="402">
        <f t="shared" si="2"/>
        <v>0</v>
      </c>
      <c r="R32" s="277"/>
      <c r="S32" s="277"/>
      <c r="T32" s="277"/>
      <c r="U32" s="277"/>
    </row>
    <row r="33" spans="1:21" ht="78.75">
      <c r="A33" s="588"/>
      <c r="B33" s="587" t="s">
        <v>1414</v>
      </c>
      <c r="C33" s="277" t="s">
        <v>1628</v>
      </c>
      <c r="D33" s="277" t="s">
        <v>2074</v>
      </c>
      <c r="E33" s="277" t="s">
        <v>2025</v>
      </c>
      <c r="F33" s="277">
        <v>11119</v>
      </c>
      <c r="G33" s="277" t="s">
        <v>2075</v>
      </c>
      <c r="H33" s="277"/>
      <c r="I33" s="364"/>
      <c r="J33" s="277">
        <v>1</v>
      </c>
      <c r="K33" s="364">
        <f>+('1. TALLERES SEMINARIOS'!$D$257)/3</f>
        <v>1782.6388888888889</v>
      </c>
      <c r="L33" s="277">
        <v>1</v>
      </c>
      <c r="M33" s="364">
        <f>+('1. TALLERES SEMINARIOS'!$D$257)/3</f>
        <v>1782.6388888888889</v>
      </c>
      <c r="N33" s="277">
        <v>1</v>
      </c>
      <c r="O33" s="364">
        <f>+('1. TALLERES SEMINARIOS'!$D$257)/3</f>
        <v>1782.6388888888889</v>
      </c>
      <c r="P33" s="401">
        <f t="shared" si="1"/>
        <v>3</v>
      </c>
      <c r="Q33" s="402">
        <f t="shared" si="2"/>
        <v>5347.916666666667</v>
      </c>
      <c r="R33" s="277" t="s">
        <v>2076</v>
      </c>
      <c r="S33" s="277" t="s">
        <v>2026</v>
      </c>
      <c r="T33" s="277" t="s">
        <v>2027</v>
      </c>
      <c r="U33" s="277" t="s">
        <v>2077</v>
      </c>
    </row>
    <row r="34" spans="1:21" s="366" customFormat="1" ht="78.75">
      <c r="A34" s="588"/>
      <c r="B34" s="588"/>
      <c r="C34" s="277" t="s">
        <v>1628</v>
      </c>
      <c r="D34" s="277" t="s">
        <v>2078</v>
      </c>
      <c r="E34" s="277" t="s">
        <v>2035</v>
      </c>
      <c r="F34" s="277">
        <v>111110</v>
      </c>
      <c r="G34" s="277" t="s">
        <v>2079</v>
      </c>
      <c r="H34" s="277"/>
      <c r="I34" s="364"/>
      <c r="J34" s="277"/>
      <c r="K34" s="364"/>
      <c r="L34" s="277"/>
      <c r="M34" s="364"/>
      <c r="N34" s="277">
        <v>1</v>
      </c>
      <c r="O34" s="364">
        <f>+'5. ACTIVIDADES ESPECIALES'!D1023</f>
        <v>12500</v>
      </c>
      <c r="P34" s="401">
        <f t="shared" si="1"/>
        <v>1</v>
      </c>
      <c r="Q34" s="402">
        <f t="shared" si="2"/>
        <v>12500</v>
      </c>
      <c r="R34" s="277" t="s">
        <v>2076</v>
      </c>
      <c r="S34" s="277" t="s">
        <v>2036</v>
      </c>
      <c r="T34" s="277" t="s">
        <v>2027</v>
      </c>
      <c r="U34" s="277" t="s">
        <v>2077</v>
      </c>
    </row>
    <row r="35" spans="1:21" s="366" customFormat="1" ht="15.75" hidden="1" customHeight="1">
      <c r="A35" s="588"/>
      <c r="B35" s="588"/>
      <c r="C35" s="277"/>
      <c r="D35" s="277"/>
      <c r="E35" s="277"/>
      <c r="F35" s="277"/>
      <c r="G35" s="277"/>
      <c r="H35" s="277"/>
      <c r="I35" s="364"/>
      <c r="J35" s="277"/>
      <c r="K35" s="364"/>
      <c r="L35" s="277"/>
      <c r="M35" s="364"/>
      <c r="N35" s="523">
        <v>1</v>
      </c>
      <c r="O35" s="364"/>
      <c r="P35" s="401">
        <f t="shared" si="1"/>
        <v>1</v>
      </c>
      <c r="Q35" s="402">
        <f t="shared" si="2"/>
        <v>0</v>
      </c>
      <c r="R35" s="277"/>
      <c r="S35" s="277"/>
      <c r="T35" s="277"/>
      <c r="U35" s="277"/>
    </row>
    <row r="36" spans="1:21" ht="15.75" hidden="1" customHeight="1">
      <c r="A36" s="588"/>
      <c r="B36" s="588"/>
      <c r="C36" s="277"/>
      <c r="D36" s="277"/>
      <c r="E36" s="277"/>
      <c r="F36" s="277"/>
      <c r="G36" s="277"/>
      <c r="H36" s="277"/>
      <c r="I36" s="364"/>
      <c r="J36" s="277"/>
      <c r="K36" s="364"/>
      <c r="L36" s="277"/>
      <c r="M36" s="364"/>
      <c r="N36" s="277"/>
      <c r="O36" s="364"/>
      <c r="P36" s="401">
        <f t="shared" si="1"/>
        <v>0</v>
      </c>
      <c r="Q36" s="402">
        <f t="shared" si="2"/>
        <v>0</v>
      </c>
      <c r="R36" s="277"/>
      <c r="S36" s="277"/>
      <c r="T36" s="277"/>
      <c r="U36" s="277"/>
    </row>
    <row r="37" spans="1:21" ht="15.75" hidden="1" customHeight="1">
      <c r="A37" s="589"/>
      <c r="B37" s="589"/>
      <c r="C37" s="277"/>
      <c r="D37" s="277"/>
      <c r="E37" s="277"/>
      <c r="F37" s="277"/>
      <c r="G37" s="277"/>
      <c r="H37" s="277"/>
      <c r="I37" s="364"/>
      <c r="J37" s="277"/>
      <c r="K37" s="364"/>
      <c r="L37" s="277"/>
      <c r="M37" s="364"/>
      <c r="N37" s="277"/>
      <c r="O37" s="364"/>
      <c r="P37" s="401">
        <f t="shared" si="1"/>
        <v>0</v>
      </c>
      <c r="Q37" s="402">
        <f t="shared" si="2"/>
        <v>0</v>
      </c>
      <c r="R37" s="277"/>
      <c r="S37" s="277"/>
      <c r="T37" s="277"/>
      <c r="U37" s="360"/>
    </row>
    <row r="38" spans="1:21" ht="15.75">
      <c r="A38" s="298"/>
      <c r="B38" s="299"/>
      <c r="C38" s="298" t="s">
        <v>1405</v>
      </c>
      <c r="D38" s="299"/>
      <c r="E38" s="299"/>
      <c r="F38" s="299"/>
      <c r="G38" s="300"/>
      <c r="H38" s="264">
        <f t="shared" ref="H38:Q38" si="3">SUM(H9:H37)</f>
        <v>10.25</v>
      </c>
      <c r="I38" s="232">
        <f t="shared" si="3"/>
        <v>3125125</v>
      </c>
      <c r="J38" s="264">
        <f t="shared" si="3"/>
        <v>8.25</v>
      </c>
      <c r="K38" s="232">
        <f t="shared" si="3"/>
        <v>2984907.638888889</v>
      </c>
      <c r="L38" s="264">
        <f t="shared" si="3"/>
        <v>7.75</v>
      </c>
      <c r="M38" s="232">
        <f t="shared" si="3"/>
        <v>2843407.638888889</v>
      </c>
      <c r="N38" s="264">
        <f t="shared" si="3"/>
        <v>9.75</v>
      </c>
      <c r="O38" s="232">
        <f t="shared" si="3"/>
        <v>2855907.638888889</v>
      </c>
      <c r="P38" s="232">
        <f t="shared" si="3"/>
        <v>36</v>
      </c>
      <c r="Q38" s="232">
        <f t="shared" si="3"/>
        <v>11809347.916666666</v>
      </c>
      <c r="R38" s="264"/>
      <c r="S38" s="264"/>
      <c r="T38" s="264"/>
      <c r="U38" s="278"/>
    </row>
    <row r="43" spans="1:21">
      <c r="C43" s="459"/>
    </row>
    <row r="44" spans="1:21">
      <c r="C44" s="459"/>
    </row>
    <row r="45" spans="1:21">
      <c r="C45" s="459"/>
    </row>
    <row r="46" spans="1:21">
      <c r="C46" s="459"/>
    </row>
    <row r="47" spans="1:21">
      <c r="C47" s="459"/>
    </row>
    <row r="48" spans="1:21">
      <c r="C48" s="459"/>
    </row>
    <row r="58" s="260" customFormat="1" ht="12"/>
    <row r="59" s="260" customFormat="1" ht="12"/>
    <row r="72" s="260" customFormat="1" ht="12"/>
    <row r="73" s="260" customFormat="1" ht="12"/>
  </sheetData>
  <mergeCells count="26">
    <mergeCell ref="A3:U3"/>
    <mergeCell ref="B9:B14"/>
    <mergeCell ref="B15:B20"/>
    <mergeCell ref="B21:B26"/>
    <mergeCell ref="B33:B37"/>
    <mergeCell ref="B27:B32"/>
    <mergeCell ref="A5:A7"/>
    <mergeCell ref="B5:B7"/>
    <mergeCell ref="C5:C7"/>
    <mergeCell ref="E5:E7"/>
    <mergeCell ref="A9:A26"/>
    <mergeCell ref="A27:A37"/>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7">
      <formula1>$P$1:$U$1</formula1>
    </dataValidation>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dimension ref="A1:V21"/>
  <sheetViews>
    <sheetView topLeftCell="F1" zoomScale="80" zoomScaleNormal="80" workbookViewId="0">
      <pane ySplit="6" topLeftCell="A7" activePane="bottomLeft" state="frozen"/>
      <selection activeCell="R5" sqref="R5"/>
      <selection pane="bottomLeft" activeCell="I12" sqref="I12"/>
    </sheetView>
  </sheetViews>
  <sheetFormatPr baseColWidth="10" defaultRowHeight="15"/>
  <cols>
    <col min="1" max="2" width="21.7109375" customWidth="1"/>
    <col min="3" max="3" width="27.42578125" customWidth="1"/>
    <col min="4" max="4" width="27.42578125" style="459" customWidth="1"/>
    <col min="5" max="7" width="27.42578125" customWidth="1"/>
    <col min="8" max="8" width="15.28515625" customWidth="1"/>
    <col min="9" max="9" width="14.5703125" style="233" bestFit="1" customWidth="1"/>
    <col min="10" max="10" width="15.28515625" customWidth="1"/>
    <col min="11" max="11" width="18.85546875" style="233" customWidth="1"/>
    <col min="13" max="13" width="11.5703125" style="233"/>
    <col min="15" max="15" width="11.5703125" style="233"/>
    <col min="16" max="16" width="15.28515625" customWidth="1"/>
    <col min="17" max="17" width="19.42578125" style="233" customWidth="1"/>
    <col min="18" max="21" width="14.140625" customWidth="1"/>
    <col min="22" max="22" width="17" customWidth="1"/>
  </cols>
  <sheetData>
    <row r="1" spans="1:22" ht="18.75">
      <c r="B1" s="284"/>
      <c r="C1" s="501" t="s">
        <v>1629</v>
      </c>
      <c r="D1" s="284"/>
      <c r="E1" s="284"/>
      <c r="F1" s="79" t="s">
        <v>2122</v>
      </c>
      <c r="H1" s="284" t="s">
        <v>1415</v>
      </c>
      <c r="J1" s="284"/>
      <c r="K1" s="284"/>
      <c r="L1" s="284"/>
      <c r="M1" s="284"/>
      <c r="N1" s="284"/>
      <c r="O1" s="284"/>
      <c r="P1" s="284"/>
      <c r="Q1" s="284"/>
      <c r="R1" s="284"/>
      <c r="S1" s="284"/>
      <c r="T1" s="284"/>
      <c r="U1" s="284"/>
      <c r="V1" s="284"/>
    </row>
    <row r="2" spans="1:22" s="366" customFormat="1" ht="18.75">
      <c r="A2" s="366" t="s">
        <v>1347</v>
      </c>
      <c r="B2" s="284"/>
      <c r="C2" s="284"/>
      <c r="D2" s="284"/>
      <c r="E2" s="284"/>
      <c r="F2" s="79" t="s">
        <v>2123</v>
      </c>
      <c r="H2" s="284"/>
      <c r="I2" s="233"/>
      <c r="J2" s="284"/>
      <c r="K2" s="284"/>
      <c r="L2" s="284"/>
      <c r="M2" s="284"/>
      <c r="N2" s="284"/>
      <c r="O2" s="284"/>
      <c r="P2" s="284"/>
      <c r="Q2" s="284"/>
      <c r="R2" s="284"/>
      <c r="S2" s="284"/>
      <c r="T2" s="284"/>
      <c r="U2" s="284"/>
      <c r="V2" s="284"/>
    </row>
    <row r="3" spans="1:22">
      <c r="A3" s="269" t="s">
        <v>1418</v>
      </c>
      <c r="B3" s="269"/>
      <c r="C3" s="269"/>
      <c r="D3" s="269"/>
      <c r="E3" s="269"/>
      <c r="F3" s="269"/>
      <c r="G3" s="269"/>
      <c r="H3" s="269"/>
      <c r="I3" s="269"/>
      <c r="J3" s="269"/>
      <c r="K3" s="269"/>
      <c r="L3" s="269"/>
      <c r="M3" s="269"/>
      <c r="N3" s="269"/>
      <c r="O3" s="269"/>
      <c r="P3" s="269"/>
      <c r="Q3" s="269"/>
      <c r="R3" s="269"/>
      <c r="S3" s="269"/>
      <c r="T3" s="269"/>
      <c r="U3" s="269"/>
      <c r="V3" s="269"/>
    </row>
    <row r="4" spans="1:22" ht="15" customHeight="1">
      <c r="A4" s="566" t="s">
        <v>96</v>
      </c>
      <c r="B4" s="565" t="s">
        <v>110</v>
      </c>
      <c r="C4" s="568" t="s">
        <v>1523</v>
      </c>
      <c r="D4" s="568" t="s">
        <v>1524</v>
      </c>
      <c r="E4" s="568" t="s">
        <v>86</v>
      </c>
      <c r="F4" s="568" t="s">
        <v>391</v>
      </c>
      <c r="G4" s="568" t="s">
        <v>87</v>
      </c>
      <c r="H4" s="571" t="s">
        <v>99</v>
      </c>
      <c r="I4" s="577"/>
      <c r="J4" s="577"/>
      <c r="K4" s="577"/>
      <c r="L4" s="577"/>
      <c r="M4" s="577"/>
      <c r="N4" s="577"/>
      <c r="O4" s="572"/>
      <c r="P4" s="573" t="s">
        <v>100</v>
      </c>
      <c r="Q4" s="574"/>
      <c r="R4" s="565" t="s">
        <v>101</v>
      </c>
      <c r="S4" s="565" t="s">
        <v>102</v>
      </c>
      <c r="T4" s="565" t="s">
        <v>109</v>
      </c>
      <c r="U4" s="565" t="s">
        <v>108</v>
      </c>
      <c r="V4" s="562" t="s">
        <v>88</v>
      </c>
    </row>
    <row r="5" spans="1:22"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6"/>
      <c r="V5" s="563"/>
    </row>
    <row r="6" spans="1:22" ht="25.5">
      <c r="A6" s="567"/>
      <c r="B6" s="567"/>
      <c r="C6" s="570"/>
      <c r="D6" s="570"/>
      <c r="E6" s="570"/>
      <c r="F6" s="570"/>
      <c r="G6" s="570"/>
      <c r="H6" s="435" t="s">
        <v>107</v>
      </c>
      <c r="I6" s="435" t="s">
        <v>12</v>
      </c>
      <c r="J6" s="435" t="s">
        <v>107</v>
      </c>
      <c r="K6" s="435" t="s">
        <v>12</v>
      </c>
      <c r="L6" s="435" t="s">
        <v>107</v>
      </c>
      <c r="M6" s="435" t="s">
        <v>12</v>
      </c>
      <c r="N6" s="435" t="s">
        <v>107</v>
      </c>
      <c r="O6" s="435" t="s">
        <v>12</v>
      </c>
      <c r="P6" s="435" t="s">
        <v>107</v>
      </c>
      <c r="Q6" s="435" t="s">
        <v>12</v>
      </c>
      <c r="R6" s="567"/>
      <c r="S6" s="567"/>
      <c r="T6" s="567"/>
      <c r="U6" s="567"/>
      <c r="V6" s="564"/>
    </row>
    <row r="7" spans="1:22" s="366" customFormat="1" ht="15.75">
      <c r="A7" s="436"/>
      <c r="B7" s="437"/>
      <c r="C7" s="438"/>
      <c r="D7" s="438"/>
      <c r="E7" s="438"/>
      <c r="F7" s="439"/>
      <c r="G7" s="438"/>
      <c r="H7" s="440"/>
      <c r="I7" s="440"/>
      <c r="J7" s="440"/>
      <c r="K7" s="440"/>
      <c r="L7" s="440"/>
      <c r="M7" s="440"/>
      <c r="N7" s="440"/>
      <c r="O7" s="440"/>
      <c r="P7" s="440"/>
      <c r="Q7" s="440"/>
      <c r="R7" s="441"/>
      <c r="S7" s="441"/>
      <c r="T7" s="441"/>
      <c r="U7" s="441"/>
      <c r="V7" s="442"/>
    </row>
    <row r="8" spans="1:22" ht="111" customHeight="1">
      <c r="A8" s="590" t="s">
        <v>1416</v>
      </c>
      <c r="B8" s="587" t="s">
        <v>1417</v>
      </c>
      <c r="C8" s="326" t="s">
        <v>1629</v>
      </c>
      <c r="D8" s="326" t="s">
        <v>1781</v>
      </c>
      <c r="E8" s="326" t="s">
        <v>1785</v>
      </c>
      <c r="F8" s="326">
        <v>12121</v>
      </c>
      <c r="G8" s="326" t="s">
        <v>1786</v>
      </c>
      <c r="H8" s="520">
        <v>1</v>
      </c>
      <c r="I8" s="357"/>
      <c r="J8" s="520"/>
      <c r="K8" s="357"/>
      <c r="L8" s="520"/>
      <c r="M8" s="357"/>
      <c r="N8" s="356"/>
      <c r="O8" s="357"/>
      <c r="P8" s="401">
        <f t="shared" ref="P8:Q8" si="0">H8+J8+L8+N8</f>
        <v>1</v>
      </c>
      <c r="Q8" s="402">
        <f t="shared" si="0"/>
        <v>0</v>
      </c>
      <c r="R8" s="326" t="s">
        <v>1789</v>
      </c>
      <c r="S8" s="326" t="s">
        <v>1790</v>
      </c>
      <c r="T8" s="326" t="s">
        <v>1791</v>
      </c>
      <c r="U8" s="326" t="s">
        <v>1792</v>
      </c>
      <c r="V8" s="326" t="s">
        <v>1793</v>
      </c>
    </row>
    <row r="9" spans="1:22" ht="110.25">
      <c r="A9" s="590"/>
      <c r="B9" s="588"/>
      <c r="C9" s="326" t="s">
        <v>1629</v>
      </c>
      <c r="D9" s="326" t="s">
        <v>1782</v>
      </c>
      <c r="E9" s="326" t="s">
        <v>1784</v>
      </c>
      <c r="F9" s="326">
        <v>12122</v>
      </c>
      <c r="G9" s="326" t="s">
        <v>1787</v>
      </c>
      <c r="H9" s="356">
        <v>0.2</v>
      </c>
      <c r="I9" s="357"/>
      <c r="J9" s="356">
        <v>0.2</v>
      </c>
      <c r="K9" s="357"/>
      <c r="L9" s="356">
        <v>0.3</v>
      </c>
      <c r="M9" s="357"/>
      <c r="N9" s="356">
        <v>0.3</v>
      </c>
      <c r="O9" s="357"/>
      <c r="P9" s="401">
        <f t="shared" ref="P9:P20" si="1">H9+J9+L9+N9</f>
        <v>1</v>
      </c>
      <c r="Q9" s="402">
        <f t="shared" ref="Q9:Q20" si="2">I9+K9+M9+O9</f>
        <v>0</v>
      </c>
      <c r="R9" s="326" t="s">
        <v>1794</v>
      </c>
      <c r="S9" s="478" t="s">
        <v>1795</v>
      </c>
      <c r="T9" s="326" t="s">
        <v>1796</v>
      </c>
      <c r="U9" s="326" t="s">
        <v>1797</v>
      </c>
      <c r="V9" s="326" t="s">
        <v>1793</v>
      </c>
    </row>
    <row r="10" spans="1:22" s="366" customFormat="1" ht="110.25">
      <c r="A10" s="590"/>
      <c r="B10" s="588"/>
      <c r="C10" s="326" t="s">
        <v>1629</v>
      </c>
      <c r="D10" s="326" t="s">
        <v>1783</v>
      </c>
      <c r="E10" s="326" t="s">
        <v>1975</v>
      </c>
      <c r="F10" s="326">
        <v>12123</v>
      </c>
      <c r="G10" s="326" t="s">
        <v>1788</v>
      </c>
      <c r="H10" s="520">
        <v>1</v>
      </c>
      <c r="I10" s="357">
        <f>+'1. TALLERES SEMINARIOS'!$D$276/4</f>
        <v>1336.9791666666667</v>
      </c>
      <c r="J10" s="520">
        <v>1</v>
      </c>
      <c r="K10" s="357">
        <f>+'1. TALLERES SEMINARIOS'!$D$276/4</f>
        <v>1336.9791666666667</v>
      </c>
      <c r="L10" s="520">
        <v>1</v>
      </c>
      <c r="M10" s="357">
        <f>+'1. TALLERES SEMINARIOS'!$D$276/4</f>
        <v>1336.9791666666667</v>
      </c>
      <c r="N10" s="520">
        <v>1</v>
      </c>
      <c r="O10" s="357">
        <f>+'1. TALLERES SEMINARIOS'!$D$276/4</f>
        <v>1336.9791666666667</v>
      </c>
      <c r="P10" s="401">
        <f t="shared" ref="P10:P15" si="3">H10+J10+L10+N10</f>
        <v>4</v>
      </c>
      <c r="Q10" s="402">
        <f t="shared" ref="Q10:Q15" si="4">I10+K10+M10+O10</f>
        <v>5347.916666666667</v>
      </c>
      <c r="R10" s="326" t="s">
        <v>1794</v>
      </c>
      <c r="S10" s="326" t="s">
        <v>1798</v>
      </c>
      <c r="T10" s="326" t="s">
        <v>1799</v>
      </c>
      <c r="U10" s="326" t="s">
        <v>1800</v>
      </c>
      <c r="V10" s="326" t="s">
        <v>1770</v>
      </c>
    </row>
    <row r="11" spans="1:22" s="366" customFormat="1" ht="126">
      <c r="A11" s="590"/>
      <c r="B11" s="588"/>
      <c r="C11" s="326" t="s">
        <v>1629</v>
      </c>
      <c r="D11" s="326" t="s">
        <v>1976</v>
      </c>
      <c r="E11" s="326" t="s">
        <v>1977</v>
      </c>
      <c r="F11" s="326">
        <v>12124</v>
      </c>
      <c r="G11" s="326" t="s">
        <v>1978</v>
      </c>
      <c r="H11" s="535"/>
      <c r="I11" s="536"/>
      <c r="J11" s="535">
        <v>1</v>
      </c>
      <c r="K11" s="536"/>
      <c r="L11" s="535"/>
      <c r="M11" s="536"/>
      <c r="N11" s="535"/>
      <c r="O11" s="536"/>
      <c r="P11" s="390">
        <f t="shared" si="3"/>
        <v>1</v>
      </c>
      <c r="Q11" s="391">
        <f t="shared" si="4"/>
        <v>0</v>
      </c>
      <c r="R11" s="326" t="s">
        <v>1979</v>
      </c>
      <c r="S11" s="326" t="s">
        <v>1896</v>
      </c>
      <c r="T11" s="326" t="s">
        <v>1980</v>
      </c>
      <c r="U11" s="326" t="s">
        <v>1897</v>
      </c>
      <c r="V11" s="326" t="s">
        <v>1974</v>
      </c>
    </row>
    <row r="12" spans="1:22" s="366" customFormat="1" ht="141.75">
      <c r="A12" s="590"/>
      <c r="B12" s="588"/>
      <c r="C12" s="326" t="s">
        <v>1629</v>
      </c>
      <c r="D12" s="326" t="s">
        <v>1895</v>
      </c>
      <c r="E12" s="326" t="s">
        <v>1981</v>
      </c>
      <c r="F12" s="326">
        <v>12125</v>
      </c>
      <c r="G12" s="326" t="s">
        <v>1982</v>
      </c>
      <c r="H12" s="520">
        <v>1</v>
      </c>
      <c r="I12" s="357">
        <f>+'2. CONTRATACION DE PERSONAL'!D70</f>
        <v>2144015.3249999997</v>
      </c>
      <c r="J12" s="356"/>
      <c r="K12" s="357"/>
      <c r="L12" s="356"/>
      <c r="M12" s="357"/>
      <c r="N12" s="356"/>
      <c r="O12" s="357"/>
      <c r="P12" s="401">
        <f t="shared" si="3"/>
        <v>1</v>
      </c>
      <c r="Q12" s="402">
        <f t="shared" si="4"/>
        <v>2144015.3249999997</v>
      </c>
      <c r="R12" s="326" t="s">
        <v>1983</v>
      </c>
      <c r="S12" s="326" t="s">
        <v>1984</v>
      </c>
      <c r="T12" s="326" t="s">
        <v>1985</v>
      </c>
      <c r="U12" s="326" t="s">
        <v>1711</v>
      </c>
      <c r="V12" s="326" t="s">
        <v>1974</v>
      </c>
    </row>
    <row r="13" spans="1:22" s="366" customFormat="1" ht="141.75">
      <c r="A13" s="590"/>
      <c r="B13" s="588"/>
      <c r="C13" s="326" t="s">
        <v>1629</v>
      </c>
      <c r="D13" s="326" t="s">
        <v>1986</v>
      </c>
      <c r="E13" s="326" t="s">
        <v>1987</v>
      </c>
      <c r="F13" s="326">
        <v>12126</v>
      </c>
      <c r="G13" s="326" t="s">
        <v>1988</v>
      </c>
      <c r="H13" s="356">
        <v>0.5</v>
      </c>
      <c r="I13" s="357"/>
      <c r="J13" s="356">
        <v>0.5</v>
      </c>
      <c r="K13" s="357"/>
      <c r="L13" s="356"/>
      <c r="M13" s="357"/>
      <c r="N13" s="356"/>
      <c r="O13" s="357"/>
      <c r="P13" s="401">
        <f t="shared" ref="P13:P14" si="5">H13+J13+L13+N13</f>
        <v>1</v>
      </c>
      <c r="Q13" s="402">
        <f t="shared" ref="Q13:Q14" si="6">I13+K13+M13+O13</f>
        <v>0</v>
      </c>
      <c r="R13" s="326" t="s">
        <v>1972</v>
      </c>
      <c r="S13" s="326" t="s">
        <v>1973</v>
      </c>
      <c r="T13" s="326" t="s">
        <v>1898</v>
      </c>
      <c r="U13" s="326" t="s">
        <v>1899</v>
      </c>
      <c r="V13" s="326" t="s">
        <v>1974</v>
      </c>
    </row>
    <row r="14" spans="1:22" s="366" customFormat="1" ht="15.75" hidden="1">
      <c r="A14" s="590"/>
      <c r="B14" s="588"/>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hidden="1">
      <c r="A15" s="590"/>
      <c r="B15" s="588"/>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hidden="1">
      <c r="A16" s="590"/>
      <c r="B16" s="588"/>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hidden="1">
      <c r="A17" s="590"/>
      <c r="B17" s="588"/>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hidden="1">
      <c r="A18" s="590"/>
      <c r="B18" s="588"/>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hidden="1">
      <c r="A19" s="590"/>
      <c r="B19" s="588"/>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hidden="1">
      <c r="A20" s="590"/>
      <c r="B20" s="589"/>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c r="A21" s="292"/>
      <c r="B21" s="293"/>
      <c r="C21" s="292" t="s">
        <v>1506</v>
      </c>
      <c r="D21" s="293"/>
      <c r="E21" s="293"/>
      <c r="F21" s="293"/>
      <c r="G21" s="294"/>
      <c r="H21" s="287">
        <f t="shared" ref="H21:Q21" si="7">SUM(H8:H20)</f>
        <v>3.7</v>
      </c>
      <c r="I21" s="235">
        <f t="shared" si="7"/>
        <v>2145352.3041666662</v>
      </c>
      <c r="J21" s="287">
        <f t="shared" si="7"/>
        <v>2.7</v>
      </c>
      <c r="K21" s="235">
        <f t="shared" si="7"/>
        <v>1336.9791666666667</v>
      </c>
      <c r="L21" s="287">
        <f t="shared" si="7"/>
        <v>1.3</v>
      </c>
      <c r="M21" s="235">
        <f t="shared" si="7"/>
        <v>1336.9791666666667</v>
      </c>
      <c r="N21" s="287">
        <f t="shared" si="7"/>
        <v>1.3</v>
      </c>
      <c r="O21" s="235">
        <f t="shared" si="7"/>
        <v>1336.9791666666667</v>
      </c>
      <c r="P21" s="235">
        <f t="shared" si="7"/>
        <v>9</v>
      </c>
      <c r="Q21" s="235">
        <f t="shared" si="7"/>
        <v>2149363.2416666662</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V24"/>
  <sheetViews>
    <sheetView zoomScale="40" zoomScaleNormal="40" workbookViewId="0">
      <pane ySplit="7" topLeftCell="A13" activePane="bottomLeft" state="frozen"/>
      <selection activeCell="A7" sqref="A7"/>
      <selection pane="bottomLeft" activeCell="E15" sqref="E15"/>
    </sheetView>
  </sheetViews>
  <sheetFormatPr baseColWidth="10" defaultRowHeight="15"/>
  <cols>
    <col min="1" max="1" width="21.7109375" customWidth="1"/>
    <col min="2" max="2" width="26.28515625" customWidth="1"/>
    <col min="3" max="3" width="27.42578125" customWidth="1"/>
    <col min="4" max="4" width="27.42578125" style="459" customWidth="1"/>
    <col min="5" max="7" width="27.42578125" customWidth="1"/>
    <col min="8" max="8" width="15.28515625" customWidth="1"/>
    <col min="9" max="9" width="18.85546875" style="233"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c r="B1" s="241"/>
      <c r="C1" s="502" t="s">
        <v>1630</v>
      </c>
      <c r="D1" s="79" t="s">
        <v>2122</v>
      </c>
      <c r="E1" s="241"/>
      <c r="F1" s="243"/>
      <c r="G1" s="241"/>
      <c r="H1" s="291" t="s">
        <v>1353</v>
      </c>
      <c r="K1" s="241"/>
      <c r="L1" s="241"/>
      <c r="M1" s="241"/>
      <c r="N1" s="241"/>
      <c r="O1" s="241"/>
      <c r="P1" s="241"/>
      <c r="Q1" s="241"/>
      <c r="R1" s="241"/>
      <c r="S1" s="241"/>
      <c r="T1" s="241"/>
      <c r="U1" s="241"/>
      <c r="V1" s="241"/>
    </row>
    <row r="2" spans="1:22" ht="18" customHeight="1">
      <c r="B2" s="243"/>
      <c r="C2" s="243"/>
      <c r="D2" s="79" t="s">
        <v>2123</v>
      </c>
      <c r="E2" s="243"/>
      <c r="F2" s="243"/>
      <c r="G2" s="243"/>
      <c r="H2" s="291"/>
      <c r="K2" s="243"/>
      <c r="L2" s="243"/>
      <c r="M2" s="243"/>
      <c r="N2" s="243"/>
      <c r="O2" s="243"/>
      <c r="P2" s="243"/>
      <c r="Q2" s="243"/>
      <c r="R2" s="243"/>
      <c r="S2" s="243"/>
      <c r="T2" s="243"/>
      <c r="U2" s="243"/>
      <c r="V2" s="243"/>
    </row>
    <row r="3" spans="1:22" ht="18" customHeight="1">
      <c r="A3" s="316" t="s">
        <v>1346</v>
      </c>
      <c r="B3" s="243"/>
      <c r="C3" s="243"/>
      <c r="D3" s="243"/>
      <c r="E3" s="243"/>
      <c r="F3" s="243"/>
      <c r="G3" s="243"/>
      <c r="H3" s="291"/>
      <c r="K3" s="243"/>
      <c r="L3" s="243"/>
      <c r="M3" s="243"/>
      <c r="N3" s="243"/>
      <c r="O3" s="243"/>
      <c r="P3" s="243"/>
      <c r="Q3" s="243"/>
      <c r="R3" s="243"/>
      <c r="S3" s="243"/>
      <c r="T3" s="243"/>
      <c r="U3" s="243"/>
      <c r="V3" s="243"/>
    </row>
    <row r="4" spans="1:22" ht="33" customHeight="1">
      <c r="A4" s="610" t="s">
        <v>1352</v>
      </c>
      <c r="B4" s="610"/>
      <c r="C4" s="610"/>
      <c r="D4" s="610"/>
      <c r="E4" s="610"/>
      <c r="F4" s="610"/>
      <c r="G4" s="610"/>
      <c r="H4" s="610"/>
      <c r="I4" s="610"/>
      <c r="J4" s="610"/>
      <c r="K4" s="610"/>
      <c r="L4" s="610"/>
      <c r="M4" s="610"/>
      <c r="N4" s="610"/>
      <c r="O4" s="610"/>
      <c r="P4" s="610"/>
      <c r="Q4" s="610"/>
      <c r="R4" s="610"/>
      <c r="S4" s="610"/>
      <c r="T4" s="610"/>
      <c r="U4" s="610"/>
      <c r="V4" s="610"/>
    </row>
    <row r="5" spans="1:22" ht="14.45" customHeight="1">
      <c r="A5" s="566" t="s">
        <v>96</v>
      </c>
      <c r="B5" s="565" t="s">
        <v>110</v>
      </c>
      <c r="C5" s="568" t="s">
        <v>1523</v>
      </c>
      <c r="D5" s="568" t="s">
        <v>1524</v>
      </c>
      <c r="E5" s="568" t="s">
        <v>86</v>
      </c>
      <c r="F5" s="568" t="s">
        <v>391</v>
      </c>
      <c r="G5" s="568" t="s">
        <v>87</v>
      </c>
      <c r="H5" s="571" t="s">
        <v>99</v>
      </c>
      <c r="I5" s="577"/>
      <c r="J5" s="577"/>
      <c r="K5" s="577"/>
      <c r="L5" s="577"/>
      <c r="M5" s="577"/>
      <c r="N5" s="577"/>
      <c r="O5" s="572"/>
      <c r="P5" s="573" t="s">
        <v>100</v>
      </c>
      <c r="Q5" s="574"/>
      <c r="R5" s="565" t="s">
        <v>101</v>
      </c>
      <c r="S5" s="565" t="s">
        <v>102</v>
      </c>
      <c r="T5" s="565" t="s">
        <v>109</v>
      </c>
      <c r="U5" s="565" t="s">
        <v>108</v>
      </c>
      <c r="V5" s="562" t="s">
        <v>88</v>
      </c>
    </row>
    <row r="6" spans="1:22" ht="14.45" customHeight="1">
      <c r="A6" s="566"/>
      <c r="B6" s="566"/>
      <c r="C6" s="569"/>
      <c r="D6" s="569"/>
      <c r="E6" s="569"/>
      <c r="F6" s="569"/>
      <c r="G6" s="569"/>
      <c r="H6" s="571" t="s">
        <v>103</v>
      </c>
      <c r="I6" s="572"/>
      <c r="J6" s="571" t="s">
        <v>104</v>
      </c>
      <c r="K6" s="572"/>
      <c r="L6" s="571" t="s">
        <v>105</v>
      </c>
      <c r="M6" s="572"/>
      <c r="N6" s="571" t="s">
        <v>106</v>
      </c>
      <c r="O6" s="572"/>
      <c r="P6" s="575"/>
      <c r="Q6" s="576"/>
      <c r="R6" s="566"/>
      <c r="S6" s="566"/>
      <c r="T6" s="566"/>
      <c r="U6" s="566"/>
      <c r="V6" s="563"/>
    </row>
    <row r="7" spans="1:22" ht="25.5">
      <c r="A7" s="567"/>
      <c r="B7" s="567"/>
      <c r="C7" s="570"/>
      <c r="D7" s="570"/>
      <c r="E7" s="570"/>
      <c r="F7" s="570"/>
      <c r="G7" s="570"/>
      <c r="H7" s="435" t="s">
        <v>107</v>
      </c>
      <c r="I7" s="435" t="s">
        <v>12</v>
      </c>
      <c r="J7" s="435" t="s">
        <v>107</v>
      </c>
      <c r="K7" s="435" t="s">
        <v>12</v>
      </c>
      <c r="L7" s="435" t="s">
        <v>107</v>
      </c>
      <c r="M7" s="435" t="s">
        <v>12</v>
      </c>
      <c r="N7" s="435" t="s">
        <v>107</v>
      </c>
      <c r="O7" s="435" t="s">
        <v>12</v>
      </c>
      <c r="P7" s="435" t="s">
        <v>107</v>
      </c>
      <c r="Q7" s="435" t="s">
        <v>12</v>
      </c>
      <c r="R7" s="567"/>
      <c r="S7" s="567"/>
      <c r="T7" s="567"/>
      <c r="U7" s="567"/>
      <c r="V7" s="564"/>
    </row>
    <row r="8" spans="1:22" ht="15.6" customHeight="1">
      <c r="A8" s="436"/>
      <c r="B8" s="437"/>
      <c r="C8" s="438"/>
      <c r="D8" s="438"/>
      <c r="E8" s="438"/>
      <c r="F8" s="439"/>
      <c r="G8" s="438"/>
      <c r="H8" s="440"/>
      <c r="I8" s="440"/>
      <c r="J8" s="440"/>
      <c r="K8" s="440"/>
      <c r="L8" s="440"/>
      <c r="M8" s="440"/>
      <c r="N8" s="440"/>
      <c r="O8" s="440"/>
      <c r="P8" s="440"/>
      <c r="Q8" s="440"/>
      <c r="R8" s="441"/>
      <c r="S8" s="441"/>
      <c r="T8" s="441"/>
      <c r="U8" s="441"/>
      <c r="V8" s="442"/>
    </row>
    <row r="9" spans="1:22" ht="173.25">
      <c r="A9" s="611" t="s">
        <v>1419</v>
      </c>
      <c r="B9" s="578" t="s">
        <v>1420</v>
      </c>
      <c r="C9" s="326" t="s">
        <v>1630</v>
      </c>
      <c r="D9" s="326" t="s">
        <v>1989</v>
      </c>
      <c r="E9" s="326" t="s">
        <v>1823</v>
      </c>
      <c r="F9" s="326">
        <v>13131</v>
      </c>
      <c r="G9" s="326" t="s">
        <v>1825</v>
      </c>
      <c r="H9" s="352"/>
      <c r="I9" s="355"/>
      <c r="J9" s="352"/>
      <c r="K9" s="355"/>
      <c r="L9" s="514">
        <v>1</v>
      </c>
      <c r="M9" s="355"/>
      <c r="N9" s="352"/>
      <c r="O9" s="355"/>
      <c r="P9" s="404">
        <f t="shared" ref="P9:Q20" si="0">H9+J9+L9+N9</f>
        <v>1</v>
      </c>
      <c r="Q9" s="402">
        <f t="shared" si="0"/>
        <v>0</v>
      </c>
      <c r="R9" s="326"/>
      <c r="S9" s="326" t="s">
        <v>1831</v>
      </c>
      <c r="T9" s="326" t="s">
        <v>1832</v>
      </c>
      <c r="U9" s="326" t="s">
        <v>1711</v>
      </c>
      <c r="V9" s="326" t="s">
        <v>1833</v>
      </c>
    </row>
    <row r="10" spans="1:22" ht="236.25">
      <c r="A10" s="612"/>
      <c r="B10" s="579"/>
      <c r="C10" s="326" t="s">
        <v>1631</v>
      </c>
      <c r="D10" s="326" t="s">
        <v>1990</v>
      </c>
      <c r="E10" s="326" t="s">
        <v>1991</v>
      </c>
      <c r="F10" s="326">
        <v>13132</v>
      </c>
      <c r="G10" s="326" t="s">
        <v>1826</v>
      </c>
      <c r="H10" s="527">
        <v>1</v>
      </c>
      <c r="I10" s="355">
        <f>+'4. EQUIPO TECNOLÓGICOS'!D217</f>
        <v>35000</v>
      </c>
      <c r="J10" s="514"/>
      <c r="K10" s="355"/>
      <c r="L10" s="514"/>
      <c r="M10" s="355"/>
      <c r="N10" s="352"/>
      <c r="O10" s="355"/>
      <c r="P10" s="404">
        <f t="shared" si="0"/>
        <v>1</v>
      </c>
      <c r="Q10" s="402">
        <f t="shared" si="0"/>
        <v>35000</v>
      </c>
      <c r="R10" s="326"/>
      <c r="S10" s="326" t="s">
        <v>1834</v>
      </c>
      <c r="T10" s="326" t="s">
        <v>1835</v>
      </c>
      <c r="U10" s="326" t="s">
        <v>1836</v>
      </c>
      <c r="V10" s="326" t="s">
        <v>1833</v>
      </c>
    </row>
    <row r="11" spans="1:22" ht="236.25">
      <c r="A11" s="612"/>
      <c r="B11" s="579"/>
      <c r="C11" s="326" t="s">
        <v>1631</v>
      </c>
      <c r="D11" s="326" t="s">
        <v>1992</v>
      </c>
      <c r="E11" s="326" t="s">
        <v>1993</v>
      </c>
      <c r="F11" s="326">
        <v>13133</v>
      </c>
      <c r="G11" s="326" t="s">
        <v>1994</v>
      </c>
      <c r="H11" s="527">
        <v>1</v>
      </c>
      <c r="I11" s="355">
        <f>+'1. TALLERES SEMINARIOS'!$D$295/3</f>
        <v>1782.6388888888889</v>
      </c>
      <c r="J11" s="527">
        <v>1</v>
      </c>
      <c r="K11" s="355">
        <f>+'1. TALLERES SEMINARIOS'!$D$295/3</f>
        <v>1782.6388888888889</v>
      </c>
      <c r="L11" s="527">
        <v>1</v>
      </c>
      <c r="M11" s="355">
        <f>+'1. TALLERES SEMINARIOS'!$D$295/3</f>
        <v>1782.6388888888889</v>
      </c>
      <c r="N11" s="352"/>
      <c r="O11" s="355"/>
      <c r="P11" s="404">
        <f t="shared" si="0"/>
        <v>3</v>
      </c>
      <c r="Q11" s="402">
        <f t="shared" si="0"/>
        <v>5347.916666666667</v>
      </c>
      <c r="R11" s="326"/>
      <c r="S11" s="326" t="s">
        <v>1837</v>
      </c>
      <c r="T11" s="326" t="s">
        <v>1835</v>
      </c>
      <c r="U11" s="326" t="s">
        <v>1711</v>
      </c>
      <c r="V11" s="326" t="s">
        <v>1838</v>
      </c>
    </row>
    <row r="12" spans="1:22" ht="236.25">
      <c r="A12" s="612"/>
      <c r="B12" s="579"/>
      <c r="C12" s="326" t="s">
        <v>1631</v>
      </c>
      <c r="D12" s="326" t="s">
        <v>1995</v>
      </c>
      <c r="E12" s="326" t="s">
        <v>1824</v>
      </c>
      <c r="F12" s="326">
        <v>13134</v>
      </c>
      <c r="G12" s="326" t="s">
        <v>1827</v>
      </c>
      <c r="H12" s="514"/>
      <c r="I12" s="355"/>
      <c r="J12" s="527">
        <v>1</v>
      </c>
      <c r="K12" s="355">
        <f>+'1. TALLERES SEMINARIOS'!D295</f>
        <v>5347.916666666667</v>
      </c>
      <c r="L12" s="514"/>
      <c r="M12" s="355"/>
      <c r="N12" s="352"/>
      <c r="O12" s="355"/>
      <c r="P12" s="404">
        <f t="shared" si="0"/>
        <v>1</v>
      </c>
      <c r="Q12" s="402">
        <f t="shared" si="0"/>
        <v>5347.916666666667</v>
      </c>
      <c r="R12" s="326"/>
      <c r="S12" s="326" t="s">
        <v>1831</v>
      </c>
      <c r="T12" s="326" t="s">
        <v>1835</v>
      </c>
      <c r="U12" s="326" t="s">
        <v>1797</v>
      </c>
      <c r="V12" s="326" t="s">
        <v>1838</v>
      </c>
    </row>
    <row r="13" spans="1:22" ht="236.25">
      <c r="A13" s="612"/>
      <c r="B13" s="579"/>
      <c r="C13" s="326" t="s">
        <v>1631</v>
      </c>
      <c r="D13" s="326" t="s">
        <v>1996</v>
      </c>
      <c r="E13" s="326" t="s">
        <v>1906</v>
      </c>
      <c r="F13" s="326">
        <v>13135</v>
      </c>
      <c r="G13" s="277" t="s">
        <v>1828</v>
      </c>
      <c r="H13" s="527">
        <v>10</v>
      </c>
      <c r="I13" s="355">
        <f>+(('4. EQUIPO TECNOLÓGICOS'!$D$263)/20)*H13</f>
        <v>150000</v>
      </c>
      <c r="J13" s="527">
        <v>10</v>
      </c>
      <c r="K13" s="355">
        <f>+(('4. EQUIPO TECNOLÓGICOS'!$D$263)/20)*J13</f>
        <v>150000</v>
      </c>
      <c r="L13" s="514"/>
      <c r="M13" s="355"/>
      <c r="N13" s="358"/>
      <c r="O13" s="355"/>
      <c r="P13" s="404">
        <f t="shared" si="0"/>
        <v>20</v>
      </c>
      <c r="Q13" s="402">
        <f t="shared" si="0"/>
        <v>300000</v>
      </c>
      <c r="R13" s="326"/>
      <c r="S13" s="326" t="s">
        <v>1839</v>
      </c>
      <c r="T13" s="326" t="s">
        <v>1840</v>
      </c>
      <c r="U13" s="326" t="s">
        <v>1841</v>
      </c>
      <c r="V13" s="277" t="s">
        <v>1842</v>
      </c>
    </row>
    <row r="14" spans="1:22" ht="236.25">
      <c r="A14" s="612"/>
      <c r="B14" s="579"/>
      <c r="C14" s="326" t="s">
        <v>1631</v>
      </c>
      <c r="D14" s="326" t="s">
        <v>1908</v>
      </c>
      <c r="E14" s="326" t="s">
        <v>1907</v>
      </c>
      <c r="F14" s="326">
        <v>13136</v>
      </c>
      <c r="G14" s="326" t="s">
        <v>1829</v>
      </c>
      <c r="H14" s="514"/>
      <c r="I14" s="528">
        <v>1</v>
      </c>
      <c r="J14" s="529">
        <f>+'1. TALLERES SEMINARIOS'!D314</f>
        <v>5347.916666666667</v>
      </c>
      <c r="K14" s="355"/>
      <c r="L14" s="514"/>
      <c r="M14" s="355"/>
      <c r="N14" s="352"/>
      <c r="O14" s="355"/>
      <c r="P14" s="404">
        <f t="shared" si="0"/>
        <v>5347.916666666667</v>
      </c>
      <c r="Q14" s="402">
        <f t="shared" si="0"/>
        <v>1</v>
      </c>
      <c r="R14" s="326"/>
      <c r="S14" s="326" t="s">
        <v>1997</v>
      </c>
      <c r="T14" s="326" t="s">
        <v>1843</v>
      </c>
      <c r="U14" s="326" t="s">
        <v>1711</v>
      </c>
      <c r="V14" s="326" t="s">
        <v>1844</v>
      </c>
    </row>
    <row r="15" spans="1:22" ht="236.25">
      <c r="A15" s="612"/>
      <c r="B15" s="579"/>
      <c r="C15" s="326" t="s">
        <v>1631</v>
      </c>
      <c r="D15" s="326" t="s">
        <v>1998</v>
      </c>
      <c r="E15" s="326" t="s">
        <v>1999</v>
      </c>
      <c r="F15" s="326">
        <v>13137</v>
      </c>
      <c r="G15" s="73" t="s">
        <v>2000</v>
      </c>
      <c r="H15" s="514"/>
      <c r="I15" s="355"/>
      <c r="J15" s="527">
        <v>1</v>
      </c>
      <c r="K15" s="355">
        <f>+'1. TALLERES SEMINARIOS'!D333</f>
        <v>5347.916666666667</v>
      </c>
      <c r="L15" s="527"/>
      <c r="M15" s="355"/>
      <c r="N15" s="352"/>
      <c r="O15" s="355"/>
      <c r="P15" s="404">
        <f t="shared" si="0"/>
        <v>1</v>
      </c>
      <c r="Q15" s="402">
        <f t="shared" si="0"/>
        <v>5347.916666666667</v>
      </c>
      <c r="R15" s="326"/>
      <c r="S15" s="326" t="s">
        <v>1845</v>
      </c>
      <c r="T15" s="326" t="s">
        <v>1846</v>
      </c>
      <c r="U15" s="326" t="s">
        <v>1711</v>
      </c>
      <c r="V15" s="326" t="s">
        <v>1847</v>
      </c>
    </row>
    <row r="16" spans="1:22" ht="236.25">
      <c r="A16" s="612"/>
      <c r="B16" s="579"/>
      <c r="C16" s="326" t="s">
        <v>1631</v>
      </c>
      <c r="D16" s="326" t="s">
        <v>2001</v>
      </c>
      <c r="E16" s="326" t="s">
        <v>2002</v>
      </c>
      <c r="F16" s="326">
        <v>13138</v>
      </c>
      <c r="G16" s="326" t="s">
        <v>1830</v>
      </c>
      <c r="H16" s="514">
        <v>0.5</v>
      </c>
      <c r="I16" s="355"/>
      <c r="J16" s="352"/>
      <c r="K16" s="355"/>
      <c r="L16" s="514">
        <v>0.5</v>
      </c>
      <c r="M16" s="355"/>
      <c r="N16" s="352"/>
      <c r="O16" s="355"/>
      <c r="P16" s="404">
        <f t="shared" si="0"/>
        <v>1</v>
      </c>
      <c r="Q16" s="402">
        <f t="shared" si="0"/>
        <v>0</v>
      </c>
      <c r="R16" s="326"/>
      <c r="S16" s="326" t="s">
        <v>1910</v>
      </c>
      <c r="T16" s="326" t="s">
        <v>1909</v>
      </c>
      <c r="U16" s="326" t="s">
        <v>1711</v>
      </c>
      <c r="V16" s="326" t="s">
        <v>1856</v>
      </c>
    </row>
    <row r="17" spans="1:22" ht="15.75" hidden="1">
      <c r="A17" s="612"/>
      <c r="B17" s="579"/>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hidden="1">
      <c r="A18" s="612"/>
      <c r="B18" s="579"/>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hidden="1">
      <c r="A19" s="612"/>
      <c r="B19" s="579"/>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hidden="1">
      <c r="A20" s="613"/>
      <c r="B20" s="580"/>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c r="A21" s="301"/>
      <c r="B21" s="242"/>
      <c r="C21" s="301" t="s">
        <v>115</v>
      </c>
      <c r="D21" s="301"/>
      <c r="E21" s="242"/>
      <c r="F21" s="242"/>
      <c r="G21" s="242"/>
      <c r="H21" s="80">
        <f t="shared" ref="H21:Q21" si="1">SUM(H9:H20)</f>
        <v>12.5</v>
      </c>
      <c r="I21" s="234">
        <f t="shared" si="1"/>
        <v>186783.63888888888</v>
      </c>
      <c r="J21" s="80">
        <f t="shared" si="1"/>
        <v>5360.916666666667</v>
      </c>
      <c r="K21" s="234">
        <f t="shared" si="1"/>
        <v>162478.47222222222</v>
      </c>
      <c r="L21" s="80">
        <f t="shared" si="1"/>
        <v>2.5</v>
      </c>
      <c r="M21" s="234">
        <f t="shared" si="1"/>
        <v>1782.6388888888889</v>
      </c>
      <c r="N21" s="80">
        <f t="shared" si="1"/>
        <v>0</v>
      </c>
      <c r="O21" s="234">
        <f t="shared" si="1"/>
        <v>0</v>
      </c>
      <c r="P21" s="234">
        <f t="shared" si="1"/>
        <v>5375.916666666667</v>
      </c>
      <c r="Q21" s="234">
        <f t="shared" si="1"/>
        <v>351044.75</v>
      </c>
      <c r="R21" s="68"/>
      <c r="S21" s="68"/>
      <c r="T21" s="68"/>
      <c r="U21" s="68"/>
      <c r="V21" s="68"/>
    </row>
    <row r="23" spans="1:22">
      <c r="C23" s="459"/>
    </row>
    <row r="24" spans="1:22">
      <c r="C24" s="459"/>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AB42"/>
  <sheetViews>
    <sheetView zoomScale="60" zoomScaleNormal="60" workbookViewId="0">
      <pane ySplit="6" topLeftCell="A7" activePane="bottomLeft" state="frozen"/>
      <selection activeCell="R7" sqref="R7"/>
      <selection pane="bottomLeft" activeCell="Y1" sqref="Y1"/>
    </sheetView>
  </sheetViews>
  <sheetFormatPr baseColWidth="10" defaultRowHeight="15"/>
  <cols>
    <col min="1" max="1" width="34" customWidth="1"/>
    <col min="2" max="2" width="35.7109375" customWidth="1"/>
    <col min="3" max="3" width="27.42578125" customWidth="1"/>
    <col min="4" max="4" width="27.42578125" style="459"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c r="A1" s="618" t="s">
        <v>1344</v>
      </c>
      <c r="B1" s="618"/>
      <c r="C1" s="618"/>
      <c r="D1" s="618"/>
      <c r="E1" s="618"/>
      <c r="F1" s="618"/>
      <c r="G1" s="618"/>
      <c r="H1" s="618"/>
      <c r="I1" s="618"/>
      <c r="J1" s="618"/>
      <c r="K1" s="618"/>
      <c r="L1" s="618"/>
      <c r="M1" s="618"/>
      <c r="N1" s="618"/>
      <c r="O1" s="618"/>
      <c r="P1" s="618"/>
      <c r="Q1" s="618"/>
      <c r="R1" s="618"/>
      <c r="S1" s="618"/>
      <c r="T1" s="618"/>
      <c r="U1" s="618"/>
      <c r="V1" s="502" t="s">
        <v>1673</v>
      </c>
      <c r="W1" s="502" t="s">
        <v>1674</v>
      </c>
      <c r="X1" s="502" t="s">
        <v>1675</v>
      </c>
      <c r="Y1" s="502" t="s">
        <v>1676</v>
      </c>
      <c r="Z1" s="502" t="s">
        <v>1677</v>
      </c>
      <c r="AA1" s="502" t="s">
        <v>1678</v>
      </c>
      <c r="AB1" s="502" t="s">
        <v>1679</v>
      </c>
    </row>
    <row r="2" spans="1:28">
      <c r="A2" s="619" t="s">
        <v>1421</v>
      </c>
      <c r="B2" s="619"/>
      <c r="C2" s="619"/>
      <c r="D2" s="619"/>
      <c r="E2" s="619"/>
      <c r="F2" s="619"/>
      <c r="G2" s="619"/>
      <c r="H2" s="619"/>
      <c r="I2" s="619"/>
      <c r="J2" s="619"/>
      <c r="K2" s="619"/>
      <c r="L2" s="619"/>
      <c r="M2" s="619"/>
      <c r="N2" s="619"/>
      <c r="O2" s="619"/>
      <c r="P2" s="619"/>
      <c r="Q2" s="619"/>
      <c r="R2" s="619"/>
      <c r="S2" s="619"/>
      <c r="T2" s="619"/>
      <c r="U2" s="619"/>
    </row>
    <row r="3" spans="1:28" ht="13.5" customHeight="1">
      <c r="A3" s="313" t="s">
        <v>1422</v>
      </c>
      <c r="B3" s="314"/>
      <c r="C3" s="314"/>
      <c r="D3" s="314"/>
      <c r="E3" s="314"/>
      <c r="F3" s="314"/>
      <c r="G3" s="314"/>
      <c r="H3" s="314"/>
      <c r="I3" s="314"/>
      <c r="J3" s="314"/>
      <c r="K3" s="314"/>
      <c r="L3" s="314"/>
      <c r="M3" s="505" t="s">
        <v>1632</v>
      </c>
      <c r="N3" s="505" t="s">
        <v>1633</v>
      </c>
      <c r="O3" s="505" t="s">
        <v>1634</v>
      </c>
      <c r="P3" s="505" t="s">
        <v>1635</v>
      </c>
      <c r="Q3" s="314"/>
      <c r="R3" s="314"/>
      <c r="S3" s="314"/>
      <c r="T3" s="314"/>
      <c r="U3" s="314"/>
    </row>
    <row r="4" spans="1:28" ht="15" customHeight="1">
      <c r="A4" s="566" t="s">
        <v>96</v>
      </c>
      <c r="B4" s="565" t="s">
        <v>110</v>
      </c>
      <c r="C4" s="568" t="s">
        <v>1523</v>
      </c>
      <c r="D4" s="568" t="s">
        <v>1524</v>
      </c>
      <c r="E4" s="568" t="s">
        <v>86</v>
      </c>
      <c r="F4" s="568" t="s">
        <v>391</v>
      </c>
      <c r="G4" s="568" t="s">
        <v>87</v>
      </c>
      <c r="H4" s="571" t="s">
        <v>99</v>
      </c>
      <c r="I4" s="577"/>
      <c r="J4" s="577"/>
      <c r="K4" s="577"/>
      <c r="L4" s="577"/>
      <c r="M4" s="577"/>
      <c r="N4" s="577"/>
      <c r="O4" s="572"/>
      <c r="P4" s="573" t="s">
        <v>100</v>
      </c>
      <c r="Q4" s="574"/>
      <c r="R4" s="565" t="s">
        <v>102</v>
      </c>
      <c r="S4" s="565" t="s">
        <v>109</v>
      </c>
      <c r="T4" s="565" t="s">
        <v>108</v>
      </c>
      <c r="U4" s="562" t="s">
        <v>88</v>
      </c>
    </row>
    <row r="5" spans="1:28" ht="15" customHeight="1">
      <c r="A5" s="566"/>
      <c r="B5" s="566"/>
      <c r="C5" s="569"/>
      <c r="D5" s="569"/>
      <c r="E5" s="569"/>
      <c r="F5" s="569"/>
      <c r="G5" s="569"/>
      <c r="H5" s="571" t="s">
        <v>103</v>
      </c>
      <c r="I5" s="572"/>
      <c r="J5" s="571" t="s">
        <v>104</v>
      </c>
      <c r="K5" s="572"/>
      <c r="L5" s="571" t="s">
        <v>105</v>
      </c>
      <c r="M5" s="572"/>
      <c r="N5" s="571" t="s">
        <v>106</v>
      </c>
      <c r="O5" s="572"/>
      <c r="P5" s="575"/>
      <c r="Q5" s="576"/>
      <c r="R5" s="566"/>
      <c r="S5" s="566"/>
      <c r="T5" s="566"/>
      <c r="U5" s="563"/>
    </row>
    <row r="6" spans="1:28" ht="25.5">
      <c r="A6" s="567"/>
      <c r="B6" s="567"/>
      <c r="C6" s="570"/>
      <c r="D6" s="570"/>
      <c r="E6" s="570"/>
      <c r="F6" s="570"/>
      <c r="G6" s="570"/>
      <c r="H6" s="435" t="s">
        <v>107</v>
      </c>
      <c r="I6" s="435" t="s">
        <v>12</v>
      </c>
      <c r="J6" s="435" t="s">
        <v>107</v>
      </c>
      <c r="K6" s="435" t="s">
        <v>12</v>
      </c>
      <c r="L6" s="435" t="s">
        <v>107</v>
      </c>
      <c r="M6" s="435" t="s">
        <v>12</v>
      </c>
      <c r="N6" s="435" t="s">
        <v>107</v>
      </c>
      <c r="O6" s="435" t="s">
        <v>12</v>
      </c>
      <c r="P6" s="435" t="s">
        <v>107</v>
      </c>
      <c r="Q6" s="435" t="s">
        <v>12</v>
      </c>
      <c r="R6" s="567"/>
      <c r="S6" s="567"/>
      <c r="T6" s="567"/>
      <c r="U6" s="564"/>
    </row>
    <row r="7" spans="1:28" ht="15.75">
      <c r="A7" s="436"/>
      <c r="B7" s="437"/>
      <c r="C7" s="438"/>
      <c r="D7" s="438"/>
      <c r="E7" s="438"/>
      <c r="F7" s="439"/>
      <c r="G7" s="438"/>
      <c r="H7" s="440"/>
      <c r="I7" s="440"/>
      <c r="J7" s="440"/>
      <c r="K7" s="440"/>
      <c r="L7" s="440"/>
      <c r="M7" s="440"/>
      <c r="N7" s="440"/>
      <c r="O7" s="440"/>
      <c r="P7" s="440"/>
      <c r="Q7" s="440"/>
      <c r="R7" s="441"/>
      <c r="S7" s="441"/>
      <c r="T7" s="441"/>
      <c r="U7" s="442"/>
    </row>
    <row r="8" spans="1:28" ht="141.75">
      <c r="A8" s="581" t="s">
        <v>1507</v>
      </c>
      <c r="B8" s="620" t="s">
        <v>1508</v>
      </c>
      <c r="C8" s="277" t="s">
        <v>1632</v>
      </c>
      <c r="D8" s="277" t="s">
        <v>2017</v>
      </c>
      <c r="E8" s="309" t="s">
        <v>1673</v>
      </c>
      <c r="F8" s="309">
        <v>14141</v>
      </c>
      <c r="G8" s="277" t="s">
        <v>2014</v>
      </c>
      <c r="H8" s="521"/>
      <c r="I8" s="364"/>
      <c r="J8" s="521">
        <v>1</v>
      </c>
      <c r="K8" s="364">
        <f>+'5. ACTIVIDADES ESPECIALES'!$D$1067/3</f>
        <v>59727</v>
      </c>
      <c r="L8" s="277">
        <v>1</v>
      </c>
      <c r="M8" s="364">
        <f>+'5. ACTIVIDADES ESPECIALES'!$D$1067/3</f>
        <v>59727</v>
      </c>
      <c r="N8" s="277">
        <v>1</v>
      </c>
      <c r="O8" s="364">
        <f>+'5. ACTIVIDADES ESPECIALES'!$D$1067/3</f>
        <v>59727</v>
      </c>
      <c r="P8" s="401">
        <f t="shared" ref="P8:Q8" si="0">H8+J8+L8+N8</f>
        <v>3</v>
      </c>
      <c r="Q8" s="402">
        <f t="shared" si="0"/>
        <v>179181</v>
      </c>
      <c r="R8" s="277" t="s">
        <v>2018</v>
      </c>
      <c r="S8" s="277" t="s">
        <v>2019</v>
      </c>
      <c r="T8" s="277" t="s">
        <v>1871</v>
      </c>
      <c r="U8" s="277" t="s">
        <v>2020</v>
      </c>
    </row>
    <row r="9" spans="1:28" s="366" customFormat="1" ht="110.25">
      <c r="A9" s="582"/>
      <c r="B9" s="620"/>
      <c r="C9" s="277" t="s">
        <v>1634</v>
      </c>
      <c r="D9" s="277" t="s">
        <v>2048</v>
      </c>
      <c r="E9" s="309" t="s">
        <v>1675</v>
      </c>
      <c r="F9" s="309">
        <v>14142</v>
      </c>
      <c r="G9" s="277" t="s">
        <v>2037</v>
      </c>
      <c r="H9" s="521">
        <v>1</v>
      </c>
      <c r="I9" s="364">
        <f>+'5. ACTIVIDADES ESPECIALES'!D1155</f>
        <v>179181</v>
      </c>
      <c r="J9" s="277"/>
      <c r="K9" s="364"/>
      <c r="L9" s="277"/>
      <c r="M9" s="364"/>
      <c r="N9" s="277"/>
      <c r="O9" s="364"/>
      <c r="P9" s="401">
        <f t="shared" ref="P9:P11" si="1">H9+J9+L9+N9</f>
        <v>1</v>
      </c>
      <c r="Q9" s="402">
        <f t="shared" ref="Q9:Q11" si="2">I9+K9+M9+O9</f>
        <v>179181</v>
      </c>
      <c r="R9" s="277" t="s">
        <v>2049</v>
      </c>
      <c r="S9" s="277" t="s">
        <v>2050</v>
      </c>
      <c r="T9" s="277" t="s">
        <v>2041</v>
      </c>
      <c r="U9" s="277" t="s">
        <v>2051</v>
      </c>
    </row>
    <row r="10" spans="1:28" s="366" customFormat="1" ht="15.75" hidden="1">
      <c r="A10" s="582"/>
      <c r="B10" s="620"/>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59" customFormat="1" ht="15.75" hidden="1">
      <c r="A11" s="582"/>
      <c r="B11" s="620"/>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hidden="1">
      <c r="A12" s="582"/>
      <c r="B12" s="620"/>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59" customFormat="1" ht="15.75" hidden="1">
      <c r="A13" s="582"/>
      <c r="B13" s="620"/>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59" customFormat="1" ht="15.75" hidden="1">
      <c r="A14" s="582"/>
      <c r="B14" s="620"/>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hidden="1">
      <c r="A15" s="582"/>
      <c r="B15" s="620"/>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59" customFormat="1" ht="15.75" hidden="1">
      <c r="A16" s="582"/>
      <c r="B16" s="620"/>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hidden="1">
      <c r="A17" s="582"/>
      <c r="B17" s="620"/>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hidden="1">
      <c r="A18" s="582"/>
      <c r="B18" s="620"/>
      <c r="C18" s="277"/>
      <c r="D18" s="277"/>
      <c r="E18" s="309"/>
      <c r="F18" s="277">
        <v>14142</v>
      </c>
      <c r="G18" s="277"/>
      <c r="H18" s="363"/>
      <c r="I18" s="364"/>
      <c r="J18" s="277"/>
      <c r="K18" s="364"/>
      <c r="L18" s="277"/>
      <c r="M18" s="364"/>
      <c r="N18" s="277"/>
      <c r="O18" s="364"/>
      <c r="P18" s="401">
        <f t="shared" si="3"/>
        <v>0</v>
      </c>
      <c r="Q18" s="402">
        <f t="shared" si="4"/>
        <v>0</v>
      </c>
      <c r="R18" s="277"/>
      <c r="S18" s="277"/>
      <c r="T18" s="277"/>
      <c r="U18" s="277"/>
    </row>
    <row r="19" spans="1:21" ht="141.75">
      <c r="A19" s="582"/>
      <c r="B19" s="614" t="s">
        <v>1509</v>
      </c>
      <c r="C19" s="277" t="s">
        <v>1635</v>
      </c>
      <c r="D19" s="277" t="s">
        <v>2015</v>
      </c>
      <c r="E19" s="309" t="s">
        <v>1678</v>
      </c>
      <c r="F19" s="277">
        <v>14143</v>
      </c>
      <c r="G19" s="277" t="s">
        <v>2021</v>
      </c>
      <c r="H19" s="277"/>
      <c r="I19" s="364"/>
      <c r="J19" s="277">
        <v>1</v>
      </c>
      <c r="K19" s="364">
        <f>+'5. ACTIVIDADES ESPECIALES'!$D$1111/3</f>
        <v>59727</v>
      </c>
      <c r="L19" s="277">
        <v>1</v>
      </c>
      <c r="M19" s="364">
        <f>+'5. ACTIVIDADES ESPECIALES'!$D$1111/3</f>
        <v>59727</v>
      </c>
      <c r="N19" s="277">
        <v>1</v>
      </c>
      <c r="O19" s="364">
        <f>+'5. ACTIVIDADES ESPECIALES'!$D$1111/3</f>
        <v>59727</v>
      </c>
      <c r="P19" s="401">
        <f t="shared" si="3"/>
        <v>3</v>
      </c>
      <c r="Q19" s="402">
        <f t="shared" si="4"/>
        <v>179181</v>
      </c>
      <c r="R19" s="277" t="s">
        <v>2018</v>
      </c>
      <c r="S19" s="277" t="s">
        <v>2016</v>
      </c>
      <c r="T19" s="277" t="s">
        <v>1871</v>
      </c>
      <c r="U19" s="277" t="s">
        <v>2020</v>
      </c>
    </row>
    <row r="20" spans="1:21" ht="110.25">
      <c r="A20" s="582"/>
      <c r="B20" s="614"/>
      <c r="C20" s="277" t="s">
        <v>1634</v>
      </c>
      <c r="D20" s="277" t="s">
        <v>2042</v>
      </c>
      <c r="E20" s="309" t="s">
        <v>1675</v>
      </c>
      <c r="F20" s="277">
        <v>14144</v>
      </c>
      <c r="G20" s="277" t="s">
        <v>2038</v>
      </c>
      <c r="H20" s="363">
        <v>0.5</v>
      </c>
      <c r="I20" s="364"/>
      <c r="J20" s="277"/>
      <c r="K20" s="364"/>
      <c r="L20" s="277"/>
      <c r="M20" s="364"/>
      <c r="N20" s="363">
        <v>0.5</v>
      </c>
      <c r="O20" s="364"/>
      <c r="P20" s="401">
        <f t="shared" si="3"/>
        <v>1</v>
      </c>
      <c r="Q20" s="402">
        <f t="shared" si="4"/>
        <v>0</v>
      </c>
      <c r="R20" s="277" t="s">
        <v>2043</v>
      </c>
      <c r="S20" s="277" t="s">
        <v>2019</v>
      </c>
      <c r="T20" s="277" t="s">
        <v>2044</v>
      </c>
      <c r="U20" s="277" t="s">
        <v>2045</v>
      </c>
    </row>
    <row r="21" spans="1:21" s="366" customFormat="1" ht="110.25">
      <c r="A21" s="582"/>
      <c r="B21" s="614"/>
      <c r="C21" s="277" t="s">
        <v>1633</v>
      </c>
      <c r="D21" s="277" t="s">
        <v>2040</v>
      </c>
      <c r="E21" s="309" t="s">
        <v>1678</v>
      </c>
      <c r="F21" s="526">
        <v>14145</v>
      </c>
      <c r="G21" s="277" t="s">
        <v>2039</v>
      </c>
      <c r="H21" s="363"/>
      <c r="I21" s="364"/>
      <c r="J21" s="277"/>
      <c r="K21" s="364"/>
      <c r="L21" s="277"/>
      <c r="M21" s="364"/>
      <c r="N21" s="363">
        <v>1</v>
      </c>
      <c r="O21" s="364"/>
      <c r="P21" s="401">
        <f t="shared" si="3"/>
        <v>1</v>
      </c>
      <c r="Q21" s="402">
        <f t="shared" si="4"/>
        <v>0</v>
      </c>
      <c r="R21" s="277" t="s">
        <v>2046</v>
      </c>
      <c r="S21" s="277" t="s">
        <v>2047</v>
      </c>
      <c r="T21" s="277" t="s">
        <v>2044</v>
      </c>
      <c r="U21" s="277" t="s">
        <v>2045</v>
      </c>
    </row>
    <row r="22" spans="1:21" s="366" customFormat="1" ht="15.75" hidden="1">
      <c r="A22" s="582"/>
      <c r="B22" s="614"/>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hidden="1">
      <c r="A23" s="582"/>
      <c r="B23" s="614"/>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hidden="1">
      <c r="A24" s="582"/>
      <c r="B24" s="614"/>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hidden="1">
      <c r="A25" s="582"/>
      <c r="B25" s="614"/>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hidden="1">
      <c r="A26" s="582"/>
      <c r="B26" s="614"/>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hidden="1">
      <c r="A27" s="582"/>
      <c r="B27" s="614"/>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hidden="1">
      <c r="A28" s="582"/>
      <c r="B28" s="614"/>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hidden="1">
      <c r="A29" s="582"/>
      <c r="B29" s="614"/>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hidden="1">
      <c r="A30" s="582"/>
      <c r="B30" s="614" t="s">
        <v>1510</v>
      </c>
      <c r="C30" s="277"/>
      <c r="D30" s="522"/>
      <c r="E30" s="309"/>
      <c r="F30" s="277"/>
      <c r="G30" s="277"/>
      <c r="H30" s="277"/>
      <c r="I30" s="364"/>
      <c r="J30" s="277"/>
      <c r="K30" s="364"/>
      <c r="L30" s="277"/>
      <c r="M30" s="364"/>
      <c r="N30" s="277"/>
      <c r="O30" s="364"/>
      <c r="P30" s="401">
        <f t="shared" si="3"/>
        <v>0</v>
      </c>
      <c r="Q30" s="402">
        <f t="shared" si="4"/>
        <v>0</v>
      </c>
      <c r="R30" s="277"/>
      <c r="S30" s="277"/>
      <c r="T30" s="277"/>
      <c r="U30" s="360"/>
    </row>
    <row r="31" spans="1:21" ht="15.75" hidden="1">
      <c r="A31" s="582"/>
      <c r="B31" s="614"/>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hidden="1">
      <c r="A32" s="582"/>
      <c r="B32" s="614"/>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hidden="1">
      <c r="A33" s="582"/>
      <c r="B33" s="614"/>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hidden="1">
      <c r="A34" s="582"/>
      <c r="B34" s="614"/>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hidden="1">
      <c r="A35" s="582"/>
      <c r="B35" s="614"/>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c r="A36" s="615" t="s">
        <v>1345</v>
      </c>
      <c r="B36" s="616"/>
      <c r="C36" s="616"/>
      <c r="D36" s="616"/>
      <c r="E36" s="616"/>
      <c r="F36" s="616"/>
      <c r="G36" s="617"/>
      <c r="H36" s="232">
        <f t="shared" ref="H36:Q36" si="7">SUM(H8:H35)</f>
        <v>1.5</v>
      </c>
      <c r="I36" s="232">
        <f t="shared" si="7"/>
        <v>179181</v>
      </c>
      <c r="J36" s="232">
        <f t="shared" si="7"/>
        <v>2</v>
      </c>
      <c r="K36" s="232">
        <f t="shared" si="7"/>
        <v>119454</v>
      </c>
      <c r="L36" s="232">
        <f t="shared" si="7"/>
        <v>2</v>
      </c>
      <c r="M36" s="232">
        <f t="shared" si="7"/>
        <v>119454</v>
      </c>
      <c r="N36" s="232">
        <f t="shared" si="7"/>
        <v>3.5</v>
      </c>
      <c r="O36" s="232">
        <f t="shared" si="7"/>
        <v>119454</v>
      </c>
      <c r="P36" s="232">
        <f t="shared" si="7"/>
        <v>9</v>
      </c>
      <c r="Q36" s="232">
        <f t="shared" si="7"/>
        <v>537543</v>
      </c>
      <c r="R36" s="264"/>
      <c r="S36" s="264"/>
      <c r="T36" s="264"/>
      <c r="U36" s="278"/>
    </row>
    <row r="39" spans="1:21">
      <c r="B39" s="459"/>
    </row>
    <row r="40" spans="1:21">
      <c r="B40" s="459"/>
    </row>
    <row r="41" spans="1:21">
      <c r="B41" s="459"/>
    </row>
    <row r="42" spans="1:21">
      <c r="B42" s="459"/>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B35"/>
  <sheetViews>
    <sheetView workbookViewId="0">
      <pane ySplit="8" topLeftCell="A9" activePane="bottomLeft" state="frozen"/>
      <selection activeCell="K7" sqref="K7"/>
      <selection pane="bottomLeft" activeCell="D19" sqref="D19"/>
    </sheetView>
  </sheetViews>
  <sheetFormatPr baseColWidth="10" defaultRowHeight="15"/>
  <cols>
    <col min="1" max="1" width="35.7109375" customWidth="1"/>
    <col min="2" max="2" width="35.85546875" customWidth="1"/>
    <col min="3" max="3" width="27.42578125" customWidth="1"/>
    <col min="4" max="4" width="27.42578125" style="459"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c r="B1" s="502" t="s">
        <v>1636</v>
      </c>
      <c r="C1" s="502" t="s">
        <v>1637</v>
      </c>
      <c r="D1" s="502" t="s">
        <v>1638</v>
      </c>
      <c r="E1" s="502" t="s">
        <v>1639</v>
      </c>
      <c r="F1" s="621" t="s">
        <v>1355</v>
      </c>
      <c r="G1" s="621"/>
      <c r="H1" s="621"/>
      <c r="I1" s="621"/>
      <c r="J1" s="621"/>
      <c r="K1" s="621"/>
      <c r="L1" s="621"/>
      <c r="M1" s="621"/>
      <c r="N1" s="290"/>
      <c r="O1" s="290"/>
      <c r="P1" s="290"/>
      <c r="Q1" s="290"/>
      <c r="R1" s="290"/>
      <c r="S1" s="290"/>
      <c r="T1" s="290"/>
      <c r="U1" s="290"/>
      <c r="V1" s="290"/>
      <c r="W1" s="290"/>
      <c r="X1" s="290"/>
      <c r="Y1" s="290"/>
      <c r="Z1" s="290"/>
      <c r="AA1" s="290"/>
      <c r="AB1" s="290"/>
    </row>
    <row r="2" spans="1:28" ht="18.7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c r="A3" s="318" t="s">
        <v>1423</v>
      </c>
      <c r="D3" s="459"/>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c r="A4" s="318" t="s">
        <v>1424</v>
      </c>
      <c r="D4" s="459"/>
      <c r="H4" s="290"/>
      <c r="I4" s="233"/>
      <c r="J4" s="290"/>
      <c r="K4" s="290"/>
      <c r="L4" s="290"/>
      <c r="M4" s="290"/>
      <c r="N4" s="290"/>
      <c r="O4" s="290"/>
      <c r="P4" s="290"/>
      <c r="Q4" s="290"/>
      <c r="R4" s="290"/>
      <c r="S4" s="290"/>
      <c r="T4" s="290"/>
      <c r="U4" s="290"/>
      <c r="V4" s="290"/>
      <c r="W4" s="290"/>
      <c r="X4" s="290"/>
      <c r="Y4" s="290"/>
      <c r="Z4" s="290"/>
      <c r="AA4" s="290"/>
      <c r="AB4" s="290"/>
    </row>
    <row r="5" spans="1:28" ht="18.75" customHeight="1">
      <c r="A5" s="610" t="s">
        <v>1425</v>
      </c>
      <c r="B5" s="622"/>
      <c r="C5" s="622"/>
      <c r="D5" s="622"/>
      <c r="E5" s="622"/>
      <c r="F5" s="622"/>
      <c r="G5" s="622"/>
      <c r="H5" s="622"/>
      <c r="I5" s="622"/>
      <c r="J5" s="622"/>
      <c r="K5" s="622"/>
      <c r="L5" s="622"/>
      <c r="M5" s="622"/>
      <c r="N5" s="622"/>
      <c r="O5" s="622"/>
      <c r="P5" s="622"/>
      <c r="Q5" s="622"/>
      <c r="R5" s="622"/>
      <c r="S5" s="622"/>
      <c r="T5" s="622"/>
      <c r="U5" s="622"/>
      <c r="V5" s="622"/>
    </row>
    <row r="6" spans="1:28" ht="15" customHeight="1">
      <c r="A6" s="566" t="s">
        <v>96</v>
      </c>
      <c r="B6" s="565" t="s">
        <v>110</v>
      </c>
      <c r="C6" s="568" t="s">
        <v>1523</v>
      </c>
      <c r="D6" s="568" t="s">
        <v>1524</v>
      </c>
      <c r="E6" s="568" t="s">
        <v>86</v>
      </c>
      <c r="F6" s="568" t="s">
        <v>391</v>
      </c>
      <c r="G6" s="568" t="s">
        <v>87</v>
      </c>
      <c r="H6" s="571" t="s">
        <v>99</v>
      </c>
      <c r="I6" s="577"/>
      <c r="J6" s="577"/>
      <c r="K6" s="577"/>
      <c r="L6" s="577"/>
      <c r="M6" s="577"/>
      <c r="N6" s="577"/>
      <c r="O6" s="572"/>
      <c r="P6" s="573" t="s">
        <v>100</v>
      </c>
      <c r="Q6" s="574"/>
      <c r="R6" s="565" t="s">
        <v>101</v>
      </c>
      <c r="S6" s="565" t="s">
        <v>102</v>
      </c>
      <c r="T6" s="565" t="s">
        <v>109</v>
      </c>
      <c r="U6" s="565" t="s">
        <v>108</v>
      </c>
      <c r="V6" s="562" t="s">
        <v>88</v>
      </c>
    </row>
    <row r="7" spans="1:28" ht="15" customHeight="1">
      <c r="A7" s="566"/>
      <c r="B7" s="566"/>
      <c r="C7" s="569"/>
      <c r="D7" s="569"/>
      <c r="E7" s="569"/>
      <c r="F7" s="569"/>
      <c r="G7" s="569"/>
      <c r="H7" s="571" t="s">
        <v>103</v>
      </c>
      <c r="I7" s="572"/>
      <c r="J7" s="571" t="s">
        <v>104</v>
      </c>
      <c r="K7" s="572"/>
      <c r="L7" s="571" t="s">
        <v>105</v>
      </c>
      <c r="M7" s="572"/>
      <c r="N7" s="571" t="s">
        <v>106</v>
      </c>
      <c r="O7" s="572"/>
      <c r="P7" s="575"/>
      <c r="Q7" s="576"/>
      <c r="R7" s="566"/>
      <c r="S7" s="566"/>
      <c r="T7" s="566"/>
      <c r="U7" s="566"/>
      <c r="V7" s="563"/>
    </row>
    <row r="8" spans="1:28" ht="25.5">
      <c r="A8" s="567"/>
      <c r="B8" s="567"/>
      <c r="C8" s="570"/>
      <c r="D8" s="570"/>
      <c r="E8" s="570"/>
      <c r="F8" s="570"/>
      <c r="G8" s="570"/>
      <c r="H8" s="435" t="s">
        <v>107</v>
      </c>
      <c r="I8" s="435" t="s">
        <v>12</v>
      </c>
      <c r="J8" s="435" t="s">
        <v>107</v>
      </c>
      <c r="K8" s="435" t="s">
        <v>12</v>
      </c>
      <c r="L8" s="435" t="s">
        <v>107</v>
      </c>
      <c r="M8" s="435" t="s">
        <v>12</v>
      </c>
      <c r="N8" s="435" t="s">
        <v>107</v>
      </c>
      <c r="O8" s="435" t="s">
        <v>12</v>
      </c>
      <c r="P8" s="435" t="s">
        <v>107</v>
      </c>
      <c r="Q8" s="435" t="s">
        <v>12</v>
      </c>
      <c r="R8" s="567"/>
      <c r="S8" s="567"/>
      <c r="T8" s="567"/>
      <c r="U8" s="567"/>
      <c r="V8" s="564"/>
    </row>
    <row r="9" spans="1:28" s="366" customFormat="1" ht="15.75">
      <c r="A9" s="436"/>
      <c r="B9" s="437"/>
      <c r="C9" s="438"/>
      <c r="D9" s="438"/>
      <c r="E9" s="438"/>
      <c r="F9" s="439"/>
      <c r="G9" s="438"/>
      <c r="H9" s="440"/>
      <c r="I9" s="440"/>
      <c r="J9" s="440"/>
      <c r="K9" s="440"/>
      <c r="L9" s="440"/>
      <c r="M9" s="440"/>
      <c r="N9" s="440"/>
      <c r="O9" s="440"/>
      <c r="P9" s="440"/>
      <c r="Q9" s="440"/>
      <c r="R9" s="441"/>
      <c r="S9" s="441"/>
      <c r="T9" s="441"/>
      <c r="U9" s="441"/>
      <c r="V9" s="442"/>
    </row>
    <row r="10" spans="1:28" ht="15.75">
      <c r="A10" s="623" t="s">
        <v>1427</v>
      </c>
      <c r="B10" s="623" t="s">
        <v>1426</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c r="A11" s="623"/>
      <c r="B11" s="623"/>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c r="A12" s="623"/>
      <c r="B12" s="623"/>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c r="A13" s="623"/>
      <c r="B13" s="623"/>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c r="A14" s="623"/>
      <c r="B14" s="623"/>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c r="A15" s="623"/>
      <c r="B15" s="623"/>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c r="A16" s="623"/>
      <c r="B16" s="623"/>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c r="A17" s="578" t="s">
        <v>1429</v>
      </c>
      <c r="B17" s="578"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c r="A18" s="579"/>
      <c r="B18" s="579"/>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c r="A19" s="579"/>
      <c r="B19" s="579"/>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c r="A20" s="579"/>
      <c r="B20" s="579"/>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c r="A21" s="579"/>
      <c r="B21" s="579"/>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c r="A22" s="580"/>
      <c r="B22" s="580"/>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c r="A23" s="623" t="s">
        <v>1430</v>
      </c>
      <c r="B23" s="578"/>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c r="A24" s="623"/>
      <c r="B24" s="579"/>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c r="A25" s="623"/>
      <c r="B25" s="579"/>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c r="A26" s="623"/>
      <c r="B26" s="579"/>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c r="A27" s="623"/>
      <c r="B27" s="579"/>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c r="A28" s="623"/>
      <c r="B28" s="580"/>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c r="A29" s="295"/>
      <c r="B29" s="296"/>
      <c r="C29" s="296"/>
      <c r="D29" s="296"/>
      <c r="E29" s="295" t="s">
        <v>1428</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c r="C32" s="459"/>
    </row>
    <row r="33" spans="3:3">
      <c r="C33" s="459"/>
    </row>
    <row r="34" spans="3:3">
      <c r="C34" s="459"/>
    </row>
    <row r="35" spans="3:3">
      <c r="C35" s="459"/>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cols>
    <col min="1" max="1" width="35.7109375" style="366" customWidth="1"/>
    <col min="2" max="2" width="35.85546875" style="366" customWidth="1"/>
    <col min="3" max="3" width="27.42578125" style="366" customWidth="1"/>
    <col min="4" max="4" width="27.42578125" style="459"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c r="A1" s="410"/>
      <c r="B1" s="410"/>
      <c r="C1" s="410"/>
      <c r="D1" s="410"/>
      <c r="E1" s="410"/>
      <c r="F1" s="624" t="s">
        <v>1469</v>
      </c>
      <c r="G1" s="624"/>
      <c r="H1" s="624"/>
      <c r="I1" s="624"/>
      <c r="J1" s="624"/>
      <c r="K1" s="624"/>
      <c r="L1" s="624"/>
      <c r="M1" s="624"/>
      <c r="N1" s="411"/>
      <c r="O1" s="459" t="s">
        <v>1640</v>
      </c>
      <c r="P1" s="459" t="s">
        <v>1641</v>
      </c>
      <c r="Q1" s="459" t="s">
        <v>1642</v>
      </c>
      <c r="R1" s="459" t="s">
        <v>1643</v>
      </c>
      <c r="S1" s="459" t="s">
        <v>1644</v>
      </c>
      <c r="T1" s="459" t="s">
        <v>1645</v>
      </c>
      <c r="U1" s="459" t="s">
        <v>1646</v>
      </c>
      <c r="V1" s="459" t="s">
        <v>1647</v>
      </c>
      <c r="W1" s="459" t="s">
        <v>1648</v>
      </c>
      <c r="X1" s="459" t="s">
        <v>1649</v>
      </c>
      <c r="Y1" s="459" t="s">
        <v>1650</v>
      </c>
      <c r="Z1" s="459" t="s">
        <v>1651</v>
      </c>
      <c r="AA1" s="459" t="s">
        <v>1652</v>
      </c>
      <c r="AB1" s="459" t="s">
        <v>1653</v>
      </c>
      <c r="AC1" s="459" t="s">
        <v>1654</v>
      </c>
      <c r="AD1" s="459" t="s">
        <v>1655</v>
      </c>
      <c r="AE1" s="459" t="s">
        <v>1656</v>
      </c>
      <c r="AF1" s="410"/>
      <c r="AG1" s="410"/>
      <c r="AH1" s="410"/>
      <c r="AI1" s="410"/>
      <c r="AJ1" s="410"/>
      <c r="AK1" s="410"/>
      <c r="AL1" s="410"/>
      <c r="AM1" s="410"/>
      <c r="AN1" s="410"/>
      <c r="AO1" s="410"/>
      <c r="AP1" s="410"/>
    </row>
    <row r="2" spans="1:42" ht="18.7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1475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1486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c r="A5" s="413" t="s">
        <v>1476</v>
      </c>
      <c r="B5" s="414"/>
      <c r="C5" s="414"/>
      <c r="D5" s="414"/>
      <c r="E5" s="414"/>
      <c r="F5" s="414"/>
      <c r="G5" s="414"/>
      <c r="H5" s="414"/>
      <c r="I5" s="414"/>
      <c r="J5" s="414"/>
      <c r="K5" s="414"/>
      <c r="L5" s="414"/>
      <c r="M5" s="414"/>
      <c r="N5" s="414"/>
      <c r="O5" s="414"/>
      <c r="P5" s="414"/>
      <c r="Q5" s="414"/>
      <c r="R5" s="414"/>
      <c r="S5" s="414"/>
      <c r="T5" s="414"/>
      <c r="U5" s="414"/>
    </row>
    <row r="6" spans="1:42" ht="15" customHeight="1">
      <c r="A6" s="566" t="s">
        <v>96</v>
      </c>
      <c r="B6" s="565" t="s">
        <v>110</v>
      </c>
      <c r="C6" s="568" t="s">
        <v>1523</v>
      </c>
      <c r="D6" s="568" t="s">
        <v>1524</v>
      </c>
      <c r="E6" s="568" t="s">
        <v>86</v>
      </c>
      <c r="F6" s="568" t="s">
        <v>391</v>
      </c>
      <c r="G6" s="568" t="s">
        <v>87</v>
      </c>
      <c r="H6" s="571" t="s">
        <v>99</v>
      </c>
      <c r="I6" s="577"/>
      <c r="J6" s="577"/>
      <c r="K6" s="577"/>
      <c r="L6" s="577"/>
      <c r="M6" s="577"/>
      <c r="N6" s="577"/>
      <c r="O6" s="572"/>
      <c r="P6" s="573" t="s">
        <v>100</v>
      </c>
      <c r="Q6" s="574"/>
      <c r="R6" s="565" t="s">
        <v>102</v>
      </c>
      <c r="S6" s="565" t="s">
        <v>109</v>
      </c>
      <c r="T6" s="565" t="s">
        <v>108</v>
      </c>
      <c r="U6" s="562" t="s">
        <v>88</v>
      </c>
    </row>
    <row r="7" spans="1:42" ht="15" customHeight="1">
      <c r="A7" s="566"/>
      <c r="B7" s="566"/>
      <c r="C7" s="569"/>
      <c r="D7" s="569"/>
      <c r="E7" s="569"/>
      <c r="F7" s="569"/>
      <c r="G7" s="569"/>
      <c r="H7" s="571" t="s">
        <v>103</v>
      </c>
      <c r="I7" s="572"/>
      <c r="J7" s="571" t="s">
        <v>104</v>
      </c>
      <c r="K7" s="572"/>
      <c r="L7" s="571" t="s">
        <v>105</v>
      </c>
      <c r="M7" s="572"/>
      <c r="N7" s="571" t="s">
        <v>106</v>
      </c>
      <c r="O7" s="572"/>
      <c r="P7" s="575"/>
      <c r="Q7" s="576"/>
      <c r="R7" s="566"/>
      <c r="S7" s="566"/>
      <c r="T7" s="566"/>
      <c r="U7" s="563"/>
    </row>
    <row r="8" spans="1:42" ht="25.5">
      <c r="A8" s="567"/>
      <c r="B8" s="567"/>
      <c r="C8" s="570"/>
      <c r="D8" s="570"/>
      <c r="E8" s="570"/>
      <c r="F8" s="570"/>
      <c r="G8" s="570"/>
      <c r="H8" s="435" t="s">
        <v>107</v>
      </c>
      <c r="I8" s="435" t="s">
        <v>12</v>
      </c>
      <c r="J8" s="435" t="s">
        <v>107</v>
      </c>
      <c r="K8" s="435" t="s">
        <v>12</v>
      </c>
      <c r="L8" s="435" t="s">
        <v>107</v>
      </c>
      <c r="M8" s="435" t="s">
        <v>12</v>
      </c>
      <c r="N8" s="435" t="s">
        <v>107</v>
      </c>
      <c r="O8" s="435" t="s">
        <v>12</v>
      </c>
      <c r="P8" s="435" t="s">
        <v>107</v>
      </c>
      <c r="Q8" s="435" t="s">
        <v>12</v>
      </c>
      <c r="R8" s="567"/>
      <c r="S8" s="567"/>
      <c r="T8" s="567"/>
      <c r="U8" s="564"/>
    </row>
    <row r="9" spans="1:42" ht="15.75">
      <c r="A9" s="436"/>
      <c r="B9" s="437"/>
      <c r="C9" s="438"/>
      <c r="D9" s="438"/>
      <c r="E9" s="438"/>
      <c r="F9" s="439"/>
      <c r="G9" s="438"/>
      <c r="H9" s="440"/>
      <c r="I9" s="440"/>
      <c r="J9" s="440"/>
      <c r="K9" s="440"/>
      <c r="L9" s="440"/>
      <c r="M9" s="440"/>
      <c r="N9" s="440"/>
      <c r="O9" s="440"/>
      <c r="P9" s="440"/>
      <c r="Q9" s="440"/>
      <c r="R9" s="441"/>
      <c r="S9" s="441"/>
      <c r="T9" s="441"/>
      <c r="U9" s="442"/>
    </row>
    <row r="10" spans="1:42" ht="15.75" customHeight="1">
      <c r="A10" s="578" t="s">
        <v>1477</v>
      </c>
      <c r="B10" s="578" t="s">
        <v>1478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c r="A11" s="579"/>
      <c r="B11" s="579"/>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c r="A12" s="579"/>
      <c r="B12" s="579"/>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c r="A13" s="579"/>
      <c r="B13" s="579"/>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c r="A14" s="579"/>
      <c r="B14" s="579"/>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c r="A15" s="579"/>
      <c r="B15" s="579"/>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c r="A16" s="579"/>
      <c r="B16" s="579"/>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c r="A17" s="579"/>
      <c r="B17" s="580"/>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c r="A18" s="579"/>
      <c r="B18" s="578" t="s">
        <v>1479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c r="A19" s="579"/>
      <c r="B19" s="579"/>
      <c r="C19" s="326"/>
      <c r="D19" s="326"/>
      <c r="E19" s="326"/>
      <c r="F19" s="326"/>
      <c r="G19" s="326"/>
      <c r="H19" s="356"/>
      <c r="I19" s="357"/>
      <c r="J19" s="356"/>
      <c r="K19" s="357"/>
      <c r="L19" s="356"/>
      <c r="M19" s="357"/>
      <c r="N19" s="356"/>
      <c r="O19" s="357"/>
      <c r="P19" s="404"/>
      <c r="Q19" s="402"/>
      <c r="R19" s="326"/>
      <c r="S19" s="326"/>
      <c r="T19" s="326"/>
      <c r="U19" s="326"/>
    </row>
    <row r="20" spans="1:21" ht="15.75">
      <c r="A20" s="579"/>
      <c r="B20" s="579"/>
      <c r="C20" s="326"/>
      <c r="D20" s="326"/>
      <c r="E20" s="326"/>
      <c r="F20" s="326"/>
      <c r="G20" s="326"/>
      <c r="H20" s="356"/>
      <c r="I20" s="357"/>
      <c r="J20" s="356"/>
      <c r="K20" s="357"/>
      <c r="L20" s="356"/>
      <c r="M20" s="357"/>
      <c r="N20" s="356"/>
      <c r="O20" s="357"/>
      <c r="P20" s="404"/>
      <c r="Q20" s="402"/>
      <c r="R20" s="326"/>
      <c r="S20" s="326"/>
      <c r="T20" s="326"/>
      <c r="U20" s="326"/>
    </row>
    <row r="21" spans="1:21" ht="15.75">
      <c r="A21" s="579"/>
      <c r="B21" s="579"/>
      <c r="C21" s="326"/>
      <c r="D21" s="326"/>
      <c r="E21" s="326"/>
      <c r="F21" s="326"/>
      <c r="G21" s="326"/>
      <c r="H21" s="356"/>
      <c r="I21" s="357"/>
      <c r="J21" s="356"/>
      <c r="K21" s="357"/>
      <c r="L21" s="356"/>
      <c r="M21" s="357"/>
      <c r="N21" s="356"/>
      <c r="O21" s="357"/>
      <c r="P21" s="404"/>
      <c r="Q21" s="402"/>
      <c r="R21" s="326"/>
      <c r="S21" s="326"/>
      <c r="T21" s="326"/>
      <c r="U21" s="326"/>
    </row>
    <row r="22" spans="1:21" ht="15.75">
      <c r="A22" s="579"/>
      <c r="B22" s="579"/>
      <c r="C22" s="326"/>
      <c r="D22" s="326"/>
      <c r="E22" s="326"/>
      <c r="F22" s="326"/>
      <c r="G22" s="326"/>
      <c r="H22" s="356"/>
      <c r="I22" s="357"/>
      <c r="J22" s="356"/>
      <c r="K22" s="357"/>
      <c r="L22" s="356"/>
      <c r="M22" s="357"/>
      <c r="N22" s="356"/>
      <c r="O22" s="357"/>
      <c r="P22" s="404"/>
      <c r="Q22" s="402"/>
      <c r="R22" s="326"/>
      <c r="S22" s="326"/>
      <c r="T22" s="326"/>
      <c r="U22" s="326"/>
    </row>
    <row r="23" spans="1:21" ht="15.75">
      <c r="A23" s="579"/>
      <c r="B23" s="579"/>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c r="A24" s="579"/>
      <c r="B24" s="580"/>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c r="A25" s="579"/>
      <c r="B25" s="578" t="s">
        <v>1480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c r="A26" s="579"/>
      <c r="B26" s="579"/>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c r="A27" s="579"/>
      <c r="B27" s="579"/>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c r="A28" s="579"/>
      <c r="B28" s="580"/>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c r="A29" s="579"/>
      <c r="B29" s="578" t="s">
        <v>1481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c r="A30" s="579"/>
      <c r="B30" s="579"/>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c r="A31" s="579"/>
      <c r="B31" s="579"/>
      <c r="C31" s="326"/>
      <c r="D31" s="326"/>
      <c r="E31" s="326"/>
      <c r="F31" s="326"/>
      <c r="G31" s="326"/>
      <c r="H31" s="356"/>
      <c r="I31" s="357"/>
      <c r="J31" s="356"/>
      <c r="K31" s="357"/>
      <c r="L31" s="356"/>
      <c r="M31" s="357"/>
      <c r="N31" s="356"/>
      <c r="O31" s="357"/>
      <c r="P31" s="404"/>
      <c r="Q31" s="402"/>
      <c r="R31" s="326"/>
      <c r="S31" s="326"/>
      <c r="T31" s="326"/>
      <c r="U31" s="326"/>
    </row>
    <row r="32" spans="1:21" ht="15.75">
      <c r="A32" s="579"/>
      <c r="B32" s="579"/>
      <c r="C32" s="326"/>
      <c r="D32" s="326"/>
      <c r="E32" s="326"/>
      <c r="F32" s="326"/>
      <c r="G32" s="326"/>
      <c r="H32" s="356"/>
      <c r="I32" s="357"/>
      <c r="J32" s="356"/>
      <c r="K32" s="357"/>
      <c r="L32" s="356"/>
      <c r="M32" s="357"/>
      <c r="N32" s="356"/>
      <c r="O32" s="357"/>
      <c r="P32" s="404"/>
      <c r="Q32" s="402"/>
      <c r="R32" s="326"/>
      <c r="S32" s="326"/>
      <c r="T32" s="326"/>
      <c r="U32" s="326"/>
    </row>
    <row r="33" spans="1:21" ht="15.75">
      <c r="A33" s="579"/>
      <c r="B33" s="579"/>
      <c r="C33" s="326"/>
      <c r="D33" s="326"/>
      <c r="E33" s="326"/>
      <c r="F33" s="326"/>
      <c r="G33" s="326"/>
      <c r="H33" s="356"/>
      <c r="I33" s="357"/>
      <c r="J33" s="356"/>
      <c r="K33" s="357"/>
      <c r="L33" s="356"/>
      <c r="M33" s="357"/>
      <c r="N33" s="356"/>
      <c r="O33" s="357"/>
      <c r="P33" s="404"/>
      <c r="Q33" s="402"/>
      <c r="R33" s="326"/>
      <c r="S33" s="326"/>
      <c r="T33" s="326"/>
      <c r="U33" s="326"/>
    </row>
    <row r="34" spans="1:21" ht="15.75">
      <c r="A34" s="579"/>
      <c r="B34" s="579"/>
      <c r="C34" s="326"/>
      <c r="D34" s="326"/>
      <c r="E34" s="326"/>
      <c r="F34" s="326"/>
      <c r="G34" s="326"/>
      <c r="H34" s="356"/>
      <c r="I34" s="357"/>
      <c r="J34" s="356"/>
      <c r="K34" s="357"/>
      <c r="L34" s="356"/>
      <c r="M34" s="357"/>
      <c r="N34" s="356"/>
      <c r="O34" s="357"/>
      <c r="P34" s="404"/>
      <c r="Q34" s="402"/>
      <c r="R34" s="326"/>
      <c r="S34" s="326"/>
      <c r="T34" s="326"/>
      <c r="U34" s="326"/>
    </row>
    <row r="35" spans="1:21" ht="15.75">
      <c r="A35" s="579"/>
      <c r="B35" s="579"/>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c r="A36" s="579"/>
      <c r="B36" s="579"/>
      <c r="C36" s="326"/>
      <c r="D36" s="326"/>
      <c r="E36" s="326"/>
      <c r="F36" s="326"/>
      <c r="G36" s="326"/>
      <c r="H36" s="356"/>
      <c r="I36" s="357"/>
      <c r="J36" s="356"/>
      <c r="K36" s="357"/>
      <c r="L36" s="356"/>
      <c r="M36" s="357"/>
      <c r="N36" s="356"/>
      <c r="O36" s="357"/>
      <c r="P36" s="404"/>
      <c r="Q36" s="402"/>
      <c r="R36" s="326"/>
      <c r="S36" s="326"/>
      <c r="T36" s="326"/>
      <c r="U36" s="326"/>
    </row>
    <row r="37" spans="1:21" ht="15.75">
      <c r="A37" s="579"/>
      <c r="B37" s="579"/>
      <c r="C37" s="326"/>
      <c r="D37" s="326"/>
      <c r="E37" s="326"/>
      <c r="F37" s="326"/>
      <c r="G37" s="326"/>
      <c r="H37" s="356"/>
      <c r="I37" s="357"/>
      <c r="J37" s="356"/>
      <c r="K37" s="357"/>
      <c r="L37" s="356"/>
      <c r="M37" s="357"/>
      <c r="N37" s="356"/>
      <c r="O37" s="357"/>
      <c r="P37" s="404"/>
      <c r="Q37" s="402"/>
      <c r="R37" s="326"/>
      <c r="S37" s="326"/>
      <c r="T37" s="326"/>
      <c r="U37" s="326"/>
    </row>
    <row r="38" spans="1:21" ht="15.75">
      <c r="A38" s="579"/>
      <c r="B38" s="579"/>
      <c r="C38" s="326"/>
      <c r="D38" s="326"/>
      <c r="E38" s="326"/>
      <c r="F38" s="326"/>
      <c r="G38" s="326"/>
      <c r="H38" s="356"/>
      <c r="I38" s="357"/>
      <c r="J38" s="356"/>
      <c r="K38" s="357"/>
      <c r="L38" s="356"/>
      <c r="M38" s="357"/>
      <c r="N38" s="356"/>
      <c r="O38" s="357"/>
      <c r="P38" s="404"/>
      <c r="Q38" s="402"/>
      <c r="R38" s="326"/>
      <c r="S38" s="326"/>
      <c r="T38" s="326"/>
      <c r="U38" s="326"/>
    </row>
    <row r="39" spans="1:21" ht="15.75">
      <c r="A39" s="579"/>
      <c r="B39" s="579"/>
      <c r="C39" s="326"/>
      <c r="D39" s="326"/>
      <c r="E39" s="326"/>
      <c r="F39" s="326"/>
      <c r="G39" s="326"/>
      <c r="H39" s="356"/>
      <c r="I39" s="357"/>
      <c r="J39" s="356"/>
      <c r="K39" s="357"/>
      <c r="L39" s="356"/>
      <c r="M39" s="357"/>
      <c r="N39" s="356"/>
      <c r="O39" s="357"/>
      <c r="P39" s="404"/>
      <c r="Q39" s="402"/>
      <c r="R39" s="326"/>
      <c r="S39" s="326"/>
      <c r="T39" s="326"/>
      <c r="U39" s="326"/>
    </row>
    <row r="40" spans="1:21" ht="15.75">
      <c r="A40" s="580"/>
      <c r="B40" s="580"/>
      <c r="C40" s="326"/>
      <c r="D40" s="326"/>
      <c r="E40" s="326"/>
      <c r="F40" s="326"/>
      <c r="G40" s="326"/>
      <c r="H40" s="356"/>
      <c r="I40" s="357"/>
      <c r="J40" s="356"/>
      <c r="K40" s="357"/>
      <c r="L40" s="356"/>
      <c r="M40" s="357"/>
      <c r="N40" s="356"/>
      <c r="O40" s="357"/>
      <c r="P40" s="404"/>
      <c r="Q40" s="402"/>
      <c r="R40" s="326"/>
      <c r="S40" s="326"/>
      <c r="T40" s="326"/>
      <c r="U40" s="326"/>
    </row>
    <row r="41" spans="1:21" ht="15.75">
      <c r="A41" s="578" t="s">
        <v>1482</v>
      </c>
      <c r="B41" s="578" t="s">
        <v>1483</v>
      </c>
      <c r="C41" s="326"/>
      <c r="D41" s="326"/>
      <c r="E41" s="326"/>
      <c r="F41" s="326"/>
      <c r="G41" s="326"/>
      <c r="H41" s="356"/>
      <c r="I41" s="357"/>
      <c r="J41" s="356"/>
      <c r="K41" s="357"/>
      <c r="L41" s="356"/>
      <c r="M41" s="357"/>
      <c r="N41" s="356"/>
      <c r="O41" s="357"/>
      <c r="P41" s="404"/>
      <c r="Q41" s="402"/>
      <c r="R41" s="326"/>
      <c r="S41" s="326"/>
      <c r="T41" s="326"/>
      <c r="U41" s="326"/>
    </row>
    <row r="42" spans="1:21" ht="15.75">
      <c r="A42" s="579"/>
      <c r="B42" s="579"/>
      <c r="C42" s="326"/>
      <c r="D42" s="326"/>
      <c r="E42" s="326"/>
      <c r="F42" s="326"/>
      <c r="G42" s="326"/>
      <c r="H42" s="356"/>
      <c r="I42" s="357"/>
      <c r="J42" s="356"/>
      <c r="K42" s="357"/>
      <c r="L42" s="356"/>
      <c r="M42" s="357"/>
      <c r="N42" s="356"/>
      <c r="O42" s="357"/>
      <c r="P42" s="404"/>
      <c r="Q42" s="402"/>
      <c r="R42" s="326"/>
      <c r="S42" s="326"/>
      <c r="T42" s="326"/>
      <c r="U42" s="326"/>
    </row>
    <row r="43" spans="1:21" ht="15.75">
      <c r="A43" s="579"/>
      <c r="B43" s="579"/>
      <c r="C43" s="326"/>
      <c r="D43" s="326"/>
      <c r="E43" s="326"/>
      <c r="F43" s="326"/>
      <c r="G43" s="326"/>
      <c r="H43" s="356"/>
      <c r="I43" s="357"/>
      <c r="J43" s="356"/>
      <c r="K43" s="357"/>
      <c r="L43" s="356"/>
      <c r="M43" s="357"/>
      <c r="N43" s="356"/>
      <c r="O43" s="357"/>
      <c r="P43" s="404"/>
      <c r="Q43" s="402"/>
      <c r="R43" s="326"/>
      <c r="S43" s="326"/>
      <c r="T43" s="326"/>
      <c r="U43" s="326"/>
    </row>
    <row r="44" spans="1:21" ht="15.75">
      <c r="A44" s="579"/>
      <c r="B44" s="579"/>
      <c r="C44" s="326"/>
      <c r="D44" s="326"/>
      <c r="E44" s="326"/>
      <c r="F44" s="326"/>
      <c r="G44" s="326"/>
      <c r="H44" s="356"/>
      <c r="I44" s="357"/>
      <c r="J44" s="356"/>
      <c r="K44" s="357"/>
      <c r="L44" s="356"/>
      <c r="M44" s="357"/>
      <c r="N44" s="356"/>
      <c r="O44" s="357"/>
      <c r="P44" s="404"/>
      <c r="Q44" s="402"/>
      <c r="R44" s="326"/>
      <c r="S44" s="326"/>
      <c r="T44" s="326"/>
      <c r="U44" s="326"/>
    </row>
    <row r="45" spans="1:21" ht="15.75">
      <c r="A45" s="579"/>
      <c r="B45" s="579"/>
      <c r="C45" s="326"/>
      <c r="D45" s="326"/>
      <c r="E45" s="326"/>
      <c r="F45" s="326"/>
      <c r="G45" s="326"/>
      <c r="H45" s="356"/>
      <c r="I45" s="357"/>
      <c r="J45" s="356"/>
      <c r="K45" s="357"/>
      <c r="L45" s="356"/>
      <c r="M45" s="357"/>
      <c r="N45" s="356"/>
      <c r="O45" s="357"/>
      <c r="P45" s="404"/>
      <c r="Q45" s="402"/>
      <c r="R45" s="326"/>
      <c r="S45" s="326"/>
      <c r="T45" s="326"/>
      <c r="U45" s="326"/>
    </row>
    <row r="46" spans="1:21" ht="15.75">
      <c r="A46" s="579"/>
      <c r="B46" s="579"/>
      <c r="C46" s="326"/>
      <c r="D46" s="326"/>
      <c r="E46" s="326"/>
      <c r="F46" s="326"/>
      <c r="G46" s="326"/>
      <c r="H46" s="356"/>
      <c r="I46" s="357"/>
      <c r="J46" s="356"/>
      <c r="K46" s="357"/>
      <c r="L46" s="356"/>
      <c r="M46" s="357"/>
      <c r="N46" s="356"/>
      <c r="O46" s="357"/>
      <c r="P46" s="404"/>
      <c r="Q46" s="402"/>
      <c r="R46" s="326"/>
      <c r="S46" s="326"/>
      <c r="T46" s="326"/>
      <c r="U46" s="326"/>
    </row>
    <row r="47" spans="1:21" ht="15.75">
      <c r="A47" s="579"/>
      <c r="B47" s="579"/>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c r="A48" s="579"/>
      <c r="B48" s="579"/>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c r="A49" s="579"/>
      <c r="B49" s="580"/>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c r="A50" s="579"/>
      <c r="B50" s="578" t="s">
        <v>1484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c r="A51" s="579"/>
      <c r="B51" s="579"/>
      <c r="C51" s="326"/>
      <c r="D51" s="326"/>
      <c r="E51" s="326"/>
      <c r="F51" s="326"/>
      <c r="G51" s="326"/>
      <c r="H51" s="356"/>
      <c r="I51" s="357"/>
      <c r="J51" s="356"/>
      <c r="K51" s="357"/>
      <c r="L51" s="356"/>
      <c r="M51" s="357"/>
      <c r="N51" s="356"/>
      <c r="O51" s="357"/>
      <c r="P51" s="404"/>
      <c r="Q51" s="402"/>
      <c r="R51" s="326"/>
      <c r="S51" s="326"/>
      <c r="T51" s="326"/>
      <c r="U51" s="326"/>
    </row>
    <row r="52" spans="1:21" ht="15.75">
      <c r="A52" s="579"/>
      <c r="B52" s="579"/>
      <c r="C52" s="326"/>
      <c r="D52" s="326"/>
      <c r="E52" s="326"/>
      <c r="F52" s="326"/>
      <c r="G52" s="326"/>
      <c r="H52" s="356"/>
      <c r="I52" s="357"/>
      <c r="J52" s="356"/>
      <c r="K52" s="357"/>
      <c r="L52" s="356"/>
      <c r="M52" s="357"/>
      <c r="N52" s="356"/>
      <c r="O52" s="357"/>
      <c r="P52" s="404"/>
      <c r="Q52" s="402"/>
      <c r="R52" s="326"/>
      <c r="S52" s="326"/>
      <c r="T52" s="326"/>
      <c r="U52" s="326"/>
    </row>
    <row r="53" spans="1:21" ht="15.75">
      <c r="A53" s="579"/>
      <c r="B53" s="579"/>
      <c r="C53" s="326"/>
      <c r="D53" s="326"/>
      <c r="E53" s="326"/>
      <c r="F53" s="326"/>
      <c r="G53" s="326"/>
      <c r="H53" s="356"/>
      <c r="I53" s="357"/>
      <c r="J53" s="356"/>
      <c r="K53" s="357"/>
      <c r="L53" s="356"/>
      <c r="M53" s="357"/>
      <c r="N53" s="356"/>
      <c r="O53" s="357"/>
      <c r="P53" s="404"/>
      <c r="Q53" s="402"/>
      <c r="R53" s="326"/>
      <c r="S53" s="326"/>
      <c r="T53" s="326"/>
      <c r="U53" s="326"/>
    </row>
    <row r="54" spans="1:21" ht="15.75">
      <c r="A54" s="579"/>
      <c r="B54" s="579"/>
      <c r="C54" s="326"/>
      <c r="D54" s="326"/>
      <c r="E54" s="326"/>
      <c r="F54" s="326"/>
      <c r="G54" s="326"/>
      <c r="H54" s="356"/>
      <c r="I54" s="357"/>
      <c r="J54" s="356"/>
      <c r="K54" s="357"/>
      <c r="L54" s="356"/>
      <c r="M54" s="357"/>
      <c r="N54" s="356"/>
      <c r="O54" s="357"/>
      <c r="P54" s="404"/>
      <c r="Q54" s="402"/>
      <c r="R54" s="326"/>
      <c r="S54" s="326"/>
      <c r="T54" s="326"/>
      <c r="U54" s="326"/>
    </row>
    <row r="55" spans="1:21" ht="15.75">
      <c r="A55" s="579"/>
      <c r="B55" s="579"/>
      <c r="C55" s="326"/>
      <c r="D55" s="326"/>
      <c r="E55" s="326"/>
      <c r="F55" s="326"/>
      <c r="G55" s="326"/>
      <c r="H55" s="356"/>
      <c r="I55" s="357"/>
      <c r="J55" s="356"/>
      <c r="K55" s="357"/>
      <c r="L55" s="356"/>
      <c r="M55" s="357"/>
      <c r="N55" s="356"/>
      <c r="O55" s="357"/>
      <c r="P55" s="404"/>
      <c r="Q55" s="402"/>
      <c r="R55" s="326"/>
      <c r="S55" s="326"/>
      <c r="T55" s="326"/>
      <c r="U55" s="326"/>
    </row>
    <row r="56" spans="1:21" ht="15.75">
      <c r="A56" s="579"/>
      <c r="B56" s="579"/>
      <c r="C56" s="326"/>
      <c r="D56" s="326"/>
      <c r="E56" s="326"/>
      <c r="F56" s="326"/>
      <c r="G56" s="326"/>
      <c r="H56" s="356"/>
      <c r="I56" s="357"/>
      <c r="J56" s="356"/>
      <c r="K56" s="357"/>
      <c r="L56" s="356"/>
      <c r="M56" s="357"/>
      <c r="N56" s="356"/>
      <c r="O56" s="357"/>
      <c r="P56" s="404"/>
      <c r="Q56" s="402"/>
      <c r="R56" s="326"/>
      <c r="S56" s="326"/>
      <c r="T56" s="326"/>
      <c r="U56" s="326"/>
    </row>
    <row r="57" spans="1:21" ht="15.75">
      <c r="A57" s="579"/>
      <c r="B57" s="579"/>
      <c r="C57" s="326"/>
      <c r="D57" s="326"/>
      <c r="E57" s="326"/>
      <c r="F57" s="326"/>
      <c r="G57" s="326"/>
      <c r="H57" s="356"/>
      <c r="I57" s="357"/>
      <c r="J57" s="356"/>
      <c r="K57" s="357"/>
      <c r="L57" s="356"/>
      <c r="M57" s="357"/>
      <c r="N57" s="356"/>
      <c r="O57" s="357"/>
      <c r="P57" s="404"/>
      <c r="Q57" s="402"/>
      <c r="R57" s="326"/>
      <c r="S57" s="326"/>
      <c r="T57" s="326"/>
      <c r="U57" s="326"/>
    </row>
    <row r="58" spans="1:21" ht="15.75">
      <c r="A58" s="579"/>
      <c r="B58" s="579"/>
      <c r="C58" s="326"/>
      <c r="D58" s="326"/>
      <c r="E58" s="326"/>
      <c r="F58" s="326"/>
      <c r="G58" s="326"/>
      <c r="H58" s="356"/>
      <c r="I58" s="357"/>
      <c r="J58" s="356"/>
      <c r="K58" s="357"/>
      <c r="L58" s="356"/>
      <c r="M58" s="357"/>
      <c r="N58" s="356"/>
      <c r="O58" s="357"/>
      <c r="P58" s="404"/>
      <c r="Q58" s="402"/>
      <c r="R58" s="326"/>
      <c r="S58" s="326"/>
      <c r="T58" s="326"/>
      <c r="U58" s="326"/>
    </row>
    <row r="59" spans="1:21" ht="15.75">
      <c r="A59" s="579"/>
      <c r="B59" s="579"/>
      <c r="C59" s="326"/>
      <c r="D59" s="326"/>
      <c r="E59" s="326"/>
      <c r="F59" s="326"/>
      <c r="G59" s="326"/>
      <c r="H59" s="356"/>
      <c r="I59" s="357"/>
      <c r="J59" s="356"/>
      <c r="K59" s="357"/>
      <c r="L59" s="356"/>
      <c r="M59" s="357"/>
      <c r="N59" s="356"/>
      <c r="O59" s="357"/>
      <c r="P59" s="404"/>
      <c r="Q59" s="402"/>
      <c r="R59" s="326"/>
      <c r="S59" s="326"/>
      <c r="T59" s="326"/>
      <c r="U59" s="326"/>
    </row>
    <row r="60" spans="1:21" ht="15.75">
      <c r="A60" s="579"/>
      <c r="B60" s="579"/>
      <c r="C60" s="326"/>
      <c r="D60" s="326"/>
      <c r="E60" s="326"/>
      <c r="F60" s="326"/>
      <c r="G60" s="326"/>
      <c r="H60" s="356"/>
      <c r="I60" s="357"/>
      <c r="J60" s="356"/>
      <c r="K60" s="357"/>
      <c r="L60" s="356"/>
      <c r="M60" s="357"/>
      <c r="N60" s="356"/>
      <c r="O60" s="357"/>
      <c r="P60" s="404"/>
      <c r="Q60" s="402"/>
      <c r="R60" s="326"/>
      <c r="S60" s="326"/>
      <c r="T60" s="326"/>
      <c r="U60" s="326"/>
    </row>
    <row r="61" spans="1:21" ht="15.75">
      <c r="A61" s="579"/>
      <c r="B61" s="579"/>
      <c r="C61" s="326"/>
      <c r="D61" s="326"/>
      <c r="E61" s="326"/>
      <c r="F61" s="326"/>
      <c r="G61" s="326"/>
      <c r="H61" s="356"/>
      <c r="I61" s="357"/>
      <c r="J61" s="356"/>
      <c r="K61" s="357"/>
      <c r="L61" s="356"/>
      <c r="M61" s="357"/>
      <c r="N61" s="356"/>
      <c r="O61" s="357"/>
      <c r="P61" s="404"/>
      <c r="Q61" s="402"/>
      <c r="R61" s="326"/>
      <c r="S61" s="326"/>
      <c r="T61" s="326"/>
      <c r="U61" s="326"/>
    </row>
    <row r="62" spans="1:21" ht="15.75">
      <c r="A62" s="580"/>
      <c r="B62" s="580"/>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c r="A63" s="578" t="s">
        <v>1485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c r="A64" s="579"/>
      <c r="B64" s="415"/>
      <c r="C64" s="326"/>
      <c r="D64" s="326"/>
      <c r="E64" s="326"/>
      <c r="F64" s="326"/>
      <c r="G64" s="326"/>
      <c r="H64" s="356"/>
      <c r="I64" s="357"/>
      <c r="J64" s="356"/>
      <c r="K64" s="357"/>
      <c r="L64" s="356"/>
      <c r="M64" s="357"/>
      <c r="N64" s="356"/>
      <c r="O64" s="357"/>
      <c r="P64" s="404"/>
      <c r="Q64" s="402"/>
      <c r="R64" s="326"/>
      <c r="S64" s="326"/>
      <c r="T64" s="326"/>
      <c r="U64" s="326"/>
    </row>
    <row r="65" spans="1:21" ht="15.75">
      <c r="A65" s="579"/>
      <c r="B65" s="415"/>
      <c r="C65" s="326"/>
      <c r="D65" s="326"/>
      <c r="E65" s="326"/>
      <c r="F65" s="326"/>
      <c r="G65" s="326"/>
      <c r="H65" s="356"/>
      <c r="I65" s="357"/>
      <c r="J65" s="356"/>
      <c r="K65" s="357"/>
      <c r="L65" s="356"/>
      <c r="M65" s="357"/>
      <c r="N65" s="356"/>
      <c r="O65" s="357"/>
      <c r="P65" s="404"/>
      <c r="Q65" s="402"/>
      <c r="R65" s="326"/>
      <c r="S65" s="326"/>
      <c r="T65" s="326"/>
      <c r="U65" s="326"/>
    </row>
    <row r="66" spans="1:21" ht="15.75">
      <c r="A66" s="579"/>
      <c r="B66" s="415"/>
      <c r="C66" s="326"/>
      <c r="D66" s="326"/>
      <c r="E66" s="326"/>
      <c r="F66" s="326"/>
      <c r="G66" s="326"/>
      <c r="H66" s="356"/>
      <c r="I66" s="357"/>
      <c r="J66" s="356"/>
      <c r="K66" s="357"/>
      <c r="L66" s="356"/>
      <c r="M66" s="357"/>
      <c r="N66" s="356"/>
      <c r="O66" s="357"/>
      <c r="P66" s="404"/>
      <c r="Q66" s="402"/>
      <c r="R66" s="326"/>
      <c r="S66" s="326"/>
      <c r="T66" s="326"/>
      <c r="U66" s="326"/>
    </row>
    <row r="67" spans="1:21" ht="15.75">
      <c r="A67" s="579"/>
      <c r="B67" s="415"/>
      <c r="C67" s="326"/>
      <c r="D67" s="326"/>
      <c r="E67" s="326"/>
      <c r="F67" s="326"/>
      <c r="G67" s="326"/>
      <c r="H67" s="356"/>
      <c r="I67" s="357"/>
      <c r="J67" s="356"/>
      <c r="K67" s="357"/>
      <c r="L67" s="356"/>
      <c r="M67" s="357"/>
      <c r="N67" s="356"/>
      <c r="O67" s="357"/>
      <c r="P67" s="404"/>
      <c r="Q67" s="402"/>
      <c r="R67" s="326"/>
      <c r="S67" s="326"/>
      <c r="T67" s="326"/>
      <c r="U67" s="326"/>
    </row>
    <row r="68" spans="1:21" ht="15.75">
      <c r="A68" s="579"/>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c r="A69" s="580"/>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c r="A70" s="295"/>
      <c r="B70" s="296"/>
      <c r="C70" s="296"/>
      <c r="D70" s="296"/>
      <c r="E70" s="295" t="s">
        <v>1470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c r="C77" s="459"/>
    </row>
    <row r="78" spans="1:21">
      <c r="C78" s="459"/>
    </row>
    <row r="79" spans="1:21">
      <c r="C79" s="459"/>
    </row>
    <row r="80" spans="1:21">
      <c r="C80" s="459"/>
    </row>
    <row r="81" spans="3:3">
      <c r="C81" s="459"/>
    </row>
    <row r="82" spans="3:3">
      <c r="C82" s="459"/>
    </row>
    <row r="83" spans="3:3">
      <c r="C83" s="459"/>
    </row>
    <row r="84" spans="3:3">
      <c r="C84" s="459"/>
    </row>
    <row r="85" spans="3:3">
      <c r="C85" s="459"/>
    </row>
    <row r="86" spans="3:3">
      <c r="C86" s="459"/>
    </row>
    <row r="87" spans="3:3">
      <c r="C87" s="459"/>
    </row>
    <row r="88" spans="3:3">
      <c r="C88" s="459"/>
    </row>
    <row r="89" spans="3:3">
      <c r="C89" s="459"/>
    </row>
    <row r="90" spans="3:3">
      <c r="C90" s="459"/>
    </row>
    <row r="91" spans="3:3">
      <c r="C91" s="459"/>
    </row>
    <row r="92" spans="3:3">
      <c r="C92" s="459"/>
    </row>
    <row r="93" spans="3:3">
      <c r="C93" s="459"/>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4"/>
  <sheetViews>
    <sheetView zoomScale="80" zoomScaleNormal="80" workbookViewId="0">
      <pane ySplit="9" topLeftCell="A46" activePane="bottomLeft" state="frozen"/>
      <selection activeCell="K7" sqref="K7"/>
      <selection pane="bottomLeft" activeCell="U11" sqref="U11"/>
    </sheetView>
  </sheetViews>
  <sheetFormatPr baseColWidth="10" defaultRowHeight="15"/>
  <cols>
    <col min="1" max="1" width="35.7109375" style="459" customWidth="1"/>
    <col min="2" max="2" width="35.85546875" style="459" customWidth="1"/>
    <col min="3" max="7" width="27.42578125" style="459" customWidth="1"/>
    <col min="8" max="8" width="15.28515625" style="459" customWidth="1"/>
    <col min="9" max="9" width="11.42578125" style="233"/>
    <col min="10" max="10" width="15.28515625" style="459" customWidth="1"/>
    <col min="11" max="11" width="18.85546875" style="233" customWidth="1"/>
    <col min="12" max="12" width="11.42578125" style="459"/>
    <col min="13" max="13" width="11.42578125" style="233"/>
    <col min="14" max="14" width="11.42578125" style="459"/>
    <col min="15" max="15" width="11.42578125" style="233"/>
    <col min="16" max="16" width="15.28515625" style="459" customWidth="1"/>
    <col min="17" max="17" width="18.28515625" style="233" customWidth="1"/>
    <col min="18" max="20" width="14.140625" style="459" customWidth="1"/>
    <col min="21" max="21" width="17" style="459" customWidth="1"/>
    <col min="22" max="16384" width="11.42578125" style="459"/>
  </cols>
  <sheetData>
    <row r="1" spans="1:42" ht="21">
      <c r="A1" s="410"/>
      <c r="B1" s="410"/>
      <c r="C1" s="410"/>
      <c r="D1" s="410"/>
      <c r="E1" s="410"/>
      <c r="F1" s="624" t="s">
        <v>1501</v>
      </c>
      <c r="G1" s="624"/>
      <c r="H1" s="624"/>
      <c r="I1" s="624"/>
      <c r="J1" s="624"/>
      <c r="K1" s="624"/>
      <c r="L1" s="624"/>
      <c r="M1" s="624"/>
      <c r="N1" s="411"/>
      <c r="O1" s="411"/>
      <c r="P1" s="502" t="s">
        <v>1657</v>
      </c>
      <c r="Q1" s="502" t="s">
        <v>1922</v>
      </c>
      <c r="R1" s="502" t="s">
        <v>1659</v>
      </c>
      <c r="S1" s="502" t="s">
        <v>2007</v>
      </c>
      <c r="T1" s="502" t="s">
        <v>1660</v>
      </c>
      <c r="U1" s="502" t="s">
        <v>1661</v>
      </c>
      <c r="V1" s="502" t="s">
        <v>1662</v>
      </c>
      <c r="W1" s="502" t="s">
        <v>2008</v>
      </c>
      <c r="X1" s="502" t="s">
        <v>1663</v>
      </c>
      <c r="Y1" s="502" t="s">
        <v>1664</v>
      </c>
      <c r="Z1" s="502" t="s">
        <v>1665</v>
      </c>
      <c r="AA1" s="502" t="s">
        <v>1666</v>
      </c>
      <c r="AB1" s="502" t="s">
        <v>1667</v>
      </c>
      <c r="AC1" s="502" t="s">
        <v>1668</v>
      </c>
      <c r="AD1" s="502" t="s">
        <v>1669</v>
      </c>
      <c r="AE1" s="506"/>
      <c r="AF1" s="506"/>
      <c r="AG1" s="506"/>
      <c r="AH1" s="506"/>
      <c r="AI1" s="506"/>
      <c r="AJ1" s="506"/>
      <c r="AK1" s="506"/>
      <c r="AL1" s="410"/>
      <c r="AM1" s="410"/>
      <c r="AN1" s="410"/>
      <c r="AO1" s="410"/>
      <c r="AP1" s="410"/>
    </row>
    <row r="2" spans="1:42" ht="18.7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1497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1498</v>
      </c>
      <c r="H4" s="411"/>
      <c r="I4" s="412"/>
      <c r="J4" s="411"/>
      <c r="K4" s="411"/>
      <c r="L4" s="411"/>
      <c r="M4" s="411"/>
      <c r="N4" s="411"/>
      <c r="O4" s="411"/>
      <c r="P4" s="411"/>
      <c r="Q4" s="411"/>
      <c r="R4" s="411"/>
      <c r="S4" s="411"/>
      <c r="T4" s="411"/>
      <c r="U4" s="411"/>
      <c r="V4" s="411"/>
      <c r="W4" s="411"/>
      <c r="X4" s="411"/>
      <c r="Y4" s="411"/>
      <c r="Z4" s="411"/>
      <c r="AA4" s="411"/>
    </row>
    <row r="5" spans="1:42" s="410" customFormat="1" ht="18.75">
      <c r="A5" s="409" t="s">
        <v>1499</v>
      </c>
      <c r="H5" s="411"/>
      <c r="I5" s="412"/>
      <c r="J5" s="411"/>
      <c r="K5" s="411"/>
      <c r="L5" s="411"/>
      <c r="M5" s="411"/>
      <c r="N5" s="411"/>
      <c r="O5" s="411"/>
      <c r="P5" s="411"/>
      <c r="Q5" s="411"/>
      <c r="R5" s="411"/>
      <c r="S5" s="411"/>
      <c r="T5" s="411"/>
      <c r="U5" s="411"/>
      <c r="V5" s="411"/>
      <c r="W5" s="411"/>
      <c r="X5" s="411"/>
      <c r="Y5" s="411"/>
      <c r="Z5" s="411"/>
      <c r="AA5" s="411"/>
    </row>
    <row r="6" spans="1:42" s="410" customFormat="1">
      <c r="A6" s="414" t="s">
        <v>1500</v>
      </c>
      <c r="B6" s="414"/>
      <c r="C6" s="414"/>
      <c r="D6" s="414"/>
      <c r="E6" s="414"/>
      <c r="F6" s="414"/>
      <c r="G6" s="414"/>
      <c r="H6" s="414"/>
      <c r="I6" s="414"/>
      <c r="J6" s="414"/>
      <c r="K6" s="414"/>
      <c r="L6" s="414"/>
      <c r="M6" s="414"/>
      <c r="N6" s="414"/>
      <c r="O6" s="414"/>
      <c r="P6" s="414"/>
      <c r="Q6" s="414"/>
      <c r="R6" s="414"/>
      <c r="S6" s="414"/>
      <c r="T6" s="414"/>
      <c r="U6" s="414"/>
    </row>
    <row r="7" spans="1:42" ht="15" customHeight="1">
      <c r="A7" s="566" t="s">
        <v>96</v>
      </c>
      <c r="B7" s="565" t="s">
        <v>110</v>
      </c>
      <c r="C7" s="568" t="s">
        <v>1523</v>
      </c>
      <c r="D7" s="568" t="s">
        <v>1524</v>
      </c>
      <c r="E7" s="568" t="s">
        <v>86</v>
      </c>
      <c r="F7" s="568" t="s">
        <v>391</v>
      </c>
      <c r="G7" s="568" t="s">
        <v>87</v>
      </c>
      <c r="H7" s="571" t="s">
        <v>99</v>
      </c>
      <c r="I7" s="577"/>
      <c r="J7" s="577"/>
      <c r="K7" s="577"/>
      <c r="L7" s="577"/>
      <c r="M7" s="577"/>
      <c r="N7" s="577"/>
      <c r="O7" s="572"/>
      <c r="P7" s="573" t="s">
        <v>100</v>
      </c>
      <c r="Q7" s="574"/>
      <c r="R7" s="565" t="s">
        <v>102</v>
      </c>
      <c r="S7" s="565" t="s">
        <v>109</v>
      </c>
      <c r="T7" s="565" t="s">
        <v>108</v>
      </c>
      <c r="U7" s="562" t="s">
        <v>88</v>
      </c>
    </row>
    <row r="8" spans="1:42" ht="15" customHeight="1">
      <c r="A8" s="566"/>
      <c r="B8" s="566"/>
      <c r="C8" s="569"/>
      <c r="D8" s="569"/>
      <c r="E8" s="569"/>
      <c r="F8" s="569"/>
      <c r="G8" s="569"/>
      <c r="H8" s="571" t="s">
        <v>103</v>
      </c>
      <c r="I8" s="572"/>
      <c r="J8" s="571" t="s">
        <v>104</v>
      </c>
      <c r="K8" s="572"/>
      <c r="L8" s="571" t="s">
        <v>105</v>
      </c>
      <c r="M8" s="572"/>
      <c r="N8" s="571" t="s">
        <v>106</v>
      </c>
      <c r="O8" s="572"/>
      <c r="P8" s="575"/>
      <c r="Q8" s="576"/>
      <c r="R8" s="566"/>
      <c r="S8" s="566"/>
      <c r="T8" s="566"/>
      <c r="U8" s="563"/>
    </row>
    <row r="9" spans="1:42" ht="25.5">
      <c r="A9" s="567"/>
      <c r="B9" s="567"/>
      <c r="C9" s="570"/>
      <c r="D9" s="570"/>
      <c r="E9" s="570"/>
      <c r="F9" s="570"/>
      <c r="G9" s="570"/>
      <c r="H9" s="435" t="s">
        <v>107</v>
      </c>
      <c r="I9" s="435" t="s">
        <v>12</v>
      </c>
      <c r="J9" s="435" t="s">
        <v>107</v>
      </c>
      <c r="K9" s="435" t="s">
        <v>12</v>
      </c>
      <c r="L9" s="435" t="s">
        <v>107</v>
      </c>
      <c r="M9" s="435" t="s">
        <v>12</v>
      </c>
      <c r="N9" s="435" t="s">
        <v>107</v>
      </c>
      <c r="O9" s="435" t="s">
        <v>12</v>
      </c>
      <c r="P9" s="435" t="s">
        <v>107</v>
      </c>
      <c r="Q9" s="435" t="s">
        <v>12</v>
      </c>
      <c r="R9" s="567"/>
      <c r="S9" s="567"/>
      <c r="T9" s="567"/>
      <c r="U9" s="564"/>
    </row>
    <row r="10" spans="1:42" ht="15.75">
      <c r="A10" s="492"/>
      <c r="B10" s="493"/>
      <c r="C10" s="438"/>
      <c r="D10" s="438"/>
      <c r="E10" s="438"/>
      <c r="F10" s="439"/>
      <c r="G10" s="438"/>
      <c r="H10" s="440"/>
      <c r="I10" s="440"/>
      <c r="J10" s="440"/>
      <c r="K10" s="440"/>
      <c r="L10" s="440"/>
      <c r="M10" s="440"/>
      <c r="N10" s="440"/>
      <c r="O10" s="440"/>
      <c r="P10" s="440"/>
      <c r="Q10" s="440"/>
      <c r="R10" s="441"/>
      <c r="S10" s="441"/>
      <c r="T10" s="441"/>
      <c r="U10" s="442"/>
    </row>
    <row r="11" spans="1:42" s="491" customFormat="1" ht="138" customHeight="1">
      <c r="A11" s="585" t="s">
        <v>1497</v>
      </c>
      <c r="B11" s="625" t="s">
        <v>1521</v>
      </c>
      <c r="C11" s="508" t="s">
        <v>2008</v>
      </c>
      <c r="D11" s="326" t="s">
        <v>2009</v>
      </c>
      <c r="E11" s="326" t="s">
        <v>1911</v>
      </c>
      <c r="F11" s="487"/>
      <c r="G11" s="326" t="s">
        <v>1850</v>
      </c>
      <c r="H11" s="488"/>
      <c r="I11" s="488"/>
      <c r="J11" s="488"/>
      <c r="K11" s="488"/>
      <c r="L11" s="488"/>
      <c r="M11" s="488"/>
      <c r="N11" s="488"/>
      <c r="O11" s="488"/>
      <c r="P11" s="488"/>
      <c r="Q11" s="488"/>
      <c r="R11" s="509" t="s">
        <v>2010</v>
      </c>
      <c r="S11" s="326" t="s">
        <v>1912</v>
      </c>
      <c r="T11" s="509" t="s">
        <v>1855</v>
      </c>
      <c r="U11" s="362" t="s">
        <v>1852</v>
      </c>
    </row>
    <row r="12" spans="1:42" s="491" customFormat="1" ht="15.75">
      <c r="A12" s="585"/>
      <c r="B12" s="626"/>
      <c r="C12" s="486"/>
      <c r="D12" s="486"/>
      <c r="E12" s="486"/>
      <c r="F12" s="487"/>
      <c r="G12" s="486"/>
      <c r="H12" s="488"/>
      <c r="I12" s="488"/>
      <c r="J12" s="488"/>
      <c r="K12" s="488"/>
      <c r="L12" s="488"/>
      <c r="M12" s="488"/>
      <c r="N12" s="488"/>
      <c r="O12" s="488"/>
      <c r="P12" s="488"/>
      <c r="Q12" s="488"/>
      <c r="R12" s="489"/>
      <c r="S12" s="489"/>
      <c r="T12" s="489"/>
      <c r="U12" s="490"/>
    </row>
    <row r="13" spans="1:42" s="491" customFormat="1" ht="15.75">
      <c r="A13" s="585"/>
      <c r="B13" s="626"/>
      <c r="C13" s="486"/>
      <c r="D13" s="486"/>
      <c r="E13" s="486"/>
      <c r="F13" s="487"/>
      <c r="G13" s="486"/>
      <c r="H13" s="488"/>
      <c r="I13" s="488"/>
      <c r="J13" s="488"/>
      <c r="K13" s="488"/>
      <c r="L13" s="488"/>
      <c r="M13" s="488"/>
      <c r="N13" s="488"/>
      <c r="O13" s="488"/>
      <c r="P13" s="488"/>
      <c r="Q13" s="488"/>
      <c r="R13" s="489"/>
      <c r="S13" s="489"/>
      <c r="T13" s="489"/>
      <c r="U13" s="490"/>
    </row>
    <row r="14" spans="1:42" s="491" customFormat="1" ht="15.75">
      <c r="A14" s="585"/>
      <c r="B14" s="626"/>
      <c r="C14" s="486"/>
      <c r="D14" s="486"/>
      <c r="E14" s="486"/>
      <c r="F14" s="487"/>
      <c r="G14" s="486"/>
      <c r="H14" s="488"/>
      <c r="I14" s="488"/>
      <c r="J14" s="488"/>
      <c r="K14" s="488"/>
      <c r="L14" s="488"/>
      <c r="M14" s="488"/>
      <c r="N14" s="488"/>
      <c r="O14" s="488"/>
      <c r="P14" s="488"/>
      <c r="Q14" s="488"/>
      <c r="R14" s="489"/>
      <c r="S14" s="489"/>
      <c r="T14" s="489"/>
      <c r="U14" s="490"/>
    </row>
    <row r="15" spans="1:42" s="491" customFormat="1" ht="15.75">
      <c r="A15" s="585"/>
      <c r="B15" s="626"/>
      <c r="C15" s="486"/>
      <c r="D15" s="486"/>
      <c r="E15" s="486"/>
      <c r="F15" s="487"/>
      <c r="G15" s="486"/>
      <c r="H15" s="488"/>
      <c r="I15" s="488"/>
      <c r="J15" s="488"/>
      <c r="K15" s="488"/>
      <c r="L15" s="488"/>
      <c r="M15" s="488"/>
      <c r="N15" s="488"/>
      <c r="O15" s="488"/>
      <c r="P15" s="488"/>
      <c r="Q15" s="488"/>
      <c r="R15" s="489"/>
      <c r="S15" s="489"/>
      <c r="T15" s="489"/>
      <c r="U15" s="490"/>
    </row>
    <row r="16" spans="1:42" s="491" customFormat="1" ht="15.75">
      <c r="A16" s="585"/>
      <c r="B16" s="626"/>
      <c r="C16" s="486"/>
      <c r="D16" s="486"/>
      <c r="E16" s="486"/>
      <c r="F16" s="487"/>
      <c r="G16" s="486"/>
      <c r="H16" s="488"/>
      <c r="I16" s="488"/>
      <c r="J16" s="488"/>
      <c r="K16" s="488"/>
      <c r="L16" s="488"/>
      <c r="M16" s="488"/>
      <c r="N16" s="488"/>
      <c r="O16" s="488"/>
      <c r="P16" s="488"/>
      <c r="Q16" s="488"/>
      <c r="R16" s="489"/>
      <c r="S16" s="489"/>
      <c r="T16" s="489"/>
      <c r="U16" s="490"/>
    </row>
    <row r="17" spans="1:21" s="491" customFormat="1" ht="15.75" hidden="1">
      <c r="A17" s="585"/>
      <c r="B17" s="627"/>
      <c r="C17" s="486"/>
      <c r="D17" s="486"/>
      <c r="E17" s="486"/>
      <c r="F17" s="487"/>
      <c r="G17" s="486"/>
      <c r="H17" s="488"/>
      <c r="I17" s="488"/>
      <c r="J17" s="488"/>
      <c r="K17" s="488"/>
      <c r="L17" s="488"/>
      <c r="M17" s="488"/>
      <c r="N17" s="488"/>
      <c r="O17" s="488"/>
      <c r="P17" s="488"/>
      <c r="Q17" s="488"/>
      <c r="R17" s="489"/>
      <c r="S17" s="489"/>
      <c r="T17" s="489"/>
      <c r="U17" s="490"/>
    </row>
    <row r="18" spans="1:21" ht="72.75" customHeight="1">
      <c r="A18" s="585"/>
      <c r="B18" s="578" t="s">
        <v>1511</v>
      </c>
      <c r="C18" s="478" t="s">
        <v>1658</v>
      </c>
      <c r="D18" s="362" t="s">
        <v>1848</v>
      </c>
      <c r="E18" s="362" t="s">
        <v>1849</v>
      </c>
      <c r="F18" s="478"/>
      <c r="G18" s="362" t="s">
        <v>1851</v>
      </c>
      <c r="H18" s="479"/>
      <c r="I18" s="480"/>
      <c r="J18" s="479"/>
      <c r="K18" s="480"/>
      <c r="L18" s="479"/>
      <c r="M18" s="480"/>
      <c r="N18" s="479"/>
      <c r="O18" s="480"/>
      <c r="P18" s="404">
        <f t="shared" ref="P18:Q21" si="0">H18+J18+L18+N18</f>
        <v>0</v>
      </c>
      <c r="Q18" s="402">
        <f t="shared" si="0"/>
        <v>0</v>
      </c>
      <c r="R18" s="509" t="s">
        <v>1853</v>
      </c>
      <c r="S18" s="362" t="s">
        <v>1854</v>
      </c>
      <c r="T18" s="509" t="s">
        <v>1855</v>
      </c>
      <c r="U18" s="362" t="s">
        <v>1856</v>
      </c>
    </row>
    <row r="19" spans="1:21" ht="15.75">
      <c r="A19" s="585"/>
      <c r="B19" s="579"/>
      <c r="C19" s="478"/>
      <c r="D19" s="478"/>
      <c r="E19" s="478"/>
      <c r="F19" s="478"/>
      <c r="G19" s="362"/>
      <c r="H19" s="479"/>
      <c r="I19" s="480"/>
      <c r="J19" s="479"/>
      <c r="K19" s="480"/>
      <c r="L19" s="479"/>
      <c r="M19" s="480"/>
      <c r="N19" s="479"/>
      <c r="O19" s="480"/>
      <c r="P19" s="404">
        <f t="shared" si="0"/>
        <v>0</v>
      </c>
      <c r="Q19" s="402">
        <f t="shared" si="0"/>
        <v>0</v>
      </c>
      <c r="R19" s="362"/>
      <c r="S19" s="362"/>
      <c r="T19" s="362"/>
      <c r="U19" s="362"/>
    </row>
    <row r="20" spans="1:21" ht="15.75">
      <c r="A20" s="585"/>
      <c r="B20" s="579"/>
      <c r="C20" s="478"/>
      <c r="D20" s="478"/>
      <c r="E20" s="478"/>
      <c r="F20" s="478"/>
      <c r="G20" s="362"/>
      <c r="H20" s="479"/>
      <c r="I20" s="480"/>
      <c r="J20" s="479"/>
      <c r="K20" s="480"/>
      <c r="L20" s="479"/>
      <c r="M20" s="480"/>
      <c r="N20" s="479"/>
      <c r="O20" s="480"/>
      <c r="P20" s="404">
        <f t="shared" si="0"/>
        <v>0</v>
      </c>
      <c r="Q20" s="402">
        <f t="shared" si="0"/>
        <v>0</v>
      </c>
      <c r="R20" s="362"/>
      <c r="S20" s="362"/>
      <c r="T20" s="362"/>
      <c r="U20" s="362"/>
    </row>
    <row r="21" spans="1:21" ht="15.75">
      <c r="A21" s="585"/>
      <c r="B21" s="579"/>
      <c r="C21" s="478"/>
      <c r="D21" s="478"/>
      <c r="E21" s="478"/>
      <c r="F21" s="478"/>
      <c r="G21" s="362"/>
      <c r="H21" s="479"/>
      <c r="I21" s="480"/>
      <c r="J21" s="479"/>
      <c r="K21" s="480"/>
      <c r="L21" s="479"/>
      <c r="M21" s="480"/>
      <c r="N21" s="479"/>
      <c r="O21" s="480"/>
      <c r="P21" s="404">
        <f t="shared" si="0"/>
        <v>0</v>
      </c>
      <c r="Q21" s="402">
        <f t="shared" si="0"/>
        <v>0</v>
      </c>
      <c r="R21" s="362"/>
      <c r="S21" s="362"/>
      <c r="T21" s="362"/>
      <c r="U21" s="362"/>
    </row>
    <row r="22" spans="1:21" ht="15.75">
      <c r="A22" s="585"/>
      <c r="B22" s="578" t="s">
        <v>1512</v>
      </c>
      <c r="C22" s="478"/>
      <c r="D22" s="326"/>
      <c r="E22" s="326"/>
      <c r="F22" s="478"/>
      <c r="G22" s="326"/>
      <c r="H22" s="479"/>
      <c r="I22" s="480"/>
      <c r="J22" s="479"/>
      <c r="K22" s="480"/>
      <c r="L22" s="479"/>
      <c r="M22" s="480"/>
      <c r="N22" s="479"/>
      <c r="O22" s="480"/>
      <c r="P22" s="404"/>
      <c r="Q22" s="402"/>
      <c r="R22" s="326"/>
      <c r="S22" s="326"/>
      <c r="T22" s="326"/>
      <c r="U22" s="326"/>
    </row>
    <row r="23" spans="1:21" ht="15.75">
      <c r="A23" s="585"/>
      <c r="B23" s="579"/>
      <c r="C23" s="478"/>
      <c r="D23" s="478"/>
      <c r="E23" s="478"/>
      <c r="F23" s="478"/>
      <c r="G23" s="362"/>
      <c r="H23" s="479"/>
      <c r="I23" s="480"/>
      <c r="J23" s="479"/>
      <c r="K23" s="480"/>
      <c r="L23" s="479"/>
      <c r="M23" s="480"/>
      <c r="N23" s="479"/>
      <c r="O23" s="480"/>
      <c r="P23" s="404">
        <f t="shared" ref="P23:P72" si="1">H23+J23+L23+N23</f>
        <v>0</v>
      </c>
      <c r="Q23" s="402">
        <f t="shared" ref="Q23:Q72" si="2">I23+K23+M23+O23</f>
        <v>0</v>
      </c>
      <c r="R23" s="362"/>
      <c r="S23" s="362"/>
      <c r="T23" s="362"/>
      <c r="U23" s="362"/>
    </row>
    <row r="24" spans="1:21" ht="15.75">
      <c r="A24" s="585"/>
      <c r="B24" s="579"/>
      <c r="C24" s="478"/>
      <c r="D24" s="478"/>
      <c r="E24" s="478"/>
      <c r="F24" s="478"/>
      <c r="G24" s="362"/>
      <c r="H24" s="479"/>
      <c r="I24" s="480"/>
      <c r="J24" s="479"/>
      <c r="K24" s="480"/>
      <c r="L24" s="479"/>
      <c r="M24" s="480"/>
      <c r="N24" s="479"/>
      <c r="O24" s="480"/>
      <c r="P24" s="404">
        <f t="shared" si="1"/>
        <v>0</v>
      </c>
      <c r="Q24" s="402">
        <f t="shared" si="2"/>
        <v>0</v>
      </c>
      <c r="R24" s="362"/>
      <c r="S24" s="362"/>
      <c r="T24" s="362"/>
      <c r="U24" s="362"/>
    </row>
    <row r="25" spans="1:21" ht="15.75">
      <c r="A25" s="585"/>
      <c r="B25" s="580"/>
      <c r="C25" s="478"/>
      <c r="D25" s="478"/>
      <c r="E25" s="478"/>
      <c r="F25" s="478"/>
      <c r="G25" s="362"/>
      <c r="H25" s="479"/>
      <c r="I25" s="480"/>
      <c r="J25" s="479"/>
      <c r="K25" s="480"/>
      <c r="L25" s="479"/>
      <c r="M25" s="480"/>
      <c r="N25" s="479"/>
      <c r="O25" s="480"/>
      <c r="P25" s="404">
        <f t="shared" si="1"/>
        <v>0</v>
      </c>
      <c r="Q25" s="402">
        <f t="shared" si="2"/>
        <v>0</v>
      </c>
      <c r="R25" s="362"/>
      <c r="S25" s="362"/>
      <c r="T25" s="362"/>
      <c r="U25" s="362"/>
    </row>
    <row r="26" spans="1:21" ht="15.75">
      <c r="A26" s="585"/>
      <c r="B26" s="578" t="s">
        <v>1513</v>
      </c>
      <c r="C26" s="478"/>
      <c r="D26" s="478"/>
      <c r="E26" s="478"/>
      <c r="F26" s="478"/>
      <c r="G26" s="362"/>
      <c r="H26" s="479"/>
      <c r="I26" s="480"/>
      <c r="J26" s="479"/>
      <c r="K26" s="480"/>
      <c r="L26" s="479"/>
      <c r="M26" s="480"/>
      <c r="N26" s="479"/>
      <c r="O26" s="480"/>
      <c r="P26" s="404">
        <f t="shared" si="1"/>
        <v>0</v>
      </c>
      <c r="Q26" s="402">
        <f t="shared" si="2"/>
        <v>0</v>
      </c>
      <c r="R26" s="362"/>
      <c r="S26" s="362"/>
      <c r="T26" s="362"/>
      <c r="U26" s="362"/>
    </row>
    <row r="27" spans="1:21" ht="15.75">
      <c r="A27" s="585"/>
      <c r="B27" s="579"/>
      <c r="C27" s="478"/>
      <c r="D27" s="478"/>
      <c r="E27" s="478"/>
      <c r="F27" s="478"/>
      <c r="G27" s="362"/>
      <c r="H27" s="479"/>
      <c r="I27" s="480"/>
      <c r="J27" s="479"/>
      <c r="K27" s="480"/>
      <c r="L27" s="479"/>
      <c r="M27" s="480"/>
      <c r="N27" s="479"/>
      <c r="O27" s="480"/>
      <c r="P27" s="404">
        <f t="shared" si="1"/>
        <v>0</v>
      </c>
      <c r="Q27" s="402">
        <f t="shared" si="2"/>
        <v>0</v>
      </c>
      <c r="R27" s="362"/>
      <c r="S27" s="362"/>
      <c r="T27" s="362"/>
      <c r="U27" s="362"/>
    </row>
    <row r="28" spans="1:21" ht="15.75">
      <c r="A28" s="585"/>
      <c r="B28" s="579"/>
      <c r="C28" s="478"/>
      <c r="D28" s="478"/>
      <c r="E28" s="478"/>
      <c r="F28" s="478"/>
      <c r="G28" s="362"/>
      <c r="H28" s="479"/>
      <c r="I28" s="480"/>
      <c r="J28" s="479"/>
      <c r="K28" s="480"/>
      <c r="L28" s="479"/>
      <c r="M28" s="480"/>
      <c r="N28" s="479"/>
      <c r="O28" s="480"/>
      <c r="P28" s="404">
        <f t="shared" si="1"/>
        <v>0</v>
      </c>
      <c r="Q28" s="402">
        <f t="shared" si="2"/>
        <v>0</v>
      </c>
      <c r="R28" s="362"/>
      <c r="S28" s="362"/>
      <c r="T28" s="362"/>
      <c r="U28" s="362"/>
    </row>
    <row r="29" spans="1:21" ht="15.75">
      <c r="A29" s="585"/>
      <c r="B29" s="580"/>
      <c r="C29" s="478"/>
      <c r="D29" s="478"/>
      <c r="E29" s="478"/>
      <c r="F29" s="478"/>
      <c r="G29" s="362"/>
      <c r="H29" s="479"/>
      <c r="I29" s="480"/>
      <c r="J29" s="479"/>
      <c r="K29" s="480"/>
      <c r="L29" s="479"/>
      <c r="M29" s="480"/>
      <c r="N29" s="479"/>
      <c r="O29" s="480"/>
      <c r="P29" s="404">
        <f t="shared" si="1"/>
        <v>0</v>
      </c>
      <c r="Q29" s="402">
        <f t="shared" si="2"/>
        <v>0</v>
      </c>
      <c r="R29" s="362"/>
      <c r="S29" s="362"/>
      <c r="T29" s="362"/>
      <c r="U29" s="362"/>
    </row>
    <row r="30" spans="1:21" ht="15.75">
      <c r="A30" s="585"/>
      <c r="B30" s="623" t="s">
        <v>1514</v>
      </c>
      <c r="C30" s="478"/>
      <c r="D30" s="326"/>
      <c r="E30" s="326"/>
      <c r="F30" s="478"/>
      <c r="G30" s="326"/>
      <c r="H30" s="479"/>
      <c r="I30" s="480"/>
      <c r="J30" s="479"/>
      <c r="K30" s="480"/>
      <c r="L30" s="479"/>
      <c r="M30" s="480"/>
      <c r="N30" s="479"/>
      <c r="O30" s="480"/>
      <c r="P30" s="404"/>
      <c r="Q30" s="402"/>
      <c r="R30" s="362"/>
      <c r="S30" s="326"/>
      <c r="T30" s="326"/>
      <c r="U30" s="326"/>
    </row>
    <row r="31" spans="1:21" ht="15.75">
      <c r="A31" s="585"/>
      <c r="B31" s="623"/>
      <c r="C31" s="478"/>
      <c r="D31" s="478"/>
      <c r="E31" s="478"/>
      <c r="F31" s="478"/>
      <c r="G31" s="362"/>
      <c r="H31" s="479"/>
      <c r="I31" s="480"/>
      <c r="J31" s="479"/>
      <c r="K31" s="480"/>
      <c r="L31" s="479"/>
      <c r="M31" s="480"/>
      <c r="N31" s="479"/>
      <c r="O31" s="480"/>
      <c r="P31" s="404">
        <f t="shared" si="1"/>
        <v>0</v>
      </c>
      <c r="Q31" s="402">
        <f t="shared" si="2"/>
        <v>0</v>
      </c>
      <c r="R31" s="362"/>
      <c r="S31" s="362"/>
      <c r="T31" s="362"/>
      <c r="U31" s="362"/>
    </row>
    <row r="32" spans="1:21" ht="15.75">
      <c r="A32" s="585"/>
      <c r="B32" s="623"/>
      <c r="C32" s="478"/>
      <c r="D32" s="478"/>
      <c r="E32" s="478"/>
      <c r="F32" s="478"/>
      <c r="G32" s="362"/>
      <c r="H32" s="479"/>
      <c r="I32" s="480"/>
      <c r="J32" s="479"/>
      <c r="K32" s="480"/>
      <c r="L32" s="479"/>
      <c r="M32" s="480"/>
      <c r="N32" s="479"/>
      <c r="O32" s="480"/>
      <c r="P32" s="404">
        <f t="shared" si="1"/>
        <v>0</v>
      </c>
      <c r="Q32" s="402">
        <f t="shared" si="2"/>
        <v>0</v>
      </c>
      <c r="R32" s="362"/>
      <c r="S32" s="362"/>
      <c r="T32" s="362"/>
      <c r="U32" s="362"/>
    </row>
    <row r="33" spans="1:21" ht="15.75">
      <c r="A33" s="585"/>
      <c r="B33" s="623"/>
      <c r="C33" s="478"/>
      <c r="D33" s="478"/>
      <c r="E33" s="478"/>
      <c r="F33" s="478"/>
      <c r="G33" s="362"/>
      <c r="H33" s="479"/>
      <c r="I33" s="480"/>
      <c r="J33" s="479"/>
      <c r="K33" s="480"/>
      <c r="L33" s="479"/>
      <c r="M33" s="480"/>
      <c r="N33" s="479"/>
      <c r="O33" s="480"/>
      <c r="P33" s="404">
        <f t="shared" si="1"/>
        <v>0</v>
      </c>
      <c r="Q33" s="402">
        <f t="shared" si="2"/>
        <v>0</v>
      </c>
      <c r="R33" s="362"/>
      <c r="S33" s="362"/>
      <c r="T33" s="362"/>
      <c r="U33" s="362"/>
    </row>
    <row r="34" spans="1:21" ht="15.75">
      <c r="A34" s="585"/>
      <c r="B34" s="623" t="s">
        <v>2003</v>
      </c>
      <c r="C34" s="478"/>
      <c r="D34" s="478"/>
      <c r="E34" s="478"/>
      <c r="F34" s="478"/>
      <c r="G34" s="362"/>
      <c r="H34" s="479"/>
      <c r="I34" s="480"/>
      <c r="J34" s="479"/>
      <c r="K34" s="480"/>
      <c r="L34" s="479"/>
      <c r="M34" s="480"/>
      <c r="N34" s="479"/>
      <c r="O34" s="480"/>
      <c r="P34" s="404">
        <f t="shared" si="1"/>
        <v>0</v>
      </c>
      <c r="Q34" s="402">
        <f t="shared" si="2"/>
        <v>0</v>
      </c>
      <c r="R34" s="362"/>
      <c r="S34" s="362"/>
      <c r="T34" s="362"/>
      <c r="U34" s="362"/>
    </row>
    <row r="35" spans="1:21" ht="15.75">
      <c r="A35" s="585"/>
      <c r="B35" s="623"/>
      <c r="C35" s="478"/>
      <c r="D35" s="478"/>
      <c r="E35" s="478"/>
      <c r="F35" s="478"/>
      <c r="G35" s="362"/>
      <c r="H35" s="479"/>
      <c r="I35" s="480"/>
      <c r="J35" s="479"/>
      <c r="K35" s="480"/>
      <c r="L35" s="479"/>
      <c r="M35" s="480"/>
      <c r="N35" s="479"/>
      <c r="O35" s="480"/>
      <c r="P35" s="404">
        <f t="shared" si="1"/>
        <v>0</v>
      </c>
      <c r="Q35" s="402">
        <f t="shared" si="2"/>
        <v>0</v>
      </c>
      <c r="R35" s="362"/>
      <c r="S35" s="362"/>
      <c r="T35" s="362"/>
      <c r="U35" s="362"/>
    </row>
    <row r="36" spans="1:21" ht="15.75">
      <c r="A36" s="585"/>
      <c r="B36" s="623"/>
      <c r="C36" s="478"/>
      <c r="D36" s="478"/>
      <c r="E36" s="478"/>
      <c r="F36" s="478"/>
      <c r="G36" s="362"/>
      <c r="H36" s="479"/>
      <c r="I36" s="480"/>
      <c r="J36" s="479"/>
      <c r="K36" s="480"/>
      <c r="L36" s="479"/>
      <c r="M36" s="480"/>
      <c r="N36" s="479"/>
      <c r="O36" s="480"/>
      <c r="P36" s="404">
        <f t="shared" si="1"/>
        <v>0</v>
      </c>
      <c r="Q36" s="402">
        <f t="shared" si="2"/>
        <v>0</v>
      </c>
      <c r="R36" s="362"/>
      <c r="S36" s="362"/>
      <c r="T36" s="362"/>
      <c r="U36" s="362"/>
    </row>
    <row r="37" spans="1:21" ht="15.75">
      <c r="A37" s="586"/>
      <c r="B37" s="623"/>
      <c r="C37" s="478"/>
      <c r="D37" s="478"/>
      <c r="E37" s="478"/>
      <c r="F37" s="478"/>
      <c r="G37" s="362"/>
      <c r="H37" s="479"/>
      <c r="I37" s="480"/>
      <c r="J37" s="479"/>
      <c r="K37" s="480"/>
      <c r="L37" s="479"/>
      <c r="M37" s="480"/>
      <c r="N37" s="479"/>
      <c r="O37" s="480"/>
      <c r="P37" s="404">
        <f t="shared" si="1"/>
        <v>0</v>
      </c>
      <c r="Q37" s="402">
        <f t="shared" si="2"/>
        <v>0</v>
      </c>
      <c r="R37" s="362"/>
      <c r="S37" s="362"/>
      <c r="T37" s="362"/>
      <c r="U37" s="362"/>
    </row>
    <row r="38" spans="1:21" ht="15.75" customHeight="1">
      <c r="A38" s="623" t="s">
        <v>1498</v>
      </c>
      <c r="B38" s="578" t="s">
        <v>2004</v>
      </c>
      <c r="C38" s="478"/>
      <c r="D38" s="478"/>
      <c r="E38" s="478"/>
      <c r="F38" s="478"/>
      <c r="G38" s="362"/>
      <c r="H38" s="479"/>
      <c r="I38" s="480"/>
      <c r="J38" s="479"/>
      <c r="K38" s="480"/>
      <c r="L38" s="479"/>
      <c r="M38" s="480"/>
      <c r="N38" s="479"/>
      <c r="O38" s="480"/>
      <c r="P38" s="404">
        <f t="shared" si="1"/>
        <v>0</v>
      </c>
      <c r="Q38" s="402">
        <f t="shared" si="2"/>
        <v>0</v>
      </c>
      <c r="R38" s="362"/>
      <c r="S38" s="362"/>
      <c r="T38" s="362"/>
      <c r="U38" s="362"/>
    </row>
    <row r="39" spans="1:21" ht="15.75">
      <c r="A39" s="623"/>
      <c r="B39" s="579"/>
      <c r="C39" s="478"/>
      <c r="D39" s="478"/>
      <c r="E39" s="478"/>
      <c r="F39" s="478"/>
      <c r="G39" s="362"/>
      <c r="H39" s="479"/>
      <c r="I39" s="480"/>
      <c r="J39" s="479"/>
      <c r="K39" s="480"/>
      <c r="L39" s="479"/>
      <c r="M39" s="480"/>
      <c r="N39" s="479"/>
      <c r="O39" s="480"/>
      <c r="P39" s="404">
        <f t="shared" si="1"/>
        <v>0</v>
      </c>
      <c r="Q39" s="402">
        <f t="shared" si="2"/>
        <v>0</v>
      </c>
      <c r="R39" s="362"/>
      <c r="S39" s="362"/>
      <c r="T39" s="362"/>
      <c r="U39" s="362"/>
    </row>
    <row r="40" spans="1:21" ht="15.75">
      <c r="A40" s="623"/>
      <c r="B40" s="579"/>
      <c r="C40" s="478"/>
      <c r="D40" s="478"/>
      <c r="E40" s="478"/>
      <c r="F40" s="478"/>
      <c r="G40" s="362"/>
      <c r="H40" s="479"/>
      <c r="I40" s="480"/>
      <c r="J40" s="479"/>
      <c r="K40" s="480"/>
      <c r="L40" s="479"/>
      <c r="M40" s="480"/>
      <c r="N40" s="479"/>
      <c r="O40" s="480"/>
      <c r="P40" s="404">
        <f t="shared" si="1"/>
        <v>0</v>
      </c>
      <c r="Q40" s="402">
        <f t="shared" si="2"/>
        <v>0</v>
      </c>
      <c r="R40" s="362"/>
      <c r="S40" s="362"/>
      <c r="T40" s="362"/>
      <c r="U40" s="362"/>
    </row>
    <row r="41" spans="1:21" ht="15.75">
      <c r="A41" s="623"/>
      <c r="B41" s="580"/>
      <c r="C41" s="478"/>
      <c r="D41" s="478"/>
      <c r="E41" s="478"/>
      <c r="F41" s="478"/>
      <c r="G41" s="362"/>
      <c r="H41" s="479"/>
      <c r="I41" s="480"/>
      <c r="J41" s="479"/>
      <c r="K41" s="480"/>
      <c r="L41" s="479"/>
      <c r="M41" s="480"/>
      <c r="N41" s="479"/>
      <c r="O41" s="480"/>
      <c r="P41" s="404">
        <f t="shared" si="1"/>
        <v>0</v>
      </c>
      <c r="Q41" s="402">
        <f t="shared" si="2"/>
        <v>0</v>
      </c>
      <c r="R41" s="362"/>
      <c r="S41" s="362"/>
      <c r="T41" s="362"/>
      <c r="U41" s="362"/>
    </row>
    <row r="42" spans="1:21" ht="15.75">
      <c r="A42" s="623"/>
      <c r="B42" s="578" t="s">
        <v>2005</v>
      </c>
      <c r="C42" s="478"/>
      <c r="D42" s="478"/>
      <c r="E42" s="478"/>
      <c r="F42" s="478"/>
      <c r="G42" s="362"/>
      <c r="H42" s="479"/>
      <c r="I42" s="480"/>
      <c r="J42" s="479"/>
      <c r="K42" s="480"/>
      <c r="L42" s="479"/>
      <c r="M42" s="480"/>
      <c r="N42" s="479"/>
      <c r="O42" s="480"/>
      <c r="P42" s="404">
        <f t="shared" si="1"/>
        <v>0</v>
      </c>
      <c r="Q42" s="402">
        <f t="shared" si="2"/>
        <v>0</v>
      </c>
      <c r="R42" s="362"/>
      <c r="S42" s="362"/>
      <c r="T42" s="362"/>
      <c r="U42" s="362"/>
    </row>
    <row r="43" spans="1:21" ht="15.75">
      <c r="A43" s="623"/>
      <c r="B43" s="579"/>
      <c r="C43" s="478"/>
      <c r="D43" s="478"/>
      <c r="E43" s="478"/>
      <c r="F43" s="478"/>
      <c r="G43" s="362"/>
      <c r="H43" s="479"/>
      <c r="I43" s="480"/>
      <c r="J43" s="479"/>
      <c r="K43" s="480"/>
      <c r="L43" s="479"/>
      <c r="M43" s="480"/>
      <c r="N43" s="479"/>
      <c r="O43" s="480"/>
      <c r="P43" s="404">
        <f t="shared" si="1"/>
        <v>0</v>
      </c>
      <c r="Q43" s="402">
        <f t="shared" si="2"/>
        <v>0</v>
      </c>
      <c r="R43" s="362"/>
      <c r="S43" s="362"/>
      <c r="T43" s="362"/>
      <c r="U43" s="362"/>
    </row>
    <row r="44" spans="1:21" ht="15.75">
      <c r="A44" s="623"/>
      <c r="B44" s="579"/>
      <c r="C44" s="478"/>
      <c r="D44" s="478"/>
      <c r="E44" s="478"/>
      <c r="F44" s="478"/>
      <c r="G44" s="362"/>
      <c r="H44" s="479"/>
      <c r="I44" s="480"/>
      <c r="J44" s="479"/>
      <c r="K44" s="480"/>
      <c r="L44" s="479"/>
      <c r="M44" s="480"/>
      <c r="N44" s="479"/>
      <c r="O44" s="480"/>
      <c r="P44" s="404">
        <f t="shared" si="1"/>
        <v>0</v>
      </c>
      <c r="Q44" s="402">
        <f t="shared" si="2"/>
        <v>0</v>
      </c>
      <c r="R44" s="362"/>
      <c r="S44" s="362"/>
      <c r="T44" s="362"/>
      <c r="U44" s="362"/>
    </row>
    <row r="45" spans="1:21" ht="15.75">
      <c r="A45" s="623"/>
      <c r="B45" s="580"/>
      <c r="C45" s="478"/>
      <c r="D45" s="478"/>
      <c r="E45" s="478"/>
      <c r="F45" s="478"/>
      <c r="G45" s="362"/>
      <c r="H45" s="479"/>
      <c r="I45" s="480"/>
      <c r="J45" s="479"/>
      <c r="K45" s="480"/>
      <c r="L45" s="479"/>
      <c r="M45" s="480"/>
      <c r="N45" s="479"/>
      <c r="O45" s="480"/>
      <c r="P45" s="404">
        <f t="shared" si="1"/>
        <v>0</v>
      </c>
      <c r="Q45" s="402">
        <f t="shared" si="2"/>
        <v>0</v>
      </c>
      <c r="R45" s="362"/>
      <c r="S45" s="362"/>
      <c r="T45" s="362"/>
      <c r="U45" s="362"/>
    </row>
    <row r="46" spans="1:21" ht="15.75">
      <c r="A46" s="578" t="s">
        <v>1499</v>
      </c>
      <c r="B46" s="623" t="s">
        <v>1515</v>
      </c>
      <c r="C46" s="478"/>
      <c r="D46" s="478"/>
      <c r="E46" s="478"/>
      <c r="F46" s="478"/>
      <c r="G46" s="362"/>
      <c r="H46" s="479"/>
      <c r="I46" s="480"/>
      <c r="J46" s="479"/>
      <c r="K46" s="480"/>
      <c r="L46" s="479"/>
      <c r="M46" s="480"/>
      <c r="N46" s="479"/>
      <c r="O46" s="480"/>
      <c r="P46" s="404">
        <f t="shared" si="1"/>
        <v>0</v>
      </c>
      <c r="Q46" s="402">
        <f t="shared" si="2"/>
        <v>0</v>
      </c>
      <c r="R46" s="362"/>
      <c r="S46" s="362"/>
      <c r="T46" s="362"/>
      <c r="U46" s="362"/>
    </row>
    <row r="47" spans="1:21" ht="15.75">
      <c r="A47" s="579"/>
      <c r="B47" s="623"/>
      <c r="C47" s="478"/>
      <c r="D47" s="478"/>
      <c r="E47" s="478"/>
      <c r="F47" s="478"/>
      <c r="G47" s="362"/>
      <c r="H47" s="479"/>
      <c r="I47" s="480"/>
      <c r="J47" s="479"/>
      <c r="K47" s="480"/>
      <c r="L47" s="479"/>
      <c r="M47" s="480"/>
      <c r="N47" s="479"/>
      <c r="O47" s="480"/>
      <c r="P47" s="404">
        <f t="shared" si="1"/>
        <v>0</v>
      </c>
      <c r="Q47" s="402">
        <f t="shared" si="2"/>
        <v>0</v>
      </c>
      <c r="R47" s="362"/>
      <c r="S47" s="362"/>
      <c r="T47" s="362"/>
      <c r="U47" s="362"/>
    </row>
    <row r="48" spans="1:21" ht="15.75">
      <c r="A48" s="579"/>
      <c r="B48" s="623"/>
      <c r="C48" s="478"/>
      <c r="D48" s="478"/>
      <c r="E48" s="478"/>
      <c r="F48" s="478"/>
      <c r="G48" s="362"/>
      <c r="H48" s="479"/>
      <c r="I48" s="480"/>
      <c r="J48" s="479"/>
      <c r="K48" s="480"/>
      <c r="L48" s="479"/>
      <c r="M48" s="480"/>
      <c r="N48" s="479"/>
      <c r="O48" s="480"/>
      <c r="P48" s="404">
        <f t="shared" si="1"/>
        <v>0</v>
      </c>
      <c r="Q48" s="402">
        <f t="shared" si="2"/>
        <v>0</v>
      </c>
      <c r="R48" s="362"/>
      <c r="S48" s="362"/>
      <c r="T48" s="362"/>
      <c r="U48" s="362"/>
    </row>
    <row r="49" spans="1:21" ht="15.75">
      <c r="A49" s="579"/>
      <c r="B49" s="623"/>
      <c r="C49" s="478"/>
      <c r="D49" s="478"/>
      <c r="E49" s="478"/>
      <c r="F49" s="478"/>
      <c r="G49" s="362"/>
      <c r="H49" s="479"/>
      <c r="I49" s="480"/>
      <c r="J49" s="479"/>
      <c r="K49" s="480"/>
      <c r="L49" s="479"/>
      <c r="M49" s="480"/>
      <c r="N49" s="479"/>
      <c r="O49" s="480"/>
      <c r="P49" s="404">
        <f t="shared" si="1"/>
        <v>0</v>
      </c>
      <c r="Q49" s="402">
        <f t="shared" si="2"/>
        <v>0</v>
      </c>
      <c r="R49" s="362"/>
      <c r="S49" s="362"/>
      <c r="T49" s="362"/>
      <c r="U49" s="362"/>
    </row>
    <row r="50" spans="1:21" ht="15.75">
      <c r="A50" s="579"/>
      <c r="B50" s="623" t="s">
        <v>1516</v>
      </c>
      <c r="C50" s="478"/>
      <c r="D50" s="478"/>
      <c r="E50" s="478"/>
      <c r="F50" s="478"/>
      <c r="G50" s="362"/>
      <c r="H50" s="479"/>
      <c r="I50" s="480"/>
      <c r="J50" s="479"/>
      <c r="K50" s="480"/>
      <c r="L50" s="479"/>
      <c r="M50" s="480"/>
      <c r="N50" s="479"/>
      <c r="O50" s="480"/>
      <c r="P50" s="404">
        <f t="shared" si="1"/>
        <v>0</v>
      </c>
      <c r="Q50" s="402">
        <f t="shared" si="2"/>
        <v>0</v>
      </c>
      <c r="R50" s="362"/>
      <c r="S50" s="362"/>
      <c r="T50" s="362"/>
      <c r="U50" s="362"/>
    </row>
    <row r="51" spans="1:21" ht="15.75">
      <c r="A51" s="579"/>
      <c r="B51" s="623"/>
      <c r="C51" s="478"/>
      <c r="D51" s="478"/>
      <c r="E51" s="478"/>
      <c r="F51" s="478"/>
      <c r="G51" s="362"/>
      <c r="H51" s="479"/>
      <c r="I51" s="480"/>
      <c r="J51" s="479"/>
      <c r="K51" s="480"/>
      <c r="L51" s="479"/>
      <c r="M51" s="480"/>
      <c r="N51" s="479"/>
      <c r="O51" s="480"/>
      <c r="P51" s="404">
        <f t="shared" si="1"/>
        <v>0</v>
      </c>
      <c r="Q51" s="402">
        <f t="shared" si="2"/>
        <v>0</v>
      </c>
      <c r="R51" s="362"/>
      <c r="S51" s="362"/>
      <c r="T51" s="362"/>
      <c r="U51" s="362"/>
    </row>
    <row r="52" spans="1:21" ht="15.75">
      <c r="A52" s="579"/>
      <c r="B52" s="623"/>
      <c r="C52" s="478"/>
      <c r="D52" s="478"/>
      <c r="E52" s="478"/>
      <c r="F52" s="478"/>
      <c r="G52" s="362"/>
      <c r="H52" s="479"/>
      <c r="I52" s="480"/>
      <c r="J52" s="479"/>
      <c r="K52" s="480"/>
      <c r="L52" s="479"/>
      <c r="M52" s="480"/>
      <c r="N52" s="479"/>
      <c r="O52" s="480"/>
      <c r="P52" s="404">
        <f t="shared" si="1"/>
        <v>0</v>
      </c>
      <c r="Q52" s="402">
        <f t="shared" si="2"/>
        <v>0</v>
      </c>
      <c r="R52" s="362"/>
      <c r="S52" s="362"/>
      <c r="T52" s="362"/>
      <c r="U52" s="362"/>
    </row>
    <row r="53" spans="1:21" ht="15.75">
      <c r="A53" s="579"/>
      <c r="B53" s="623"/>
      <c r="C53" s="478"/>
      <c r="D53" s="478"/>
      <c r="E53" s="478"/>
      <c r="F53" s="478"/>
      <c r="G53" s="362"/>
      <c r="H53" s="479"/>
      <c r="I53" s="480"/>
      <c r="J53" s="479"/>
      <c r="K53" s="480"/>
      <c r="L53" s="479"/>
      <c r="M53" s="480"/>
      <c r="N53" s="479"/>
      <c r="O53" s="480"/>
      <c r="P53" s="404">
        <f t="shared" si="1"/>
        <v>0</v>
      </c>
      <c r="Q53" s="402">
        <f t="shared" si="2"/>
        <v>0</v>
      </c>
      <c r="R53" s="362"/>
      <c r="S53" s="362"/>
      <c r="T53" s="362"/>
      <c r="U53" s="362"/>
    </row>
    <row r="54" spans="1:21" ht="15.75">
      <c r="A54" s="579"/>
      <c r="B54" s="578" t="s">
        <v>1517</v>
      </c>
      <c r="C54" s="478"/>
      <c r="D54" s="478"/>
      <c r="E54" s="478"/>
      <c r="F54" s="478"/>
      <c r="G54" s="362"/>
      <c r="H54" s="479"/>
      <c r="I54" s="480"/>
      <c r="J54" s="479"/>
      <c r="K54" s="480"/>
      <c r="L54" s="479"/>
      <c r="M54" s="480"/>
      <c r="N54" s="479"/>
      <c r="O54" s="480"/>
      <c r="P54" s="404">
        <f t="shared" si="1"/>
        <v>0</v>
      </c>
      <c r="Q54" s="402">
        <f t="shared" si="2"/>
        <v>0</v>
      </c>
      <c r="R54" s="362"/>
      <c r="S54" s="362"/>
      <c r="T54" s="362"/>
      <c r="U54" s="362"/>
    </row>
    <row r="55" spans="1:21" ht="15.75">
      <c r="A55" s="579"/>
      <c r="B55" s="579"/>
      <c r="C55" s="478"/>
      <c r="D55" s="478"/>
      <c r="E55" s="478"/>
      <c r="F55" s="478"/>
      <c r="G55" s="362"/>
      <c r="H55" s="479"/>
      <c r="I55" s="480"/>
      <c r="J55" s="479"/>
      <c r="K55" s="480"/>
      <c r="L55" s="479"/>
      <c r="M55" s="480"/>
      <c r="N55" s="479"/>
      <c r="O55" s="480"/>
      <c r="P55" s="404">
        <f t="shared" si="1"/>
        <v>0</v>
      </c>
      <c r="Q55" s="402">
        <f t="shared" si="2"/>
        <v>0</v>
      </c>
      <c r="R55" s="362"/>
      <c r="S55" s="362"/>
      <c r="T55" s="362"/>
      <c r="U55" s="362"/>
    </row>
    <row r="56" spans="1:21" ht="15.75">
      <c r="A56" s="579"/>
      <c r="B56" s="579"/>
      <c r="C56" s="478"/>
      <c r="D56" s="478"/>
      <c r="E56" s="478"/>
      <c r="F56" s="478"/>
      <c r="G56" s="362"/>
      <c r="H56" s="479"/>
      <c r="I56" s="480"/>
      <c r="J56" s="479"/>
      <c r="K56" s="480"/>
      <c r="L56" s="479"/>
      <c r="M56" s="480"/>
      <c r="N56" s="479"/>
      <c r="O56" s="480"/>
      <c r="P56" s="404">
        <f t="shared" si="1"/>
        <v>0</v>
      </c>
      <c r="Q56" s="402">
        <f t="shared" si="2"/>
        <v>0</v>
      </c>
      <c r="R56" s="362"/>
      <c r="S56" s="362"/>
      <c r="T56" s="362"/>
      <c r="U56" s="362"/>
    </row>
    <row r="57" spans="1:21" ht="15.75">
      <c r="A57" s="580"/>
      <c r="B57" s="580"/>
      <c r="C57" s="478"/>
      <c r="D57" s="478"/>
      <c r="E57" s="478"/>
      <c r="F57" s="478"/>
      <c r="G57" s="362"/>
      <c r="H57" s="479"/>
      <c r="I57" s="480"/>
      <c r="J57" s="479"/>
      <c r="K57" s="480"/>
      <c r="L57" s="479"/>
      <c r="M57" s="480"/>
      <c r="N57" s="479"/>
      <c r="O57" s="480"/>
      <c r="P57" s="404">
        <f t="shared" si="1"/>
        <v>0</v>
      </c>
      <c r="Q57" s="402">
        <f t="shared" si="2"/>
        <v>0</v>
      </c>
      <c r="R57" s="362"/>
      <c r="S57" s="362"/>
      <c r="T57" s="362"/>
      <c r="U57" s="362"/>
    </row>
    <row r="58" spans="1:21" ht="15.75">
      <c r="A58" s="578" t="s">
        <v>1500</v>
      </c>
      <c r="B58" s="578" t="s">
        <v>1518</v>
      </c>
      <c r="C58" s="478"/>
      <c r="D58" s="478"/>
      <c r="E58" s="478"/>
      <c r="F58" s="478"/>
      <c r="G58" s="362"/>
      <c r="H58" s="479"/>
      <c r="I58" s="480"/>
      <c r="J58" s="479"/>
      <c r="K58" s="480"/>
      <c r="L58" s="479"/>
      <c r="M58" s="480"/>
      <c r="N58" s="479"/>
      <c r="O58" s="480"/>
      <c r="P58" s="404">
        <f t="shared" si="1"/>
        <v>0</v>
      </c>
      <c r="Q58" s="402">
        <f t="shared" si="2"/>
        <v>0</v>
      </c>
      <c r="R58" s="362"/>
      <c r="S58" s="362"/>
      <c r="T58" s="362"/>
      <c r="U58" s="362"/>
    </row>
    <row r="59" spans="1:21" ht="15.75">
      <c r="A59" s="579"/>
      <c r="B59" s="579"/>
      <c r="C59" s="478"/>
      <c r="D59" s="478"/>
      <c r="E59" s="478"/>
      <c r="F59" s="478"/>
      <c r="G59" s="362"/>
      <c r="H59" s="479"/>
      <c r="I59" s="480"/>
      <c r="J59" s="479"/>
      <c r="K59" s="480"/>
      <c r="L59" s="479"/>
      <c r="M59" s="480"/>
      <c r="N59" s="479"/>
      <c r="O59" s="480"/>
      <c r="P59" s="404">
        <f t="shared" si="1"/>
        <v>0</v>
      </c>
      <c r="Q59" s="402">
        <f t="shared" si="2"/>
        <v>0</v>
      </c>
      <c r="R59" s="362"/>
      <c r="S59" s="362"/>
      <c r="T59" s="362"/>
      <c r="U59" s="362"/>
    </row>
    <row r="60" spans="1:21" ht="15.75">
      <c r="A60" s="579"/>
      <c r="B60" s="579"/>
      <c r="C60" s="478"/>
      <c r="D60" s="478"/>
      <c r="E60" s="478"/>
      <c r="F60" s="478"/>
      <c r="G60" s="362"/>
      <c r="H60" s="479"/>
      <c r="I60" s="480"/>
      <c r="J60" s="479"/>
      <c r="K60" s="480"/>
      <c r="L60" s="479"/>
      <c r="M60" s="480"/>
      <c r="N60" s="479"/>
      <c r="O60" s="480"/>
      <c r="P60" s="404">
        <f t="shared" si="1"/>
        <v>0</v>
      </c>
      <c r="Q60" s="402">
        <f t="shared" si="2"/>
        <v>0</v>
      </c>
      <c r="R60" s="362"/>
      <c r="S60" s="362"/>
      <c r="T60" s="362"/>
      <c r="U60" s="362"/>
    </row>
    <row r="61" spans="1:21" ht="15.75">
      <c r="A61" s="579"/>
      <c r="B61" s="580"/>
      <c r="C61" s="478"/>
      <c r="D61" s="478"/>
      <c r="E61" s="478"/>
      <c r="F61" s="478"/>
      <c r="G61" s="362"/>
      <c r="H61" s="479"/>
      <c r="I61" s="480"/>
      <c r="J61" s="479"/>
      <c r="K61" s="480"/>
      <c r="L61" s="479"/>
      <c r="M61" s="480"/>
      <c r="N61" s="479"/>
      <c r="O61" s="480"/>
      <c r="P61" s="404">
        <f t="shared" si="1"/>
        <v>0</v>
      </c>
      <c r="Q61" s="402">
        <f t="shared" si="2"/>
        <v>0</v>
      </c>
      <c r="R61" s="362"/>
      <c r="S61" s="362"/>
      <c r="T61" s="362"/>
      <c r="U61" s="362"/>
    </row>
    <row r="62" spans="1:21" ht="15.75">
      <c r="A62" s="579"/>
      <c r="B62" s="578" t="s">
        <v>2006</v>
      </c>
      <c r="C62" s="478"/>
      <c r="D62" s="478"/>
      <c r="E62" s="478"/>
      <c r="F62" s="478"/>
      <c r="G62" s="362"/>
      <c r="H62" s="479"/>
      <c r="I62" s="480"/>
      <c r="J62" s="479"/>
      <c r="K62" s="480"/>
      <c r="L62" s="479"/>
      <c r="M62" s="480"/>
      <c r="N62" s="479"/>
      <c r="O62" s="480"/>
      <c r="P62" s="404">
        <f t="shared" si="1"/>
        <v>0</v>
      </c>
      <c r="Q62" s="402">
        <f t="shared" si="2"/>
        <v>0</v>
      </c>
      <c r="R62" s="362"/>
      <c r="S62" s="362"/>
      <c r="T62" s="362"/>
      <c r="U62" s="362"/>
    </row>
    <row r="63" spans="1:21" ht="15.75">
      <c r="A63" s="579"/>
      <c r="B63" s="579"/>
      <c r="C63" s="478"/>
      <c r="D63" s="478"/>
      <c r="E63" s="478"/>
      <c r="F63" s="478"/>
      <c r="G63" s="362"/>
      <c r="H63" s="479"/>
      <c r="I63" s="480"/>
      <c r="J63" s="479"/>
      <c r="K63" s="480"/>
      <c r="L63" s="479"/>
      <c r="M63" s="480"/>
      <c r="N63" s="479"/>
      <c r="O63" s="480"/>
      <c r="P63" s="404">
        <f t="shared" si="1"/>
        <v>0</v>
      </c>
      <c r="Q63" s="402">
        <f t="shared" si="2"/>
        <v>0</v>
      </c>
      <c r="R63" s="362"/>
      <c r="S63" s="362"/>
      <c r="T63" s="362"/>
      <c r="U63" s="362"/>
    </row>
    <row r="64" spans="1:21" ht="15.75">
      <c r="A64" s="579"/>
      <c r="B64" s="579"/>
      <c r="C64" s="478"/>
      <c r="D64" s="478"/>
      <c r="E64" s="478"/>
      <c r="F64" s="478"/>
      <c r="G64" s="362"/>
      <c r="H64" s="479"/>
      <c r="I64" s="480"/>
      <c r="J64" s="479"/>
      <c r="K64" s="480"/>
      <c r="L64" s="479"/>
      <c r="M64" s="480"/>
      <c r="N64" s="479"/>
      <c r="O64" s="480"/>
      <c r="P64" s="404">
        <f t="shared" si="1"/>
        <v>0</v>
      </c>
      <c r="Q64" s="402">
        <f t="shared" si="2"/>
        <v>0</v>
      </c>
      <c r="R64" s="362"/>
      <c r="S64" s="362"/>
      <c r="T64" s="362"/>
      <c r="U64" s="362"/>
    </row>
    <row r="65" spans="1:21" ht="15.75">
      <c r="A65" s="579"/>
      <c r="B65" s="580"/>
      <c r="C65" s="478"/>
      <c r="D65" s="478"/>
      <c r="E65" s="478"/>
      <c r="F65" s="478"/>
      <c r="G65" s="362"/>
      <c r="H65" s="479"/>
      <c r="I65" s="480"/>
      <c r="J65" s="479"/>
      <c r="K65" s="480"/>
      <c r="L65" s="479"/>
      <c r="M65" s="480"/>
      <c r="N65" s="479"/>
      <c r="O65" s="480"/>
      <c r="P65" s="404">
        <f t="shared" si="1"/>
        <v>0</v>
      </c>
      <c r="Q65" s="402">
        <f t="shared" si="2"/>
        <v>0</v>
      </c>
      <c r="R65" s="362"/>
      <c r="S65" s="362"/>
      <c r="T65" s="362"/>
      <c r="U65" s="362"/>
    </row>
    <row r="66" spans="1:21" ht="15.75">
      <c r="A66" s="579"/>
      <c r="B66" s="578" t="s">
        <v>1519</v>
      </c>
      <c r="C66" s="478"/>
      <c r="D66" s="478"/>
      <c r="E66" s="478"/>
      <c r="F66" s="478"/>
      <c r="G66" s="362"/>
      <c r="H66" s="479"/>
      <c r="I66" s="480"/>
      <c r="J66" s="479"/>
      <c r="K66" s="480"/>
      <c r="L66" s="479"/>
      <c r="M66" s="480"/>
      <c r="N66" s="479"/>
      <c r="O66" s="480"/>
      <c r="P66" s="404">
        <f t="shared" si="1"/>
        <v>0</v>
      </c>
      <c r="Q66" s="402">
        <f t="shared" si="2"/>
        <v>0</v>
      </c>
      <c r="R66" s="362"/>
      <c r="S66" s="362"/>
      <c r="T66" s="362"/>
      <c r="U66" s="362"/>
    </row>
    <row r="67" spans="1:21" ht="15.75">
      <c r="A67" s="579"/>
      <c r="B67" s="579"/>
      <c r="C67" s="478"/>
      <c r="D67" s="478"/>
      <c r="E67" s="478"/>
      <c r="F67" s="478"/>
      <c r="G67" s="362"/>
      <c r="H67" s="479"/>
      <c r="I67" s="480"/>
      <c r="J67" s="479"/>
      <c r="K67" s="480"/>
      <c r="L67" s="479"/>
      <c r="M67" s="480"/>
      <c r="N67" s="479"/>
      <c r="O67" s="480"/>
      <c r="P67" s="404">
        <f t="shared" si="1"/>
        <v>0</v>
      </c>
      <c r="Q67" s="402">
        <f t="shared" si="2"/>
        <v>0</v>
      </c>
      <c r="R67" s="362"/>
      <c r="S67" s="362"/>
      <c r="T67" s="362"/>
      <c r="U67" s="362"/>
    </row>
    <row r="68" spans="1:21" ht="15.75">
      <c r="A68" s="579"/>
      <c r="B68" s="579"/>
      <c r="C68" s="478"/>
      <c r="D68" s="478"/>
      <c r="E68" s="478"/>
      <c r="F68" s="478"/>
      <c r="G68" s="362"/>
      <c r="H68" s="479"/>
      <c r="I68" s="480"/>
      <c r="J68" s="479"/>
      <c r="K68" s="480"/>
      <c r="L68" s="479"/>
      <c r="M68" s="480"/>
      <c r="N68" s="479"/>
      <c r="O68" s="480"/>
      <c r="P68" s="404">
        <f t="shared" si="1"/>
        <v>0</v>
      </c>
      <c r="Q68" s="402">
        <f t="shared" si="2"/>
        <v>0</v>
      </c>
      <c r="R68" s="362"/>
      <c r="S68" s="362"/>
      <c r="T68" s="362"/>
      <c r="U68" s="362"/>
    </row>
    <row r="69" spans="1:21" ht="15.75">
      <c r="A69" s="579"/>
      <c r="B69" s="580"/>
      <c r="C69" s="478"/>
      <c r="D69" s="478"/>
      <c r="E69" s="478"/>
      <c r="F69" s="478"/>
      <c r="G69" s="362"/>
      <c r="H69" s="479"/>
      <c r="I69" s="480"/>
      <c r="J69" s="479"/>
      <c r="K69" s="480"/>
      <c r="L69" s="479"/>
      <c r="M69" s="480"/>
      <c r="N69" s="479"/>
      <c r="O69" s="480"/>
      <c r="P69" s="404">
        <f t="shared" si="1"/>
        <v>0</v>
      </c>
      <c r="Q69" s="402">
        <f t="shared" si="2"/>
        <v>0</v>
      </c>
      <c r="R69" s="362"/>
      <c r="S69" s="362"/>
      <c r="T69" s="362"/>
      <c r="U69" s="362"/>
    </row>
    <row r="70" spans="1:21" ht="15.75">
      <c r="A70" s="579"/>
      <c r="B70" s="578" t="s">
        <v>1520</v>
      </c>
      <c r="C70" s="478"/>
      <c r="D70" s="478"/>
      <c r="E70" s="478"/>
      <c r="F70" s="478"/>
      <c r="G70" s="362"/>
      <c r="H70" s="479"/>
      <c r="I70" s="480"/>
      <c r="J70" s="479"/>
      <c r="K70" s="480"/>
      <c r="L70" s="479"/>
      <c r="M70" s="480"/>
      <c r="N70" s="479"/>
      <c r="O70" s="480"/>
      <c r="P70" s="404">
        <f t="shared" si="1"/>
        <v>0</v>
      </c>
      <c r="Q70" s="402">
        <f t="shared" si="2"/>
        <v>0</v>
      </c>
      <c r="R70" s="362"/>
      <c r="S70" s="362"/>
      <c r="T70" s="362"/>
      <c r="U70" s="362"/>
    </row>
    <row r="71" spans="1:21" ht="15.75">
      <c r="A71" s="579"/>
      <c r="B71" s="579"/>
      <c r="C71" s="478"/>
      <c r="D71" s="478"/>
      <c r="E71" s="478"/>
      <c r="F71" s="478"/>
      <c r="G71" s="362"/>
      <c r="H71" s="479"/>
      <c r="I71" s="480"/>
      <c r="J71" s="479"/>
      <c r="K71" s="480"/>
      <c r="L71" s="479"/>
      <c r="M71" s="480"/>
      <c r="N71" s="479"/>
      <c r="O71" s="480"/>
      <c r="P71" s="404">
        <f t="shared" si="1"/>
        <v>0</v>
      </c>
      <c r="Q71" s="402">
        <f t="shared" si="2"/>
        <v>0</v>
      </c>
      <c r="R71" s="362"/>
      <c r="S71" s="362"/>
      <c r="T71" s="362"/>
      <c r="U71" s="362"/>
    </row>
    <row r="72" spans="1:21" ht="15.75">
      <c r="A72" s="579"/>
      <c r="B72" s="579"/>
      <c r="C72" s="478"/>
      <c r="D72" s="478"/>
      <c r="E72" s="478"/>
      <c r="F72" s="478"/>
      <c r="G72" s="362"/>
      <c r="H72" s="479"/>
      <c r="I72" s="480"/>
      <c r="J72" s="479"/>
      <c r="K72" s="480"/>
      <c r="L72" s="479"/>
      <c r="M72" s="480"/>
      <c r="N72" s="479"/>
      <c r="O72" s="480"/>
      <c r="P72" s="404">
        <f t="shared" si="1"/>
        <v>0</v>
      </c>
      <c r="Q72" s="402">
        <f t="shared" si="2"/>
        <v>0</v>
      </c>
      <c r="R72" s="362"/>
      <c r="S72" s="362"/>
      <c r="T72" s="362"/>
      <c r="U72" s="362"/>
    </row>
    <row r="73" spans="1:21" ht="15.75">
      <c r="A73" s="580"/>
      <c r="B73" s="580"/>
      <c r="C73" s="478"/>
      <c r="D73" s="478"/>
      <c r="E73" s="478"/>
      <c r="F73" s="478"/>
      <c r="G73" s="362"/>
      <c r="H73" s="362"/>
      <c r="I73" s="480"/>
      <c r="J73" s="362"/>
      <c r="K73" s="480"/>
      <c r="L73" s="362"/>
      <c r="M73" s="480"/>
      <c r="N73" s="362"/>
      <c r="O73" s="480"/>
      <c r="P73" s="404">
        <f t="shared" ref="P73:Q73" si="3">H73+J73+L73+N73</f>
        <v>0</v>
      </c>
      <c r="Q73" s="402">
        <f t="shared" si="3"/>
        <v>0</v>
      </c>
      <c r="R73" s="481"/>
      <c r="S73" s="362"/>
      <c r="T73" s="362"/>
      <c r="U73" s="362"/>
    </row>
    <row r="74" spans="1:21" ht="15.75">
      <c r="A74" s="295"/>
      <c r="B74" s="296"/>
      <c r="C74" s="296"/>
      <c r="D74" s="296"/>
      <c r="E74" s="295" t="s">
        <v>1502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10;" sqref="E7:E10 E12: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C10:D10 D12:D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10 G12: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U12:U17"/>
    <dataValidation allowBlank="1" showInputMessage="1" showErrorMessage="1" promptTitle="POBLACIÓN OBJETIVO" prompt="Grupo  de personas al cual se pretende beneficiar con dicho actividad." sqref="T7:T18"/>
    <dataValidation allowBlank="1" showInputMessage="1" showErrorMessage="1" promptTitle="MEDIO DE VERIFICACIÓN" prompt="Corresponde a los elementos a través del cual se acredita y se verifican  las actividades." sqref="S7:S10 S12:S17"/>
    <dataValidation allowBlank="1" showInputMessage="1" showErrorMessage="1" promptTitle="JUSTIFICACIÓN" prompt="Es aquella en que se explica de forma convincente el motivo por el que y para que se va realizar dicha actividad, que beneficio va traer a la institución." sqref="R7:R18"/>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AJ1" zoomScale="80" zoomScaleNormal="80" workbookViewId="0">
      <pane ySplit="11" topLeftCell="A545" activePane="bottomLeft" state="frozen"/>
      <selection activeCell="A11" sqref="A11"/>
      <selection pane="bottomLeft" activeCell="AR566" sqref="AR566"/>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4"/>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c r="K2" s="160"/>
      <c r="Z2" s="461"/>
      <c r="AB2" s="122" t="s">
        <v>128</v>
      </c>
      <c r="AC2" s="122" t="s">
        <v>129</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1681</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59" t="s">
        <v>392</v>
      </c>
      <c r="L10" s="559"/>
      <c r="M10" s="559"/>
      <c r="N10" s="559"/>
      <c r="O10" s="559"/>
      <c r="P10" s="559"/>
      <c r="Q10" s="559"/>
      <c r="R10" s="559"/>
      <c r="S10" s="559"/>
      <c r="T10" s="559"/>
      <c r="U10" s="559"/>
      <c r="V10" s="559"/>
      <c r="W10" s="559"/>
      <c r="X10" s="559"/>
      <c r="Y10" s="559"/>
      <c r="Z10" s="559"/>
      <c r="AA10" s="559"/>
    </row>
    <row r="11" spans="1:571" ht="79.5" thickBot="1">
      <c r="A11" s="375"/>
      <c r="B11" s="323" t="s">
        <v>132</v>
      </c>
      <c r="C11" s="193" t="s">
        <v>131</v>
      </c>
      <c r="D11" s="194" t="s">
        <v>128</v>
      </c>
      <c r="E11" s="211" t="s">
        <v>1680</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1449</v>
      </c>
      <c r="U11" s="341" t="s">
        <v>1363</v>
      </c>
      <c r="V11" s="341" t="s">
        <v>1364</v>
      </c>
      <c r="W11" s="341" t="s">
        <v>1365</v>
      </c>
      <c r="X11" s="341" t="s">
        <v>1366</v>
      </c>
      <c r="Y11" s="341" t="s">
        <v>1367</v>
      </c>
      <c r="Z11" s="341" t="s">
        <v>1468</v>
      </c>
      <c r="AA11" s="341" t="s">
        <v>1503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c r="A12" s="374"/>
      <c r="B12" s="187" t="s">
        <v>250</v>
      </c>
      <c r="C12" s="188" t="s">
        <v>133</v>
      </c>
      <c r="D12" s="189">
        <f>D13+D47+D83+D89+D96</f>
        <v>2265515.3250000002</v>
      </c>
      <c r="E12" s="189">
        <f>E13+E47+E83+E89+E96</f>
        <v>0</v>
      </c>
      <c r="F12" s="189">
        <f t="shared" ref="F12:F106" si="0">D12+E12</f>
        <v>2265515.3250000002</v>
      </c>
      <c r="G12" s="189">
        <f>G13+G47+G83+G89+G96</f>
        <v>0</v>
      </c>
      <c r="H12" s="189">
        <f>F12-G12</f>
        <v>2265515.3250000002</v>
      </c>
      <c r="I12" s="189">
        <f>I13+I47+I83+I89+I96</f>
        <v>0</v>
      </c>
      <c r="J12" s="189">
        <f>F12-I12</f>
        <v>2265515.3250000002</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108000</v>
      </c>
      <c r="V12" s="189">
        <f t="shared" si="1"/>
        <v>2144015.3249999997</v>
      </c>
      <c r="W12" s="189">
        <f t="shared" si="1"/>
        <v>0</v>
      </c>
      <c r="X12" s="189">
        <f t="shared" si="1"/>
        <v>0</v>
      </c>
      <c r="Y12" s="189">
        <f t="shared" ref="Y12:Z12" si="3">Y13+Y47+Y83+Y89+Y96</f>
        <v>0</v>
      </c>
      <c r="Z12" s="189">
        <f t="shared" si="3"/>
        <v>0</v>
      </c>
      <c r="AA12" s="189">
        <f t="shared" si="1"/>
        <v>13500</v>
      </c>
      <c r="AB12" s="189">
        <f t="shared" si="1"/>
        <v>121500</v>
      </c>
      <c r="AC12" s="189">
        <f t="shared" si="1"/>
        <v>0</v>
      </c>
      <c r="AD12" s="189">
        <f t="shared" si="1"/>
        <v>0</v>
      </c>
      <c r="AE12" s="189">
        <f>AB12+AC12+AD12</f>
        <v>121500</v>
      </c>
      <c r="AF12" s="189">
        <f>AF13+AF47+AF83+AF89+AF96</f>
        <v>2144015.3249999997</v>
      </c>
      <c r="AG12" s="189">
        <f>AG13+AG47+AG83+AG89+AG96</f>
        <v>0</v>
      </c>
      <c r="AH12" s="189">
        <f>AH13+AH47+AH83+AH89+AH96</f>
        <v>0</v>
      </c>
      <c r="AI12" s="189">
        <f>AF12+AG12+AH12</f>
        <v>2144015.3249999997</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2265515.3249999997</v>
      </c>
    </row>
    <row r="13" spans="1:571">
      <c r="B13" s="190" t="s">
        <v>251</v>
      </c>
      <c r="C13" s="191" t="s">
        <v>134</v>
      </c>
      <c r="D13" s="192">
        <f>SUM(D14:D46)</f>
        <v>2265515.3250000002</v>
      </c>
      <c r="E13" s="192">
        <f>SUM(E14:E46)</f>
        <v>0</v>
      </c>
      <c r="F13" s="192">
        <f t="shared" si="0"/>
        <v>2265515.3250000002</v>
      </c>
      <c r="G13" s="192">
        <f>SUM(G14:G46)</f>
        <v>0</v>
      </c>
      <c r="H13" s="192">
        <f t="shared" ref="H13:H220" si="4">F13-G13</f>
        <v>2265515.3250000002</v>
      </c>
      <c r="I13" s="192">
        <f>SUM(I14:I46)</f>
        <v>0</v>
      </c>
      <c r="J13" s="192">
        <f t="shared" ref="J13:J220" si="5">F13-I13</f>
        <v>2265515.3250000002</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108000</v>
      </c>
      <c r="V13" s="192">
        <f t="shared" si="6"/>
        <v>2144015.3249999997</v>
      </c>
      <c r="W13" s="192">
        <f t="shared" si="6"/>
        <v>0</v>
      </c>
      <c r="X13" s="192">
        <f t="shared" si="6"/>
        <v>0</v>
      </c>
      <c r="Y13" s="192">
        <f t="shared" ref="Y13:Z13" si="8">SUM(Y14:Y46)</f>
        <v>0</v>
      </c>
      <c r="Z13" s="192">
        <f t="shared" si="8"/>
        <v>0</v>
      </c>
      <c r="AA13" s="192">
        <f t="shared" si="6"/>
        <v>13500</v>
      </c>
      <c r="AB13" s="192">
        <f t="shared" si="6"/>
        <v>121500</v>
      </c>
      <c r="AC13" s="192">
        <f t="shared" si="6"/>
        <v>0</v>
      </c>
      <c r="AD13" s="192">
        <f t="shared" si="6"/>
        <v>0</v>
      </c>
      <c r="AE13" s="192">
        <f t="shared" ref="AE13:AE220" si="9">AB13+AC13+AD13</f>
        <v>121500</v>
      </c>
      <c r="AF13" s="192">
        <f>SUM(AF14:AF46)</f>
        <v>2144015.3249999997</v>
      </c>
      <c r="AG13" s="192">
        <f>SUM(AG14:AG46)</f>
        <v>0</v>
      </c>
      <c r="AH13" s="192">
        <f>SUM(AH14:AH46)</f>
        <v>0</v>
      </c>
      <c r="AI13" s="192">
        <f t="shared" ref="AI13:AI220" si="10">AF13+AG13+AH13</f>
        <v>2144015.3249999997</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2265515.3249999997</v>
      </c>
    </row>
    <row r="14" spans="1:571">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2013791.4</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2013791.4</v>
      </c>
      <c r="G15" s="183"/>
      <c r="H15" s="183">
        <f t="shared" si="4"/>
        <v>2013791.4</v>
      </c>
      <c r="I15" s="183"/>
      <c r="J15" s="183">
        <f t="shared" si="5"/>
        <v>2013791.4</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1905791.4</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108000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1905791.4</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1905791.4</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2013791.4</v>
      </c>
    </row>
    <row r="16" spans="1:571">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167815.94999999998</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167815.94999999998</v>
      </c>
      <c r="G28" s="183"/>
      <c r="H28" s="183">
        <f t="shared" si="15"/>
        <v>167815.94999999998</v>
      </c>
      <c r="I28" s="183"/>
      <c r="J28" s="183">
        <f t="shared" si="16"/>
        <v>167815.94999999998</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158815.94999999998</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9000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158815.94999999998</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158815.94999999998</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167815.94999999998</v>
      </c>
    </row>
    <row r="29" spans="2:44">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83907.974999999991</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83907.974999999991</v>
      </c>
      <c r="G29" s="183"/>
      <c r="H29" s="183">
        <f t="shared" ref="H29:H30" si="39">F29-G29</f>
        <v>83907.974999999991</v>
      </c>
      <c r="I29" s="183"/>
      <c r="J29" s="183">
        <f t="shared" ref="J29:J30" si="40">F29-I29</f>
        <v>83907.974999999991</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79407.974999999991</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4500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79407.974999999991</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79407.974999999991</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83907.974999999991</v>
      </c>
    </row>
    <row r="30" spans="2:44">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276</v>
      </c>
      <c r="C106" s="179" t="s">
        <v>160</v>
      </c>
      <c r="D106" s="180">
        <f>D107+D118+D133+D149+D164+D190+D207+D214</f>
        <v>1374952.8746249999</v>
      </c>
      <c r="E106" s="180">
        <f>E107+E118+E133+E149+E164+E190+E207+E214</f>
        <v>343608.374625</v>
      </c>
      <c r="F106" s="180">
        <f t="shared" si="0"/>
        <v>1718561.2492499999</v>
      </c>
      <c r="G106" s="180">
        <f>G107+G118+G133+G149+G164+G190+G207+G214</f>
        <v>0</v>
      </c>
      <c r="H106" s="180">
        <f t="shared" si="4"/>
        <v>1718561.2492499999</v>
      </c>
      <c r="I106" s="180">
        <f>I107+I118+I133+I149+I164+I190+I207+I214</f>
        <v>0</v>
      </c>
      <c r="J106" s="180">
        <f t="shared" si="5"/>
        <v>1718561.2492499999</v>
      </c>
      <c r="K106" s="180">
        <f t="shared" ref="K106:AD106" si="297">K107+K118+K133+K149+K164+K190+K207+K214</f>
        <v>12096</v>
      </c>
      <c r="L106" s="180">
        <f t="shared" si="297"/>
        <v>89480</v>
      </c>
      <c r="M106" s="180">
        <f t="shared" si="297"/>
        <v>22687.5</v>
      </c>
      <c r="N106" s="180">
        <f t="shared" si="297"/>
        <v>119454.74925000001</v>
      </c>
      <c r="O106" s="180">
        <f t="shared" si="297"/>
        <v>11450</v>
      </c>
      <c r="P106" s="180">
        <f t="shared" si="297"/>
        <v>45000</v>
      </c>
      <c r="Q106" s="180">
        <f t="shared" si="297"/>
        <v>6500</v>
      </c>
      <c r="R106" s="180">
        <f t="shared" si="297"/>
        <v>0</v>
      </c>
      <c r="S106" s="180">
        <f t="shared" si="297"/>
        <v>0</v>
      </c>
      <c r="T106" s="180">
        <f t="shared" ref="T106" si="298">T107+T118+T133+T149+T164+T190+T207+T214</f>
        <v>0</v>
      </c>
      <c r="U106" s="180">
        <f t="shared" si="297"/>
        <v>746750</v>
      </c>
      <c r="V106" s="180">
        <f t="shared" si="297"/>
        <v>1250</v>
      </c>
      <c r="W106" s="180">
        <f t="shared" si="297"/>
        <v>3750</v>
      </c>
      <c r="X106" s="180">
        <f t="shared" si="297"/>
        <v>557543</v>
      </c>
      <c r="Y106" s="180">
        <f t="shared" ref="Y106:Z106" si="299">Y107+Y118+Y133+Y149+Y164+Y190+Y207+Y214</f>
        <v>0</v>
      </c>
      <c r="Z106" s="180">
        <f t="shared" si="299"/>
        <v>93200</v>
      </c>
      <c r="AA106" s="180">
        <f t="shared" si="297"/>
        <v>9400</v>
      </c>
      <c r="AB106" s="180">
        <f t="shared" si="297"/>
        <v>11312.5</v>
      </c>
      <c r="AC106" s="180">
        <f t="shared" si="297"/>
        <v>500372.5</v>
      </c>
      <c r="AD106" s="180">
        <f t="shared" si="297"/>
        <v>163637.5</v>
      </c>
      <c r="AE106" s="180">
        <f t="shared" si="9"/>
        <v>675322.5</v>
      </c>
      <c r="AF106" s="180">
        <f>AF107+AF118+AF133+AF149+AF164+AF190+AF207+AF214</f>
        <v>82360.5</v>
      </c>
      <c r="AG106" s="180">
        <f>AG107+AG118+AG133+AG149+AG164+AG190+AG207+AG214</f>
        <v>548525.37462499994</v>
      </c>
      <c r="AH106" s="180">
        <f>AH107+AH118+AH133+AH149+AH164+AH190+AH207+AH214</f>
        <v>120787.874625</v>
      </c>
      <c r="AI106" s="180">
        <f t="shared" si="10"/>
        <v>751673.74924999988</v>
      </c>
      <c r="AJ106" s="180">
        <f>AJ107+AJ118+AJ133+AJ149+AJ164+AJ190+AJ207+AJ214</f>
        <v>14360.5</v>
      </c>
      <c r="AK106" s="180">
        <f>AK107+AK118+AK133+AK149+AK164+AK190+AK207+AK214</f>
        <v>116860.5</v>
      </c>
      <c r="AL106" s="180">
        <f>AL107+AL118+AL133+AL149+AL164+AL190+AL207+AL214</f>
        <v>130548</v>
      </c>
      <c r="AM106" s="180">
        <f t="shared" si="11"/>
        <v>261769</v>
      </c>
      <c r="AN106" s="180">
        <f>AN107+AN118+AN133+AN149+AN164+AN190+AN207+AN214</f>
        <v>4048</v>
      </c>
      <c r="AO106" s="180">
        <f>AO107+AO118+AO133+AO149+AO164+AO190+AO207+AO214</f>
        <v>5248</v>
      </c>
      <c r="AP106" s="180">
        <f>AP107+AP118+AP133+AP149+AP164+AP190+AP207+AP214</f>
        <v>20500</v>
      </c>
      <c r="AQ106" s="180">
        <f t="shared" si="12"/>
        <v>29796</v>
      </c>
      <c r="AR106" s="180">
        <f t="shared" si="13"/>
        <v>1718561.2492499999</v>
      </c>
    </row>
    <row r="107" spans="2:44">
      <c r="B107" s="190" t="s">
        <v>277</v>
      </c>
      <c r="C107" s="191" t="s">
        <v>161</v>
      </c>
      <c r="D107" s="192">
        <f>SUM(D108:D117)</f>
        <v>492000</v>
      </c>
      <c r="E107" s="192">
        <f>SUM(E108:E117)</f>
        <v>0</v>
      </c>
      <c r="F107" s="192">
        <f t="shared" ref="F107:F221" si="300">D107+E107</f>
        <v>492000</v>
      </c>
      <c r="G107" s="192">
        <f>SUM(G108:G117)</f>
        <v>0</v>
      </c>
      <c r="H107" s="192">
        <f t="shared" si="4"/>
        <v>492000</v>
      </c>
      <c r="I107" s="192">
        <f>SUM(I108:I117)</f>
        <v>0</v>
      </c>
      <c r="J107" s="192">
        <f t="shared" si="5"/>
        <v>492000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492000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420000</v>
      </c>
      <c r="AH107" s="192">
        <f>SUM(AH108:AH117)</f>
        <v>72000</v>
      </c>
      <c r="AI107" s="192">
        <f t="shared" si="10"/>
        <v>492000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492000</v>
      </c>
    </row>
    <row r="108" spans="2:44">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420000</v>
      </c>
      <c r="G108" s="183"/>
      <c r="H108" s="183">
        <f t="shared" ref="H108:H115" si="306">F108-G108</f>
        <v>420000</v>
      </c>
      <c r="I108" s="183"/>
      <c r="J108" s="183">
        <f t="shared" ref="J108:J115" si="307">F108-I108</f>
        <v>420000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420000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420000</v>
      </c>
    </row>
    <row r="109" spans="2:44">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72000</v>
      </c>
      <c r="G113" s="183"/>
      <c r="H113" s="183">
        <f t="shared" ref="H113:H114" si="321">F113-G113</f>
        <v>72000</v>
      </c>
      <c r="I113" s="183"/>
      <c r="J113" s="183">
        <f t="shared" ref="J113:J114" si="322">F113-I113</f>
        <v>72000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I113" s="183">
        <f t="shared" ref="AI113:AI114" si="324">AF113+AG113+AH113</f>
        <v>72000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72000</v>
      </c>
    </row>
    <row r="114" spans="2:44">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283</v>
      </c>
      <c r="C133" s="191" t="s">
        <v>167</v>
      </c>
      <c r="D133" s="192">
        <f>SUM(D134:D148)</f>
        <v>108000</v>
      </c>
      <c r="E133" s="192">
        <f>SUM(E134:E148)</f>
        <v>0</v>
      </c>
      <c r="F133" s="192">
        <f t="shared" si="300"/>
        <v>108000</v>
      </c>
      <c r="G133" s="192">
        <f t="shared" ref="G133:I133" si="374">SUM(G134:G148)</f>
        <v>0</v>
      </c>
      <c r="H133" s="192">
        <f t="shared" si="4"/>
        <v>108000</v>
      </c>
      <c r="I133" s="192">
        <f t="shared" si="374"/>
        <v>0</v>
      </c>
      <c r="J133" s="192">
        <f t="shared" si="5"/>
        <v>108000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108000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36000</v>
      </c>
      <c r="AD133" s="192">
        <f t="shared" si="375"/>
        <v>0</v>
      </c>
      <c r="AE133" s="192">
        <f t="shared" si="9"/>
        <v>36000</v>
      </c>
      <c r="AF133" s="192">
        <f t="shared" si="375"/>
        <v>0</v>
      </c>
      <c r="AG133" s="192">
        <f t="shared" si="375"/>
        <v>0</v>
      </c>
      <c r="AH133" s="192">
        <f t="shared" si="375"/>
        <v>0</v>
      </c>
      <c r="AI133" s="192">
        <f t="shared" si="10"/>
        <v>0</v>
      </c>
      <c r="AJ133" s="192">
        <f t="shared" si="375"/>
        <v>0</v>
      </c>
      <c r="AK133" s="192">
        <f t="shared" si="375"/>
        <v>72000</v>
      </c>
      <c r="AL133" s="192">
        <f t="shared" si="375"/>
        <v>0</v>
      </c>
      <c r="AM133" s="192">
        <f t="shared" si="11"/>
        <v>72000</v>
      </c>
      <c r="AN133" s="192">
        <f t="shared" si="375"/>
        <v>0</v>
      </c>
      <c r="AO133" s="192">
        <f t="shared" si="375"/>
        <v>0</v>
      </c>
      <c r="AP133" s="192">
        <f t="shared" si="375"/>
        <v>0</v>
      </c>
      <c r="AQ133" s="192">
        <f t="shared" si="12"/>
        <v>0</v>
      </c>
      <c r="AR133" s="192">
        <f t="shared" si="13"/>
        <v>108000</v>
      </c>
    </row>
    <row r="134" spans="2:44">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36000</v>
      </c>
      <c r="G146" s="183"/>
      <c r="H146" s="183">
        <f t="shared" ref="H146" si="404">F146-G146</f>
        <v>36000</v>
      </c>
      <c r="I146" s="183"/>
      <c r="J146" s="183">
        <f t="shared" ref="J146" si="405">F146-I146</f>
        <v>36000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36000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36000</v>
      </c>
    </row>
    <row r="147" spans="2:44">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72000</v>
      </c>
      <c r="G147" s="183"/>
      <c r="H147" s="183">
        <f t="shared" ref="H147" si="412">F147-G147</f>
        <v>72000</v>
      </c>
      <c r="I147" s="183"/>
      <c r="J147" s="183">
        <f t="shared" ref="J147" si="413">F147-I147</f>
        <v>72000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72000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72000</v>
      </c>
    </row>
    <row r="148" spans="2:44">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286</v>
      </c>
      <c r="C149" s="191" t="s">
        <v>170</v>
      </c>
      <c r="D149" s="192">
        <f>SUM(D150:D163)</f>
        <v>24000</v>
      </c>
      <c r="E149" s="192">
        <f>SUM(E150:E163)</f>
        <v>30000</v>
      </c>
      <c r="F149" s="192">
        <f t="shared" si="300"/>
        <v>54000</v>
      </c>
      <c r="G149" s="192">
        <f>SUM(G150:G163)</f>
        <v>0</v>
      </c>
      <c r="H149" s="192">
        <f t="shared" si="4"/>
        <v>54000</v>
      </c>
      <c r="I149" s="192">
        <f>SUM(I150:I163)</f>
        <v>0</v>
      </c>
      <c r="J149" s="192">
        <f t="shared" si="5"/>
        <v>54000</v>
      </c>
      <c r="K149" s="192">
        <f t="shared" ref="K149:AD149" si="419">SUM(K150:K163)</f>
        <v>0</v>
      </c>
      <c r="L149" s="192">
        <f t="shared" si="419"/>
        <v>30000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24000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6000</v>
      </c>
      <c r="AD149" s="192">
        <f t="shared" si="419"/>
        <v>30000</v>
      </c>
      <c r="AE149" s="192">
        <f t="shared" si="9"/>
        <v>36000</v>
      </c>
      <c r="AF149" s="192">
        <f>SUM(AF150:AF163)</f>
        <v>0</v>
      </c>
      <c r="AG149" s="192">
        <f>SUM(AG150:AG163)</f>
        <v>6000</v>
      </c>
      <c r="AH149" s="192">
        <f>SUM(AH150:AH163)</f>
        <v>0</v>
      </c>
      <c r="AI149" s="192">
        <f t="shared" si="10"/>
        <v>6000</v>
      </c>
      <c r="AJ149" s="192">
        <f>SUM(AJ150:AJ163)</f>
        <v>0</v>
      </c>
      <c r="AK149" s="192">
        <f>SUM(AK150:AK163)</f>
        <v>6000</v>
      </c>
      <c r="AL149" s="192">
        <f>SUM(AL150:AL163)</f>
        <v>0</v>
      </c>
      <c r="AM149" s="192">
        <f t="shared" si="11"/>
        <v>6000</v>
      </c>
      <c r="AN149" s="192">
        <f>SUM(AN150:AN163)</f>
        <v>0</v>
      </c>
      <c r="AO149" s="192">
        <f>SUM(AO150:AO163)</f>
        <v>0</v>
      </c>
      <c r="AP149" s="192">
        <f>SUM(AP150:AP163)</f>
        <v>6000</v>
      </c>
      <c r="AQ149" s="192">
        <f t="shared" si="12"/>
        <v>6000</v>
      </c>
      <c r="AR149" s="192">
        <f t="shared" si="13"/>
        <v>54000</v>
      </c>
    </row>
    <row r="150" spans="2:44">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158" s="183">
        <f t="shared" si="431"/>
        <v>30000</v>
      </c>
      <c r="G158" s="183"/>
      <c r="H158" s="183">
        <f t="shared" si="432"/>
        <v>30000</v>
      </c>
      <c r="I158" s="183"/>
      <c r="J158" s="183">
        <f t="shared" si="433"/>
        <v>30000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158" s="183">
        <f t="shared" si="434"/>
        <v>30000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30000</v>
      </c>
    </row>
    <row r="159" spans="2:44">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24000</v>
      </c>
      <c r="G160" s="183"/>
      <c r="H160" s="183">
        <f t="shared" si="440"/>
        <v>24000</v>
      </c>
      <c r="I160" s="183"/>
      <c r="J160" s="183">
        <f t="shared" si="441"/>
        <v>24000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6000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6000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6000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Q160" s="183">
        <f t="shared" si="445"/>
        <v>6000</v>
      </c>
      <c r="AR160" s="183">
        <f t="shared" si="446"/>
        <v>24000</v>
      </c>
    </row>
    <row r="161" spans="2:44">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291</v>
      </c>
      <c r="C164" s="191" t="s">
        <v>175</v>
      </c>
      <c r="D164" s="192">
        <f>SUM(D165:D189)</f>
        <v>145650</v>
      </c>
      <c r="E164" s="192">
        <f>SUM(E165:E189)</f>
        <v>3000</v>
      </c>
      <c r="F164" s="192">
        <f t="shared" si="300"/>
        <v>148650</v>
      </c>
      <c r="G164" s="192">
        <f>SUM(G165:G189)</f>
        <v>0</v>
      </c>
      <c r="H164" s="192">
        <f t="shared" si="4"/>
        <v>148650</v>
      </c>
      <c r="I164" s="192">
        <f>SUM(I165:I189)</f>
        <v>0</v>
      </c>
      <c r="J164" s="192">
        <f t="shared" si="5"/>
        <v>148650</v>
      </c>
      <c r="K164" s="192">
        <f t="shared" ref="K164:AD164" si="447">SUM(K165:K189)</f>
        <v>0</v>
      </c>
      <c r="L164" s="192">
        <f t="shared" si="447"/>
        <v>1000</v>
      </c>
      <c r="M164" s="192">
        <f t="shared" si="447"/>
        <v>1000</v>
      </c>
      <c r="N164" s="192">
        <f t="shared" si="447"/>
        <v>0</v>
      </c>
      <c r="O164" s="192">
        <f t="shared" si="447"/>
        <v>6500</v>
      </c>
      <c r="P164" s="192">
        <f t="shared" ref="P164:Q164" si="448">SUM(P165:P189)</f>
        <v>4500</v>
      </c>
      <c r="Q164" s="192">
        <f t="shared" si="448"/>
        <v>6500</v>
      </c>
      <c r="R164" s="192">
        <f t="shared" si="447"/>
        <v>0</v>
      </c>
      <c r="S164" s="192">
        <f t="shared" si="447"/>
        <v>0</v>
      </c>
      <c r="T164" s="192">
        <f t="shared" ref="T164" si="449">SUM(T165:T189)</f>
        <v>0</v>
      </c>
      <c r="U164" s="192">
        <f t="shared" si="447"/>
        <v>73250</v>
      </c>
      <c r="V164" s="192">
        <f t="shared" si="447"/>
        <v>1250</v>
      </c>
      <c r="W164" s="192">
        <f t="shared" ref="W164" si="450">SUM(W165:W189)</f>
        <v>3750</v>
      </c>
      <c r="X164" s="192">
        <f t="shared" si="447"/>
        <v>20000</v>
      </c>
      <c r="Y164" s="192">
        <f t="shared" ref="Y164:Z164" si="451">SUM(Y165:Y189)</f>
        <v>0</v>
      </c>
      <c r="Z164" s="192">
        <f t="shared" si="451"/>
        <v>21500</v>
      </c>
      <c r="AA164" s="192">
        <f t="shared" si="447"/>
        <v>9400</v>
      </c>
      <c r="AB164" s="192">
        <f t="shared" si="447"/>
        <v>3000</v>
      </c>
      <c r="AC164" s="192">
        <f t="shared" si="447"/>
        <v>18650</v>
      </c>
      <c r="AD164" s="192">
        <f t="shared" si="447"/>
        <v>24000</v>
      </c>
      <c r="AE164" s="192">
        <f t="shared" si="9"/>
        <v>45650</v>
      </c>
      <c r="AF164" s="192">
        <f>SUM(AF165:AF189)</f>
        <v>73500</v>
      </c>
      <c r="AG164" s="192">
        <f>SUM(AG165:AG189)</f>
        <v>27250</v>
      </c>
      <c r="AH164" s="192">
        <f>SUM(AH165:AH189)</f>
        <v>2250</v>
      </c>
      <c r="AI164" s="192">
        <f t="shared" si="10"/>
        <v>103000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148650</v>
      </c>
    </row>
    <row r="165" spans="2:44">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41150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171" s="183">
        <f t="shared" si="467"/>
        <v>44150</v>
      </c>
      <c r="G171" s="183"/>
      <c r="H171" s="183">
        <f t="shared" si="468"/>
        <v>44150</v>
      </c>
      <c r="I171" s="183"/>
      <c r="J171" s="183">
        <f t="shared" si="469"/>
        <v>44150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18650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171" s="183">
        <f t="shared" si="470"/>
        <v>25650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14750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v>
      </c>
      <c r="AI171" s="183">
        <f t="shared" si="471"/>
        <v>18500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44150</v>
      </c>
    </row>
    <row r="172" spans="2:44">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72000</v>
      </c>
      <c r="G182" s="183"/>
      <c r="H182" s="183">
        <f t="shared" si="476"/>
        <v>72000</v>
      </c>
      <c r="I182" s="183"/>
      <c r="J182" s="183">
        <f t="shared" si="477"/>
        <v>72000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72000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72000</v>
      </c>
    </row>
    <row r="183" spans="2:44">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32500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32500</v>
      </c>
      <c r="G187" s="183"/>
      <c r="H187" s="183">
        <f t="shared" si="484"/>
        <v>32500</v>
      </c>
      <c r="I187" s="183"/>
      <c r="J187" s="183">
        <f t="shared" si="485"/>
        <v>32500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187" s="183">
        <f t="shared" si="486"/>
        <v>20000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12500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32500</v>
      </c>
    </row>
    <row r="188" spans="2:44">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298</v>
      </c>
      <c r="C190" s="191" t="s">
        <v>178</v>
      </c>
      <c r="D190" s="192">
        <f>D191+D199</f>
        <v>600352.87462499994</v>
      </c>
      <c r="E190" s="192">
        <f>E191+E199</f>
        <v>310608.374625</v>
      </c>
      <c r="F190" s="192">
        <f t="shared" si="300"/>
        <v>910961.24924999988</v>
      </c>
      <c r="G190" s="192">
        <f>G191+G199</f>
        <v>0</v>
      </c>
      <c r="H190" s="192">
        <f t="shared" si="4"/>
        <v>910961.24924999988</v>
      </c>
      <c r="I190" s="192">
        <f>I191+I199</f>
        <v>0</v>
      </c>
      <c r="J190" s="192">
        <f t="shared" si="5"/>
        <v>910961.24924999988</v>
      </c>
      <c r="K190" s="192">
        <f>K191+K199</f>
        <v>12096</v>
      </c>
      <c r="L190" s="192">
        <f t="shared" ref="L190:AA190" si="491">L191+L199</f>
        <v>58480</v>
      </c>
      <c r="M190" s="192">
        <f t="shared" si="491"/>
        <v>21687.5</v>
      </c>
      <c r="N190" s="192">
        <f t="shared" si="491"/>
        <v>119454.74925000001</v>
      </c>
      <c r="O190" s="192">
        <f t="shared" si="491"/>
        <v>0</v>
      </c>
      <c r="P190" s="192">
        <f t="shared" si="491"/>
        <v>40500</v>
      </c>
      <c r="Q190" s="192">
        <f t="shared" si="491"/>
        <v>0</v>
      </c>
      <c r="R190" s="192">
        <f t="shared" si="491"/>
        <v>0</v>
      </c>
      <c r="S190" s="192">
        <f t="shared" si="491"/>
        <v>0</v>
      </c>
      <c r="T190" s="192">
        <f t="shared" si="491"/>
        <v>0</v>
      </c>
      <c r="U190" s="192">
        <f t="shared" si="491"/>
        <v>49500</v>
      </c>
      <c r="V190" s="192">
        <f t="shared" si="491"/>
        <v>0</v>
      </c>
      <c r="W190" s="192">
        <f t="shared" si="491"/>
        <v>0</v>
      </c>
      <c r="X190" s="192">
        <f t="shared" si="491"/>
        <v>537543</v>
      </c>
      <c r="Y190" s="192">
        <f t="shared" ref="Y190:Z190" si="492">Y191+Y199</f>
        <v>0</v>
      </c>
      <c r="Z190" s="192">
        <f t="shared" si="492"/>
        <v>71700</v>
      </c>
      <c r="AA190" s="192">
        <f t="shared" si="491"/>
        <v>0</v>
      </c>
      <c r="AB190" s="192">
        <f t="shared" ref="AB190" si="493">AB191+AB199</f>
        <v>8312.5</v>
      </c>
      <c r="AC190" s="192">
        <f t="shared" ref="AC190" si="494">AC191+AC199</f>
        <v>439722.5</v>
      </c>
      <c r="AD190" s="192">
        <f t="shared" ref="AD190" si="495">AD191+AD199</f>
        <v>109637.5</v>
      </c>
      <c r="AE190" s="192">
        <f t="shared" si="9"/>
        <v>557672.5</v>
      </c>
      <c r="AF190" s="192">
        <f t="shared" ref="AF190" si="496">AF191+AF199</f>
        <v>8860.5</v>
      </c>
      <c r="AG190" s="192">
        <f t="shared" ref="AG190" si="497">AG191+AG199</f>
        <v>95275.374624999997</v>
      </c>
      <c r="AH190" s="192">
        <f t="shared" ref="AH190" si="498">AH191+AH199</f>
        <v>41587.874625000004</v>
      </c>
      <c r="AI190" s="192">
        <f t="shared" si="10"/>
        <v>145723.74924999999</v>
      </c>
      <c r="AJ190" s="192">
        <f t="shared" ref="AJ190" si="499">AJ191+AJ199</f>
        <v>14360.5</v>
      </c>
      <c r="AK190" s="192">
        <f t="shared" ref="AK190" si="500">AK191+AK199</f>
        <v>38860.5</v>
      </c>
      <c r="AL190" s="192">
        <f t="shared" ref="AL190" si="501">AL191+AL199</f>
        <v>130548</v>
      </c>
      <c r="AM190" s="192">
        <f t="shared" si="11"/>
        <v>183769</v>
      </c>
      <c r="AN190" s="192">
        <f t="shared" ref="AN190" si="502">AN191+AN199</f>
        <v>4048</v>
      </c>
      <c r="AO190" s="192">
        <f t="shared" ref="AO190" si="503">AO191+AO199</f>
        <v>5248</v>
      </c>
      <c r="AP190" s="192">
        <f t="shared" ref="AP190" si="504">AP191+AP199</f>
        <v>14500</v>
      </c>
      <c r="AQ190" s="192">
        <f t="shared" si="12"/>
        <v>23796</v>
      </c>
      <c r="AR190" s="192">
        <f t="shared" si="13"/>
        <v>910961.24924999999</v>
      </c>
    </row>
    <row r="191" spans="2:44">
      <c r="B191" s="190" t="s">
        <v>299</v>
      </c>
      <c r="C191" s="191" t="s">
        <v>179</v>
      </c>
      <c r="D191" s="192">
        <f>SUM(D192:D198)</f>
        <v>226576</v>
      </c>
      <c r="E191" s="192">
        <f>SUM(E192:E198)</f>
        <v>138000</v>
      </c>
      <c r="F191" s="192">
        <f>D191+E191</f>
        <v>364576</v>
      </c>
      <c r="G191" s="192">
        <f>SUM(G192:G198)</f>
        <v>0</v>
      </c>
      <c r="H191" s="192">
        <f>F191-G191</f>
        <v>364576</v>
      </c>
      <c r="I191" s="192">
        <f>SUM(I192:I198)</f>
        <v>0</v>
      </c>
      <c r="J191" s="192">
        <f>F191-I191</f>
        <v>364576</v>
      </c>
      <c r="K191" s="192">
        <f t="shared" ref="K191:AD191" si="505">SUM(K192:K198)</f>
        <v>1096</v>
      </c>
      <c r="L191" s="192">
        <f t="shared" si="505"/>
        <v>5480</v>
      </c>
      <c r="M191" s="192">
        <f t="shared" si="505"/>
        <v>10000</v>
      </c>
      <c r="N191" s="192">
        <f t="shared" si="505"/>
        <v>60000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270000</v>
      </c>
      <c r="Y191" s="192">
        <f t="shared" ref="Y191:Z191" si="509">SUM(Y192:Y198)</f>
        <v>0</v>
      </c>
      <c r="Z191" s="192">
        <f t="shared" si="509"/>
        <v>18000</v>
      </c>
      <c r="AA191" s="192">
        <f t="shared" si="505"/>
        <v>0</v>
      </c>
      <c r="AB191" s="192">
        <f t="shared" si="505"/>
        <v>0</v>
      </c>
      <c r="AC191" s="192">
        <f t="shared" si="505"/>
        <v>197348</v>
      </c>
      <c r="AD191" s="192">
        <f t="shared" si="505"/>
        <v>1644</v>
      </c>
      <c r="AE191" s="192">
        <f>AB191+AC191+AD191</f>
        <v>198992</v>
      </c>
      <c r="AF191" s="192">
        <f>SUM(AF192:AF198)</f>
        <v>548</v>
      </c>
      <c r="AG191" s="192">
        <f>SUM(AG192:AG198)</f>
        <v>10548</v>
      </c>
      <c r="AH191" s="192">
        <f>SUM(AH192:AH198)</f>
        <v>548</v>
      </c>
      <c r="AI191" s="192">
        <f>AF191+AG191+AH191</f>
        <v>11644</v>
      </c>
      <c r="AJ191" s="192">
        <f>SUM(AJ192:AJ198)</f>
        <v>548</v>
      </c>
      <c r="AK191" s="192">
        <f>SUM(AK192:AK198)</f>
        <v>30548</v>
      </c>
      <c r="AL191" s="192">
        <f>SUM(AL192:AL198)</f>
        <v>120548</v>
      </c>
      <c r="AM191" s="192">
        <f>AJ191+AK191+AL191</f>
        <v>151644</v>
      </c>
      <c r="AN191" s="192">
        <f>SUM(AN192:AN198)</f>
        <v>548</v>
      </c>
      <c r="AO191" s="192">
        <f>SUM(AO192:AO198)</f>
        <v>1748</v>
      </c>
      <c r="AP191" s="192">
        <f>SUM(AP192:AP198)</f>
        <v>0</v>
      </c>
      <c r="AQ191" s="192">
        <f>AN191+AO191+AP191</f>
        <v>2296</v>
      </c>
      <c r="AR191" s="192">
        <f>AE191+AI191+AM191+AQ191</f>
        <v>364576</v>
      </c>
    </row>
    <row r="192" spans="2:44">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16576</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F193" s="183">
        <f t="shared" ref="F193" si="511">D193+E193</f>
        <v>34576</v>
      </c>
      <c r="G193" s="183"/>
      <c r="H193" s="183">
        <f t="shared" ref="H193" si="512">F193-G193</f>
        <v>34576</v>
      </c>
      <c r="I193" s="183"/>
      <c r="J193" s="183">
        <f t="shared" ref="J193" si="513">F193-I193</f>
        <v>34576</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1096</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5480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17348</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1644</v>
      </c>
      <c r="AE193" s="183">
        <f t="shared" ref="AE193" si="514">AB193+AC193+AD193</f>
        <v>18992</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548</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10548</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548</v>
      </c>
      <c r="AI193" s="183">
        <f t="shared" ref="AI193" si="515">AF193+AG193+AH193</f>
        <v>11644</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548</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548</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548</v>
      </c>
      <c r="AM193" s="183">
        <f t="shared" ref="AM193" si="516">AJ193+AK193+AL193</f>
        <v>1644</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548</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1748</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2296</v>
      </c>
      <c r="AR193" s="183">
        <f t="shared" ref="AR193" si="518">AE193+AI193+AM193+AQ193</f>
        <v>34576</v>
      </c>
    </row>
    <row r="194" spans="2:44">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196" s="183">
        <f t="shared" ref="F196" si="526">D196+E196</f>
        <v>330000</v>
      </c>
      <c r="G196" s="183"/>
      <c r="H196" s="183">
        <f t="shared" si="519"/>
        <v>330000</v>
      </c>
      <c r="I196" s="183"/>
      <c r="J196" s="183">
        <f t="shared" si="520"/>
        <v>330000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180000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M196" s="183">
        <f t="shared" si="523"/>
        <v>150000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330000</v>
      </c>
    </row>
    <row r="197" spans="2:44">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300</v>
      </c>
      <c r="C199" s="191" t="s">
        <v>180</v>
      </c>
      <c r="D199" s="192">
        <f>SUM(D200:D206)</f>
        <v>373776.874625</v>
      </c>
      <c r="E199" s="192">
        <f>SUM(E200:E206)</f>
        <v>172608.374625</v>
      </c>
      <c r="F199" s="192">
        <f>D199+E199</f>
        <v>546385.24924999999</v>
      </c>
      <c r="G199" s="192">
        <f t="shared" ref="G199:I199" si="535">SUM(G200:G206)</f>
        <v>0</v>
      </c>
      <c r="H199" s="192">
        <f>F199-G199</f>
        <v>546385.24924999999</v>
      </c>
      <c r="I199" s="192">
        <f t="shared" si="535"/>
        <v>0</v>
      </c>
      <c r="J199" s="192">
        <f>F199-I199</f>
        <v>546385.24924999999</v>
      </c>
      <c r="K199" s="192">
        <f t="shared" ref="K199:AP199" si="536">SUM(K200:K206)</f>
        <v>11000</v>
      </c>
      <c r="L199" s="192">
        <f t="shared" si="536"/>
        <v>53000</v>
      </c>
      <c r="M199" s="192">
        <f t="shared" si="536"/>
        <v>11687.5</v>
      </c>
      <c r="N199" s="192">
        <f t="shared" si="536"/>
        <v>59454.749250000008</v>
      </c>
      <c r="O199" s="192">
        <f t="shared" si="536"/>
        <v>0</v>
      </c>
      <c r="P199" s="192">
        <f t="shared" ref="P199:Q199" si="537">SUM(P200:P206)</f>
        <v>40500</v>
      </c>
      <c r="Q199" s="192">
        <f t="shared" si="537"/>
        <v>0</v>
      </c>
      <c r="R199" s="192">
        <f t="shared" si="536"/>
        <v>0</v>
      </c>
      <c r="S199" s="192">
        <f t="shared" si="536"/>
        <v>0</v>
      </c>
      <c r="T199" s="192">
        <f t="shared" ref="T199" si="538">SUM(T200:T206)</f>
        <v>0</v>
      </c>
      <c r="U199" s="192">
        <f t="shared" si="536"/>
        <v>49500</v>
      </c>
      <c r="V199" s="192">
        <f t="shared" si="536"/>
        <v>0</v>
      </c>
      <c r="W199" s="192">
        <f t="shared" ref="W199" si="539">SUM(W200:W206)</f>
        <v>0</v>
      </c>
      <c r="X199" s="192">
        <f t="shared" si="536"/>
        <v>267543</v>
      </c>
      <c r="Y199" s="192">
        <f t="shared" ref="Y199:Z199" si="540">SUM(Y200:Y206)</f>
        <v>0</v>
      </c>
      <c r="Z199" s="192">
        <f t="shared" si="540"/>
        <v>53700</v>
      </c>
      <c r="AA199" s="192">
        <f t="shared" si="536"/>
        <v>0</v>
      </c>
      <c r="AB199" s="192">
        <f t="shared" si="536"/>
        <v>8312.5</v>
      </c>
      <c r="AC199" s="192">
        <f t="shared" si="536"/>
        <v>242374.5</v>
      </c>
      <c r="AD199" s="192">
        <f t="shared" si="536"/>
        <v>107993.5</v>
      </c>
      <c r="AE199" s="192">
        <f>AB199+AC199+AD199</f>
        <v>358680.5</v>
      </c>
      <c r="AF199" s="192">
        <f t="shared" si="536"/>
        <v>8312.5</v>
      </c>
      <c r="AG199" s="192">
        <f t="shared" si="536"/>
        <v>84727.374624999997</v>
      </c>
      <c r="AH199" s="192">
        <f t="shared" si="536"/>
        <v>41039.874625000004</v>
      </c>
      <c r="AI199" s="192">
        <f>AF199+AG199+AH199</f>
        <v>134079.74924999999</v>
      </c>
      <c r="AJ199" s="192">
        <f t="shared" si="536"/>
        <v>13812.5</v>
      </c>
      <c r="AK199" s="192">
        <f t="shared" si="536"/>
        <v>8312.5</v>
      </c>
      <c r="AL199" s="192">
        <f t="shared" si="536"/>
        <v>10000</v>
      </c>
      <c r="AM199" s="192">
        <f>AJ199+AK199+AL199</f>
        <v>32125</v>
      </c>
      <c r="AN199" s="192">
        <f t="shared" si="536"/>
        <v>3500</v>
      </c>
      <c r="AO199" s="192">
        <f t="shared" si="536"/>
        <v>3500</v>
      </c>
      <c r="AP199" s="192">
        <f t="shared" si="536"/>
        <v>14500</v>
      </c>
      <c r="AQ199" s="192">
        <f>AN199+AO199+AP199</f>
        <v>21500</v>
      </c>
      <c r="AR199" s="192">
        <f>AE199+AI199+AM199+AQ199</f>
        <v>546385.24924999999</v>
      </c>
    </row>
    <row r="200" spans="2:44">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160187.5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53700</v>
      </c>
      <c r="F201" s="183">
        <f>D201+E201</f>
        <v>213887.5</v>
      </c>
      <c r="G201" s="183"/>
      <c r="H201" s="183">
        <f t="shared" si="541"/>
        <v>213887.5</v>
      </c>
      <c r="I201" s="183"/>
      <c r="J201" s="183">
        <f t="shared" si="542"/>
        <v>213887.5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53000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6187.5</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40500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49500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53700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8312.5</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64012.5</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18812.5</v>
      </c>
      <c r="AE201" s="183">
        <f t="shared" si="543"/>
        <v>91137.5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8312.5</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11312.5</v>
      </c>
      <c r="AI201" s="183">
        <f t="shared" si="544"/>
        <v>74625</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8312.5</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8312.5</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M201" s="183">
        <f t="shared" si="545"/>
        <v>26625</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14500</v>
      </c>
      <c r="AQ201" s="183">
        <f t="shared" si="546"/>
        <v>21500</v>
      </c>
      <c r="AR201" s="183">
        <f t="shared" si="547"/>
        <v>213887.5</v>
      </c>
    </row>
    <row r="202" spans="2:44">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5500</v>
      </c>
      <c r="G202" s="183"/>
      <c r="H202" s="183">
        <f t="shared" ref="H202:H204" si="549">F202-G202</f>
        <v>5500</v>
      </c>
      <c r="I202" s="183"/>
      <c r="J202" s="183">
        <f t="shared" ref="J202:J204" si="550">F202-I202</f>
        <v>5500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5500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5500</v>
      </c>
    </row>
    <row r="203" spans="2:44">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208089.374625</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89181</v>
      </c>
      <c r="F204" s="183">
        <f t="shared" si="548"/>
        <v>297270.374625</v>
      </c>
      <c r="G204" s="183"/>
      <c r="H204" s="183">
        <f t="shared" si="549"/>
        <v>297270.374625</v>
      </c>
      <c r="I204" s="183"/>
      <c r="J204" s="183">
        <f t="shared" si="550"/>
        <v>297270.374625</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29727.374625000004</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267543</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178362</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89181</v>
      </c>
      <c r="AE204" s="183">
        <f t="shared" si="551"/>
        <v>267543</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29727.374625000004</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29727.374625000004</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297270.374625</v>
      </c>
    </row>
    <row r="205" spans="2:44">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29727.374625000004</v>
      </c>
      <c r="F205" s="183">
        <f t="shared" ref="F205" si="556">D205+E205</f>
        <v>29727.374625000004</v>
      </c>
      <c r="G205" s="183"/>
      <c r="H205" s="183">
        <f t="shared" ref="H205" si="557">F205-G205</f>
        <v>29727.374625000004</v>
      </c>
      <c r="I205" s="183"/>
      <c r="J205" s="183">
        <f t="shared" ref="J205" si="558">F205-I205</f>
        <v>29727.374625000004</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29727.374625000004</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29727.374625000004</v>
      </c>
      <c r="AI205" s="183">
        <f t="shared" ref="AI205" si="560">AF205+AG205+AH205</f>
        <v>29727.374625000004</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29727.374625000004</v>
      </c>
    </row>
    <row r="206" spans="2:44">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303</v>
      </c>
      <c r="C214" s="191" t="s">
        <v>183</v>
      </c>
      <c r="D214" s="192">
        <f>SUM(D215:D221)</f>
        <v>4950</v>
      </c>
      <c r="E214" s="192">
        <f>SUM(E215:E221)</f>
        <v>0</v>
      </c>
      <c r="F214" s="192">
        <f t="shared" si="300"/>
        <v>4950</v>
      </c>
      <c r="G214" s="192">
        <f>SUM(G215:G221)</f>
        <v>0</v>
      </c>
      <c r="H214" s="192">
        <f t="shared" si="4"/>
        <v>4950</v>
      </c>
      <c r="I214" s="192">
        <f>SUM(I215:I221)</f>
        <v>0</v>
      </c>
      <c r="J214" s="192">
        <f t="shared" si="5"/>
        <v>4950</v>
      </c>
      <c r="K214" s="192">
        <f t="shared" ref="K214:AD214" si="593">SUM(K215:K221)</f>
        <v>0</v>
      </c>
      <c r="L214" s="192">
        <f t="shared" si="593"/>
        <v>0</v>
      </c>
      <c r="M214" s="192">
        <f t="shared" si="593"/>
        <v>0</v>
      </c>
      <c r="N214" s="192">
        <f t="shared" si="593"/>
        <v>0</v>
      </c>
      <c r="O214" s="192">
        <f t="shared" si="593"/>
        <v>4950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4950</v>
      </c>
      <c r="AI214" s="192">
        <f t="shared" si="10"/>
        <v>4950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4950</v>
      </c>
    </row>
    <row r="215" spans="2:44">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4950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4950</v>
      </c>
      <c r="G221" s="183"/>
      <c r="H221" s="183">
        <f t="shared" ref="H221" si="615">F221-G221</f>
        <v>4950</v>
      </c>
      <c r="I221" s="183"/>
      <c r="J221" s="183">
        <f t="shared" ref="J221" si="616">F221-I221</f>
        <v>4950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4950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4950</v>
      </c>
      <c r="AI221" s="183">
        <f t="shared" ref="AI221" si="618">AF221+AG221+AH221</f>
        <v>4950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4950</v>
      </c>
    </row>
    <row r="222" spans="2:44">
      <c r="B222" s="178" t="s">
        <v>308</v>
      </c>
      <c r="C222" s="179" t="s">
        <v>187</v>
      </c>
      <c r="D222" s="180">
        <f>D223+D235+D243+D260+D267+D312</f>
        <v>309793.41666666669</v>
      </c>
      <c r="E222" s="180">
        <f>E223+E235+E243+E260+E267+E312</f>
        <v>36425</v>
      </c>
      <c r="F222" s="180">
        <f t="shared" ref="F222:F382" si="622">D222+E222</f>
        <v>346218.41666666669</v>
      </c>
      <c r="G222" s="180">
        <f>G223+G235+G243+G260+G267+G312</f>
        <v>0</v>
      </c>
      <c r="H222" s="180">
        <f t="shared" ref="H222:H498" si="623">F222-G222</f>
        <v>346218.41666666669</v>
      </c>
      <c r="I222" s="180">
        <f>I223+I235+I243+I260+I267+I312</f>
        <v>0</v>
      </c>
      <c r="J222" s="180">
        <f t="shared" ref="J222:J498" si="624">F222-I222</f>
        <v>346218.41666666669</v>
      </c>
      <c r="K222" s="180">
        <f t="shared" ref="K222:AD222" si="625">K223+K235+K243+K260+K267+K312</f>
        <v>0</v>
      </c>
      <c r="L222" s="180">
        <f t="shared" si="625"/>
        <v>12978.333333333334</v>
      </c>
      <c r="M222" s="180">
        <f t="shared" si="625"/>
        <v>15278.333333333334</v>
      </c>
      <c r="N222" s="180">
        <f t="shared" si="625"/>
        <v>0</v>
      </c>
      <c r="O222" s="180">
        <f t="shared" si="625"/>
        <v>21224.166666666668</v>
      </c>
      <c r="P222" s="180">
        <f t="shared" si="625"/>
        <v>21602.5</v>
      </c>
      <c r="Q222" s="180">
        <f t="shared" si="625"/>
        <v>32791.666666666664</v>
      </c>
      <c r="R222" s="180">
        <f t="shared" si="625"/>
        <v>0</v>
      </c>
      <c r="S222" s="180">
        <f t="shared" si="625"/>
        <v>0</v>
      </c>
      <c r="T222" s="180">
        <f t="shared" ref="T222" si="626">T223+T235+T243+T260+T267+T312</f>
        <v>0</v>
      </c>
      <c r="U222" s="180">
        <f t="shared" si="625"/>
        <v>180097.91666666669</v>
      </c>
      <c r="V222" s="180">
        <f t="shared" si="625"/>
        <v>4097.916666666667</v>
      </c>
      <c r="W222" s="180">
        <f t="shared" si="625"/>
        <v>11793.75</v>
      </c>
      <c r="X222" s="180">
        <f t="shared" si="625"/>
        <v>0</v>
      </c>
      <c r="Y222" s="180">
        <f t="shared" ref="Y222:Z222" si="627">Y223+Y235+Y243+Y260+Y267+Y312</f>
        <v>0</v>
      </c>
      <c r="Z222" s="180">
        <f t="shared" si="627"/>
        <v>11510</v>
      </c>
      <c r="AA222" s="180">
        <f t="shared" si="625"/>
        <v>34843.833333333336</v>
      </c>
      <c r="AB222" s="180">
        <f t="shared" si="625"/>
        <v>0</v>
      </c>
      <c r="AC222" s="180">
        <f t="shared" si="625"/>
        <v>53861.333333333336</v>
      </c>
      <c r="AD222" s="180">
        <f t="shared" si="625"/>
        <v>167453.33333333331</v>
      </c>
      <c r="AE222" s="180">
        <f t="shared" ref="AE222:AE498" si="628">AB222+AC222+AD222</f>
        <v>221314.66666666666</v>
      </c>
      <c r="AF222" s="180">
        <f>AF223+AF235+AF243+AF260+AF267+AF312</f>
        <v>29870</v>
      </c>
      <c r="AG222" s="180">
        <f>AG223+AG235+AG243+AG260+AG267+AG312</f>
        <v>20368.333333333332</v>
      </c>
      <c r="AH222" s="180">
        <f>AH223+AH235+AH243+AH260+AH267+AH312</f>
        <v>28657.5</v>
      </c>
      <c r="AI222" s="180">
        <f t="shared" ref="AI222:AI498" si="629">AF222+AG222+AH222</f>
        <v>78895.833333333328</v>
      </c>
      <c r="AJ222" s="180">
        <f>AJ223+AJ235+AJ243+AJ260+AJ267+AJ312</f>
        <v>21030</v>
      </c>
      <c r="AK222" s="180">
        <f>AK223+AK235+AK243+AK260+AK267+AK312</f>
        <v>3413.3333333333335</v>
      </c>
      <c r="AL222" s="180">
        <f>AL223+AL235+AL243+AL260+AL267+AL312</f>
        <v>18931.25</v>
      </c>
      <c r="AM222" s="180">
        <f t="shared" ref="AM222:AM498" si="630">AJ222+AK222+AL222</f>
        <v>43374.583333333328</v>
      </c>
      <c r="AN222" s="180">
        <f>AN223+AN235+AN243+AN260+AN267+AN312</f>
        <v>300</v>
      </c>
      <c r="AO222" s="180">
        <f>AO223+AO235+AO243+AO260+AO267+AO312</f>
        <v>833.33333333333348</v>
      </c>
      <c r="AP222" s="180">
        <f>AP223+AP235+AP243+AP260+AP267+AP312</f>
        <v>1500</v>
      </c>
      <c r="AQ222" s="180">
        <f t="shared" ref="AQ222:AQ498" si="631">AN222+AO222+AP222</f>
        <v>2633.3333333333335</v>
      </c>
      <c r="AR222" s="180">
        <f t="shared" ref="AR222:AR498" si="632">AE222+AI222+AM222+AQ222</f>
        <v>346218.41666666663</v>
      </c>
    </row>
    <row r="223" spans="2:44">
      <c r="B223" s="190" t="s">
        <v>309</v>
      </c>
      <c r="C223" s="191" t="s">
        <v>188</v>
      </c>
      <c r="D223" s="192">
        <f>SUM(D224:D234)</f>
        <v>109190</v>
      </c>
      <c r="E223" s="192">
        <f>SUM(E224:E234)</f>
        <v>6000</v>
      </c>
      <c r="F223" s="192">
        <f t="shared" si="622"/>
        <v>115190</v>
      </c>
      <c r="G223" s="192">
        <f>SUM(G224:G234)</f>
        <v>0</v>
      </c>
      <c r="H223" s="192">
        <f t="shared" si="623"/>
        <v>115190</v>
      </c>
      <c r="I223" s="192">
        <f>SUM(I224:I234)</f>
        <v>0</v>
      </c>
      <c r="J223" s="192">
        <f t="shared" si="624"/>
        <v>115190</v>
      </c>
      <c r="K223" s="192">
        <f t="shared" ref="K223:AD223" si="633">SUM(K224:K234)</f>
        <v>0</v>
      </c>
      <c r="L223" s="192">
        <f t="shared" si="633"/>
        <v>3000</v>
      </c>
      <c r="M223" s="192">
        <f t="shared" si="633"/>
        <v>3000</v>
      </c>
      <c r="N223" s="192">
        <f t="shared" si="633"/>
        <v>0</v>
      </c>
      <c r="O223" s="192">
        <f t="shared" si="633"/>
        <v>16500</v>
      </c>
      <c r="P223" s="192">
        <f t="shared" si="633"/>
        <v>13500</v>
      </c>
      <c r="Q223" s="192">
        <f t="shared" si="633"/>
        <v>25400</v>
      </c>
      <c r="R223" s="192">
        <f t="shared" si="633"/>
        <v>0</v>
      </c>
      <c r="S223" s="192">
        <f t="shared" si="633"/>
        <v>0</v>
      </c>
      <c r="T223" s="192">
        <f t="shared" ref="T223" si="634">SUM(T224:T234)</f>
        <v>0</v>
      </c>
      <c r="U223" s="192">
        <f t="shared" si="633"/>
        <v>3750</v>
      </c>
      <c r="V223" s="192">
        <f t="shared" si="633"/>
        <v>3750</v>
      </c>
      <c r="W223" s="192">
        <f t="shared" si="633"/>
        <v>11250</v>
      </c>
      <c r="X223" s="192">
        <f t="shared" si="633"/>
        <v>0</v>
      </c>
      <c r="Y223" s="192">
        <f t="shared" ref="Y223:Z223" si="635">SUM(Y224:Y234)</f>
        <v>0</v>
      </c>
      <c r="Z223" s="192">
        <f t="shared" si="635"/>
        <v>9000</v>
      </c>
      <c r="AA223" s="192">
        <f t="shared" si="633"/>
        <v>26040</v>
      </c>
      <c r="AB223" s="192">
        <f t="shared" si="633"/>
        <v>0</v>
      </c>
      <c r="AC223" s="192">
        <f t="shared" si="633"/>
        <v>26400</v>
      </c>
      <c r="AD223" s="192">
        <f t="shared" si="633"/>
        <v>21750</v>
      </c>
      <c r="AE223" s="192">
        <f t="shared" si="628"/>
        <v>48150</v>
      </c>
      <c r="AF223" s="192">
        <f>SUM(AF224:AF234)</f>
        <v>26840</v>
      </c>
      <c r="AG223" s="192">
        <f>SUM(AG224:AG234)</f>
        <v>9900</v>
      </c>
      <c r="AH223" s="192">
        <f>SUM(AH224:AH234)</f>
        <v>25500</v>
      </c>
      <c r="AI223" s="192">
        <f t="shared" si="629"/>
        <v>62240</v>
      </c>
      <c r="AJ223" s="192">
        <f>SUM(AJ224:AJ234)</f>
        <v>2400</v>
      </c>
      <c r="AK223" s="192">
        <f>SUM(AK224:AK234)</f>
        <v>2400</v>
      </c>
      <c r="AL223" s="192">
        <f>SUM(AL224:AL234)</f>
        <v>0</v>
      </c>
      <c r="AM223" s="192">
        <f t="shared" si="630"/>
        <v>4800</v>
      </c>
      <c r="AN223" s="192">
        <f>SUM(AN224:AN234)</f>
        <v>0</v>
      </c>
      <c r="AO223" s="192">
        <f>SUM(AO224:AO234)</f>
        <v>0</v>
      </c>
      <c r="AP223" s="192">
        <f>SUM(AP224:AP234)</f>
        <v>0</v>
      </c>
      <c r="AQ223" s="192">
        <f t="shared" si="631"/>
        <v>0</v>
      </c>
      <c r="AR223" s="192">
        <f t="shared" si="632"/>
        <v>115190</v>
      </c>
    </row>
    <row r="224" spans="2:44">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109190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225" s="183">
        <f t="shared" si="622"/>
        <v>115190</v>
      </c>
      <c r="G225" s="183"/>
      <c r="H225" s="183">
        <f t="shared" si="623"/>
        <v>115190</v>
      </c>
      <c r="I225" s="183"/>
      <c r="J225" s="183">
        <f t="shared" si="624"/>
        <v>115190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13500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25400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11250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26040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21750</v>
      </c>
      <c r="AE225" s="183">
        <f t="shared" si="628"/>
        <v>48150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26840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25500</v>
      </c>
      <c r="AI225" s="183">
        <f t="shared" si="629"/>
        <v>62240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4800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115190</v>
      </c>
    </row>
    <row r="226" spans="2:44">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314</v>
      </c>
      <c r="C243" s="191" t="s">
        <v>191</v>
      </c>
      <c r="D243" s="192">
        <f>SUM(D244:D259)</f>
        <v>86317.75</v>
      </c>
      <c r="E243" s="192">
        <f>SUM(E244:E259)</f>
        <v>425</v>
      </c>
      <c r="F243" s="192">
        <f t="shared" si="622"/>
        <v>86742.75</v>
      </c>
      <c r="G243" s="192">
        <f>SUM(G244:G259)</f>
        <v>0</v>
      </c>
      <c r="H243" s="192">
        <f t="shared" si="623"/>
        <v>86742.75</v>
      </c>
      <c r="I243" s="192">
        <f>SUM(I244:I259)</f>
        <v>0</v>
      </c>
      <c r="J243" s="192">
        <f t="shared" si="624"/>
        <v>86742.75</v>
      </c>
      <c r="K243" s="192">
        <f t="shared" ref="K243:AD243" si="689">SUM(K244:K259)</f>
        <v>0</v>
      </c>
      <c r="L243" s="192">
        <f t="shared" si="689"/>
        <v>2585</v>
      </c>
      <c r="M243" s="192">
        <f t="shared" si="689"/>
        <v>85</v>
      </c>
      <c r="N243" s="192">
        <f t="shared" si="689"/>
        <v>0</v>
      </c>
      <c r="O243" s="192">
        <f t="shared" si="689"/>
        <v>2677.5</v>
      </c>
      <c r="P243" s="192">
        <f t="shared" ref="P243:Q243" si="690">SUM(P244:P259)</f>
        <v>1232.5</v>
      </c>
      <c r="Q243" s="192">
        <f t="shared" si="690"/>
        <v>425</v>
      </c>
      <c r="R243" s="192">
        <f t="shared" si="689"/>
        <v>0</v>
      </c>
      <c r="S243" s="192">
        <f t="shared" si="689"/>
        <v>0</v>
      </c>
      <c r="T243" s="192">
        <f t="shared" ref="T243" si="691">SUM(T244:T259)</f>
        <v>0</v>
      </c>
      <c r="U243" s="192">
        <f t="shared" si="689"/>
        <v>72106.25</v>
      </c>
      <c r="V243" s="192">
        <f t="shared" si="689"/>
        <v>106.25</v>
      </c>
      <c r="W243" s="192">
        <f t="shared" ref="W243" si="692">SUM(W244:W259)</f>
        <v>318.75</v>
      </c>
      <c r="X243" s="192">
        <f t="shared" si="689"/>
        <v>0</v>
      </c>
      <c r="Y243" s="192">
        <f t="shared" ref="Y243:Z243" si="693">SUM(Y244:Y259)</f>
        <v>0</v>
      </c>
      <c r="Z243" s="192">
        <f t="shared" si="693"/>
        <v>510</v>
      </c>
      <c r="AA243" s="192">
        <f t="shared" si="689"/>
        <v>6696.5</v>
      </c>
      <c r="AB243" s="192">
        <f t="shared" si="689"/>
        <v>0</v>
      </c>
      <c r="AC243" s="192">
        <f t="shared" si="689"/>
        <v>7914</v>
      </c>
      <c r="AD243" s="192">
        <f t="shared" si="689"/>
        <v>74585</v>
      </c>
      <c r="AE243" s="192">
        <f t="shared" si="628"/>
        <v>82499</v>
      </c>
      <c r="AF243" s="192">
        <f>SUM(AF244:AF259)</f>
        <v>0</v>
      </c>
      <c r="AG243" s="192">
        <f>SUM(AG244:AG259)</f>
        <v>935</v>
      </c>
      <c r="AH243" s="192">
        <f>SUM(AH244:AH259)</f>
        <v>2522.5</v>
      </c>
      <c r="AI243" s="192">
        <f t="shared" si="629"/>
        <v>3457.5</v>
      </c>
      <c r="AJ243" s="192">
        <f>SUM(AJ244:AJ259)</f>
        <v>255</v>
      </c>
      <c r="AK243" s="192">
        <f>SUM(AK244:AK259)</f>
        <v>0</v>
      </c>
      <c r="AL243" s="192">
        <f>SUM(AL244:AL259)</f>
        <v>531.25</v>
      </c>
      <c r="AM243" s="192">
        <f t="shared" si="630"/>
        <v>786.25</v>
      </c>
      <c r="AN243" s="192">
        <f>SUM(AN244:AN259)</f>
        <v>0</v>
      </c>
      <c r="AO243" s="192">
        <f>SUM(AO244:AO259)</f>
        <v>0</v>
      </c>
      <c r="AP243" s="192">
        <f>SUM(AP244:AP259)</f>
        <v>0</v>
      </c>
      <c r="AQ243" s="192">
        <f t="shared" si="631"/>
        <v>0</v>
      </c>
      <c r="AR243" s="192">
        <f t="shared" si="632"/>
        <v>86742.75</v>
      </c>
    </row>
    <row r="244" spans="2:44">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425</v>
      </c>
      <c r="F244" s="183">
        <f t="shared" si="622"/>
        <v>3485</v>
      </c>
      <c r="G244" s="183"/>
      <c r="H244" s="183">
        <f t="shared" si="623"/>
        <v>3485</v>
      </c>
      <c r="I244" s="183"/>
      <c r="J244" s="183">
        <f t="shared" si="624"/>
        <v>3485</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2125</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2635</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2635</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850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3485</v>
      </c>
    </row>
    <row r="245" spans="2:44">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11257.75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11257.75</v>
      </c>
      <c r="G248" s="183"/>
      <c r="H248" s="183">
        <f t="shared" si="695"/>
        <v>11257.75</v>
      </c>
      <c r="I248" s="183"/>
      <c r="J248" s="183">
        <f t="shared" si="696"/>
        <v>11257.75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2585</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552.5</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382.5</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106.25</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106.25</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318.75</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6696.5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5279</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2585</v>
      </c>
      <c r="AE248" s="183">
        <f t="shared" si="697"/>
        <v>7864</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2522.5</v>
      </c>
      <c r="AI248" s="183">
        <f t="shared" si="698"/>
        <v>2607.5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531.25</v>
      </c>
      <c r="AM248" s="183">
        <f t="shared" si="699"/>
        <v>786.25</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11257.75</v>
      </c>
    </row>
    <row r="249" spans="2:44">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72000</v>
      </c>
      <c r="G257" s="183"/>
      <c r="H257" s="183">
        <f t="shared" ref="H257:H259" si="703">F257-G257</f>
        <v>72000</v>
      </c>
      <c r="I257" s="183"/>
      <c r="J257" s="183">
        <f t="shared" ref="J257:J259" si="704">F257-I257</f>
        <v>72000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E257" s="183">
        <f t="shared" ref="AE257:AE259" si="705">AB257+AC257+AD257</f>
        <v>72000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72000</v>
      </c>
    </row>
    <row r="258" spans="2:44">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321</v>
      </c>
      <c r="C267" s="191" t="s">
        <v>198</v>
      </c>
      <c r="D267" s="192">
        <f>SUM(D268:D311)</f>
        <v>52700</v>
      </c>
      <c r="E267" s="192">
        <f>SUM(E268:E311)</f>
        <v>0</v>
      </c>
      <c r="F267" s="192">
        <f t="shared" si="622"/>
        <v>52700</v>
      </c>
      <c r="G267" s="192">
        <f>SUM(G268:G311)</f>
        <v>0</v>
      </c>
      <c r="H267" s="192">
        <f t="shared" si="623"/>
        <v>52700</v>
      </c>
      <c r="I267" s="192">
        <f>SUM(I268:I311)</f>
        <v>0</v>
      </c>
      <c r="J267" s="192">
        <f t="shared" si="624"/>
        <v>52700</v>
      </c>
      <c r="K267" s="192">
        <f t="shared" ref="K267:AD267" si="723">SUM(K268:K311)</f>
        <v>0</v>
      </c>
      <c r="L267" s="192">
        <f t="shared" si="723"/>
        <v>7200</v>
      </c>
      <c r="M267" s="192">
        <f t="shared" si="723"/>
        <v>12000</v>
      </c>
      <c r="N267" s="192">
        <f t="shared" si="723"/>
        <v>0</v>
      </c>
      <c r="O267" s="192">
        <f t="shared" si="723"/>
        <v>0</v>
      </c>
      <c r="P267" s="192">
        <f t="shared" ref="P267:Q267" si="724">SUM(P268:P311)</f>
        <v>6000</v>
      </c>
      <c r="Q267" s="192">
        <f t="shared" si="724"/>
        <v>6000</v>
      </c>
      <c r="R267" s="192">
        <f t="shared" si="723"/>
        <v>0</v>
      </c>
      <c r="S267" s="192">
        <f t="shared" si="723"/>
        <v>0</v>
      </c>
      <c r="T267" s="192">
        <f t="shared" ref="T267" si="725">SUM(T268:T311)</f>
        <v>0</v>
      </c>
      <c r="U267" s="192">
        <f t="shared" si="723"/>
        <v>19500</v>
      </c>
      <c r="V267" s="192">
        <f t="shared" si="723"/>
        <v>0</v>
      </c>
      <c r="W267" s="192">
        <f t="shared" ref="W267" si="726">SUM(W268:W311)</f>
        <v>0</v>
      </c>
      <c r="X267" s="192">
        <f t="shared" si="723"/>
        <v>0</v>
      </c>
      <c r="Y267" s="192">
        <f t="shared" ref="Y267:Z267" si="727">SUM(Y268:Y311)</f>
        <v>0</v>
      </c>
      <c r="Z267" s="192">
        <f t="shared" si="727"/>
        <v>2000</v>
      </c>
      <c r="AA267" s="192">
        <f t="shared" si="723"/>
        <v>0</v>
      </c>
      <c r="AB267" s="192">
        <f t="shared" si="723"/>
        <v>0</v>
      </c>
      <c r="AC267" s="192">
        <f t="shared" si="723"/>
        <v>16700</v>
      </c>
      <c r="AD267" s="192">
        <f t="shared" si="723"/>
        <v>4500</v>
      </c>
      <c r="AE267" s="192">
        <f t="shared" si="628"/>
        <v>21200</v>
      </c>
      <c r="AF267" s="192">
        <f>SUM(AF268:AF311)</f>
        <v>3000</v>
      </c>
      <c r="AG267" s="192">
        <f>SUM(AG268:AG311)</f>
        <v>9000</v>
      </c>
      <c r="AH267" s="192">
        <f>SUM(AH268:AH311)</f>
        <v>0</v>
      </c>
      <c r="AI267" s="192">
        <f t="shared" si="629"/>
        <v>12000</v>
      </c>
      <c r="AJ267" s="192">
        <f>SUM(AJ268:AJ311)</f>
        <v>0</v>
      </c>
      <c r="AK267" s="192">
        <f>SUM(AK268:AK311)</f>
        <v>0</v>
      </c>
      <c r="AL267" s="192">
        <f>SUM(AL268:AL311)</f>
        <v>18000</v>
      </c>
      <c r="AM267" s="192">
        <f t="shared" si="630"/>
        <v>18000</v>
      </c>
      <c r="AN267" s="192">
        <f>SUM(AN268:AN311)</f>
        <v>0</v>
      </c>
      <c r="AO267" s="192">
        <f>SUM(AO268:AO311)</f>
        <v>0</v>
      </c>
      <c r="AP267" s="192">
        <f>SUM(AP268:AP311)</f>
        <v>1500</v>
      </c>
      <c r="AQ267" s="192">
        <f t="shared" si="631"/>
        <v>1500</v>
      </c>
      <c r="AR267" s="192">
        <f t="shared" si="632"/>
        <v>52700</v>
      </c>
    </row>
    <row r="268" spans="2:44">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4500</v>
      </c>
      <c r="G277" s="183"/>
      <c r="H277" s="183">
        <f t="shared" si="729"/>
        <v>4500</v>
      </c>
      <c r="I277" s="183"/>
      <c r="J277" s="183">
        <f t="shared" si="730"/>
        <v>4500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E277" s="183">
        <f t="shared" si="731"/>
        <v>4500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4500</v>
      </c>
    </row>
    <row r="278" spans="2:44">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48200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48200</v>
      </c>
      <c r="G278" s="183"/>
      <c r="H278" s="183">
        <f t="shared" si="729"/>
        <v>48200</v>
      </c>
      <c r="I278" s="183"/>
      <c r="J278" s="183">
        <f t="shared" si="730"/>
        <v>48200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19500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16700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16700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12000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M278" s="183">
        <f t="shared" si="733"/>
        <v>18000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Q278" s="183">
        <f t="shared" si="734"/>
        <v>1500</v>
      </c>
      <c r="AR278" s="183">
        <f t="shared" si="735"/>
        <v>48200</v>
      </c>
    </row>
    <row r="279" spans="2:44">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325</v>
      </c>
      <c r="C312" s="191" t="s">
        <v>199</v>
      </c>
      <c r="D312" s="192">
        <f>SUM(D313:D326)</f>
        <v>61585.666666666672</v>
      </c>
      <c r="E312" s="192">
        <f>SUM(E313:E326)</f>
        <v>30000</v>
      </c>
      <c r="F312" s="192">
        <f t="shared" si="622"/>
        <v>91585.666666666672</v>
      </c>
      <c r="G312" s="192">
        <f>SUM(G313:G326)</f>
        <v>0</v>
      </c>
      <c r="H312" s="192">
        <f t="shared" si="623"/>
        <v>91585.666666666672</v>
      </c>
      <c r="I312" s="192">
        <f>SUM(I313:I326)</f>
        <v>0</v>
      </c>
      <c r="J312" s="192">
        <f t="shared" si="624"/>
        <v>91585.666666666672</v>
      </c>
      <c r="K312" s="192">
        <f t="shared" ref="K312:AD312" si="744">SUM(K313:K326)</f>
        <v>0</v>
      </c>
      <c r="L312" s="192">
        <f t="shared" si="744"/>
        <v>193.33333333333334</v>
      </c>
      <c r="M312" s="192">
        <f t="shared" si="744"/>
        <v>193.33333333333334</v>
      </c>
      <c r="N312" s="192">
        <f t="shared" si="744"/>
        <v>0</v>
      </c>
      <c r="O312" s="192">
        <f t="shared" si="744"/>
        <v>2046.6666666666667</v>
      </c>
      <c r="P312" s="192">
        <f t="shared" ref="P312:Q312" si="745">SUM(P313:P326)</f>
        <v>870</v>
      </c>
      <c r="Q312" s="192">
        <f t="shared" si="745"/>
        <v>966.66666666666663</v>
      </c>
      <c r="R312" s="192">
        <f t="shared" si="744"/>
        <v>0</v>
      </c>
      <c r="S312" s="192">
        <f t="shared" si="744"/>
        <v>0</v>
      </c>
      <c r="T312" s="192">
        <f t="shared" ref="T312" si="746">SUM(T313:T326)</f>
        <v>0</v>
      </c>
      <c r="U312" s="192">
        <f t="shared" si="744"/>
        <v>84741.666666666672</v>
      </c>
      <c r="V312" s="192">
        <f t="shared" si="744"/>
        <v>241.66666666666669</v>
      </c>
      <c r="W312" s="192">
        <f t="shared" ref="W312" si="747">SUM(W313:W326)</f>
        <v>225</v>
      </c>
      <c r="X312" s="192">
        <f t="shared" si="744"/>
        <v>0</v>
      </c>
      <c r="Y312" s="192">
        <f t="shared" ref="Y312:Z312" si="748">SUM(Y313:Y326)</f>
        <v>0</v>
      </c>
      <c r="Z312" s="192">
        <f t="shared" si="748"/>
        <v>0</v>
      </c>
      <c r="AA312" s="192">
        <f t="shared" si="744"/>
        <v>2107.3333333333335</v>
      </c>
      <c r="AB312" s="192">
        <f t="shared" si="744"/>
        <v>0</v>
      </c>
      <c r="AC312" s="192">
        <f t="shared" si="744"/>
        <v>2847.3333333333335</v>
      </c>
      <c r="AD312" s="192">
        <f t="shared" si="744"/>
        <v>66618.333333333328</v>
      </c>
      <c r="AE312" s="192">
        <f t="shared" si="628"/>
        <v>69465.666666666657</v>
      </c>
      <c r="AF312" s="192">
        <f>SUM(AF313:AF326)</f>
        <v>30</v>
      </c>
      <c r="AG312" s="192">
        <f>SUM(AG313:AG326)</f>
        <v>533.33333333333337</v>
      </c>
      <c r="AH312" s="192">
        <f>SUM(AH313:AH326)</f>
        <v>635</v>
      </c>
      <c r="AI312" s="192">
        <f t="shared" si="629"/>
        <v>1198.3333333333335</v>
      </c>
      <c r="AJ312" s="192">
        <f>SUM(AJ313:AJ326)</f>
        <v>18375</v>
      </c>
      <c r="AK312" s="192">
        <f>SUM(AK313:AK326)</f>
        <v>1013.3333333333334</v>
      </c>
      <c r="AL312" s="192">
        <f>SUM(AL313:AL326)</f>
        <v>400</v>
      </c>
      <c r="AM312" s="192">
        <f t="shared" si="630"/>
        <v>19788.333333333332</v>
      </c>
      <c r="AN312" s="192">
        <f>SUM(AN313:AN326)</f>
        <v>300</v>
      </c>
      <c r="AO312" s="192">
        <f>SUM(AO313:AO326)</f>
        <v>833.33333333333348</v>
      </c>
      <c r="AP312" s="192">
        <f>SUM(AP313:AP326)</f>
        <v>0</v>
      </c>
      <c r="AQ312" s="192">
        <f t="shared" si="631"/>
        <v>1133.3333333333335</v>
      </c>
      <c r="AR312" s="192">
        <f t="shared" si="632"/>
        <v>91585.666666666642</v>
      </c>
    </row>
    <row r="313" spans="2:44">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18000</v>
      </c>
      <c r="G313" s="183"/>
      <c r="H313" s="183">
        <f t="shared" si="623"/>
        <v>18000</v>
      </c>
      <c r="I313" s="183"/>
      <c r="J313" s="183">
        <f t="shared" si="624"/>
        <v>18000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18000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18000</v>
      </c>
    </row>
    <row r="314" spans="2:44">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790</v>
      </c>
      <c r="G314" s="183"/>
      <c r="H314" s="183">
        <f t="shared" si="623"/>
        <v>790</v>
      </c>
      <c r="I314" s="183"/>
      <c r="J314" s="183">
        <f t="shared" si="624"/>
        <v>790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v>
      </c>
      <c r="AE314" s="183">
        <f t="shared" si="628"/>
        <v>585</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v>
      </c>
      <c r="AI314" s="183">
        <f t="shared" si="629"/>
        <v>205</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790</v>
      </c>
    </row>
    <row r="315" spans="2:44">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6795.6666666666679</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6795.6666666666679</v>
      </c>
      <c r="G315" s="183"/>
      <c r="H315" s="183">
        <f t="shared" si="623"/>
        <v>6795.6666666666679</v>
      </c>
      <c r="I315" s="183"/>
      <c r="J315" s="183">
        <f t="shared" si="624"/>
        <v>6795.6666666666679</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193.33333333333334</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193.33333333333334</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1256.6666666666667</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966.66666666666663</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741.66666666666674</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241.66666666666669</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2107.3333333333335</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2687.3333333333335</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193.33333333333334</v>
      </c>
      <c r="AE315" s="183">
        <f t="shared" si="628"/>
        <v>2880.666666666667</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483.33333333333337</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510</v>
      </c>
      <c r="AI315" s="183">
        <f t="shared" si="629"/>
        <v>993.33333333333337</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1013.3333333333334</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M315" s="183">
        <f t="shared" si="630"/>
        <v>1788.3333333333335</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833.33333333333348</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1133.3333333333335</v>
      </c>
      <c r="AR315" s="183">
        <f t="shared" si="632"/>
        <v>6795.6666666666679</v>
      </c>
    </row>
    <row r="316" spans="2:44">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17" s="183">
        <f t="shared" si="622"/>
        <v>30000</v>
      </c>
      <c r="G317" s="183"/>
      <c r="H317" s="183">
        <f t="shared" si="623"/>
        <v>30000</v>
      </c>
      <c r="I317" s="183"/>
      <c r="J317" s="183">
        <f t="shared" si="624"/>
        <v>30000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317" s="183">
        <f t="shared" si="628"/>
        <v>30000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30000</v>
      </c>
    </row>
    <row r="318" spans="2:44">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36000</v>
      </c>
      <c r="G326" s="183"/>
      <c r="H326" s="183">
        <f t="shared" ref="H326" si="774">F326-G326</f>
        <v>36000</v>
      </c>
      <c r="I326" s="183"/>
      <c r="J326" s="183">
        <f t="shared" ref="J326" si="775">F326-I326</f>
        <v>36000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E326" s="183">
        <f t="shared" ref="AE326" si="776">AB326+AC326+AD326</f>
        <v>36000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36000</v>
      </c>
    </row>
    <row r="327" spans="2:44">
      <c r="B327" s="178" t="s">
        <v>329</v>
      </c>
      <c r="C327" s="179" t="s">
        <v>201</v>
      </c>
      <c r="D327" s="180">
        <f>D328+D345+D383+D389</f>
        <v>353800</v>
      </c>
      <c r="E327" s="180">
        <f>E328+E345+E383+E389</f>
        <v>11279000</v>
      </c>
      <c r="F327" s="180">
        <f t="shared" si="622"/>
        <v>11632800</v>
      </c>
      <c r="G327" s="180">
        <f>G328+G345+G383+G389</f>
        <v>0</v>
      </c>
      <c r="H327" s="180">
        <f t="shared" si="623"/>
        <v>11632800</v>
      </c>
      <c r="I327" s="180">
        <f>I328+I345+I383+I389</f>
        <v>0</v>
      </c>
      <c r="J327" s="180">
        <f t="shared" si="624"/>
        <v>11632800</v>
      </c>
      <c r="K327" s="180">
        <f t="shared" ref="K327:AD327" si="781">K328+K345+K383+K389</f>
        <v>240000</v>
      </c>
      <c r="L327" s="180">
        <f t="shared" si="781"/>
        <v>40800</v>
      </c>
      <c r="M327" s="180">
        <f t="shared" si="781"/>
        <v>59000</v>
      </c>
      <c r="N327" s="180">
        <f t="shared" si="781"/>
        <v>35000</v>
      </c>
      <c r="O327" s="180">
        <f t="shared" si="781"/>
        <v>0</v>
      </c>
      <c r="P327" s="180">
        <f t="shared" si="781"/>
        <v>0</v>
      </c>
      <c r="Q327" s="180">
        <f t="shared" si="781"/>
        <v>28000</v>
      </c>
      <c r="R327" s="180">
        <f t="shared" si="781"/>
        <v>0</v>
      </c>
      <c r="S327" s="180">
        <f t="shared" si="781"/>
        <v>0</v>
      </c>
      <c r="T327" s="180">
        <f t="shared" ref="T327" si="782">T328+T345+T383+T389</f>
        <v>0</v>
      </c>
      <c r="U327" s="180">
        <f t="shared" si="781"/>
        <v>10883000</v>
      </c>
      <c r="V327" s="180">
        <f t="shared" si="781"/>
        <v>0</v>
      </c>
      <c r="W327" s="180">
        <f t="shared" si="781"/>
        <v>335000</v>
      </c>
      <c r="X327" s="180">
        <f t="shared" si="781"/>
        <v>0</v>
      </c>
      <c r="Y327" s="180">
        <f t="shared" ref="Y327:Z327" si="783">Y328+Y345+Y383+Y389</f>
        <v>0</v>
      </c>
      <c r="Z327" s="180">
        <f t="shared" si="783"/>
        <v>12000</v>
      </c>
      <c r="AA327" s="180">
        <f t="shared" si="781"/>
        <v>0</v>
      </c>
      <c r="AB327" s="180">
        <f t="shared" si="781"/>
        <v>0</v>
      </c>
      <c r="AC327" s="180">
        <f t="shared" si="781"/>
        <v>895000</v>
      </c>
      <c r="AD327" s="180">
        <f t="shared" si="781"/>
        <v>10613000</v>
      </c>
      <c r="AE327" s="180">
        <f t="shared" si="628"/>
        <v>11508000</v>
      </c>
      <c r="AF327" s="180">
        <f>AF328+AF345+AF383+AF389</f>
        <v>15000</v>
      </c>
      <c r="AG327" s="180">
        <f>AG328+AG345+AG383+AG389</f>
        <v>12000</v>
      </c>
      <c r="AH327" s="180">
        <f>AH328+AH345+AH383+AH389</f>
        <v>47800</v>
      </c>
      <c r="AI327" s="180">
        <f t="shared" si="629"/>
        <v>74800</v>
      </c>
      <c r="AJ327" s="180">
        <f>AJ328+AJ345+AJ383+AJ389</f>
        <v>50000</v>
      </c>
      <c r="AK327" s="180">
        <f>AK328+AK345+AK383+AK389</f>
        <v>0</v>
      </c>
      <c r="AL327" s="180">
        <f>AL328+AL345+AL383+AL389</f>
        <v>0</v>
      </c>
      <c r="AM327" s="180">
        <f t="shared" si="630"/>
        <v>50000</v>
      </c>
      <c r="AN327" s="180">
        <f>AN328+AN345+AN383+AN389</f>
        <v>0</v>
      </c>
      <c r="AO327" s="180">
        <f>AO328+AO345+AO383+AO389</f>
        <v>0</v>
      </c>
      <c r="AP327" s="180">
        <f>AP328+AP345+AP383+AP389</f>
        <v>0</v>
      </c>
      <c r="AQ327" s="180">
        <f t="shared" si="631"/>
        <v>0</v>
      </c>
      <c r="AR327" s="180">
        <f t="shared" si="632"/>
        <v>11632800</v>
      </c>
    </row>
    <row r="328" spans="2:44">
      <c r="B328" s="190" t="s">
        <v>330</v>
      </c>
      <c r="C328" s="191" t="s">
        <v>202</v>
      </c>
      <c r="D328" s="192">
        <f>SUM(D329:D344)</f>
        <v>0</v>
      </c>
      <c r="E328" s="192">
        <f>SUM(E329:E344)</f>
        <v>10000000</v>
      </c>
      <c r="F328" s="192">
        <f t="shared" si="622"/>
        <v>10000000</v>
      </c>
      <c r="G328" s="192">
        <f>SUM(G329:G344)</f>
        <v>0</v>
      </c>
      <c r="H328" s="192">
        <f t="shared" si="623"/>
        <v>10000000</v>
      </c>
      <c r="I328" s="192">
        <f>SUM(I329:I344)</f>
        <v>0</v>
      </c>
      <c r="J328" s="192">
        <f t="shared" si="624"/>
        <v>10000000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10000000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10000000</v>
      </c>
      <c r="AE328" s="192">
        <f t="shared" si="628"/>
        <v>10000000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10000000</v>
      </c>
    </row>
    <row r="329" spans="2:44">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10000000</v>
      </c>
      <c r="F340" s="183">
        <f t="shared" ref="F340" si="803">D340+E340</f>
        <v>10000000</v>
      </c>
      <c r="G340" s="183"/>
      <c r="H340" s="183">
        <f t="shared" ref="H340" si="804">F340-G340</f>
        <v>10000000</v>
      </c>
      <c r="I340" s="183"/>
      <c r="J340" s="183">
        <f t="shared" ref="J340" si="805">F340-I340</f>
        <v>10000000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E340" s="183">
        <f t="shared" ref="AE340" si="806">AB340+AC340+AD340</f>
        <v>10000000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10000000</v>
      </c>
    </row>
    <row r="341" spans="2:44">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333</v>
      </c>
      <c r="C345" s="191" t="s">
        <v>205</v>
      </c>
      <c r="D345" s="192">
        <f>SUM(D346:D382)</f>
        <v>353800</v>
      </c>
      <c r="E345" s="192">
        <f>SUM(E346:E382)</f>
        <v>1209000</v>
      </c>
      <c r="F345" s="192">
        <f t="shared" si="622"/>
        <v>1562800</v>
      </c>
      <c r="G345" s="192">
        <f>SUM(G346:G382)</f>
        <v>0</v>
      </c>
      <c r="H345" s="192">
        <f t="shared" si="623"/>
        <v>1562800</v>
      </c>
      <c r="I345" s="192">
        <f>SUM(I346:I382)</f>
        <v>0</v>
      </c>
      <c r="J345" s="192">
        <f t="shared" si="624"/>
        <v>1562800</v>
      </c>
      <c r="K345" s="192">
        <f t="shared" ref="K345:AD345" si="819">SUM(K346:K382)</f>
        <v>240000</v>
      </c>
      <c r="L345" s="192">
        <f t="shared" si="819"/>
        <v>40800</v>
      </c>
      <c r="M345" s="192">
        <f t="shared" si="819"/>
        <v>39000</v>
      </c>
      <c r="N345" s="192">
        <f t="shared" si="819"/>
        <v>35000</v>
      </c>
      <c r="O345" s="192">
        <f t="shared" si="819"/>
        <v>0</v>
      </c>
      <c r="P345" s="192">
        <f t="shared" si="819"/>
        <v>0</v>
      </c>
      <c r="Q345" s="192">
        <f t="shared" si="819"/>
        <v>28000</v>
      </c>
      <c r="R345" s="192">
        <f t="shared" si="819"/>
        <v>0</v>
      </c>
      <c r="S345" s="192">
        <f t="shared" si="819"/>
        <v>0</v>
      </c>
      <c r="T345" s="192">
        <f t="shared" ref="T345" si="820">SUM(T346:T382)</f>
        <v>0</v>
      </c>
      <c r="U345" s="192">
        <f t="shared" si="819"/>
        <v>833000</v>
      </c>
      <c r="V345" s="192">
        <f t="shared" si="819"/>
        <v>0</v>
      </c>
      <c r="W345" s="192">
        <f t="shared" si="819"/>
        <v>335000</v>
      </c>
      <c r="X345" s="192">
        <f t="shared" si="819"/>
        <v>0</v>
      </c>
      <c r="Y345" s="192">
        <f t="shared" ref="Y345:Z345" si="821">SUM(Y346:Y382)</f>
        <v>0</v>
      </c>
      <c r="Z345" s="192">
        <f t="shared" si="821"/>
        <v>12000</v>
      </c>
      <c r="AA345" s="192">
        <f t="shared" si="819"/>
        <v>0</v>
      </c>
      <c r="AB345" s="192">
        <f t="shared" si="819"/>
        <v>0</v>
      </c>
      <c r="AC345" s="192">
        <f t="shared" si="819"/>
        <v>895000</v>
      </c>
      <c r="AD345" s="192">
        <f t="shared" si="819"/>
        <v>593000</v>
      </c>
      <c r="AE345" s="192">
        <f t="shared" si="628"/>
        <v>1488000</v>
      </c>
      <c r="AF345" s="192">
        <f>SUM(AF346:AF382)</f>
        <v>15000</v>
      </c>
      <c r="AG345" s="192">
        <f>SUM(AG346:AG382)</f>
        <v>12000</v>
      </c>
      <c r="AH345" s="192">
        <f>SUM(AH346:AH382)</f>
        <v>47800</v>
      </c>
      <c r="AI345" s="192">
        <f t="shared" si="629"/>
        <v>74800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1562800</v>
      </c>
    </row>
    <row r="346" spans="2:44">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12800</v>
      </c>
      <c r="G348" s="183"/>
      <c r="H348" s="183">
        <f t="shared" si="623"/>
        <v>12800</v>
      </c>
      <c r="I348" s="183"/>
      <c r="J348" s="183">
        <f t="shared" si="624"/>
        <v>12800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12800</v>
      </c>
      <c r="AI348" s="183">
        <f t="shared" si="629"/>
        <v>12800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12800</v>
      </c>
    </row>
    <row r="349" spans="2:44">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v>
      </c>
      <c r="F349" s="183">
        <f t="shared" si="622"/>
        <v>26000</v>
      </c>
      <c r="G349" s="183"/>
      <c r="H349" s="183">
        <f t="shared" si="623"/>
        <v>26000</v>
      </c>
      <c r="I349" s="183"/>
      <c r="J349" s="183">
        <f t="shared" si="624"/>
        <v>26000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E349" s="183">
        <f t="shared" si="628"/>
        <v>26000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26000</v>
      </c>
    </row>
    <row r="350" spans="2:44">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100000</v>
      </c>
      <c r="G350" s="183"/>
      <c r="H350" s="183">
        <f t="shared" si="623"/>
        <v>100000</v>
      </c>
      <c r="I350" s="183"/>
      <c r="J350" s="183">
        <f t="shared" si="624"/>
        <v>100000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350" s="183">
        <f t="shared" si="628"/>
        <v>100000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100000</v>
      </c>
    </row>
    <row r="351" spans="2:44">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275000</v>
      </c>
      <c r="F357" s="183">
        <f t="shared" si="622"/>
        <v>275000</v>
      </c>
      <c r="G357" s="183"/>
      <c r="H357" s="183">
        <f t="shared" si="623"/>
        <v>275000</v>
      </c>
      <c r="I357" s="183"/>
      <c r="J357" s="183">
        <f t="shared" si="624"/>
        <v>275000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357" s="183">
        <f t="shared" si="628"/>
        <v>275000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275000</v>
      </c>
    </row>
    <row r="358" spans="2:44">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229000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880000</v>
      </c>
      <c r="F366" s="183">
        <f t="shared" si="822"/>
        <v>1109000</v>
      </c>
      <c r="G366" s="183"/>
      <c r="H366" s="183">
        <f t="shared" si="823"/>
        <v>1109000</v>
      </c>
      <c r="I366" s="183"/>
      <c r="J366" s="183">
        <f t="shared" si="824"/>
        <v>1109000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445000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335000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424000</v>
      </c>
      <c r="AE366" s="183">
        <f t="shared" si="825"/>
        <v>1059000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I366" s="183">
        <f t="shared" si="826"/>
        <v>50000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1109000</v>
      </c>
    </row>
    <row r="367" spans="2:44">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v>
      </c>
      <c r="F371" s="183">
        <f t="shared" si="822"/>
        <v>28000</v>
      </c>
      <c r="G371" s="183"/>
      <c r="H371" s="183">
        <f t="shared" si="823"/>
        <v>28000</v>
      </c>
      <c r="I371" s="183"/>
      <c r="J371" s="183">
        <f t="shared" si="824"/>
        <v>28000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E371" s="183">
        <f t="shared" si="825"/>
        <v>28000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28000</v>
      </c>
    </row>
    <row r="372" spans="2:44">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12000</v>
      </c>
      <c r="G372" s="183"/>
      <c r="H372" s="183">
        <f t="shared" si="823"/>
        <v>12000</v>
      </c>
      <c r="I372" s="183"/>
      <c r="J372" s="183">
        <f t="shared" si="824"/>
        <v>12000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12000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12000</v>
      </c>
    </row>
    <row r="373" spans="2:44">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339</v>
      </c>
      <c r="C383" s="191" t="s">
        <v>207</v>
      </c>
      <c r="D383" s="192">
        <f>SUM(D384:D388)</f>
        <v>0</v>
      </c>
      <c r="E383" s="192">
        <f>SUM(E384:E388)</f>
        <v>70000</v>
      </c>
      <c r="F383" s="192">
        <f t="shared" ref="F383:F498" si="830">D383+E383</f>
        <v>70000</v>
      </c>
      <c r="G383" s="192">
        <f>SUM(G384:G388)</f>
        <v>0</v>
      </c>
      <c r="H383" s="192">
        <f t="shared" si="623"/>
        <v>70000</v>
      </c>
      <c r="I383" s="192">
        <f>SUM(I384:I388)</f>
        <v>0</v>
      </c>
      <c r="J383" s="192">
        <f t="shared" si="624"/>
        <v>70000</v>
      </c>
      <c r="K383" s="192">
        <f t="shared" ref="K383:AD383" si="831">SUM(K384:K388)</f>
        <v>0</v>
      </c>
      <c r="L383" s="192">
        <f t="shared" si="831"/>
        <v>0</v>
      </c>
      <c r="M383" s="192">
        <f t="shared" si="831"/>
        <v>20000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50000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20000</v>
      </c>
      <c r="AE383" s="192">
        <f t="shared" si="628"/>
        <v>20000</v>
      </c>
      <c r="AF383" s="192">
        <f>SUM(AF384:AF388)</f>
        <v>0</v>
      </c>
      <c r="AG383" s="192">
        <f>SUM(AG384:AG388)</f>
        <v>0</v>
      </c>
      <c r="AH383" s="192">
        <f>SUM(AH384:AH388)</f>
        <v>0</v>
      </c>
      <c r="AI383" s="192">
        <f t="shared" si="629"/>
        <v>0</v>
      </c>
      <c r="AJ383" s="192">
        <f>SUM(AJ384:AJ388)</f>
        <v>50000</v>
      </c>
      <c r="AK383" s="192">
        <f>SUM(AK384:AK388)</f>
        <v>0</v>
      </c>
      <c r="AL383" s="192">
        <f>SUM(AL384:AL388)</f>
        <v>0</v>
      </c>
      <c r="AM383" s="192">
        <f t="shared" si="630"/>
        <v>50000</v>
      </c>
      <c r="AN383" s="192">
        <f>SUM(AN384:AN388)</f>
        <v>0</v>
      </c>
      <c r="AO383" s="192">
        <f>SUM(AO384:AO388)</f>
        <v>0</v>
      </c>
      <c r="AP383" s="192">
        <f>SUM(AP384:AP388)</f>
        <v>0</v>
      </c>
      <c r="AQ383" s="192">
        <f t="shared" si="631"/>
        <v>0</v>
      </c>
      <c r="AR383" s="192">
        <f t="shared" si="632"/>
        <v>70000</v>
      </c>
    </row>
    <row r="384" spans="2:44">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F385" s="183">
        <f t="shared" si="830"/>
        <v>70000</v>
      </c>
      <c r="G385" s="183"/>
      <c r="H385" s="183">
        <f t="shared" si="623"/>
        <v>70000</v>
      </c>
      <c r="I385" s="183"/>
      <c r="J385" s="183">
        <f t="shared" si="624"/>
        <v>70000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385" s="183">
        <f t="shared" si="628"/>
        <v>20000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50000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70000</v>
      </c>
    </row>
    <row r="386" spans="1:44">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245</v>
      </c>
      <c r="D566" s="186">
        <f>D12+D106+D222+D327+D397+D499+D526+D560</f>
        <v>4304061.6162916664</v>
      </c>
      <c r="E566" s="186">
        <f>E12+E106+E222+E327+E397+E499+E526+E560</f>
        <v>11659033.374624999</v>
      </c>
      <c r="F566" s="186">
        <f t="shared" si="1050"/>
        <v>15963094.990916666</v>
      </c>
      <c r="G566" s="186">
        <f>G12+G106+G222+G327+G397+G499+G526+G560</f>
        <v>0</v>
      </c>
      <c r="H566" s="186">
        <f t="shared" si="1052"/>
        <v>15963094.990916666</v>
      </c>
      <c r="I566" s="186">
        <f>I12+I106+I222+I327+I397+I499+I526+I560</f>
        <v>0</v>
      </c>
      <c r="J566" s="186">
        <f t="shared" si="1053"/>
        <v>15963094.990916666</v>
      </c>
      <c r="K566" s="186">
        <f t="shared" ref="K566:AD566" si="1209">K12+K106+K222+K327+K397+K499+K526+K560</f>
        <v>252096</v>
      </c>
      <c r="L566" s="186">
        <f t="shared" si="1209"/>
        <v>143258.33333333331</v>
      </c>
      <c r="M566" s="186">
        <f t="shared" si="1209"/>
        <v>96965.833333333343</v>
      </c>
      <c r="N566" s="186">
        <f t="shared" si="1209"/>
        <v>154454.74924999999</v>
      </c>
      <c r="O566" s="186">
        <f t="shared" si="1209"/>
        <v>32674.166666666668</v>
      </c>
      <c r="P566" s="186">
        <f t="shared" ref="P566:Q566" si="1210">P12+P106+P222+P327+P397+P499+P526+P560</f>
        <v>66602.5</v>
      </c>
      <c r="Q566" s="186">
        <f t="shared" si="1210"/>
        <v>67291.666666666657</v>
      </c>
      <c r="R566" s="186">
        <f t="shared" si="1209"/>
        <v>0</v>
      </c>
      <c r="S566" s="186">
        <f t="shared" si="1209"/>
        <v>0</v>
      </c>
      <c r="T566" s="186">
        <f t="shared" ref="T566" si="1211">T12+T106+T222+T327+T397+T499+T526+T560</f>
        <v>0</v>
      </c>
      <c r="U566" s="186">
        <f t="shared" si="1209"/>
        <v>11917847.916666666</v>
      </c>
      <c r="V566" s="186">
        <f t="shared" si="1209"/>
        <v>2149363.2416666662</v>
      </c>
      <c r="W566" s="186">
        <f t="shared" ref="W566" si="1212">W12+W106+W222+W327+W397+W499+W526+W560</f>
        <v>350543.75</v>
      </c>
      <c r="X566" s="186">
        <f t="shared" si="1209"/>
        <v>557543</v>
      </c>
      <c r="Y566" s="186">
        <f t="shared" ref="Y566:Z566" si="1213">Y12+Y106+Y222+Y327+Y397+Y499+Y526+Y560</f>
        <v>0</v>
      </c>
      <c r="Z566" s="186">
        <f t="shared" si="1213"/>
        <v>116710</v>
      </c>
      <c r="AA566" s="186">
        <f t="shared" si="1209"/>
        <v>57743.833333333336</v>
      </c>
      <c r="AB566" s="186">
        <f t="shared" si="1209"/>
        <v>132812.5</v>
      </c>
      <c r="AC566" s="186">
        <f t="shared" si="1209"/>
        <v>1449233.8333333335</v>
      </c>
      <c r="AD566" s="186">
        <f t="shared" si="1209"/>
        <v>10944090.833333334</v>
      </c>
      <c r="AE566" s="186">
        <f t="shared" si="1059"/>
        <v>12526137.166666668</v>
      </c>
      <c r="AF566" s="186">
        <f t="shared" ref="AF566:AH566" si="1214">AF12+AF106+AF222+AF327+AF397+AF499+AF526+AF560</f>
        <v>2271245.8249999997</v>
      </c>
      <c r="AG566" s="186">
        <f t="shared" si="1214"/>
        <v>580893.70795833331</v>
      </c>
      <c r="AH566" s="186">
        <f t="shared" si="1214"/>
        <v>197245.374625</v>
      </c>
      <c r="AI566" s="186">
        <f t="shared" si="1060"/>
        <v>3049384.9075833331</v>
      </c>
      <c r="AJ566" s="186">
        <f t="shared" ref="AJ566:AL566" si="1215">AJ12+AJ106+AJ222+AJ327+AJ397+AJ499+AJ526+AJ560</f>
        <v>85390.5</v>
      </c>
      <c r="AK566" s="186">
        <f t="shared" si="1215"/>
        <v>120273.83333333333</v>
      </c>
      <c r="AL566" s="186">
        <f t="shared" si="1215"/>
        <v>149479.25</v>
      </c>
      <c r="AM566" s="186">
        <f t="shared" si="1061"/>
        <v>355143.58333333331</v>
      </c>
      <c r="AN566" s="186">
        <f t="shared" ref="AN566:AP566" si="1216">AN12+AN106+AN222+AN327+AN397+AN499+AN526+AN560</f>
        <v>4348</v>
      </c>
      <c r="AO566" s="186">
        <f t="shared" si="1216"/>
        <v>6081.3333333333339</v>
      </c>
      <c r="AP566" s="186">
        <f t="shared" si="1216"/>
        <v>22000</v>
      </c>
      <c r="AQ566" s="186">
        <f t="shared" si="1062"/>
        <v>32429.333333333336</v>
      </c>
      <c r="AR566" s="186">
        <f t="shared" si="1063"/>
        <v>15963094.990916669</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sheetPr filterMode="1"/>
  <dimension ref="A1:UI349"/>
  <sheetViews>
    <sheetView showGridLines="0" topLeftCell="B219" zoomScale="69" zoomScaleNormal="69" workbookViewId="0">
      <selection activeCell="C318" sqref="C318"/>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6" width="13.85546875" style="86" customWidth="1"/>
    <col min="7" max="7" width="20.28515625" style="86" customWidth="1"/>
    <col min="8" max="8" width="27" style="77" customWidth="1"/>
    <col min="9" max="9" width="27.85546875" style="86" customWidth="1"/>
    <col min="10" max="10" width="55.28515625" style="86" customWidth="1"/>
    <col min="11" max="11" width="68.7109375" style="86" customWidth="1"/>
    <col min="12" max="12" width="22.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5" t="s">
        <v>1356</v>
      </c>
      <c r="B2" s="125" t="s">
        <v>1358</v>
      </c>
      <c r="C2" s="125" t="s">
        <v>470</v>
      </c>
      <c r="D2" s="125" t="s">
        <v>1357</v>
      </c>
      <c r="E2" s="125" t="s">
        <v>1359</v>
      </c>
      <c r="F2" s="125" t="s">
        <v>471</v>
      </c>
      <c r="G2" s="125" t="s">
        <v>1360</v>
      </c>
      <c r="H2" s="125" t="s">
        <v>1361</v>
      </c>
      <c r="I2" s="125" t="s">
        <v>1362</v>
      </c>
      <c r="J2" s="125" t="s">
        <v>1449</v>
      </c>
      <c r="K2" s="125" t="s">
        <v>1363</v>
      </c>
      <c r="L2" s="125" t="s">
        <v>1364</v>
      </c>
      <c r="M2" s="125" t="s">
        <v>1365</v>
      </c>
      <c r="N2" s="125" t="s">
        <v>1366</v>
      </c>
      <c r="O2" s="125" t="s">
        <v>1367</v>
      </c>
      <c r="P2" s="122" t="s">
        <v>1468</v>
      </c>
      <c r="Q2" s="122" t="s">
        <v>1503</v>
      </c>
      <c r="S2" s="456" t="str">
        <f>+Presupuesto!D11</f>
        <v>Recurrente</v>
      </c>
      <c r="T2" s="456"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c r="C5" s="195" t="s">
        <v>248</v>
      </c>
      <c r="D5" s="457">
        <f>SUMIF(C:C,$C$10,D:D)</f>
        <v>187493.41666666663</v>
      </c>
    </row>
    <row r="6" spans="1:555">
      <c r="C6" s="70"/>
      <c r="D6" s="70"/>
      <c r="E6" s="70"/>
      <c r="F6" s="70"/>
      <c r="G6" s="70"/>
      <c r="H6" s="79"/>
      <c r="I6" s="79" t="s">
        <v>2122</v>
      </c>
      <c r="J6" s="70"/>
    </row>
    <row r="7" spans="1:555">
      <c r="C7" s="70" t="s">
        <v>41</v>
      </c>
      <c r="D7" s="70"/>
      <c r="E7" s="70"/>
      <c r="F7" s="70"/>
      <c r="G7" s="70"/>
      <c r="H7" s="79"/>
      <c r="I7" s="79" t="s">
        <v>2123</v>
      </c>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36778.333333333336</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391</v>
      </c>
      <c r="D13" s="71">
        <v>2223</v>
      </c>
      <c r="E13" s="93"/>
      <c r="F13" s="93"/>
      <c r="G13" s="93"/>
      <c r="H13" s="76"/>
      <c r="I13" s="76"/>
      <c r="J13" s="76"/>
      <c r="K13" s="112"/>
      <c r="N13" s="153"/>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Definir temas de capacitación; planificar capacitaciones</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130</v>
      </c>
      <c r="I16" s="128" t="s">
        <v>46</v>
      </c>
      <c r="J16" s="128" t="s">
        <v>131</v>
      </c>
      <c r="K16" s="128" t="s">
        <v>409</v>
      </c>
      <c r="L16" s="128" t="s">
        <v>410</v>
      </c>
      <c r="N16" s="153"/>
    </row>
    <row r="17" spans="2:14">
      <c r="B17" s="93"/>
      <c r="C17" s="327" t="s">
        <v>47</v>
      </c>
      <c r="D17" s="560">
        <v>20</v>
      </c>
      <c r="E17" s="328">
        <v>1</v>
      </c>
      <c r="F17" s="115">
        <v>30000</v>
      </c>
      <c r="G17" s="329">
        <f t="shared" ref="G17:G25" si="0">E17*F17</f>
        <v>30000</v>
      </c>
      <c r="H17" s="330" t="s">
        <v>1680</v>
      </c>
      <c r="I17" s="116" t="s">
        <v>698</v>
      </c>
      <c r="J17" s="116" t="str">
        <f>VLOOKUP(I17,Presupuesto!$B$11:$C$566,2,0)</f>
        <v>SERVICIOS DE CAPACITACION.</v>
      </c>
      <c r="K17" s="331" t="s">
        <v>1358</v>
      </c>
      <c r="L17" s="116" t="s">
        <v>394</v>
      </c>
      <c r="N17" s="153"/>
    </row>
    <row r="18" spans="2:14">
      <c r="B18" s="93"/>
      <c r="C18" s="99" t="s">
        <v>48</v>
      </c>
      <c r="D18" s="561"/>
      <c r="E18" s="200">
        <f>D17</f>
        <v>20</v>
      </c>
      <c r="F18" s="100">
        <v>50</v>
      </c>
      <c r="G18" s="97">
        <f t="shared" si="0"/>
        <v>1000</v>
      </c>
      <c r="H18" s="161" t="s">
        <v>128</v>
      </c>
      <c r="I18" s="98" t="s">
        <v>716</v>
      </c>
      <c r="J18" s="98" t="str">
        <f>VLOOKUP(I18,Presupuesto!$B$11:$C$566,2,0)</f>
        <v>SERVICIOS DE IMPRENTA PUBLIC.Y REPRODUCCION</v>
      </c>
      <c r="K18" s="98" t="str">
        <f t="shared" ref="K18:K26" si="1">$K$17</f>
        <v>Investigación Científica</v>
      </c>
      <c r="L18" s="98" t="s">
        <v>394</v>
      </c>
      <c r="N18" s="153"/>
    </row>
    <row r="19" spans="2:14">
      <c r="B19" s="93"/>
      <c r="C19" s="99" t="s">
        <v>49</v>
      </c>
      <c r="D19" s="561"/>
      <c r="E19" s="200">
        <f>D17</f>
        <v>20</v>
      </c>
      <c r="F19" s="100">
        <v>150</v>
      </c>
      <c r="G19" s="97">
        <f t="shared" si="0"/>
        <v>3000</v>
      </c>
      <c r="H19" s="161" t="s">
        <v>128</v>
      </c>
      <c r="I19" s="98" t="s">
        <v>791</v>
      </c>
      <c r="J19" s="98" t="str">
        <f>VLOOKUP(I19,Presupuesto!$B$11:$C$566,2,0)</f>
        <v>ALIMENTOS B EBIDAS PARA PERSONAS</v>
      </c>
      <c r="K19" s="98" t="str">
        <f t="shared" si="1"/>
        <v>Investigación Científica</v>
      </c>
      <c r="L19" s="98" t="s">
        <v>394</v>
      </c>
      <c r="N19" s="153"/>
    </row>
    <row r="20" spans="2:14" hidden="1">
      <c r="B20" s="93"/>
      <c r="C20" s="99" t="s">
        <v>50</v>
      </c>
      <c r="D20" s="561"/>
      <c r="E20" s="151">
        <v>0</v>
      </c>
      <c r="F20" s="118">
        <v>10000</v>
      </c>
      <c r="G20" s="97">
        <f t="shared" si="0"/>
        <v>0</v>
      </c>
      <c r="H20" s="161"/>
      <c r="I20" s="322" t="s">
        <v>299</v>
      </c>
      <c r="J20" s="98" t="str">
        <f>VLOOKUP(I20,Presupuesto!$B$11:$C$566,2,0)</f>
        <v>PASAJES (26100-00)</v>
      </c>
      <c r="K20" s="98" t="str">
        <f t="shared" si="1"/>
        <v>Investigación Científica</v>
      </c>
      <c r="L20" s="98" t="s">
        <v>394</v>
      </c>
      <c r="N20" s="153"/>
    </row>
    <row r="21" spans="2:14">
      <c r="B21" s="93"/>
      <c r="C21" s="99" t="s">
        <v>416</v>
      </c>
      <c r="D21" s="561"/>
      <c r="E21" s="151">
        <v>10</v>
      </c>
      <c r="F21" s="118">
        <v>250</v>
      </c>
      <c r="G21" s="97">
        <f t="shared" si="0"/>
        <v>2500</v>
      </c>
      <c r="H21" s="161" t="s">
        <v>128</v>
      </c>
      <c r="I21" s="98" t="s">
        <v>820</v>
      </c>
      <c r="J21" s="98" t="str">
        <f>VLOOKUP(I21,Presupuesto!$B$11:$C$566,2,0)</f>
        <v>PRODUCTOS PAPEL Y CARTON</v>
      </c>
      <c r="K21" s="98" t="str">
        <f t="shared" si="1"/>
        <v>Investigación Científica</v>
      </c>
      <c r="L21" s="98" t="s">
        <v>394</v>
      </c>
      <c r="N21" s="153"/>
    </row>
    <row r="22" spans="2:14">
      <c r="B22" s="93"/>
      <c r="C22" s="99" t="s">
        <v>51</v>
      </c>
      <c r="D22" s="561"/>
      <c r="E22" s="200">
        <v>1</v>
      </c>
      <c r="F22" s="100">
        <v>85</v>
      </c>
      <c r="G22" s="97">
        <f t="shared" si="0"/>
        <v>85</v>
      </c>
      <c r="H22" s="161" t="s">
        <v>128</v>
      </c>
      <c r="I22" s="98" t="s">
        <v>820</v>
      </c>
      <c r="J22" s="98" t="str">
        <f>VLOOKUP(I22,Presupuesto!$B$11:$C$566,2,0)</f>
        <v>PRODUCTOS PAPEL Y CARTON</v>
      </c>
      <c r="K22" s="98" t="str">
        <f t="shared" si="1"/>
        <v>Investigación Científica</v>
      </c>
      <c r="L22" s="98" t="s">
        <v>394</v>
      </c>
      <c r="N22" s="153"/>
    </row>
    <row r="23" spans="2:14">
      <c r="B23" s="93"/>
      <c r="C23" s="99" t="s">
        <v>122</v>
      </c>
      <c r="D23" s="561"/>
      <c r="E23" s="200">
        <f>D17/12</f>
        <v>1.6666666666666667</v>
      </c>
      <c r="F23" s="100">
        <v>36</v>
      </c>
      <c r="G23" s="97">
        <f t="shared" si="0"/>
        <v>60</v>
      </c>
      <c r="H23" s="161" t="s">
        <v>128</v>
      </c>
      <c r="I23" s="98" t="s">
        <v>941</v>
      </c>
      <c r="J23" s="98" t="str">
        <f>VLOOKUP(I23,Presupuesto!$B$11:$C$566,2,0)</f>
        <v>UTILES DE ESCRITORIO, OFICINA Y ENSE¥ANZA</v>
      </c>
      <c r="K23" s="98" t="str">
        <f t="shared" si="1"/>
        <v>Investigación Científica</v>
      </c>
      <c r="L23" s="98" t="s">
        <v>394</v>
      </c>
      <c r="N23" s="153"/>
    </row>
    <row r="24" spans="2:14">
      <c r="B24" s="93"/>
      <c r="C24" s="99" t="s">
        <v>34</v>
      </c>
      <c r="D24" s="561"/>
      <c r="E24" s="200">
        <f>D17/12</f>
        <v>1.6666666666666667</v>
      </c>
      <c r="F24" s="100">
        <v>80</v>
      </c>
      <c r="G24" s="97">
        <f t="shared" si="0"/>
        <v>133.33333333333334</v>
      </c>
      <c r="H24" s="161" t="s">
        <v>128</v>
      </c>
      <c r="I24" s="98" t="s">
        <v>941</v>
      </c>
      <c r="J24" s="98" t="str">
        <f>VLOOKUP(I24,Presupuesto!$B$11:$C$566,2,0)</f>
        <v>UTILES DE ESCRITORIO, OFICINA Y ENSE¥ANZA</v>
      </c>
      <c r="K24" s="98" t="str">
        <f t="shared" si="1"/>
        <v>Investigación Científica</v>
      </c>
      <c r="L24" s="98" t="s">
        <v>394</v>
      </c>
      <c r="N24" s="153"/>
    </row>
    <row r="25" spans="2:14" hidden="1">
      <c r="B25" s="93"/>
      <c r="C25" s="109" t="s">
        <v>52</v>
      </c>
      <c r="D25" s="561"/>
      <c r="E25" s="212">
        <v>0</v>
      </c>
      <c r="F25" s="119">
        <v>25</v>
      </c>
      <c r="G25" s="97">
        <f t="shared" si="0"/>
        <v>0</v>
      </c>
      <c r="H25" s="161"/>
      <c r="I25" s="98" t="s">
        <v>941</v>
      </c>
      <c r="J25" s="98" t="str">
        <f>VLOOKUP(I25,Presupuesto!$B$11:$C$566,2,0)</f>
        <v>UTILES DE ESCRITORIO, OFICINA Y ENSE¥ANZA</v>
      </c>
      <c r="K25" s="98" t="str">
        <f t="shared" si="1"/>
        <v>Investigación Científica</v>
      </c>
      <c r="L25" s="98" t="s">
        <v>394</v>
      </c>
      <c r="N25" s="153"/>
    </row>
    <row r="26" spans="2:14" ht="15.75" hidden="1" thickBot="1">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Investigación Científica</v>
      </c>
      <c r="L26" s="335" t="s">
        <v>394</v>
      </c>
    </row>
    <row r="27" spans="2:14">
      <c r="B27" s="93"/>
      <c r="C27" s="93"/>
      <c r="E27" s="112"/>
      <c r="F27" s="112"/>
      <c r="G27" s="112"/>
      <c r="H27" s="174"/>
      <c r="I27" s="112"/>
      <c r="J27" s="112"/>
      <c r="K27" s="112"/>
    </row>
    <row r="28" spans="2:14" ht="15.75" thickBot="1"/>
    <row r="29" spans="2:14" ht="15.75" thickBot="1">
      <c r="C29" s="29" t="s">
        <v>43</v>
      </c>
      <c r="D29" s="30">
        <f>SUM(G36:G45)</f>
        <v>14278.333333333334</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391</v>
      </c>
      <c r="D32" s="369">
        <v>3331</v>
      </c>
      <c r="E32" s="93"/>
      <c r="F32" s="93"/>
      <c r="G32" s="93"/>
      <c r="H32" s="76"/>
      <c r="I32" s="76"/>
      <c r="J32" s="76"/>
      <c r="K32" s="112"/>
    </row>
    <row r="33" spans="3:12" ht="18.7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Realizar una jornada de intercambio sobre experiencia de éxitos con los centros de la UNAH que son parte de la Red Educativa del Atlántico</v>
      </c>
      <c r="D33" s="31"/>
      <c r="E33" s="93"/>
      <c r="F33" s="93"/>
      <c r="G33" s="93"/>
      <c r="H33" s="76"/>
      <c r="I33" s="76"/>
      <c r="J33" s="76"/>
      <c r="K33" s="112"/>
    </row>
    <row r="34" spans="3:12" ht="15.75" thickBot="1">
      <c r="C34" s="70"/>
      <c r="D34" s="31"/>
      <c r="E34" s="93"/>
      <c r="F34" s="93"/>
      <c r="G34" s="93"/>
      <c r="H34" s="76"/>
      <c r="I34" s="76"/>
      <c r="J34" s="76"/>
      <c r="K34" s="112"/>
    </row>
    <row r="35" spans="3:12" ht="15.75" thickBot="1">
      <c r="C35" s="126" t="s">
        <v>44</v>
      </c>
      <c r="D35" s="129" t="s">
        <v>45</v>
      </c>
      <c r="E35" s="128" t="s">
        <v>55</v>
      </c>
      <c r="F35" s="128" t="s">
        <v>57</v>
      </c>
      <c r="G35" s="127" t="s">
        <v>27</v>
      </c>
      <c r="H35" s="133" t="s">
        <v>130</v>
      </c>
      <c r="I35" s="128" t="s">
        <v>46</v>
      </c>
      <c r="J35" s="128" t="s">
        <v>131</v>
      </c>
      <c r="K35" s="128" t="s">
        <v>409</v>
      </c>
      <c r="L35" s="128" t="s">
        <v>410</v>
      </c>
    </row>
    <row r="36" spans="3:12" hidden="1">
      <c r="C36" s="327" t="s">
        <v>47</v>
      </c>
      <c r="D36" s="560">
        <v>20</v>
      </c>
      <c r="E36" s="328"/>
      <c r="F36" s="115">
        <v>30000</v>
      </c>
      <c r="G36" s="329">
        <f t="shared" ref="G36:G44" si="2">E36*F36</f>
        <v>0</v>
      </c>
      <c r="H36" s="330"/>
      <c r="I36" s="116" t="s">
        <v>698</v>
      </c>
      <c r="J36" s="116" t="str">
        <f>VLOOKUP(I36,Presupuesto!$B$11:$C$566,2,0)</f>
        <v>SERVICIOS DE CAPACITACION.</v>
      </c>
      <c r="K36" s="331" t="s">
        <v>470</v>
      </c>
      <c r="L36" s="116" t="s">
        <v>396</v>
      </c>
    </row>
    <row r="37" spans="3:12">
      <c r="C37" s="99" t="s">
        <v>48</v>
      </c>
      <c r="D37" s="561"/>
      <c r="E37" s="200">
        <f>D36</f>
        <v>20</v>
      </c>
      <c r="F37" s="100">
        <v>50</v>
      </c>
      <c r="G37" s="97">
        <f t="shared" si="2"/>
        <v>1000</v>
      </c>
      <c r="H37" s="537" t="s">
        <v>128</v>
      </c>
      <c r="I37" s="98" t="s">
        <v>716</v>
      </c>
      <c r="J37" s="98" t="str">
        <f>VLOOKUP(I37,Presupuesto!$B$11:$C$566,2,0)</f>
        <v>SERVICIOS DE IMPRENTA PUBLIC.Y REPRODUCCION</v>
      </c>
      <c r="K37" s="98" t="str">
        <f>$K$36</f>
        <v>Vinculación Universidad-Sociedad</v>
      </c>
      <c r="L37" s="98" t="s">
        <v>396</v>
      </c>
    </row>
    <row r="38" spans="3:12">
      <c r="C38" s="99" t="s">
        <v>49</v>
      </c>
      <c r="D38" s="561"/>
      <c r="E38" s="200">
        <f>D36</f>
        <v>20</v>
      </c>
      <c r="F38" s="100">
        <v>150</v>
      </c>
      <c r="G38" s="97">
        <f t="shared" si="2"/>
        <v>3000</v>
      </c>
      <c r="H38" s="537" t="s">
        <v>128</v>
      </c>
      <c r="I38" s="98" t="s">
        <v>791</v>
      </c>
      <c r="J38" s="98" t="str">
        <f>VLOOKUP(I38,Presupuesto!$B$11:$C$566,2,0)</f>
        <v>ALIMENTOS B EBIDAS PARA PERSONAS</v>
      </c>
      <c r="K38" s="98" t="str">
        <f t="shared" ref="K38:K45" si="3">$K$36</f>
        <v>Vinculación Universidad-Sociedad</v>
      </c>
      <c r="L38" s="98" t="s">
        <v>396</v>
      </c>
    </row>
    <row r="39" spans="3:12">
      <c r="C39" s="99" t="s">
        <v>50</v>
      </c>
      <c r="D39" s="561"/>
      <c r="E39" s="151">
        <v>1</v>
      </c>
      <c r="F39" s="118">
        <v>10000</v>
      </c>
      <c r="G39" s="97">
        <f t="shared" si="2"/>
        <v>10000</v>
      </c>
      <c r="H39" s="537" t="s">
        <v>128</v>
      </c>
      <c r="I39" s="322" t="s">
        <v>748</v>
      </c>
      <c r="J39" s="98" t="str">
        <f>VLOOKUP(I39,Presupuesto!$B$11:$C$566,2,0)</f>
        <v>PASAJES NACIONALES</v>
      </c>
      <c r="K39" s="98" t="str">
        <f t="shared" si="3"/>
        <v>Vinculación Universidad-Sociedad</v>
      </c>
      <c r="L39" s="98" t="s">
        <v>396</v>
      </c>
    </row>
    <row r="40" spans="3:12" hidden="1">
      <c r="C40" s="99" t="s">
        <v>416</v>
      </c>
      <c r="D40" s="561"/>
      <c r="E40" s="151">
        <v>0</v>
      </c>
      <c r="F40" s="118">
        <v>250</v>
      </c>
      <c r="G40" s="97">
        <f t="shared" si="2"/>
        <v>0</v>
      </c>
      <c r="H40" s="161"/>
      <c r="I40" s="98" t="s">
        <v>820</v>
      </c>
      <c r="J40" s="98" t="str">
        <f>VLOOKUP(I40,Presupuesto!$B$11:$C$566,2,0)</f>
        <v>PRODUCTOS PAPEL Y CARTON</v>
      </c>
      <c r="K40" s="98" t="str">
        <f t="shared" si="3"/>
        <v>Vinculación Universidad-Sociedad</v>
      </c>
      <c r="L40" s="98" t="s">
        <v>396</v>
      </c>
    </row>
    <row r="41" spans="3:12">
      <c r="C41" s="99" t="s">
        <v>51</v>
      </c>
      <c r="D41" s="561"/>
      <c r="E41" s="200">
        <f>(D36*25)/500</f>
        <v>1</v>
      </c>
      <c r="F41" s="100">
        <v>85</v>
      </c>
      <c r="G41" s="97">
        <f t="shared" si="2"/>
        <v>85</v>
      </c>
      <c r="H41" s="537" t="s">
        <v>128</v>
      </c>
      <c r="I41" s="98" t="s">
        <v>820</v>
      </c>
      <c r="J41" s="98" t="str">
        <f>VLOOKUP(I41,Presupuesto!$B$11:$C$566,2,0)</f>
        <v>PRODUCTOS PAPEL Y CARTON</v>
      </c>
      <c r="K41" s="98" t="str">
        <f t="shared" si="3"/>
        <v>Vinculación Universidad-Sociedad</v>
      </c>
      <c r="L41" s="98" t="s">
        <v>396</v>
      </c>
    </row>
    <row r="42" spans="3:12">
      <c r="C42" s="99" t="s">
        <v>122</v>
      </c>
      <c r="D42" s="561"/>
      <c r="E42" s="200">
        <f>D36/12</f>
        <v>1.6666666666666667</v>
      </c>
      <c r="F42" s="100">
        <v>36</v>
      </c>
      <c r="G42" s="97">
        <f t="shared" si="2"/>
        <v>60</v>
      </c>
      <c r="H42" s="537" t="s">
        <v>128</v>
      </c>
      <c r="I42" s="98" t="s">
        <v>941</v>
      </c>
      <c r="J42" s="98" t="str">
        <f>VLOOKUP(I42,Presupuesto!$B$11:$C$566,2,0)</f>
        <v>UTILES DE ESCRITORIO, OFICINA Y ENSE¥ANZA</v>
      </c>
      <c r="K42" s="98" t="str">
        <f t="shared" si="3"/>
        <v>Vinculación Universidad-Sociedad</v>
      </c>
      <c r="L42" s="98" t="s">
        <v>396</v>
      </c>
    </row>
    <row r="43" spans="3:12">
      <c r="C43" s="99" t="s">
        <v>34</v>
      </c>
      <c r="D43" s="561"/>
      <c r="E43" s="200">
        <f>D36/12</f>
        <v>1.6666666666666667</v>
      </c>
      <c r="F43" s="100">
        <v>80</v>
      </c>
      <c r="G43" s="97">
        <f t="shared" si="2"/>
        <v>133.33333333333334</v>
      </c>
      <c r="H43" s="537" t="s">
        <v>128</v>
      </c>
      <c r="I43" s="98" t="s">
        <v>941</v>
      </c>
      <c r="J43" s="98" t="str">
        <f>VLOOKUP(I43,Presupuesto!$B$11:$C$566,2,0)</f>
        <v>UTILES DE ESCRITORIO, OFICINA Y ENSE¥ANZA</v>
      </c>
      <c r="K43" s="98" t="str">
        <f t="shared" si="3"/>
        <v>Vinculación Universidad-Sociedad</v>
      </c>
      <c r="L43" s="98" t="s">
        <v>396</v>
      </c>
    </row>
    <row r="44" spans="3:12" hidden="1">
      <c r="C44" s="109" t="s">
        <v>52</v>
      </c>
      <c r="D44" s="561"/>
      <c r="E44" s="212">
        <v>0</v>
      </c>
      <c r="F44" s="119">
        <v>25</v>
      </c>
      <c r="G44" s="97">
        <f t="shared" si="2"/>
        <v>0</v>
      </c>
      <c r="H44" s="161"/>
      <c r="I44" s="98" t="s">
        <v>941</v>
      </c>
      <c r="J44" s="98" t="str">
        <f>VLOOKUP(I44,Presupuesto!$B$11:$C$566,2,0)</f>
        <v>UTILES DE ESCRITORIO, OFICINA Y ENSE¥ANZA</v>
      </c>
      <c r="K44" s="98" t="str">
        <f t="shared" si="3"/>
        <v>Vinculación Universidad-Sociedad</v>
      </c>
      <c r="L44" s="98" t="s">
        <v>396</v>
      </c>
    </row>
    <row r="45" spans="3:12" ht="15.75" hidden="1" thickBot="1">
      <c r="C45" s="216" t="s">
        <v>431</v>
      </c>
      <c r="D45" s="217">
        <v>0</v>
      </c>
      <c r="E45" s="332">
        <v>2000</v>
      </c>
      <c r="F45" s="104">
        <f>HLOOKUP(C45,$AH$2:$BU$3,2,0)</f>
        <v>1750</v>
      </c>
      <c r="G45" s="105">
        <f>D45*E45*F45</f>
        <v>0</v>
      </c>
      <c r="H45" s="333"/>
      <c r="I45" s="334" t="s">
        <v>300</v>
      </c>
      <c r="J45" s="106" t="str">
        <f>VLOOKUP(I45,Presupuesto!$B$11:$C$566,2,0)</f>
        <v>VIATICOS (26200-00)</v>
      </c>
      <c r="K45" s="335" t="str">
        <f t="shared" si="3"/>
        <v>Vinculación Universidad-Sociedad</v>
      </c>
      <c r="L45" s="335" t="s">
        <v>396</v>
      </c>
    </row>
    <row r="47" spans="3:12" ht="15.75" thickBot="1"/>
    <row r="48" spans="3:12" ht="15.75" thickBot="1">
      <c r="C48" s="29" t="s">
        <v>43</v>
      </c>
      <c r="D48" s="30">
        <f>SUM(G55:G64)</f>
        <v>5878.333333333333</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391</v>
      </c>
      <c r="D51" s="369">
        <v>3334</v>
      </c>
      <c r="E51" s="93"/>
      <c r="F51" s="93"/>
      <c r="G51" s="93"/>
      <c r="H51" s="76"/>
      <c r="I51" s="76"/>
      <c r="J51" s="76"/>
      <c r="K51" s="112"/>
    </row>
    <row r="52" spans="3:12" ht="18.7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Actualización docente mediante curso de capacitación</v>
      </c>
      <c r="D52" s="31"/>
      <c r="E52" s="93"/>
      <c r="F52" s="93"/>
      <c r="G52" s="93"/>
      <c r="H52" s="76"/>
      <c r="I52" s="76"/>
      <c r="J52" s="76"/>
      <c r="K52" s="112"/>
    </row>
    <row r="53" spans="3:12" ht="15.75" thickBot="1">
      <c r="C53" s="70"/>
      <c r="D53" s="31"/>
      <c r="E53" s="93"/>
      <c r="F53" s="93"/>
      <c r="G53" s="93"/>
      <c r="H53" s="76"/>
      <c r="I53" s="76"/>
      <c r="J53" s="76"/>
      <c r="K53" s="112"/>
    </row>
    <row r="54" spans="3:12" ht="15.75" thickBot="1">
      <c r="C54" s="126" t="s">
        <v>44</v>
      </c>
      <c r="D54" s="129" t="s">
        <v>45</v>
      </c>
      <c r="E54" s="128" t="s">
        <v>55</v>
      </c>
      <c r="F54" s="128" t="s">
        <v>57</v>
      </c>
      <c r="G54" s="127" t="s">
        <v>27</v>
      </c>
      <c r="H54" s="133" t="s">
        <v>130</v>
      </c>
      <c r="I54" s="128" t="s">
        <v>46</v>
      </c>
      <c r="J54" s="128" t="s">
        <v>131</v>
      </c>
      <c r="K54" s="128" t="s">
        <v>409</v>
      </c>
      <c r="L54" s="128" t="s">
        <v>410</v>
      </c>
    </row>
    <row r="55" spans="3:12" hidden="1">
      <c r="C55" s="327" t="s">
        <v>47</v>
      </c>
      <c r="D55" s="560">
        <v>20</v>
      </c>
      <c r="E55" s="328"/>
      <c r="F55" s="115">
        <v>30000</v>
      </c>
      <c r="G55" s="329">
        <f t="shared" ref="G55:G63" si="4">E55*F55</f>
        <v>0</v>
      </c>
      <c r="H55" s="330"/>
      <c r="I55" s="116" t="s">
        <v>698</v>
      </c>
      <c r="J55" s="116" t="str">
        <f>VLOOKUP(I55,Presupuesto!$B$11:$C$566,2,0)</f>
        <v>SERVICIOS DE CAPACITACION.</v>
      </c>
      <c r="K55" s="331" t="s">
        <v>1503</v>
      </c>
      <c r="L55" s="116" t="s">
        <v>393</v>
      </c>
    </row>
    <row r="56" spans="3:12">
      <c r="C56" s="99" t="s">
        <v>48</v>
      </c>
      <c r="D56" s="561"/>
      <c r="E56" s="200">
        <f>D55</f>
        <v>20</v>
      </c>
      <c r="F56" s="100">
        <v>50</v>
      </c>
      <c r="G56" s="97">
        <f t="shared" si="4"/>
        <v>1000</v>
      </c>
      <c r="H56" s="537" t="s">
        <v>128</v>
      </c>
      <c r="I56" s="98" t="s">
        <v>716</v>
      </c>
      <c r="J56" s="98" t="str">
        <f>VLOOKUP(I56,Presupuesto!$B$11:$C$566,2,0)</f>
        <v>SERVICIOS DE IMPRENTA PUBLIC.Y REPRODUCCION</v>
      </c>
      <c r="K56" s="98" t="str">
        <f t="shared" ref="K56:K57" si="5">$K$55</f>
        <v>Gestión Tecnologías de Información y Comunicación</v>
      </c>
      <c r="L56" s="98" t="s">
        <v>411</v>
      </c>
    </row>
    <row r="57" spans="3:12">
      <c r="C57" s="99" t="s">
        <v>49</v>
      </c>
      <c r="D57" s="561"/>
      <c r="E57" s="200">
        <f>D55</f>
        <v>20</v>
      </c>
      <c r="F57" s="100">
        <v>150</v>
      </c>
      <c r="G57" s="97">
        <f t="shared" si="4"/>
        <v>3000</v>
      </c>
      <c r="H57" s="537" t="s">
        <v>128</v>
      </c>
      <c r="I57" s="98" t="s">
        <v>791</v>
      </c>
      <c r="J57" s="98" t="str">
        <f>VLOOKUP(I57,Presupuesto!$B$11:$C$566,2,0)</f>
        <v>ALIMENTOS B EBIDAS PARA PERSONAS</v>
      </c>
      <c r="K57" s="98" t="str">
        <f t="shared" si="5"/>
        <v>Gestión Tecnologías de Información y Comunicación</v>
      </c>
      <c r="L57" s="98" t="s">
        <v>395</v>
      </c>
    </row>
    <row r="58" spans="3:12" hidden="1">
      <c r="C58" s="99" t="s">
        <v>50</v>
      </c>
      <c r="D58" s="561"/>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c r="C59" s="99" t="s">
        <v>416</v>
      </c>
      <c r="D59" s="561"/>
      <c r="E59" s="151">
        <v>20</v>
      </c>
      <c r="F59" s="118">
        <v>80</v>
      </c>
      <c r="G59" s="97">
        <f t="shared" si="4"/>
        <v>1600</v>
      </c>
      <c r="H59" s="537" t="s">
        <v>128</v>
      </c>
      <c r="I59" s="98" t="s">
        <v>820</v>
      </c>
      <c r="J59" s="98" t="str">
        <f>VLOOKUP(I59,Presupuesto!$B$11:$C$566,2,0)</f>
        <v>PRODUCTOS PAPEL Y CARTON</v>
      </c>
      <c r="K59" s="98" t="str">
        <f t="shared" ref="K59:K64" si="6">$K$55</f>
        <v>Gestión Tecnologías de Información y Comunicación</v>
      </c>
      <c r="L59" s="98" t="s">
        <v>411</v>
      </c>
    </row>
    <row r="60" spans="3:12">
      <c r="C60" s="99" t="s">
        <v>51</v>
      </c>
      <c r="D60" s="561"/>
      <c r="E60" s="200">
        <f>(D55*25)/500</f>
        <v>1</v>
      </c>
      <c r="F60" s="100">
        <v>85</v>
      </c>
      <c r="G60" s="97">
        <f t="shared" si="4"/>
        <v>85</v>
      </c>
      <c r="H60" s="537" t="s">
        <v>128</v>
      </c>
      <c r="I60" s="98" t="s">
        <v>820</v>
      </c>
      <c r="J60" s="98" t="str">
        <f>VLOOKUP(I60,Presupuesto!$B$11:$C$566,2,0)</f>
        <v>PRODUCTOS PAPEL Y CARTON</v>
      </c>
      <c r="K60" s="98" t="str">
        <f t="shared" si="6"/>
        <v>Gestión Tecnologías de Información y Comunicación</v>
      </c>
      <c r="L60" s="98" t="s">
        <v>411</v>
      </c>
    </row>
    <row r="61" spans="3:12">
      <c r="C61" s="99" t="s">
        <v>122</v>
      </c>
      <c r="D61" s="561"/>
      <c r="E61" s="200">
        <f>D55/12</f>
        <v>1.6666666666666667</v>
      </c>
      <c r="F61" s="100">
        <v>36</v>
      </c>
      <c r="G61" s="97">
        <f t="shared" si="4"/>
        <v>60</v>
      </c>
      <c r="H61" s="537" t="s">
        <v>128</v>
      </c>
      <c r="I61" s="98" t="s">
        <v>941</v>
      </c>
      <c r="J61" s="98" t="str">
        <f>VLOOKUP(I61,Presupuesto!$B$11:$C$566,2,0)</f>
        <v>UTILES DE ESCRITORIO, OFICINA Y ENSE¥ANZA</v>
      </c>
      <c r="K61" s="98" t="str">
        <f t="shared" si="6"/>
        <v>Gestión Tecnologías de Información y Comunicación</v>
      </c>
      <c r="L61" s="98" t="s">
        <v>411</v>
      </c>
    </row>
    <row r="62" spans="3:12">
      <c r="C62" s="99" t="s">
        <v>34</v>
      </c>
      <c r="D62" s="561"/>
      <c r="E62" s="200">
        <f>D55/12</f>
        <v>1.6666666666666667</v>
      </c>
      <c r="F62" s="100">
        <v>80</v>
      </c>
      <c r="G62" s="97">
        <f t="shared" si="4"/>
        <v>133.33333333333334</v>
      </c>
      <c r="H62" s="537" t="s">
        <v>128</v>
      </c>
      <c r="I62" s="98" t="s">
        <v>941</v>
      </c>
      <c r="J62" s="98" t="str">
        <f>VLOOKUP(I62,Presupuesto!$B$11:$C$566,2,0)</f>
        <v>UTILES DE ESCRITORIO, OFICINA Y ENSE¥ANZA</v>
      </c>
      <c r="K62" s="98" t="str">
        <f t="shared" si="6"/>
        <v>Gestión Tecnologías de Información y Comunicación</v>
      </c>
      <c r="L62" s="98" t="s">
        <v>411</v>
      </c>
    </row>
    <row r="63" spans="3:12" hidden="1">
      <c r="C63" s="109" t="s">
        <v>52</v>
      </c>
      <c r="D63" s="561"/>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hidden="1" thickBot="1">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c r="C65" s="93"/>
      <c r="E65" s="112"/>
      <c r="F65" s="112"/>
      <c r="G65" s="112"/>
      <c r="H65" s="174"/>
      <c r="I65" s="112"/>
      <c r="J65" s="112"/>
      <c r="K65" s="112"/>
    </row>
    <row r="66" spans="3:12" ht="15.75" thickBot="1"/>
    <row r="67" spans="3:12" ht="15.75" thickBot="1">
      <c r="C67" s="29" t="s">
        <v>43</v>
      </c>
      <c r="D67" s="30">
        <f>SUM(G74:G83)</f>
        <v>21225.5</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391</v>
      </c>
      <c r="D70" s="369">
        <v>4443</v>
      </c>
      <c r="E70" s="93"/>
      <c r="F70" s="93"/>
      <c r="G70" s="93"/>
      <c r="H70" s="76"/>
      <c r="I70" s="76"/>
      <c r="J70" s="76"/>
      <c r="K70" s="112"/>
    </row>
    <row r="71" spans="3:12" ht="18.7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1) Manejo de las Tics, 2. Participar en Diplomados proporcionados por la DIE en innovación</v>
      </c>
      <c r="D71" s="31"/>
      <c r="E71" s="93"/>
      <c r="F71" s="93"/>
      <c r="G71" s="93"/>
      <c r="H71" s="76"/>
      <c r="I71" s="76"/>
      <c r="J71" s="76"/>
      <c r="K71" s="112"/>
    </row>
    <row r="72" spans="3:12" ht="15.75" thickBot="1">
      <c r="C72" s="70"/>
      <c r="D72" s="31"/>
      <c r="E72" s="93"/>
      <c r="F72" s="93"/>
      <c r="G72" s="93"/>
      <c r="H72" s="76"/>
      <c r="I72" s="76"/>
      <c r="J72" s="76"/>
      <c r="K72" s="112"/>
    </row>
    <row r="73" spans="3:12" ht="15.75" thickBot="1">
      <c r="C73" s="126" t="s">
        <v>44</v>
      </c>
      <c r="D73" s="129" t="s">
        <v>45</v>
      </c>
      <c r="E73" s="128" t="s">
        <v>55</v>
      </c>
      <c r="F73" s="128" t="s">
        <v>57</v>
      </c>
      <c r="G73" s="127" t="s">
        <v>27</v>
      </c>
      <c r="H73" s="133" t="s">
        <v>130</v>
      </c>
      <c r="I73" s="128" t="s">
        <v>46</v>
      </c>
      <c r="J73" s="128" t="s">
        <v>131</v>
      </c>
      <c r="K73" s="128" t="s">
        <v>409</v>
      </c>
      <c r="L73" s="128" t="s">
        <v>410</v>
      </c>
    </row>
    <row r="74" spans="3:12" hidden="1">
      <c r="C74" s="327" t="s">
        <v>47</v>
      </c>
      <c r="D74" s="560">
        <v>78</v>
      </c>
      <c r="E74" s="328"/>
      <c r="F74" s="115">
        <v>30000</v>
      </c>
      <c r="G74" s="329">
        <f t="shared" ref="G74:G82" si="7">E74*F74</f>
        <v>0</v>
      </c>
      <c r="H74" s="330"/>
      <c r="I74" s="116" t="s">
        <v>698</v>
      </c>
      <c r="J74" s="116" t="str">
        <f>VLOOKUP(I74,Presupuesto!$B$11:$C$566,2,0)</f>
        <v>SERVICIOS DE CAPACITACION.</v>
      </c>
      <c r="K74" s="331" t="s">
        <v>1503</v>
      </c>
      <c r="L74" s="116" t="s">
        <v>393</v>
      </c>
    </row>
    <row r="75" spans="3:12">
      <c r="C75" s="99" t="s">
        <v>48</v>
      </c>
      <c r="D75" s="561"/>
      <c r="E75" s="200">
        <f>D74</f>
        <v>78</v>
      </c>
      <c r="F75" s="100">
        <v>50</v>
      </c>
      <c r="G75" s="97">
        <f t="shared" si="7"/>
        <v>3900</v>
      </c>
      <c r="H75" s="161" t="s">
        <v>128</v>
      </c>
      <c r="I75" s="98" t="s">
        <v>716</v>
      </c>
      <c r="J75" s="98" t="str">
        <f>VLOOKUP(I75,Presupuesto!$B$11:$C$566,2,0)</f>
        <v>SERVICIOS DE IMPRENTA PUBLIC.Y REPRODUCCION</v>
      </c>
      <c r="K75" s="98" t="str">
        <f>$K$74</f>
        <v>Gestión Tecnologías de Información y Comunicación</v>
      </c>
      <c r="L75" s="98" t="s">
        <v>411</v>
      </c>
    </row>
    <row r="76" spans="3:12">
      <c r="C76" s="99" t="s">
        <v>49</v>
      </c>
      <c r="D76" s="561"/>
      <c r="E76" s="200">
        <f>D74</f>
        <v>78</v>
      </c>
      <c r="F76" s="100">
        <v>180</v>
      </c>
      <c r="G76" s="97">
        <f t="shared" si="7"/>
        <v>14040</v>
      </c>
      <c r="H76" s="161" t="s">
        <v>128</v>
      </c>
      <c r="I76" s="98" t="s">
        <v>791</v>
      </c>
      <c r="J76" s="98" t="str">
        <f>VLOOKUP(I76,Presupuesto!$B$11:$C$566,2,0)</f>
        <v>ALIMENTOS B EBIDAS PARA PERSONAS</v>
      </c>
      <c r="K76" s="98" t="str">
        <f t="shared" ref="K76:K83" si="8">$K$74</f>
        <v>Gestión Tecnologías de Información y Comunicación</v>
      </c>
      <c r="L76" s="98" t="s">
        <v>395</v>
      </c>
    </row>
    <row r="77" spans="3:12" hidden="1">
      <c r="C77" s="99" t="s">
        <v>50</v>
      </c>
      <c r="D77" s="561"/>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c r="C78" s="99" t="s">
        <v>416</v>
      </c>
      <c r="D78" s="561"/>
      <c r="E78" s="151">
        <v>20</v>
      </c>
      <c r="F78" s="118">
        <v>110</v>
      </c>
      <c r="G78" s="97">
        <f t="shared" si="7"/>
        <v>2200</v>
      </c>
      <c r="H78" s="161" t="s">
        <v>128</v>
      </c>
      <c r="I78" s="98" t="s">
        <v>820</v>
      </c>
      <c r="J78" s="98" t="str">
        <f>VLOOKUP(I78,Presupuesto!$B$11:$C$566,2,0)</f>
        <v>PRODUCTOS PAPEL Y CARTON</v>
      </c>
      <c r="K78" s="98" t="str">
        <f t="shared" si="8"/>
        <v>Gestión Tecnologías de Información y Comunicación</v>
      </c>
      <c r="L78" s="98" t="s">
        <v>411</v>
      </c>
    </row>
    <row r="79" spans="3:12">
      <c r="C79" s="99" t="s">
        <v>51</v>
      </c>
      <c r="D79" s="561"/>
      <c r="E79" s="200">
        <f>(D74*25)/500</f>
        <v>3.9</v>
      </c>
      <c r="F79" s="100">
        <v>85</v>
      </c>
      <c r="G79" s="97">
        <f t="shared" si="7"/>
        <v>331.5</v>
      </c>
      <c r="H79" s="161" t="s">
        <v>128</v>
      </c>
      <c r="I79" s="98" t="s">
        <v>820</v>
      </c>
      <c r="J79" s="98" t="str">
        <f>VLOOKUP(I79,Presupuesto!$B$11:$C$566,2,0)</f>
        <v>PRODUCTOS PAPEL Y CARTON</v>
      </c>
      <c r="K79" s="98" t="str">
        <f t="shared" si="8"/>
        <v>Gestión Tecnologías de Información y Comunicación</v>
      </c>
      <c r="L79" s="98" t="s">
        <v>411</v>
      </c>
    </row>
    <row r="80" spans="3:12">
      <c r="C80" s="99" t="s">
        <v>122</v>
      </c>
      <c r="D80" s="561"/>
      <c r="E80" s="200">
        <f>D74/12</f>
        <v>6.5</v>
      </c>
      <c r="F80" s="100">
        <v>36</v>
      </c>
      <c r="G80" s="97">
        <f t="shared" si="7"/>
        <v>234</v>
      </c>
      <c r="H80" s="161" t="s">
        <v>128</v>
      </c>
      <c r="I80" s="98" t="s">
        <v>941</v>
      </c>
      <c r="J80" s="98" t="str">
        <f>VLOOKUP(I80,Presupuesto!$B$11:$C$566,2,0)</f>
        <v>UTILES DE ESCRITORIO, OFICINA Y ENSE¥ANZA</v>
      </c>
      <c r="K80" s="98" t="str">
        <f t="shared" si="8"/>
        <v>Gestión Tecnologías de Información y Comunicación</v>
      </c>
      <c r="L80" s="98" t="s">
        <v>411</v>
      </c>
    </row>
    <row r="81" spans="3:12">
      <c r="C81" s="99" t="s">
        <v>34</v>
      </c>
      <c r="D81" s="561"/>
      <c r="E81" s="200">
        <f>D74/12</f>
        <v>6.5</v>
      </c>
      <c r="F81" s="100">
        <v>80</v>
      </c>
      <c r="G81" s="97">
        <f t="shared" si="7"/>
        <v>520</v>
      </c>
      <c r="H81" s="161" t="s">
        <v>128</v>
      </c>
      <c r="I81" s="98" t="s">
        <v>941</v>
      </c>
      <c r="J81" s="98" t="str">
        <f>VLOOKUP(I81,Presupuesto!$B$11:$C$566,2,0)</f>
        <v>UTILES DE ESCRITORIO, OFICINA Y ENSE¥ANZA</v>
      </c>
      <c r="K81" s="98" t="str">
        <f t="shared" si="8"/>
        <v>Gestión Tecnologías de Información y Comunicación</v>
      </c>
      <c r="L81" s="98" t="s">
        <v>411</v>
      </c>
    </row>
    <row r="82" spans="3:12" hidden="1">
      <c r="C82" s="109" t="s">
        <v>52</v>
      </c>
      <c r="D82" s="561"/>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hidden="1" thickBot="1">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row r="86" spans="3:12" ht="15.75" thickBot="1">
      <c r="C86" s="29" t="s">
        <v>43</v>
      </c>
      <c r="D86" s="30">
        <f>SUM(G93:G102)</f>
        <v>14635</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391</v>
      </c>
      <c r="D89" s="369">
        <v>4444</v>
      </c>
      <c r="E89" s="93"/>
      <c r="F89" s="93"/>
      <c r="G89" s="93"/>
      <c r="H89" s="76"/>
      <c r="I89" s="76"/>
      <c r="J89" s="76"/>
      <c r="K89" s="112"/>
    </row>
    <row r="90" spans="3:12" ht="18.7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1. Elaborar un plan de capacitación según las necesidades de capacitación docente</v>
      </c>
      <c r="D90" s="31"/>
      <c r="E90" s="93"/>
      <c r="F90" s="93"/>
      <c r="G90" s="93"/>
      <c r="H90" s="76"/>
      <c r="I90" s="76"/>
      <c r="J90" s="76"/>
      <c r="K90" s="112"/>
    </row>
    <row r="91" spans="3:12" ht="15.75" thickBot="1">
      <c r="C91" s="70"/>
      <c r="D91" s="31"/>
      <c r="E91" s="93"/>
      <c r="F91" s="93"/>
      <c r="G91" s="93"/>
      <c r="H91" s="76"/>
      <c r="I91" s="76"/>
      <c r="J91" s="76"/>
      <c r="K91" s="112"/>
    </row>
    <row r="92" spans="3:12" ht="15.75" thickBot="1">
      <c r="C92" s="126" t="s">
        <v>44</v>
      </c>
      <c r="D92" s="129" t="s">
        <v>45</v>
      </c>
      <c r="E92" s="128" t="s">
        <v>55</v>
      </c>
      <c r="F92" s="128" t="s">
        <v>57</v>
      </c>
      <c r="G92" s="127" t="s">
        <v>27</v>
      </c>
      <c r="H92" s="133" t="s">
        <v>130</v>
      </c>
      <c r="I92" s="128" t="s">
        <v>46</v>
      </c>
      <c r="J92" s="128" t="s">
        <v>131</v>
      </c>
      <c r="K92" s="128" t="s">
        <v>409</v>
      </c>
      <c r="L92" s="128" t="s">
        <v>410</v>
      </c>
    </row>
    <row r="93" spans="3:12" hidden="1">
      <c r="C93" s="327" t="s">
        <v>47</v>
      </c>
      <c r="D93" s="560">
        <v>60</v>
      </c>
      <c r="E93" s="328"/>
      <c r="F93" s="115">
        <v>30000</v>
      </c>
      <c r="G93" s="329">
        <f t="shared" ref="G93:G101" si="9">E93*F93</f>
        <v>0</v>
      </c>
      <c r="H93" s="330"/>
      <c r="I93" s="116" t="s">
        <v>698</v>
      </c>
      <c r="J93" s="116" t="str">
        <f>VLOOKUP(I93,Presupuesto!$B$11:$C$566,2,0)</f>
        <v>SERVICIOS DE CAPACITACION.</v>
      </c>
      <c r="K93" s="331" t="s">
        <v>1503</v>
      </c>
      <c r="L93" s="116" t="s">
        <v>393</v>
      </c>
    </row>
    <row r="94" spans="3:12">
      <c r="C94" s="99" t="s">
        <v>48</v>
      </c>
      <c r="D94" s="561"/>
      <c r="E94" s="200">
        <f>D93</f>
        <v>60</v>
      </c>
      <c r="F94" s="100">
        <v>50</v>
      </c>
      <c r="G94" s="97">
        <f t="shared" si="9"/>
        <v>3000</v>
      </c>
      <c r="H94" s="161" t="s">
        <v>128</v>
      </c>
      <c r="I94" s="98" t="s">
        <v>716</v>
      </c>
      <c r="J94" s="98" t="str">
        <f>VLOOKUP(I94,Presupuesto!$B$11:$C$566,2,0)</f>
        <v>SERVICIOS DE IMPRENTA PUBLIC.Y REPRODUCCION</v>
      </c>
      <c r="K94" s="98" t="str">
        <f>$K$93</f>
        <v>Gestión Tecnologías de Información y Comunicación</v>
      </c>
      <c r="L94" s="98" t="s">
        <v>394</v>
      </c>
    </row>
    <row r="95" spans="3:12">
      <c r="C95" s="99" t="s">
        <v>49</v>
      </c>
      <c r="D95" s="561"/>
      <c r="E95" s="200">
        <f>D93</f>
        <v>60</v>
      </c>
      <c r="F95" s="100">
        <v>150</v>
      </c>
      <c r="G95" s="97">
        <f t="shared" si="9"/>
        <v>9000</v>
      </c>
      <c r="H95" s="161" t="s">
        <v>128</v>
      </c>
      <c r="I95" s="98" t="s">
        <v>791</v>
      </c>
      <c r="J95" s="98" t="str">
        <f>VLOOKUP(I95,Presupuesto!$B$11:$C$566,2,0)</f>
        <v>ALIMENTOS B EBIDAS PARA PERSONAS</v>
      </c>
      <c r="K95" s="98" t="str">
        <f t="shared" ref="K95:K102" si="10">$K$93</f>
        <v>Gestión Tecnologías de Información y Comunicación</v>
      </c>
      <c r="L95" s="98" t="s">
        <v>395</v>
      </c>
    </row>
    <row r="96" spans="3:12" hidden="1">
      <c r="C96" s="99" t="s">
        <v>50</v>
      </c>
      <c r="D96" s="561"/>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396</v>
      </c>
    </row>
    <row r="97" spans="3:12">
      <c r="C97" s="99" t="s">
        <v>416</v>
      </c>
      <c r="D97" s="561"/>
      <c r="E97" s="151">
        <v>20</v>
      </c>
      <c r="F97" s="118">
        <v>90</v>
      </c>
      <c r="G97" s="97">
        <f t="shared" si="9"/>
        <v>1800</v>
      </c>
      <c r="H97" s="161" t="s">
        <v>128</v>
      </c>
      <c r="I97" s="98" t="s">
        <v>820</v>
      </c>
      <c r="J97" s="98" t="str">
        <f>VLOOKUP(I97,Presupuesto!$B$11:$C$566,2,0)</f>
        <v>PRODUCTOS PAPEL Y CARTON</v>
      </c>
      <c r="K97" s="98" t="str">
        <f t="shared" si="10"/>
        <v>Gestión Tecnologías de Información y Comunicación</v>
      </c>
      <c r="L97" s="98" t="s">
        <v>397</v>
      </c>
    </row>
    <row r="98" spans="3:12">
      <c r="C98" s="99" t="s">
        <v>51</v>
      </c>
      <c r="D98" s="561"/>
      <c r="E98" s="200">
        <f>(D93*25)/500</f>
        <v>3</v>
      </c>
      <c r="F98" s="100">
        <v>85</v>
      </c>
      <c r="G98" s="97">
        <f t="shared" si="9"/>
        <v>255</v>
      </c>
      <c r="H98" s="161" t="s">
        <v>128</v>
      </c>
      <c r="I98" s="98" t="s">
        <v>820</v>
      </c>
      <c r="J98" s="98" t="str">
        <f>VLOOKUP(I98,Presupuesto!$B$11:$C$566,2,0)</f>
        <v>PRODUCTOS PAPEL Y CARTON</v>
      </c>
      <c r="K98" s="98" t="str">
        <f t="shared" si="10"/>
        <v>Gestión Tecnologías de Información y Comunicación</v>
      </c>
      <c r="L98" s="98" t="s">
        <v>398</v>
      </c>
    </row>
    <row r="99" spans="3:12">
      <c r="C99" s="99" t="s">
        <v>122</v>
      </c>
      <c r="D99" s="561"/>
      <c r="E99" s="200">
        <f>D93/12</f>
        <v>5</v>
      </c>
      <c r="F99" s="100">
        <v>36</v>
      </c>
      <c r="G99" s="97">
        <f t="shared" si="9"/>
        <v>180</v>
      </c>
      <c r="H99" s="161" t="s">
        <v>128</v>
      </c>
      <c r="I99" s="98" t="s">
        <v>941</v>
      </c>
      <c r="J99" s="98" t="str">
        <f>VLOOKUP(I99,Presupuesto!$B$11:$C$566,2,0)</f>
        <v>UTILES DE ESCRITORIO, OFICINA Y ENSE¥ANZA</v>
      </c>
      <c r="K99" s="98" t="str">
        <f t="shared" si="10"/>
        <v>Gestión Tecnologías de Información y Comunicación</v>
      </c>
      <c r="L99" s="98" t="s">
        <v>399</v>
      </c>
    </row>
    <row r="100" spans="3:12">
      <c r="C100" s="99" t="s">
        <v>34</v>
      </c>
      <c r="D100" s="561"/>
      <c r="E100" s="200">
        <f>D93/12</f>
        <v>5</v>
      </c>
      <c r="F100" s="100">
        <v>80</v>
      </c>
      <c r="G100" s="97">
        <f t="shared" si="9"/>
        <v>400</v>
      </c>
      <c r="H100" s="161" t="s">
        <v>128</v>
      </c>
      <c r="I100" s="98" t="s">
        <v>941</v>
      </c>
      <c r="J100" s="98" t="str">
        <f>VLOOKUP(I100,Presupuesto!$B$11:$C$566,2,0)</f>
        <v>UTILES DE ESCRITORIO, OFICINA Y ENSE¥ANZA</v>
      </c>
      <c r="K100" s="98" t="str">
        <f t="shared" si="10"/>
        <v>Gestión Tecnologías de Información y Comunicación</v>
      </c>
      <c r="L100" s="98" t="s">
        <v>400</v>
      </c>
    </row>
    <row r="101" spans="3:12" hidden="1">
      <c r="C101" s="109" t="s">
        <v>52</v>
      </c>
      <c r="D101" s="561"/>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401</v>
      </c>
    </row>
    <row r="102" spans="3:12" ht="15.75" hidden="1" thickBot="1">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c r="C103" s="93"/>
      <c r="E103" s="112"/>
      <c r="F103" s="112"/>
      <c r="G103" s="112"/>
      <c r="H103" s="174"/>
      <c r="I103" s="112"/>
      <c r="J103" s="112"/>
      <c r="K103" s="112"/>
    </row>
    <row r="104" spans="3:12" ht="15.75" thickBot="1"/>
    <row r="105" spans="3:12" ht="15.75" thickBot="1">
      <c r="C105" s="29" t="s">
        <v>43</v>
      </c>
      <c r="D105" s="30">
        <f>SUM(G112:G121)</f>
        <v>5347.916666666667</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391</v>
      </c>
      <c r="D108" s="369">
        <v>5551</v>
      </c>
      <c r="E108" s="93"/>
      <c r="F108" s="93"/>
      <c r="G108" s="93"/>
      <c r="H108" s="76"/>
      <c r="I108" s="76"/>
      <c r="J108" s="76"/>
      <c r="K108" s="112"/>
    </row>
    <row r="109" spans="3:12" ht="18.7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El 90% de los estudiantes de primer ingreso reciben en CIVU en el ITS Tela.</v>
      </c>
      <c r="D109" s="31"/>
      <c r="E109" s="93"/>
      <c r="F109" s="93"/>
      <c r="G109" s="93"/>
      <c r="H109" s="76"/>
      <c r="I109" s="76"/>
      <c r="J109" s="76"/>
      <c r="K109" s="112"/>
    </row>
    <row r="110" spans="3:12" ht="15.75" thickBot="1">
      <c r="C110" s="70"/>
      <c r="D110" s="31"/>
      <c r="E110" s="93"/>
      <c r="F110" s="93"/>
      <c r="G110" s="93"/>
      <c r="H110" s="76"/>
      <c r="I110" s="76"/>
      <c r="J110" s="76"/>
      <c r="K110" s="112"/>
    </row>
    <row r="111" spans="3:12" ht="15.75" thickBot="1">
      <c r="C111" s="126" t="s">
        <v>44</v>
      </c>
      <c r="D111" s="129" t="s">
        <v>45</v>
      </c>
      <c r="E111" s="128" t="s">
        <v>55</v>
      </c>
      <c r="F111" s="128" t="s">
        <v>57</v>
      </c>
      <c r="G111" s="127" t="s">
        <v>27</v>
      </c>
      <c r="H111" s="133" t="s">
        <v>130</v>
      </c>
      <c r="I111" s="128" t="s">
        <v>46</v>
      </c>
      <c r="J111" s="128" t="s">
        <v>131</v>
      </c>
      <c r="K111" s="128" t="s">
        <v>409</v>
      </c>
      <c r="L111" s="128" t="s">
        <v>410</v>
      </c>
    </row>
    <row r="112" spans="3:12" hidden="1">
      <c r="C112" s="327" t="s">
        <v>47</v>
      </c>
      <c r="D112" s="560">
        <v>25</v>
      </c>
      <c r="E112" s="328"/>
      <c r="F112" s="115">
        <v>30000</v>
      </c>
      <c r="G112" s="329">
        <f t="shared" ref="G112:G120" si="11">E112*F112</f>
        <v>0</v>
      </c>
      <c r="H112" s="330"/>
      <c r="I112" s="116" t="s">
        <v>698</v>
      </c>
      <c r="J112" s="116" t="str">
        <f>VLOOKUP(I112,Presupuesto!$B$11:$C$566,2,0)</f>
        <v>SERVICIOS DE CAPACITACION.</v>
      </c>
      <c r="K112" s="331" t="s">
        <v>1503</v>
      </c>
      <c r="L112" s="116" t="s">
        <v>393</v>
      </c>
    </row>
    <row r="113" spans="3:12">
      <c r="C113" s="99" t="s">
        <v>48</v>
      </c>
      <c r="D113" s="561"/>
      <c r="E113" s="200">
        <f>D112</f>
        <v>25</v>
      </c>
      <c r="F113" s="100">
        <v>50</v>
      </c>
      <c r="G113" s="97">
        <f t="shared" si="11"/>
        <v>1250</v>
      </c>
      <c r="H113" s="161" t="s">
        <v>128</v>
      </c>
      <c r="I113" s="98" t="s">
        <v>716</v>
      </c>
      <c r="J113" s="98" t="str">
        <f>VLOOKUP(I113,Presupuesto!$B$11:$C$566,2,0)</f>
        <v>SERVICIOS DE IMPRENTA PUBLIC.Y REPRODUCCION</v>
      </c>
      <c r="K113" s="98" t="s">
        <v>1359</v>
      </c>
      <c r="L113" s="98" t="s">
        <v>411</v>
      </c>
    </row>
    <row r="114" spans="3:12">
      <c r="C114" s="99" t="s">
        <v>49</v>
      </c>
      <c r="D114" s="561"/>
      <c r="E114" s="200">
        <f>D112</f>
        <v>25</v>
      </c>
      <c r="F114" s="100">
        <v>150</v>
      </c>
      <c r="G114" s="97">
        <f t="shared" si="11"/>
        <v>3750</v>
      </c>
      <c r="H114" s="161" t="s">
        <v>128</v>
      </c>
      <c r="I114" s="98" t="s">
        <v>791</v>
      </c>
      <c r="J114" s="98" t="str">
        <f>VLOOKUP(I114,Presupuesto!$B$11:$C$566,2,0)</f>
        <v>ALIMENTOS B EBIDAS PARA PERSONAS</v>
      </c>
      <c r="K114" s="98" t="s">
        <v>1359</v>
      </c>
      <c r="L114" s="98" t="s">
        <v>394</v>
      </c>
    </row>
    <row r="115" spans="3:12" hidden="1">
      <c r="C115" s="99" t="s">
        <v>50</v>
      </c>
      <c r="D115" s="561"/>
      <c r="E115" s="151">
        <v>0</v>
      </c>
      <c r="F115" s="118">
        <v>10000</v>
      </c>
      <c r="G115" s="97">
        <f t="shared" si="11"/>
        <v>0</v>
      </c>
      <c r="H115" s="161"/>
      <c r="I115" s="322" t="s">
        <v>299</v>
      </c>
      <c r="J115" s="98" t="str">
        <f>VLOOKUP(I115,Presupuesto!$B$11:$C$566,2,0)</f>
        <v>PASAJES (26100-00)</v>
      </c>
      <c r="K115" s="98" t="str">
        <f t="shared" ref="K115:K121" si="12">$K$112</f>
        <v>Gestión Tecnologías de Información y Comunicación</v>
      </c>
      <c r="L115" s="98" t="s">
        <v>395</v>
      </c>
    </row>
    <row r="116" spans="3:12" hidden="1">
      <c r="C116" s="99" t="s">
        <v>416</v>
      </c>
      <c r="D116" s="561"/>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396</v>
      </c>
    </row>
    <row r="117" spans="3:12">
      <c r="C117" s="99" t="s">
        <v>51</v>
      </c>
      <c r="D117" s="561"/>
      <c r="E117" s="200">
        <f>(D112*25)/500</f>
        <v>1.25</v>
      </c>
      <c r="F117" s="100">
        <v>85</v>
      </c>
      <c r="G117" s="97">
        <f t="shared" si="11"/>
        <v>106.25</v>
      </c>
      <c r="H117" s="161" t="s">
        <v>128</v>
      </c>
      <c r="I117" s="98" t="s">
        <v>820</v>
      </c>
      <c r="J117" s="98" t="str">
        <f>VLOOKUP(I117,Presupuesto!$B$11:$C$566,2,0)</f>
        <v>PRODUCTOS PAPEL Y CARTON</v>
      </c>
      <c r="K117" s="98" t="s">
        <v>1359</v>
      </c>
      <c r="L117" s="98" t="s">
        <v>397</v>
      </c>
    </row>
    <row r="118" spans="3:12">
      <c r="C118" s="99" t="s">
        <v>122</v>
      </c>
      <c r="D118" s="561"/>
      <c r="E118" s="200">
        <f>D112/12</f>
        <v>2.0833333333333335</v>
      </c>
      <c r="F118" s="100">
        <v>36</v>
      </c>
      <c r="G118" s="97">
        <f t="shared" si="11"/>
        <v>75</v>
      </c>
      <c r="H118" s="161" t="s">
        <v>128</v>
      </c>
      <c r="I118" s="98" t="s">
        <v>941</v>
      </c>
      <c r="J118" s="98" t="str">
        <f>VLOOKUP(I118,Presupuesto!$B$11:$C$566,2,0)</f>
        <v>UTILES DE ESCRITORIO, OFICINA Y ENSE¥ANZA</v>
      </c>
      <c r="K118" s="98" t="s">
        <v>1359</v>
      </c>
      <c r="L118" s="98" t="s">
        <v>398</v>
      </c>
    </row>
    <row r="119" spans="3:12">
      <c r="C119" s="99" t="s">
        <v>34</v>
      </c>
      <c r="D119" s="561"/>
      <c r="E119" s="200">
        <f>D112/12</f>
        <v>2.0833333333333335</v>
      </c>
      <c r="F119" s="100">
        <v>80</v>
      </c>
      <c r="G119" s="97">
        <f t="shared" si="11"/>
        <v>166.66666666666669</v>
      </c>
      <c r="H119" s="161" t="s">
        <v>128</v>
      </c>
      <c r="I119" s="98" t="s">
        <v>941</v>
      </c>
      <c r="J119" s="98" t="str">
        <f>VLOOKUP(I119,Presupuesto!$B$11:$C$566,2,0)</f>
        <v>UTILES DE ESCRITORIO, OFICINA Y ENSE¥ANZA</v>
      </c>
      <c r="K119" s="98" t="s">
        <v>1359</v>
      </c>
      <c r="L119" s="98" t="s">
        <v>399</v>
      </c>
    </row>
    <row r="120" spans="3:12" hidden="1">
      <c r="C120" s="109" t="s">
        <v>52</v>
      </c>
      <c r="D120" s="561"/>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400</v>
      </c>
    </row>
    <row r="121" spans="3:12" ht="15.75" hidden="1" thickBot="1">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98" t="s">
        <v>401</v>
      </c>
    </row>
    <row r="123" spans="3:12" ht="15.75" thickBot="1"/>
    <row r="124" spans="3:12" ht="15.75" thickBot="1">
      <c r="C124" s="29" t="s">
        <v>43</v>
      </c>
      <c r="D124" s="30">
        <f>SUM(G131:G140)</f>
        <v>9626.25</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391</v>
      </c>
      <c r="D127" s="369">
        <v>5553</v>
      </c>
      <c r="E127" s="93"/>
      <c r="F127" s="93"/>
      <c r="G127" s="93"/>
      <c r="H127" s="76"/>
      <c r="I127" s="76"/>
      <c r="J127" s="76"/>
      <c r="K127" s="112"/>
    </row>
    <row r="128" spans="3:12" ht="18.7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Realizada una feria vocacional</v>
      </c>
      <c r="D128" s="31"/>
      <c r="E128" s="93"/>
      <c r="F128" s="93"/>
      <c r="G128" s="93"/>
      <c r="H128" s="76"/>
      <c r="I128" s="76"/>
      <c r="J128" s="76"/>
      <c r="K128" s="112"/>
    </row>
    <row r="129" spans="3:12" ht="15.75" thickBot="1">
      <c r="C129" s="70"/>
      <c r="D129" s="31"/>
      <c r="E129" s="93"/>
      <c r="F129" s="93"/>
      <c r="G129" s="93"/>
      <c r="H129" s="76"/>
      <c r="I129" s="76"/>
      <c r="J129" s="76"/>
      <c r="K129" s="112"/>
    </row>
    <row r="130" spans="3:12" ht="15.75" thickBot="1">
      <c r="C130" s="126" t="s">
        <v>44</v>
      </c>
      <c r="D130" s="129" t="s">
        <v>45</v>
      </c>
      <c r="E130" s="128" t="s">
        <v>55</v>
      </c>
      <c r="F130" s="128" t="s">
        <v>57</v>
      </c>
      <c r="G130" s="127" t="s">
        <v>27</v>
      </c>
      <c r="H130" s="133" t="s">
        <v>130</v>
      </c>
      <c r="I130" s="128" t="s">
        <v>46</v>
      </c>
      <c r="J130" s="128" t="s">
        <v>131</v>
      </c>
      <c r="K130" s="128" t="s">
        <v>409</v>
      </c>
      <c r="L130" s="128" t="s">
        <v>410</v>
      </c>
    </row>
    <row r="131" spans="3:12" hidden="1">
      <c r="C131" s="327" t="s">
        <v>47</v>
      </c>
      <c r="D131" s="560">
        <v>45</v>
      </c>
      <c r="E131" s="328"/>
      <c r="F131" s="115">
        <v>30000</v>
      </c>
      <c r="G131" s="329">
        <f t="shared" ref="G131:G139" si="13">E131*F131</f>
        <v>0</v>
      </c>
      <c r="H131" s="330"/>
      <c r="I131" s="116" t="s">
        <v>698</v>
      </c>
      <c r="J131" s="116" t="str">
        <f>VLOOKUP(I131,Presupuesto!$B$11:$C$566,2,0)</f>
        <v>SERVICIOS DE CAPACITACION.</v>
      </c>
      <c r="K131" s="331" t="s">
        <v>1503</v>
      </c>
      <c r="L131" s="116" t="s">
        <v>393</v>
      </c>
    </row>
    <row r="132" spans="3:12">
      <c r="C132" s="99" t="s">
        <v>48</v>
      </c>
      <c r="D132" s="561"/>
      <c r="E132" s="200">
        <f>D131</f>
        <v>45</v>
      </c>
      <c r="F132" s="100">
        <v>50</v>
      </c>
      <c r="G132" s="97">
        <f t="shared" si="13"/>
        <v>2250</v>
      </c>
      <c r="H132" s="161" t="s">
        <v>128</v>
      </c>
      <c r="I132" s="98" t="s">
        <v>716</v>
      </c>
      <c r="J132" s="98" t="str">
        <f>VLOOKUP(I132,Presupuesto!$B$11:$C$566,2,0)</f>
        <v>SERVICIOS DE IMPRENTA PUBLIC.Y REPRODUCCION</v>
      </c>
      <c r="K132" s="98" t="s">
        <v>1359</v>
      </c>
      <c r="L132" s="98" t="s">
        <v>397</v>
      </c>
    </row>
    <row r="133" spans="3:12">
      <c r="C133" s="99" t="s">
        <v>49</v>
      </c>
      <c r="D133" s="561"/>
      <c r="E133" s="200">
        <f>D131</f>
        <v>45</v>
      </c>
      <c r="F133" s="100">
        <v>150</v>
      </c>
      <c r="G133" s="97">
        <f t="shared" si="13"/>
        <v>6750</v>
      </c>
      <c r="H133" s="161" t="s">
        <v>128</v>
      </c>
      <c r="I133" s="98" t="s">
        <v>791</v>
      </c>
      <c r="J133" s="98" t="str">
        <f>VLOOKUP(I133,Presupuesto!$B$11:$C$566,2,0)</f>
        <v>ALIMENTOS B EBIDAS PARA PERSONAS</v>
      </c>
      <c r="K133" s="98" t="s">
        <v>1359</v>
      </c>
      <c r="L133" s="98" t="s">
        <v>397</v>
      </c>
    </row>
    <row r="134" spans="3:12" hidden="1">
      <c r="C134" s="99" t="s">
        <v>50</v>
      </c>
      <c r="D134" s="561"/>
      <c r="E134" s="151">
        <v>0</v>
      </c>
      <c r="F134" s="118">
        <v>10000</v>
      </c>
      <c r="G134" s="97">
        <f t="shared" si="13"/>
        <v>0</v>
      </c>
      <c r="H134" s="161"/>
      <c r="I134" s="322" t="s">
        <v>299</v>
      </c>
      <c r="J134" s="98" t="str">
        <f>VLOOKUP(I134,Presupuesto!$B$11:$C$566,2,0)</f>
        <v>PASAJES (26100-00)</v>
      </c>
      <c r="K134" s="98" t="s">
        <v>1359</v>
      </c>
      <c r="L134" s="98" t="s">
        <v>399</v>
      </c>
    </row>
    <row r="135" spans="3:12" hidden="1">
      <c r="C135" s="99" t="s">
        <v>416</v>
      </c>
      <c r="D135" s="561"/>
      <c r="E135" s="151">
        <v>0</v>
      </c>
      <c r="F135" s="118">
        <v>250</v>
      </c>
      <c r="G135" s="97">
        <f t="shared" si="13"/>
        <v>0</v>
      </c>
      <c r="H135" s="161"/>
      <c r="I135" s="98" t="s">
        <v>820</v>
      </c>
      <c r="J135" s="98" t="str">
        <f>VLOOKUP(I135,Presupuesto!$B$11:$C$566,2,0)</f>
        <v>PRODUCTOS PAPEL Y CARTON</v>
      </c>
      <c r="K135" s="98" t="s">
        <v>1359</v>
      </c>
      <c r="L135" s="98" t="s">
        <v>400</v>
      </c>
    </row>
    <row r="136" spans="3:12">
      <c r="C136" s="99" t="s">
        <v>51</v>
      </c>
      <c r="D136" s="561"/>
      <c r="E136" s="200">
        <f>(D131*25)/500</f>
        <v>2.25</v>
      </c>
      <c r="F136" s="100">
        <v>85</v>
      </c>
      <c r="G136" s="97">
        <f t="shared" si="13"/>
        <v>191.25</v>
      </c>
      <c r="H136" s="161" t="s">
        <v>128</v>
      </c>
      <c r="I136" s="98" t="s">
        <v>820</v>
      </c>
      <c r="J136" s="98" t="str">
        <f>VLOOKUP(I136,Presupuesto!$B$11:$C$566,2,0)</f>
        <v>PRODUCTOS PAPEL Y CARTON</v>
      </c>
      <c r="K136" s="98" t="s">
        <v>1359</v>
      </c>
      <c r="L136" s="98" t="s">
        <v>397</v>
      </c>
    </row>
    <row r="137" spans="3:12">
      <c r="C137" s="99" t="s">
        <v>122</v>
      </c>
      <c r="D137" s="561"/>
      <c r="E137" s="200">
        <f>D131/12</f>
        <v>3.75</v>
      </c>
      <c r="F137" s="100">
        <v>36</v>
      </c>
      <c r="G137" s="97">
        <f t="shared" si="13"/>
        <v>135</v>
      </c>
      <c r="H137" s="161" t="s">
        <v>128</v>
      </c>
      <c r="I137" s="98" t="s">
        <v>941</v>
      </c>
      <c r="J137" s="98" t="str">
        <f>VLOOKUP(I137,Presupuesto!$B$11:$C$566,2,0)</f>
        <v>UTILES DE ESCRITORIO, OFICINA Y ENSE¥ANZA</v>
      </c>
      <c r="K137" s="98" t="s">
        <v>1359</v>
      </c>
      <c r="L137" s="98" t="s">
        <v>397</v>
      </c>
    </row>
    <row r="138" spans="3:12">
      <c r="C138" s="99" t="s">
        <v>34</v>
      </c>
      <c r="D138" s="561"/>
      <c r="E138" s="200">
        <f>D131/12</f>
        <v>3.75</v>
      </c>
      <c r="F138" s="100">
        <v>80</v>
      </c>
      <c r="G138" s="97">
        <f t="shared" si="13"/>
        <v>300</v>
      </c>
      <c r="H138" s="161" t="s">
        <v>128</v>
      </c>
      <c r="I138" s="98" t="s">
        <v>941</v>
      </c>
      <c r="J138" s="98" t="str">
        <f>VLOOKUP(I138,Presupuesto!$B$11:$C$566,2,0)</f>
        <v>UTILES DE ESCRITORIO, OFICINA Y ENSE¥ANZA</v>
      </c>
      <c r="K138" s="98" t="s">
        <v>1359</v>
      </c>
      <c r="L138" s="98" t="s">
        <v>397</v>
      </c>
    </row>
    <row r="139" spans="3:12" hidden="1">
      <c r="C139" s="109" t="s">
        <v>52</v>
      </c>
      <c r="D139" s="561"/>
      <c r="E139" s="212">
        <v>0</v>
      </c>
      <c r="F139" s="119">
        <v>25</v>
      </c>
      <c r="G139" s="97">
        <f t="shared" si="13"/>
        <v>0</v>
      </c>
      <c r="H139" s="161"/>
      <c r="I139" s="98" t="s">
        <v>941</v>
      </c>
      <c r="J139" s="98" t="str">
        <f>VLOOKUP(I139,Presupuesto!$B$11:$C$566,2,0)</f>
        <v>UTILES DE ESCRITORIO, OFICINA Y ENSE¥ANZA</v>
      </c>
      <c r="K139" s="98" t="str">
        <f t="shared" ref="K139:K140" si="14">$K$131</f>
        <v>Gestión Tecnologías de Información y Comunicación</v>
      </c>
      <c r="L139" s="98" t="s">
        <v>411</v>
      </c>
    </row>
    <row r="140" spans="3:12" ht="15.75" hidden="1" thickBot="1">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c r="C141" s="93"/>
      <c r="E141" s="112"/>
      <c r="F141" s="112"/>
      <c r="G141" s="112"/>
      <c r="H141" s="174"/>
      <c r="I141" s="112"/>
      <c r="J141" s="112"/>
      <c r="K141" s="112"/>
    </row>
    <row r="142" spans="3:12" ht="15.75" thickBot="1"/>
    <row r="143" spans="3:12" ht="15.75" thickBot="1">
      <c r="C143" s="29" t="s">
        <v>43</v>
      </c>
      <c r="D143" s="30">
        <f>SUM(G150:G159)</f>
        <v>2505</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391</v>
      </c>
      <c r="D146" s="369">
        <v>5554</v>
      </c>
      <c r="E146" s="93"/>
      <c r="F146" s="93"/>
      <c r="G146" s="93"/>
      <c r="H146" s="76"/>
      <c r="I146" s="76"/>
      <c r="J146" s="76"/>
      <c r="K146" s="112"/>
    </row>
    <row r="147" spans="3:12" ht="18.7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1) Brindar asesoría Academica a los estudiantes que lo soliciten. 2) Capacitar docentes y estudiantes de excelencia Academica para brindar tutorías</v>
      </c>
      <c r="D147" s="31"/>
      <c r="E147" s="93"/>
      <c r="F147" s="93"/>
      <c r="G147" s="93"/>
      <c r="H147" s="76"/>
      <c r="I147" s="76"/>
      <c r="J147" s="76"/>
      <c r="K147" s="112"/>
    </row>
    <row r="148" spans="3:12" ht="15.75" thickBot="1">
      <c r="C148" s="70"/>
      <c r="D148" s="31"/>
      <c r="E148" s="93"/>
      <c r="F148" s="93"/>
      <c r="G148" s="93"/>
      <c r="H148" s="76"/>
      <c r="I148" s="76"/>
      <c r="J148" s="76"/>
      <c r="K148" s="112"/>
    </row>
    <row r="149" spans="3:12" ht="15.75" thickBot="1">
      <c r="C149" s="126" t="s">
        <v>44</v>
      </c>
      <c r="D149" s="129" t="s">
        <v>45</v>
      </c>
      <c r="E149" s="128" t="s">
        <v>55</v>
      </c>
      <c r="F149" s="128" t="s">
        <v>57</v>
      </c>
      <c r="G149" s="127" t="s">
        <v>27</v>
      </c>
      <c r="H149" s="133" t="s">
        <v>130</v>
      </c>
      <c r="I149" s="128" t="s">
        <v>46</v>
      </c>
      <c r="J149" s="128" t="s">
        <v>131</v>
      </c>
      <c r="K149" s="128" t="s">
        <v>409</v>
      </c>
      <c r="L149" s="128" t="s">
        <v>410</v>
      </c>
    </row>
    <row r="150" spans="3:12" hidden="1">
      <c r="C150" s="327" t="s">
        <v>47</v>
      </c>
      <c r="D150" s="560">
        <v>30</v>
      </c>
      <c r="E150" s="328"/>
      <c r="F150" s="115">
        <v>30000</v>
      </c>
      <c r="G150" s="329">
        <f t="shared" ref="G150:G158" si="15">E150*F150</f>
        <v>0</v>
      </c>
      <c r="H150" s="330"/>
      <c r="I150" s="116" t="s">
        <v>698</v>
      </c>
      <c r="J150" s="116" t="str">
        <f>VLOOKUP(I150,Presupuesto!$B$11:$C$566,2,0)</f>
        <v>SERVICIOS DE CAPACITACION.</v>
      </c>
      <c r="K150" s="331" t="s">
        <v>1503</v>
      </c>
      <c r="L150" s="116" t="s">
        <v>393</v>
      </c>
    </row>
    <row r="151" spans="3:12">
      <c r="C151" s="99" t="s">
        <v>48</v>
      </c>
      <c r="D151" s="561"/>
      <c r="E151" s="200">
        <f>D150</f>
        <v>30</v>
      </c>
      <c r="F151" s="100">
        <v>50</v>
      </c>
      <c r="G151" s="97">
        <f t="shared" si="15"/>
        <v>1500</v>
      </c>
      <c r="H151" s="537" t="s">
        <v>128</v>
      </c>
      <c r="I151" s="98" t="s">
        <v>716</v>
      </c>
      <c r="J151" s="98" t="str">
        <f>VLOOKUP(I151,Presupuesto!$B$11:$C$566,2,0)</f>
        <v>SERVICIOS DE IMPRENTA PUBLIC.Y REPRODUCCION</v>
      </c>
      <c r="K151" s="98" t="str">
        <f>$K$150</f>
        <v>Gestión Tecnologías de Información y Comunicación</v>
      </c>
      <c r="L151" s="98" t="s">
        <v>411</v>
      </c>
    </row>
    <row r="152" spans="3:12" hidden="1">
      <c r="C152" s="99" t="s">
        <v>49</v>
      </c>
      <c r="D152" s="561"/>
      <c r="E152" s="200">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hidden="1">
      <c r="C153" s="99" t="s">
        <v>50</v>
      </c>
      <c r="D153" s="561"/>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hidden="1">
      <c r="C154" s="99" t="s">
        <v>416</v>
      </c>
      <c r="D154" s="561"/>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c r="C155" s="99" t="s">
        <v>51</v>
      </c>
      <c r="D155" s="561"/>
      <c r="E155" s="200">
        <v>5</v>
      </c>
      <c r="F155" s="100">
        <v>85</v>
      </c>
      <c r="G155" s="97">
        <f t="shared" si="15"/>
        <v>425</v>
      </c>
      <c r="H155" s="537" t="s">
        <v>128</v>
      </c>
      <c r="I155" s="98" t="s">
        <v>820</v>
      </c>
      <c r="J155" s="98" t="str">
        <f>VLOOKUP(I155,Presupuesto!$B$11:$C$566,2,0)</f>
        <v>PRODUCTOS PAPEL Y CARTON</v>
      </c>
      <c r="K155" s="98" t="str">
        <f t="shared" si="16"/>
        <v>Gestión Tecnologías de Información y Comunicación</v>
      </c>
      <c r="L155" s="98" t="s">
        <v>411</v>
      </c>
    </row>
    <row r="156" spans="3:12">
      <c r="C156" s="99" t="s">
        <v>122</v>
      </c>
      <c r="D156" s="561"/>
      <c r="E156" s="200">
        <v>5</v>
      </c>
      <c r="F156" s="100">
        <v>36</v>
      </c>
      <c r="G156" s="97">
        <f t="shared" si="15"/>
        <v>180</v>
      </c>
      <c r="H156" s="537" t="s">
        <v>128</v>
      </c>
      <c r="I156" s="98" t="s">
        <v>941</v>
      </c>
      <c r="J156" s="98" t="str">
        <f>VLOOKUP(I156,Presupuesto!$B$11:$C$566,2,0)</f>
        <v>UTILES DE ESCRITORIO, OFICINA Y ENSE¥ANZA</v>
      </c>
      <c r="K156" s="98" t="str">
        <f t="shared" si="16"/>
        <v>Gestión Tecnologías de Información y Comunicación</v>
      </c>
      <c r="L156" s="98" t="s">
        <v>411</v>
      </c>
    </row>
    <row r="157" spans="3:12">
      <c r="C157" s="99" t="s">
        <v>34</v>
      </c>
      <c r="D157" s="561"/>
      <c r="E157" s="200">
        <v>5</v>
      </c>
      <c r="F157" s="100">
        <v>80</v>
      </c>
      <c r="G157" s="97">
        <f t="shared" si="15"/>
        <v>400</v>
      </c>
      <c r="H157" s="537" t="s">
        <v>128</v>
      </c>
      <c r="I157" s="98" t="s">
        <v>941</v>
      </c>
      <c r="J157" s="98" t="str">
        <f>VLOOKUP(I157,Presupuesto!$B$11:$C$566,2,0)</f>
        <v>UTILES DE ESCRITORIO, OFICINA Y ENSE¥ANZA</v>
      </c>
      <c r="K157" s="98" t="str">
        <f t="shared" si="16"/>
        <v>Gestión Tecnologías de Información y Comunicación</v>
      </c>
      <c r="L157" s="98" t="s">
        <v>411</v>
      </c>
    </row>
    <row r="158" spans="3:12" hidden="1">
      <c r="C158" s="109" t="s">
        <v>52</v>
      </c>
      <c r="D158" s="561"/>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hidden="1" thickBot="1">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row r="162" spans="3:12" ht="15.75" thickBot="1">
      <c r="C162" s="29" t="s">
        <v>43</v>
      </c>
      <c r="D162" s="30">
        <f>SUM(G169:G178)</f>
        <v>3417.5</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391</v>
      </c>
      <c r="D165" s="369">
        <v>5556</v>
      </c>
      <c r="E165" s="93"/>
      <c r="F165" s="93"/>
      <c r="G165" s="93"/>
      <c r="H165" s="76"/>
      <c r="I165" s="76"/>
      <c r="J165" s="76"/>
      <c r="K165" s="112"/>
    </row>
    <row r="166" spans="3:12" ht="18.7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Celebrar una feria de la salud para dar cobertura a los estudiantes del ITS Tela.</v>
      </c>
      <c r="D166" s="31"/>
      <c r="E166" s="93"/>
      <c r="F166" s="93"/>
      <c r="G166" s="93"/>
      <c r="H166" s="76"/>
      <c r="I166" s="76"/>
      <c r="J166" s="76"/>
      <c r="K166" s="112"/>
    </row>
    <row r="167" spans="3:12" ht="15.75" thickBot="1">
      <c r="C167" s="70"/>
      <c r="D167" s="31"/>
      <c r="E167" s="93"/>
      <c r="F167" s="93"/>
      <c r="G167" s="93"/>
      <c r="H167" s="76"/>
      <c r="I167" s="76"/>
      <c r="J167" s="76"/>
      <c r="K167" s="112"/>
    </row>
    <row r="168" spans="3:12" ht="15.75" thickBot="1">
      <c r="C168" s="126" t="s">
        <v>44</v>
      </c>
      <c r="D168" s="129" t="s">
        <v>45</v>
      </c>
      <c r="E168" s="128" t="s">
        <v>55</v>
      </c>
      <c r="F168" s="128" t="s">
        <v>57</v>
      </c>
      <c r="G168" s="127" t="s">
        <v>27</v>
      </c>
      <c r="H168" s="133" t="s">
        <v>130</v>
      </c>
      <c r="I168" s="128" t="s">
        <v>46</v>
      </c>
      <c r="J168" s="128" t="s">
        <v>131</v>
      </c>
      <c r="K168" s="128" t="s">
        <v>409</v>
      </c>
      <c r="L168" s="128" t="s">
        <v>410</v>
      </c>
    </row>
    <row r="169" spans="3:12" hidden="1">
      <c r="C169" s="327" t="s">
        <v>47</v>
      </c>
      <c r="D169" s="560">
        <v>30</v>
      </c>
      <c r="E169" s="328"/>
      <c r="F169" s="115">
        <v>30000</v>
      </c>
      <c r="G169" s="329">
        <f t="shared" ref="G169:G177" si="17">E169*F169</f>
        <v>0</v>
      </c>
      <c r="H169" s="330"/>
      <c r="I169" s="116" t="s">
        <v>698</v>
      </c>
      <c r="J169" s="116" t="str">
        <f>VLOOKUP(I169,Presupuesto!$B$11:$C$566,2,0)</f>
        <v>SERVICIOS DE CAPACITACION.</v>
      </c>
      <c r="K169" s="331" t="s">
        <v>1503</v>
      </c>
      <c r="L169" s="116" t="s">
        <v>393</v>
      </c>
    </row>
    <row r="170" spans="3:12">
      <c r="C170" s="99" t="s">
        <v>48</v>
      </c>
      <c r="D170" s="561"/>
      <c r="E170" s="200">
        <f>D169</f>
        <v>30</v>
      </c>
      <c r="F170" s="100">
        <v>50</v>
      </c>
      <c r="G170" s="97">
        <f t="shared" si="17"/>
        <v>1500</v>
      </c>
      <c r="H170" s="161" t="s">
        <v>128</v>
      </c>
      <c r="I170" s="98" t="s">
        <v>716</v>
      </c>
      <c r="J170" s="98" t="str">
        <f>VLOOKUP(I170,Presupuesto!$B$11:$C$566,2,0)</f>
        <v>SERVICIOS DE IMPRENTA PUBLIC.Y REPRODUCCION</v>
      </c>
      <c r="K170" s="98" t="s">
        <v>1359</v>
      </c>
      <c r="L170" s="98" t="s">
        <v>396</v>
      </c>
    </row>
    <row r="171" spans="3:12">
      <c r="C171" s="99" t="s">
        <v>49</v>
      </c>
      <c r="D171" s="561"/>
      <c r="E171" s="200">
        <f>D169</f>
        <v>30</v>
      </c>
      <c r="F171" s="100">
        <v>50</v>
      </c>
      <c r="G171" s="97">
        <f t="shared" si="17"/>
        <v>1500</v>
      </c>
      <c r="H171" s="161" t="s">
        <v>128</v>
      </c>
      <c r="I171" s="98" t="s">
        <v>791</v>
      </c>
      <c r="J171" s="98" t="str">
        <f>VLOOKUP(I171,Presupuesto!$B$11:$C$566,2,0)</f>
        <v>ALIMENTOS B EBIDAS PARA PERSONAS</v>
      </c>
      <c r="K171" s="98" t="s">
        <v>1359</v>
      </c>
      <c r="L171" s="98" t="s">
        <v>396</v>
      </c>
    </row>
    <row r="172" spans="3:12" hidden="1">
      <c r="C172" s="99" t="s">
        <v>50</v>
      </c>
      <c r="D172" s="561"/>
      <c r="E172" s="151">
        <v>0</v>
      </c>
      <c r="F172" s="118">
        <v>10000</v>
      </c>
      <c r="G172" s="97">
        <f t="shared" si="17"/>
        <v>0</v>
      </c>
      <c r="H172" s="161"/>
      <c r="I172" s="322" t="s">
        <v>299</v>
      </c>
      <c r="J172" s="98" t="str">
        <f>VLOOKUP(I172,Presupuesto!$B$11:$C$566,2,0)</f>
        <v>PASAJES (26100-00)</v>
      </c>
      <c r="K172" s="98" t="str">
        <f t="shared" ref="K172:K178" si="18">$K$169</f>
        <v>Gestión Tecnologías de Información y Comunicación</v>
      </c>
      <c r="L172" s="98" t="s">
        <v>396</v>
      </c>
    </row>
    <row r="173" spans="3:12" hidden="1">
      <c r="C173" s="99" t="s">
        <v>416</v>
      </c>
      <c r="D173" s="561"/>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396</v>
      </c>
    </row>
    <row r="174" spans="3:12">
      <c r="C174" s="99" t="s">
        <v>51</v>
      </c>
      <c r="D174" s="561"/>
      <c r="E174" s="200">
        <f>(D169*25)/500</f>
        <v>1.5</v>
      </c>
      <c r="F174" s="100">
        <v>85</v>
      </c>
      <c r="G174" s="97">
        <f t="shared" si="17"/>
        <v>127.5</v>
      </c>
      <c r="H174" s="161" t="s">
        <v>128</v>
      </c>
      <c r="I174" s="98" t="s">
        <v>820</v>
      </c>
      <c r="J174" s="98" t="str">
        <f>VLOOKUP(I174,Presupuesto!$B$11:$C$566,2,0)</f>
        <v>PRODUCTOS PAPEL Y CARTON</v>
      </c>
      <c r="K174" s="98" t="s">
        <v>1359</v>
      </c>
      <c r="L174" s="98" t="s">
        <v>411</v>
      </c>
    </row>
    <row r="175" spans="3:12">
      <c r="C175" s="99" t="s">
        <v>122</v>
      </c>
      <c r="D175" s="561"/>
      <c r="E175" s="200">
        <f>D169/12</f>
        <v>2.5</v>
      </c>
      <c r="F175" s="100">
        <v>36</v>
      </c>
      <c r="G175" s="97">
        <f t="shared" si="17"/>
        <v>90</v>
      </c>
      <c r="H175" s="161" t="s">
        <v>128</v>
      </c>
      <c r="I175" s="98" t="s">
        <v>941</v>
      </c>
      <c r="J175" s="98" t="str">
        <f>VLOOKUP(I175,Presupuesto!$B$11:$C$566,2,0)</f>
        <v>UTILES DE ESCRITORIO, OFICINA Y ENSE¥ANZA</v>
      </c>
      <c r="K175" s="98" t="s">
        <v>1359</v>
      </c>
      <c r="L175" s="98" t="s">
        <v>396</v>
      </c>
    </row>
    <row r="176" spans="3:12">
      <c r="C176" s="99" t="s">
        <v>34</v>
      </c>
      <c r="D176" s="561"/>
      <c r="E176" s="200">
        <f>D169/12</f>
        <v>2.5</v>
      </c>
      <c r="F176" s="100">
        <v>80</v>
      </c>
      <c r="G176" s="97">
        <f t="shared" si="17"/>
        <v>200</v>
      </c>
      <c r="H176" s="161" t="s">
        <v>128</v>
      </c>
      <c r="I176" s="98" t="s">
        <v>941</v>
      </c>
      <c r="J176" s="98" t="str">
        <f>VLOOKUP(I176,Presupuesto!$B$11:$C$566,2,0)</f>
        <v>UTILES DE ESCRITORIO, OFICINA Y ENSE¥ANZA</v>
      </c>
      <c r="K176" s="98" t="s">
        <v>1359</v>
      </c>
      <c r="L176" s="98" t="s">
        <v>396</v>
      </c>
    </row>
    <row r="177" spans="3:12" hidden="1">
      <c r="C177" s="109" t="s">
        <v>52</v>
      </c>
      <c r="D177" s="561"/>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hidden="1" thickBot="1">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c r="C179" s="93"/>
      <c r="E179" s="112"/>
      <c r="F179" s="112"/>
      <c r="G179" s="112"/>
      <c r="H179" s="174"/>
      <c r="I179" s="112"/>
      <c r="J179" s="112"/>
      <c r="K179" s="112"/>
    </row>
    <row r="180" spans="3:12" ht="15.75" thickBot="1"/>
    <row r="181" spans="3:12" ht="15.75" thickBot="1">
      <c r="C181" s="29" t="s">
        <v>43</v>
      </c>
      <c r="D181" s="30">
        <f>SUM(G188:G197)</f>
        <v>6417.5</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391</v>
      </c>
      <c r="D184" s="369">
        <v>5511</v>
      </c>
      <c r="E184" s="93"/>
      <c r="F184" s="93"/>
      <c r="G184" s="93"/>
      <c r="H184" s="76"/>
      <c r="I184" s="76"/>
      <c r="J184" s="76"/>
      <c r="K184" s="112"/>
    </row>
    <row r="185" spans="3:12" ht="18.7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Capacitar a los estudiantes en temas de desarrollo.</v>
      </c>
      <c r="D185" s="31"/>
      <c r="E185" s="93"/>
      <c r="F185" s="93"/>
      <c r="G185" s="93"/>
      <c r="H185" s="76"/>
      <c r="I185" s="76"/>
      <c r="J185" s="76"/>
      <c r="K185" s="112"/>
    </row>
    <row r="186" spans="3:12" ht="15.75" thickBot="1">
      <c r="C186" s="70"/>
      <c r="D186" s="31"/>
      <c r="E186" s="93"/>
      <c r="F186" s="93"/>
      <c r="G186" s="93"/>
      <c r="H186" s="76"/>
      <c r="I186" s="76"/>
      <c r="J186" s="76"/>
      <c r="K186" s="112"/>
    </row>
    <row r="187" spans="3:12" ht="15.75" thickBot="1">
      <c r="C187" s="126" t="s">
        <v>44</v>
      </c>
      <c r="D187" s="129" t="s">
        <v>45</v>
      </c>
      <c r="E187" s="128" t="s">
        <v>55</v>
      </c>
      <c r="F187" s="128" t="s">
        <v>57</v>
      </c>
      <c r="G187" s="127" t="s">
        <v>27</v>
      </c>
      <c r="H187" s="133" t="s">
        <v>130</v>
      </c>
      <c r="I187" s="128" t="s">
        <v>46</v>
      </c>
      <c r="J187" s="128" t="s">
        <v>131</v>
      </c>
      <c r="K187" s="128" t="s">
        <v>409</v>
      </c>
      <c r="L187" s="128" t="s">
        <v>410</v>
      </c>
    </row>
    <row r="188" spans="3:12" hidden="1">
      <c r="C188" s="327" t="s">
        <v>47</v>
      </c>
      <c r="D188" s="560">
        <v>30</v>
      </c>
      <c r="E188" s="328"/>
      <c r="F188" s="115">
        <v>30000</v>
      </c>
      <c r="G188" s="329">
        <f t="shared" ref="G188:G196" si="19">E188*F188</f>
        <v>0</v>
      </c>
      <c r="H188" s="330"/>
      <c r="I188" s="116" t="s">
        <v>698</v>
      </c>
      <c r="J188" s="116" t="str">
        <f>VLOOKUP(I188,Presupuesto!$B$11:$C$566,2,0)</f>
        <v>SERVICIOS DE CAPACITACION.</v>
      </c>
      <c r="K188" s="331" t="s">
        <v>1503</v>
      </c>
      <c r="L188" s="116" t="s">
        <v>393</v>
      </c>
    </row>
    <row r="189" spans="3:12">
      <c r="C189" s="99" t="s">
        <v>48</v>
      </c>
      <c r="D189" s="561"/>
      <c r="E189" s="200">
        <f>D188</f>
        <v>30</v>
      </c>
      <c r="F189" s="100">
        <v>50</v>
      </c>
      <c r="G189" s="97">
        <f t="shared" si="19"/>
        <v>1500</v>
      </c>
      <c r="H189" s="161" t="s">
        <v>128</v>
      </c>
      <c r="I189" s="98" t="s">
        <v>716</v>
      </c>
      <c r="J189" s="98" t="str">
        <f>VLOOKUP(I189,Presupuesto!$B$11:$C$566,2,0)</f>
        <v>SERVICIOS DE IMPRENTA PUBLIC.Y REPRODUCCION</v>
      </c>
      <c r="K189" s="98" t="s">
        <v>1359</v>
      </c>
      <c r="L189" s="98" t="s">
        <v>411</v>
      </c>
    </row>
    <row r="190" spans="3:12">
      <c r="C190" s="99" t="s">
        <v>49</v>
      </c>
      <c r="D190" s="561"/>
      <c r="E190" s="200">
        <f>D188</f>
        <v>30</v>
      </c>
      <c r="F190" s="100">
        <v>150</v>
      </c>
      <c r="G190" s="97">
        <f t="shared" si="19"/>
        <v>4500</v>
      </c>
      <c r="H190" s="161" t="s">
        <v>128</v>
      </c>
      <c r="I190" s="98" t="s">
        <v>791</v>
      </c>
      <c r="J190" s="98" t="str">
        <f>VLOOKUP(I190,Presupuesto!$B$11:$C$566,2,0)</f>
        <v>ALIMENTOS B EBIDAS PARA PERSONAS</v>
      </c>
      <c r="K190" s="98" t="s">
        <v>1359</v>
      </c>
      <c r="L190" s="98" t="s">
        <v>394</v>
      </c>
    </row>
    <row r="191" spans="3:12" hidden="1">
      <c r="C191" s="99" t="s">
        <v>50</v>
      </c>
      <c r="D191" s="561"/>
      <c r="E191" s="151">
        <v>0</v>
      </c>
      <c r="F191" s="118">
        <v>10000</v>
      </c>
      <c r="G191" s="97">
        <f t="shared" si="19"/>
        <v>0</v>
      </c>
      <c r="H191" s="161"/>
      <c r="I191" s="322" t="s">
        <v>299</v>
      </c>
      <c r="J191" s="98" t="str">
        <f>VLOOKUP(I191,Presupuesto!$B$11:$C$566,2,0)</f>
        <v>PASAJES (26100-00)</v>
      </c>
      <c r="K191" s="98" t="str">
        <f t="shared" ref="K191:K197" si="20">$K$188</f>
        <v>Gestión Tecnologías de Información y Comunicación</v>
      </c>
      <c r="L191" s="98" t="s">
        <v>395</v>
      </c>
    </row>
    <row r="192" spans="3:12" hidden="1">
      <c r="C192" s="99" t="s">
        <v>416</v>
      </c>
      <c r="D192" s="561"/>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396</v>
      </c>
    </row>
    <row r="193" spans="3:12">
      <c r="C193" s="99" t="s">
        <v>51</v>
      </c>
      <c r="D193" s="561"/>
      <c r="E193" s="200">
        <f>(D188*25)/500</f>
        <v>1.5</v>
      </c>
      <c r="F193" s="100">
        <v>85</v>
      </c>
      <c r="G193" s="97">
        <f t="shared" si="19"/>
        <v>127.5</v>
      </c>
      <c r="H193" s="161" t="s">
        <v>128</v>
      </c>
      <c r="I193" s="98" t="s">
        <v>820</v>
      </c>
      <c r="J193" s="98" t="str">
        <f>VLOOKUP(I193,Presupuesto!$B$11:$C$566,2,0)</f>
        <v>PRODUCTOS PAPEL Y CARTON</v>
      </c>
      <c r="K193" s="98" t="s">
        <v>1359</v>
      </c>
      <c r="L193" s="98" t="s">
        <v>397</v>
      </c>
    </row>
    <row r="194" spans="3:12">
      <c r="C194" s="99" t="s">
        <v>122</v>
      </c>
      <c r="D194" s="561"/>
      <c r="E194" s="200">
        <f>D188/12</f>
        <v>2.5</v>
      </c>
      <c r="F194" s="100">
        <v>36</v>
      </c>
      <c r="G194" s="97">
        <f t="shared" si="19"/>
        <v>90</v>
      </c>
      <c r="H194" s="161" t="s">
        <v>128</v>
      </c>
      <c r="I194" s="98" t="s">
        <v>941</v>
      </c>
      <c r="J194" s="98" t="str">
        <f>VLOOKUP(I194,Presupuesto!$B$11:$C$566,2,0)</f>
        <v>UTILES DE ESCRITORIO, OFICINA Y ENSE¥ANZA</v>
      </c>
      <c r="K194" s="98" t="s">
        <v>1359</v>
      </c>
      <c r="L194" s="98" t="s">
        <v>398</v>
      </c>
    </row>
    <row r="195" spans="3:12">
      <c r="C195" s="99" t="s">
        <v>34</v>
      </c>
      <c r="D195" s="561"/>
      <c r="E195" s="200">
        <f>D188/12</f>
        <v>2.5</v>
      </c>
      <c r="F195" s="100">
        <v>80</v>
      </c>
      <c r="G195" s="97">
        <f t="shared" si="19"/>
        <v>200</v>
      </c>
      <c r="H195" s="161" t="s">
        <v>128</v>
      </c>
      <c r="I195" s="98" t="s">
        <v>941</v>
      </c>
      <c r="J195" s="98" t="str">
        <f>VLOOKUP(I195,Presupuesto!$B$11:$C$566,2,0)</f>
        <v>UTILES DE ESCRITORIO, OFICINA Y ENSE¥ANZA</v>
      </c>
      <c r="K195" s="98" t="s">
        <v>1359</v>
      </c>
      <c r="L195" s="98" t="s">
        <v>399</v>
      </c>
    </row>
    <row r="196" spans="3:12" hidden="1">
      <c r="C196" s="109" t="s">
        <v>52</v>
      </c>
      <c r="D196" s="561"/>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400</v>
      </c>
    </row>
    <row r="197" spans="3:12" ht="15.75" hidden="1" thickBot="1">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row r="200" spans="3:12" ht="15.75" thickBot="1">
      <c r="C200" s="29" t="s">
        <v>43</v>
      </c>
      <c r="D200" s="30">
        <f>SUM(G207:G216)</f>
        <v>19252.5</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391</v>
      </c>
      <c r="D203" s="369">
        <v>6662</v>
      </c>
      <c r="E203" s="93"/>
      <c r="F203" s="93"/>
      <c r="G203" s="93"/>
      <c r="H203" s="76"/>
      <c r="I203" s="76"/>
      <c r="J203" s="76"/>
      <c r="K203" s="112"/>
    </row>
    <row r="204" spans="3:12" ht="18.7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1. Capacitación a docentes sobre el uso de la página de conocimiento de la UNAH. 2. Capacitaciones de clasificación de información y conocimiento. 3 Capacitación sobre mecanismos de filtros y políticas acerca de la pagina de gestión de conocimiento</v>
      </c>
      <c r="D204" s="31"/>
      <c r="E204" s="93"/>
      <c r="F204" s="93"/>
      <c r="G204" s="93"/>
      <c r="H204" s="76"/>
      <c r="I204" s="76"/>
      <c r="J204" s="76"/>
      <c r="K204" s="112"/>
    </row>
    <row r="205" spans="3:12" ht="15.75" thickBot="1">
      <c r="C205" s="70"/>
      <c r="D205" s="31"/>
      <c r="E205" s="93"/>
      <c r="F205" s="93"/>
      <c r="G205" s="93"/>
      <c r="H205" s="76"/>
      <c r="I205" s="76"/>
      <c r="J205" s="76"/>
      <c r="K205" s="112"/>
    </row>
    <row r="206" spans="3:12" ht="15.75" thickBot="1">
      <c r="C206" s="126" t="s">
        <v>44</v>
      </c>
      <c r="D206" s="129" t="s">
        <v>45</v>
      </c>
      <c r="E206" s="128" t="s">
        <v>55</v>
      </c>
      <c r="F206" s="128" t="s">
        <v>57</v>
      </c>
      <c r="G206" s="127" t="s">
        <v>27</v>
      </c>
      <c r="H206" s="133" t="s">
        <v>130</v>
      </c>
      <c r="I206" s="128" t="s">
        <v>46</v>
      </c>
      <c r="J206" s="128" t="s">
        <v>131</v>
      </c>
      <c r="K206" s="128" t="s">
        <v>409</v>
      </c>
      <c r="L206" s="128" t="s">
        <v>410</v>
      </c>
    </row>
    <row r="207" spans="3:12" hidden="1">
      <c r="C207" s="327" t="s">
        <v>47</v>
      </c>
      <c r="D207" s="560">
        <v>90</v>
      </c>
      <c r="E207" s="328"/>
      <c r="F207" s="115">
        <v>30000</v>
      </c>
      <c r="G207" s="329">
        <f t="shared" ref="G207:G215" si="21">E207*F207</f>
        <v>0</v>
      </c>
      <c r="H207" s="330"/>
      <c r="I207" s="116" t="s">
        <v>698</v>
      </c>
      <c r="J207" s="116" t="str">
        <f>VLOOKUP(I207,Presupuesto!$B$11:$C$566,2,0)</f>
        <v>SERVICIOS DE CAPACITACION.</v>
      </c>
      <c r="K207" s="331" t="s">
        <v>1503</v>
      </c>
      <c r="L207" s="116" t="s">
        <v>393</v>
      </c>
    </row>
    <row r="208" spans="3:12">
      <c r="C208" s="99" t="s">
        <v>48</v>
      </c>
      <c r="D208" s="561"/>
      <c r="E208" s="200">
        <f>D207</f>
        <v>90</v>
      </c>
      <c r="F208" s="100">
        <v>50</v>
      </c>
      <c r="G208" s="97">
        <f t="shared" si="21"/>
        <v>4500</v>
      </c>
      <c r="H208" s="537" t="s">
        <v>128</v>
      </c>
      <c r="I208" s="98" t="s">
        <v>716</v>
      </c>
      <c r="J208" s="98" t="str">
        <f>VLOOKUP(I208,Presupuesto!$B$11:$C$566,2,0)</f>
        <v>SERVICIOS DE IMPRENTA PUBLIC.Y REPRODUCCION</v>
      </c>
      <c r="K208" s="98" t="s">
        <v>471</v>
      </c>
      <c r="L208" s="98" t="s">
        <v>411</v>
      </c>
    </row>
    <row r="209" spans="3:12">
      <c r="C209" s="99" t="s">
        <v>49</v>
      </c>
      <c r="D209" s="561"/>
      <c r="E209" s="200">
        <f>D207</f>
        <v>90</v>
      </c>
      <c r="F209" s="100">
        <v>150</v>
      </c>
      <c r="G209" s="97">
        <f t="shared" si="21"/>
        <v>13500</v>
      </c>
      <c r="H209" s="537" t="s">
        <v>128</v>
      </c>
      <c r="I209" s="98" t="s">
        <v>791</v>
      </c>
      <c r="J209" s="98" t="str">
        <f>VLOOKUP(I209,Presupuesto!$B$11:$C$566,2,0)</f>
        <v>ALIMENTOS B EBIDAS PARA PERSONAS</v>
      </c>
      <c r="K209" s="98" t="s">
        <v>471</v>
      </c>
      <c r="L209" s="98" t="s">
        <v>411</v>
      </c>
    </row>
    <row r="210" spans="3:12" hidden="1">
      <c r="C210" s="99" t="s">
        <v>50</v>
      </c>
      <c r="D210" s="561"/>
      <c r="E210" s="151">
        <v>0</v>
      </c>
      <c r="F210" s="118">
        <v>10000</v>
      </c>
      <c r="G210" s="97">
        <f t="shared" si="21"/>
        <v>0</v>
      </c>
      <c r="H210" s="161"/>
      <c r="I210" s="322" t="s">
        <v>299</v>
      </c>
      <c r="J210" s="98" t="str">
        <f>VLOOKUP(I210,Presupuesto!$B$11:$C$566,2,0)</f>
        <v>PASAJES (26100-00)</v>
      </c>
      <c r="K210" s="98" t="s">
        <v>471</v>
      </c>
      <c r="L210" s="98" t="s">
        <v>411</v>
      </c>
    </row>
    <row r="211" spans="3:12" hidden="1">
      <c r="C211" s="99" t="s">
        <v>416</v>
      </c>
      <c r="D211" s="561"/>
      <c r="E211" s="151">
        <v>0</v>
      </c>
      <c r="F211" s="118">
        <v>250</v>
      </c>
      <c r="G211" s="97">
        <f t="shared" si="21"/>
        <v>0</v>
      </c>
      <c r="H211" s="161"/>
      <c r="I211" s="98" t="s">
        <v>820</v>
      </c>
      <c r="J211" s="98" t="str">
        <f>VLOOKUP(I211,Presupuesto!$B$11:$C$566,2,0)</f>
        <v>PRODUCTOS PAPEL Y CARTON</v>
      </c>
      <c r="K211" s="98" t="s">
        <v>471</v>
      </c>
      <c r="L211" s="98" t="s">
        <v>411</v>
      </c>
    </row>
    <row r="212" spans="3:12">
      <c r="C212" s="99" t="s">
        <v>51</v>
      </c>
      <c r="D212" s="561"/>
      <c r="E212" s="200">
        <f>(D207*25)/500</f>
        <v>4.5</v>
      </c>
      <c r="F212" s="100">
        <v>85</v>
      </c>
      <c r="G212" s="97">
        <f t="shared" si="21"/>
        <v>382.5</v>
      </c>
      <c r="H212" s="537" t="s">
        <v>128</v>
      </c>
      <c r="I212" s="98" t="s">
        <v>820</v>
      </c>
      <c r="J212" s="98" t="str">
        <f>VLOOKUP(I212,Presupuesto!$B$11:$C$566,2,0)</f>
        <v>PRODUCTOS PAPEL Y CARTON</v>
      </c>
      <c r="K212" s="98" t="s">
        <v>471</v>
      </c>
      <c r="L212" s="98" t="s">
        <v>411</v>
      </c>
    </row>
    <row r="213" spans="3:12">
      <c r="C213" s="99" t="s">
        <v>122</v>
      </c>
      <c r="D213" s="561"/>
      <c r="E213" s="200">
        <f>D207/12</f>
        <v>7.5</v>
      </c>
      <c r="F213" s="100">
        <v>36</v>
      </c>
      <c r="G213" s="97">
        <f t="shared" si="21"/>
        <v>270</v>
      </c>
      <c r="H213" s="537" t="s">
        <v>128</v>
      </c>
      <c r="I213" s="98" t="s">
        <v>941</v>
      </c>
      <c r="J213" s="98" t="str">
        <f>VLOOKUP(I213,Presupuesto!$B$11:$C$566,2,0)</f>
        <v>UTILES DE ESCRITORIO, OFICINA Y ENSE¥ANZA</v>
      </c>
      <c r="K213" s="98" t="s">
        <v>471</v>
      </c>
      <c r="L213" s="98" t="s">
        <v>411</v>
      </c>
    </row>
    <row r="214" spans="3:12">
      <c r="C214" s="99" t="s">
        <v>34</v>
      </c>
      <c r="D214" s="561"/>
      <c r="E214" s="200">
        <f>D207/12</f>
        <v>7.5</v>
      </c>
      <c r="F214" s="100">
        <v>80</v>
      </c>
      <c r="G214" s="97">
        <f t="shared" si="21"/>
        <v>600</v>
      </c>
      <c r="H214" s="537" t="s">
        <v>128</v>
      </c>
      <c r="I214" s="98" t="s">
        <v>941</v>
      </c>
      <c r="J214" s="98" t="str">
        <f>VLOOKUP(I214,Presupuesto!$B$11:$C$566,2,0)</f>
        <v>UTILES DE ESCRITORIO, OFICINA Y ENSE¥ANZA</v>
      </c>
      <c r="K214" s="98" t="s">
        <v>471</v>
      </c>
      <c r="L214" s="98" t="s">
        <v>411</v>
      </c>
    </row>
    <row r="215" spans="3:12" hidden="1">
      <c r="C215" s="109" t="s">
        <v>52</v>
      </c>
      <c r="D215" s="561"/>
      <c r="E215" s="212">
        <v>0</v>
      </c>
      <c r="F215" s="119">
        <v>25</v>
      </c>
      <c r="G215" s="97">
        <f t="shared" si="21"/>
        <v>0</v>
      </c>
      <c r="H215" s="161"/>
      <c r="I215" s="98" t="s">
        <v>941</v>
      </c>
      <c r="J215" s="98" t="str">
        <f>VLOOKUP(I215,Presupuesto!$B$11:$C$566,2,0)</f>
        <v>UTILES DE ESCRITORIO, OFICINA Y ENSE¥ANZA</v>
      </c>
      <c r="K215" s="98" t="s">
        <v>471</v>
      </c>
      <c r="L215" s="98" t="s">
        <v>411</v>
      </c>
    </row>
    <row r="216" spans="3:12" ht="15.75" hidden="1" thickBot="1">
      <c r="C216" s="216" t="s">
        <v>429</v>
      </c>
      <c r="D216" s="217">
        <v>0</v>
      </c>
      <c r="E216" s="332">
        <v>0</v>
      </c>
      <c r="F216" s="104">
        <f>HLOOKUP(C216,$AH$2:$BU$3,2,0)</f>
        <v>1150</v>
      </c>
      <c r="G216" s="105">
        <f>D216*E216*F216</f>
        <v>0</v>
      </c>
      <c r="H216" s="333"/>
      <c r="I216" s="334" t="s">
        <v>300</v>
      </c>
      <c r="J216" s="106" t="str">
        <f>VLOOKUP(I216,Presupuesto!$B$11:$C$566,2,0)</f>
        <v>VIATICOS (26200-00)</v>
      </c>
      <c r="K216" s="335" t="str">
        <f t="shared" ref="K216" si="22">$K$207</f>
        <v>Gestión Tecnologías de Información y Comunicación</v>
      </c>
      <c r="L216" s="335" t="s">
        <v>411</v>
      </c>
    </row>
    <row r="217" spans="3:12">
      <c r="C217" s="93"/>
      <c r="E217" s="112"/>
      <c r="F217" s="112"/>
      <c r="G217" s="112"/>
      <c r="H217" s="174"/>
      <c r="I217" s="112"/>
      <c r="J217" s="112"/>
      <c r="K217" s="112"/>
    </row>
    <row r="218" spans="3:12" ht="15.75" thickBot="1"/>
    <row r="219" spans="3:12" ht="15.75" thickBot="1">
      <c r="C219" s="29" t="s">
        <v>43</v>
      </c>
      <c r="D219" s="30">
        <f>SUM(G226:G235)</f>
        <v>6417.5</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391</v>
      </c>
      <c r="D222" s="369">
        <v>7771</v>
      </c>
      <c r="E222" s="93"/>
      <c r="F222" s="93"/>
      <c r="G222" s="93"/>
      <c r="H222" s="76"/>
      <c r="I222" s="76"/>
      <c r="J222" s="76"/>
      <c r="K222" s="112"/>
    </row>
    <row r="223" spans="3:12" ht="18.75">
      <c r="C223" s="210"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 xml:space="preserve">1. Realizar curso de ética profesional  con los docentes del ITST-UNAH </v>
      </c>
      <c r="D223" s="31"/>
      <c r="E223" s="93"/>
      <c r="F223" s="93"/>
      <c r="G223" s="93"/>
      <c r="H223" s="76"/>
      <c r="I223" s="76"/>
      <c r="J223" s="76"/>
      <c r="K223" s="112"/>
    </row>
    <row r="224" spans="3:12" ht="15.75" thickBot="1">
      <c r="C224" s="70"/>
      <c r="D224" s="31"/>
      <c r="E224" s="93"/>
      <c r="F224" s="93"/>
      <c r="G224" s="93"/>
      <c r="H224" s="76"/>
      <c r="I224" s="76"/>
      <c r="J224" s="76"/>
      <c r="K224" s="112"/>
    </row>
    <row r="225" spans="3:12" ht="15.75" thickBot="1">
      <c r="C225" s="126" t="s">
        <v>44</v>
      </c>
      <c r="D225" s="129" t="s">
        <v>45</v>
      </c>
      <c r="E225" s="128" t="s">
        <v>55</v>
      </c>
      <c r="F225" s="128" t="s">
        <v>57</v>
      </c>
      <c r="G225" s="127" t="s">
        <v>27</v>
      </c>
      <c r="H225" s="133" t="s">
        <v>130</v>
      </c>
      <c r="I225" s="128" t="s">
        <v>46</v>
      </c>
      <c r="J225" s="128" t="s">
        <v>131</v>
      </c>
      <c r="K225" s="128" t="s">
        <v>409</v>
      </c>
      <c r="L225" s="128" t="s">
        <v>410</v>
      </c>
    </row>
    <row r="226" spans="3:12" hidden="1">
      <c r="C226" s="327" t="s">
        <v>47</v>
      </c>
      <c r="D226" s="560">
        <v>30</v>
      </c>
      <c r="E226" s="328"/>
      <c r="F226" s="115">
        <v>30000</v>
      </c>
      <c r="G226" s="329">
        <f t="shared" ref="G226:G234" si="23">E226*F226</f>
        <v>0</v>
      </c>
      <c r="H226" s="330"/>
      <c r="I226" s="116" t="s">
        <v>698</v>
      </c>
      <c r="J226" s="116" t="str">
        <f>VLOOKUP(I226,Presupuesto!$B$11:$C$566,2,0)</f>
        <v>SERVICIOS DE CAPACITACION.</v>
      </c>
      <c r="K226" s="331" t="s">
        <v>1503</v>
      </c>
      <c r="L226" s="116" t="s">
        <v>393</v>
      </c>
    </row>
    <row r="227" spans="3:12">
      <c r="C227" s="99" t="s">
        <v>48</v>
      </c>
      <c r="D227" s="561"/>
      <c r="E227" s="200">
        <f>D226</f>
        <v>30</v>
      </c>
      <c r="F227" s="100">
        <v>50</v>
      </c>
      <c r="G227" s="97">
        <f t="shared" si="23"/>
        <v>1500</v>
      </c>
      <c r="H227" s="161" t="s">
        <v>128</v>
      </c>
      <c r="I227" s="98" t="s">
        <v>716</v>
      </c>
      <c r="J227" s="98" t="str">
        <f>VLOOKUP(I227,Presupuesto!$B$11:$C$566,2,0)</f>
        <v>SERVICIOS DE IMPRENTA PUBLIC.Y REPRODUCCION</v>
      </c>
      <c r="K227" s="98" t="s">
        <v>1360</v>
      </c>
      <c r="L227" s="98" t="s">
        <v>411</v>
      </c>
    </row>
    <row r="228" spans="3:12">
      <c r="C228" s="99" t="s">
        <v>49</v>
      </c>
      <c r="D228" s="561"/>
      <c r="E228" s="200">
        <f>D226</f>
        <v>30</v>
      </c>
      <c r="F228" s="100">
        <v>150</v>
      </c>
      <c r="G228" s="97">
        <f t="shared" si="23"/>
        <v>4500</v>
      </c>
      <c r="H228" s="161" t="s">
        <v>128</v>
      </c>
      <c r="I228" s="98" t="s">
        <v>791</v>
      </c>
      <c r="J228" s="98" t="str">
        <f>VLOOKUP(I228,Presupuesto!$B$11:$C$566,2,0)</f>
        <v>ALIMENTOS B EBIDAS PARA PERSONAS</v>
      </c>
      <c r="K228" s="98" t="s">
        <v>1360</v>
      </c>
      <c r="L228" s="98" t="s">
        <v>411</v>
      </c>
    </row>
    <row r="229" spans="3:12" hidden="1">
      <c r="C229" s="99" t="s">
        <v>50</v>
      </c>
      <c r="D229" s="561"/>
      <c r="E229" s="151">
        <v>0</v>
      </c>
      <c r="F229" s="118">
        <v>10000</v>
      </c>
      <c r="G229" s="97">
        <f t="shared" si="23"/>
        <v>0</v>
      </c>
      <c r="H229" s="161"/>
      <c r="I229" s="322" t="s">
        <v>299</v>
      </c>
      <c r="J229" s="98" t="str">
        <f>VLOOKUP(I229,Presupuesto!$B$11:$C$566,2,0)</f>
        <v>PASAJES (26100-00)</v>
      </c>
      <c r="K229" s="98" t="s">
        <v>1360</v>
      </c>
      <c r="L229" s="98" t="s">
        <v>411</v>
      </c>
    </row>
    <row r="230" spans="3:12" hidden="1">
      <c r="C230" s="99" t="s">
        <v>416</v>
      </c>
      <c r="D230" s="561"/>
      <c r="E230" s="151">
        <v>0</v>
      </c>
      <c r="F230" s="118">
        <v>250</v>
      </c>
      <c r="G230" s="97">
        <f t="shared" si="23"/>
        <v>0</v>
      </c>
      <c r="H230" s="161"/>
      <c r="I230" s="98" t="s">
        <v>820</v>
      </c>
      <c r="J230" s="98" t="str">
        <f>VLOOKUP(I230,Presupuesto!$B$11:$C$566,2,0)</f>
        <v>PRODUCTOS PAPEL Y CARTON</v>
      </c>
      <c r="K230" s="98" t="s">
        <v>1360</v>
      </c>
      <c r="L230" s="98" t="s">
        <v>411</v>
      </c>
    </row>
    <row r="231" spans="3:12">
      <c r="C231" s="99" t="s">
        <v>51</v>
      </c>
      <c r="D231" s="561"/>
      <c r="E231" s="200">
        <f>(D226*25)/500</f>
        <v>1.5</v>
      </c>
      <c r="F231" s="100">
        <v>85</v>
      </c>
      <c r="G231" s="97">
        <f t="shared" si="23"/>
        <v>127.5</v>
      </c>
      <c r="H231" s="161" t="s">
        <v>128</v>
      </c>
      <c r="I231" s="98" t="s">
        <v>820</v>
      </c>
      <c r="J231" s="98" t="str">
        <f>VLOOKUP(I231,Presupuesto!$B$11:$C$566,2,0)</f>
        <v>PRODUCTOS PAPEL Y CARTON</v>
      </c>
      <c r="K231" s="98" t="s">
        <v>1360</v>
      </c>
      <c r="L231" s="98" t="s">
        <v>411</v>
      </c>
    </row>
    <row r="232" spans="3:12">
      <c r="C232" s="99" t="s">
        <v>122</v>
      </c>
      <c r="D232" s="561"/>
      <c r="E232" s="200">
        <f>D226/12</f>
        <v>2.5</v>
      </c>
      <c r="F232" s="100">
        <v>36</v>
      </c>
      <c r="G232" s="97">
        <f t="shared" si="23"/>
        <v>90</v>
      </c>
      <c r="H232" s="161" t="s">
        <v>128</v>
      </c>
      <c r="I232" s="98" t="s">
        <v>941</v>
      </c>
      <c r="J232" s="98" t="str">
        <f>VLOOKUP(I232,Presupuesto!$B$11:$C$566,2,0)</f>
        <v>UTILES DE ESCRITORIO, OFICINA Y ENSE¥ANZA</v>
      </c>
      <c r="K232" s="98" t="s">
        <v>1360</v>
      </c>
      <c r="L232" s="98" t="s">
        <v>411</v>
      </c>
    </row>
    <row r="233" spans="3:12">
      <c r="C233" s="99" t="s">
        <v>34</v>
      </c>
      <c r="D233" s="561"/>
      <c r="E233" s="200">
        <f>D226/12</f>
        <v>2.5</v>
      </c>
      <c r="F233" s="100">
        <v>80</v>
      </c>
      <c r="G233" s="97">
        <f t="shared" si="23"/>
        <v>200</v>
      </c>
      <c r="H233" s="161" t="s">
        <v>128</v>
      </c>
      <c r="I233" s="98" t="s">
        <v>941</v>
      </c>
      <c r="J233" s="98" t="str">
        <f>VLOOKUP(I233,Presupuesto!$B$11:$C$566,2,0)</f>
        <v>UTILES DE ESCRITORIO, OFICINA Y ENSE¥ANZA</v>
      </c>
      <c r="K233" s="98" t="s">
        <v>1360</v>
      </c>
      <c r="L233" s="98" t="s">
        <v>411</v>
      </c>
    </row>
    <row r="234" spans="3:12" hidden="1">
      <c r="C234" s="109" t="s">
        <v>52</v>
      </c>
      <c r="D234" s="561"/>
      <c r="E234" s="212">
        <v>0</v>
      </c>
      <c r="F234" s="119">
        <v>25</v>
      </c>
      <c r="G234" s="97">
        <f t="shared" si="23"/>
        <v>0</v>
      </c>
      <c r="H234" s="161"/>
      <c r="I234" s="98" t="s">
        <v>941</v>
      </c>
      <c r="J234" s="98" t="str">
        <f>VLOOKUP(I234,Presupuesto!$B$11:$C$566,2,0)</f>
        <v>UTILES DE ESCRITORIO, OFICINA Y ENSE¥ANZA</v>
      </c>
      <c r="K234" s="98" t="s">
        <v>1360</v>
      </c>
      <c r="L234" s="98" t="s">
        <v>411</v>
      </c>
    </row>
    <row r="235" spans="3:12" ht="15.75" hidden="1" thickBot="1">
      <c r="C235" s="216" t="s">
        <v>429</v>
      </c>
      <c r="D235" s="217">
        <v>0</v>
      </c>
      <c r="E235" s="332">
        <v>0</v>
      </c>
      <c r="F235" s="104">
        <f>HLOOKUP(C235,$AH$2:$BU$3,2,0)</f>
        <v>1150</v>
      </c>
      <c r="G235" s="105">
        <f>D235*E235*F235</f>
        <v>0</v>
      </c>
      <c r="H235" s="333"/>
      <c r="I235" s="334" t="s">
        <v>300</v>
      </c>
      <c r="J235" s="106" t="str">
        <f>VLOOKUP(I235,Presupuesto!$B$11:$C$566,2,0)</f>
        <v>VIATICOS (26200-00)</v>
      </c>
      <c r="K235" s="98" t="s">
        <v>1360</v>
      </c>
      <c r="L235" s="335" t="s">
        <v>411</v>
      </c>
    </row>
    <row r="237" spans="3:12" ht="15.75" thickBot="1"/>
    <row r="238" spans="3:12" ht="15.75" thickBot="1">
      <c r="C238" s="29" t="s">
        <v>43</v>
      </c>
      <c r="D238" s="30">
        <f>SUM(G245:G254)</f>
        <v>14974.166666666666</v>
      </c>
      <c r="E238" s="93"/>
      <c r="F238" s="93"/>
      <c r="G238" s="93"/>
      <c r="H238" s="76"/>
      <c r="I238" s="76"/>
      <c r="J238" s="76"/>
      <c r="K238" s="112"/>
      <c r="L238" s="460"/>
    </row>
    <row r="239" spans="3:12">
      <c r="C239" s="70"/>
      <c r="D239" s="31"/>
      <c r="E239" s="93"/>
      <c r="F239" s="93"/>
      <c r="G239" s="93"/>
      <c r="H239" s="76"/>
      <c r="I239" s="76"/>
      <c r="J239" s="76"/>
      <c r="K239" s="112"/>
      <c r="L239" s="460"/>
    </row>
    <row r="240" spans="3:12">
      <c r="C240" s="70"/>
      <c r="D240" s="31"/>
      <c r="E240" s="93"/>
      <c r="F240" s="93"/>
      <c r="G240" s="93"/>
      <c r="H240" s="76"/>
      <c r="I240" s="76"/>
      <c r="J240" s="76"/>
      <c r="K240" s="112"/>
      <c r="L240" s="460"/>
    </row>
    <row r="241" spans="3:12" ht="15.75">
      <c r="C241" s="202" t="s">
        <v>391</v>
      </c>
      <c r="D241" s="369">
        <v>7772</v>
      </c>
      <c r="E241" s="93"/>
      <c r="F241" s="93"/>
      <c r="G241" s="93"/>
      <c r="H241" s="76"/>
      <c r="I241" s="76"/>
      <c r="J241" s="76"/>
      <c r="K241" s="112"/>
      <c r="L241" s="460"/>
    </row>
    <row r="242" spans="3:12" ht="18.75">
      <c r="C242" s="210" t="str">
        <f>IFERROR(VLOOKUP(D241,'1. Desarrollo e Innov. Curricu.'!$F:$G,2,FALSE),IFERROR(VLOOKUP(D241,'2. Investigación Científica'!$F:$G,2,FALSE),IFERROR(VLOOKUP(D241,'3. Vinculación Univ. Sociedad'!$F:$G,2,FALSE),IFERROR(VLOOKUP(D241,'4. Docencia y Profesorado Univ.'!$F:$G,2,FALSE),IFERROR(VLOOKUP(D241,'5. Estudiantes y Graduados'!$F:$G,2,FALSE),IFERROR(VLOOKUP(D241,'11. Gestion Administrativa'!$F:$G,2,FALSE),IFERROR(VLOOKUP(D241,'13. Gestión Académica'!$F:$G,2,FALSE),IFERROR(VLOOKUP(D241,'9. Asegura. de la Calid. y M'!$F:$G,2,FALSE),IFERROR(VLOOKUP(D241,'6. Gestión del Conocimiento'!$F:$G,2,FALSE),IFERROR(VLOOKUP(D241,'15. Gobernabilidad y Proceso...'!$F:$G,2,FALSE),IFERROR(VLOOKUP(D241,'12. Gestión del Talento Humano'!$F:$G,2,FALSE),IFERROR(VLOOKUP(D241,'14. Internacional... de la E.S.'!$F:$G,2,FALSE),IFERROR(VLOOKUP(D241,'10. Posgrado'!$F:$G,2,FALSE),IFERROR(VLOOKUP(D241,'17. Gestión TIC'!$F:$G,2,FALSE),IFERROR(VLOOKUP(D241,'16. Desa. del Sistema Educ.Sup.'!$F:$G,2,FALSE),IFERROR(VLOOKUP(D241,'8. Cultura de Inno. Insti...'!$F:$G,2,FALSE),VLOOKUP(D241,'7. Lo Esencial de la Reforma U.'!$F:$G,2,0)))))))))))))))))</f>
        <v>3. Conversatorios académicos, docentes y egresados en el proceso de la fundamentación del modelo educativo de la UNAH y del ITST</v>
      </c>
      <c r="D242" s="31"/>
      <c r="E242" s="93"/>
      <c r="F242" s="93"/>
      <c r="G242" s="93"/>
      <c r="H242" s="76"/>
      <c r="I242" s="76"/>
      <c r="J242" s="76"/>
      <c r="K242" s="112"/>
      <c r="L242" s="460"/>
    </row>
    <row r="243" spans="3:12" ht="15.75" thickBot="1">
      <c r="C243" s="70"/>
      <c r="D243" s="31"/>
      <c r="E243" s="93"/>
      <c r="F243" s="93"/>
      <c r="G243" s="93"/>
      <c r="H243" s="76"/>
      <c r="I243" s="76"/>
      <c r="J243" s="76"/>
      <c r="K243" s="112"/>
      <c r="L243" s="460"/>
    </row>
    <row r="244" spans="3:12" ht="15.75" thickBot="1">
      <c r="C244" s="126" t="s">
        <v>44</v>
      </c>
      <c r="D244" s="129" t="s">
        <v>45</v>
      </c>
      <c r="E244" s="128" t="s">
        <v>55</v>
      </c>
      <c r="F244" s="128" t="s">
        <v>57</v>
      </c>
      <c r="G244" s="127" t="s">
        <v>27</v>
      </c>
      <c r="H244" s="133" t="s">
        <v>130</v>
      </c>
      <c r="I244" s="128" t="s">
        <v>46</v>
      </c>
      <c r="J244" s="128" t="s">
        <v>131</v>
      </c>
      <c r="K244" s="128" t="s">
        <v>409</v>
      </c>
      <c r="L244" s="128" t="s">
        <v>410</v>
      </c>
    </row>
    <row r="245" spans="3:12" hidden="1">
      <c r="C245" s="327" t="s">
        <v>47</v>
      </c>
      <c r="D245" s="560">
        <v>70</v>
      </c>
      <c r="E245" s="328"/>
      <c r="F245" s="115">
        <v>30000</v>
      </c>
      <c r="G245" s="329">
        <f t="shared" ref="G245:G253" si="24">E245*F245</f>
        <v>0</v>
      </c>
      <c r="H245" s="330"/>
      <c r="I245" s="116" t="s">
        <v>698</v>
      </c>
      <c r="J245" s="116" t="str">
        <f>VLOOKUP(I245,Presupuesto!$B$11:$C$566,2,0)</f>
        <v>SERVICIOS DE CAPACITACION.</v>
      </c>
      <c r="K245" s="331" t="s">
        <v>1503</v>
      </c>
      <c r="L245" s="116" t="s">
        <v>393</v>
      </c>
    </row>
    <row r="246" spans="3:12">
      <c r="C246" s="99" t="s">
        <v>48</v>
      </c>
      <c r="D246" s="561"/>
      <c r="E246" s="200">
        <f>D245</f>
        <v>70</v>
      </c>
      <c r="F246" s="100">
        <v>50</v>
      </c>
      <c r="G246" s="97">
        <f t="shared" si="24"/>
        <v>3500</v>
      </c>
      <c r="H246" s="161" t="s">
        <v>128</v>
      </c>
      <c r="I246" s="98" t="s">
        <v>716</v>
      </c>
      <c r="J246" s="98" t="str">
        <f>VLOOKUP(I246,Presupuesto!$B$11:$C$566,2,0)</f>
        <v>SERVICIOS DE IMPRENTA PUBLIC.Y REPRODUCCION</v>
      </c>
      <c r="K246" s="98" t="s">
        <v>1360</v>
      </c>
      <c r="L246" s="98" t="s">
        <v>411</v>
      </c>
    </row>
    <row r="247" spans="3:12">
      <c r="C247" s="99" t="s">
        <v>49</v>
      </c>
      <c r="D247" s="561"/>
      <c r="E247" s="200">
        <f>D245</f>
        <v>70</v>
      </c>
      <c r="F247" s="100">
        <v>150</v>
      </c>
      <c r="G247" s="97">
        <f t="shared" si="24"/>
        <v>10500</v>
      </c>
      <c r="H247" s="161" t="s">
        <v>128</v>
      </c>
      <c r="I247" s="98" t="s">
        <v>791</v>
      </c>
      <c r="J247" s="98" t="str">
        <f>VLOOKUP(I247,Presupuesto!$B$11:$C$566,2,0)</f>
        <v>ALIMENTOS B EBIDAS PARA PERSONAS</v>
      </c>
      <c r="K247" s="98" t="s">
        <v>1360</v>
      </c>
      <c r="L247" s="98" t="s">
        <v>394</v>
      </c>
    </row>
    <row r="248" spans="3:12" hidden="1">
      <c r="C248" s="99" t="s">
        <v>50</v>
      </c>
      <c r="D248" s="561"/>
      <c r="E248" s="151">
        <v>0</v>
      </c>
      <c r="F248" s="118">
        <v>10000</v>
      </c>
      <c r="G248" s="97">
        <f t="shared" si="24"/>
        <v>0</v>
      </c>
      <c r="H248" s="161"/>
      <c r="I248" s="322" t="s">
        <v>299</v>
      </c>
      <c r="J248" s="98" t="str">
        <f>VLOOKUP(I248,Presupuesto!$B$11:$C$566,2,0)</f>
        <v>PASAJES (26100-00)</v>
      </c>
      <c r="K248" s="98" t="s">
        <v>1360</v>
      </c>
      <c r="L248" s="98" t="s">
        <v>395</v>
      </c>
    </row>
    <row r="249" spans="3:12" hidden="1">
      <c r="C249" s="99" t="s">
        <v>416</v>
      </c>
      <c r="D249" s="561"/>
      <c r="E249" s="151">
        <v>0</v>
      </c>
      <c r="F249" s="118">
        <v>250</v>
      </c>
      <c r="G249" s="97">
        <f t="shared" si="24"/>
        <v>0</v>
      </c>
      <c r="H249" s="161"/>
      <c r="I249" s="98" t="s">
        <v>820</v>
      </c>
      <c r="J249" s="98" t="str">
        <f>VLOOKUP(I249,Presupuesto!$B$11:$C$566,2,0)</f>
        <v>PRODUCTOS PAPEL Y CARTON</v>
      </c>
      <c r="K249" s="98" t="s">
        <v>1360</v>
      </c>
      <c r="L249" s="98" t="s">
        <v>396</v>
      </c>
    </row>
    <row r="250" spans="3:12">
      <c r="C250" s="99" t="s">
        <v>51</v>
      </c>
      <c r="D250" s="561"/>
      <c r="E250" s="200">
        <f>(D245*25)/500</f>
        <v>3.5</v>
      </c>
      <c r="F250" s="100">
        <v>85</v>
      </c>
      <c r="G250" s="97">
        <f t="shared" si="24"/>
        <v>297.5</v>
      </c>
      <c r="H250" s="161" t="s">
        <v>128</v>
      </c>
      <c r="I250" s="98" t="s">
        <v>820</v>
      </c>
      <c r="J250" s="98" t="str">
        <f>VLOOKUP(I250,Presupuesto!$B$11:$C$566,2,0)</f>
        <v>PRODUCTOS PAPEL Y CARTON</v>
      </c>
      <c r="K250" s="98" t="s">
        <v>1360</v>
      </c>
      <c r="L250" s="98" t="s">
        <v>397</v>
      </c>
    </row>
    <row r="251" spans="3:12">
      <c r="C251" s="99" t="s">
        <v>122</v>
      </c>
      <c r="D251" s="561"/>
      <c r="E251" s="200">
        <f>D245/12</f>
        <v>5.833333333333333</v>
      </c>
      <c r="F251" s="100">
        <v>36</v>
      </c>
      <c r="G251" s="97">
        <f t="shared" si="24"/>
        <v>210</v>
      </c>
      <c r="H251" s="161" t="s">
        <v>128</v>
      </c>
      <c r="I251" s="98" t="s">
        <v>941</v>
      </c>
      <c r="J251" s="98" t="str">
        <f>VLOOKUP(I251,Presupuesto!$B$11:$C$566,2,0)</f>
        <v>UTILES DE ESCRITORIO, OFICINA Y ENSE¥ANZA</v>
      </c>
      <c r="K251" s="98" t="s">
        <v>1360</v>
      </c>
      <c r="L251" s="98" t="s">
        <v>398</v>
      </c>
    </row>
    <row r="252" spans="3:12">
      <c r="C252" s="99" t="s">
        <v>34</v>
      </c>
      <c r="D252" s="561"/>
      <c r="E252" s="200">
        <f>D245/12</f>
        <v>5.833333333333333</v>
      </c>
      <c r="F252" s="100">
        <v>80</v>
      </c>
      <c r="G252" s="97">
        <f t="shared" si="24"/>
        <v>466.66666666666663</v>
      </c>
      <c r="H252" s="537" t="s">
        <v>128</v>
      </c>
      <c r="I252" s="98" t="s">
        <v>941</v>
      </c>
      <c r="J252" s="98" t="str">
        <f>VLOOKUP(I252,Presupuesto!$B$11:$C$566,2,0)</f>
        <v>UTILES DE ESCRITORIO, OFICINA Y ENSE¥ANZA</v>
      </c>
      <c r="K252" s="98" t="s">
        <v>1360</v>
      </c>
      <c r="L252" s="98" t="s">
        <v>399</v>
      </c>
    </row>
    <row r="253" spans="3:12" hidden="1">
      <c r="C253" s="109" t="s">
        <v>52</v>
      </c>
      <c r="D253" s="561"/>
      <c r="E253" s="212">
        <v>0</v>
      </c>
      <c r="F253" s="119">
        <v>25</v>
      </c>
      <c r="G253" s="97">
        <f t="shared" si="24"/>
        <v>0</v>
      </c>
      <c r="H253" s="161"/>
      <c r="I253" s="98" t="s">
        <v>941</v>
      </c>
      <c r="J253" s="98" t="str">
        <f>VLOOKUP(I253,Presupuesto!$B$11:$C$566,2,0)</f>
        <v>UTILES DE ESCRITORIO, OFICINA Y ENSE¥ANZA</v>
      </c>
      <c r="K253" s="98" t="s">
        <v>1360</v>
      </c>
      <c r="L253" s="98" t="s">
        <v>400</v>
      </c>
    </row>
    <row r="254" spans="3:12" ht="15.75" hidden="1" thickBot="1">
      <c r="C254" s="216" t="s">
        <v>429</v>
      </c>
      <c r="D254" s="217">
        <v>0</v>
      </c>
      <c r="E254" s="332">
        <v>0</v>
      </c>
      <c r="F254" s="104">
        <f>HLOOKUP(C254,$AH$2:$BU$3,2,0)</f>
        <v>1150</v>
      </c>
      <c r="G254" s="105">
        <f>D254*E254*F254</f>
        <v>0</v>
      </c>
      <c r="H254" s="333"/>
      <c r="I254" s="334" t="s">
        <v>300</v>
      </c>
      <c r="J254" s="106" t="str">
        <f>VLOOKUP(I254,Presupuesto!$B$11:$C$566,2,0)</f>
        <v>VIATICOS (26200-00)</v>
      </c>
      <c r="K254" s="98" t="s">
        <v>1360</v>
      </c>
      <c r="L254" s="335" t="s">
        <v>411</v>
      </c>
    </row>
    <row r="256" spans="3:12" ht="15.75" thickBot="1"/>
    <row r="257" spans="3:12" ht="15.75" thickBot="1">
      <c r="C257" s="29" t="s">
        <v>43</v>
      </c>
      <c r="D257" s="30">
        <f>SUM(G264:G273)</f>
        <v>5347.916666666667</v>
      </c>
      <c r="E257" s="93"/>
      <c r="F257" s="93"/>
      <c r="G257" s="93"/>
      <c r="H257" s="76"/>
      <c r="I257" s="76"/>
      <c r="J257" s="76"/>
      <c r="K257" s="112"/>
      <c r="L257" s="460"/>
    </row>
    <row r="258" spans="3:12">
      <c r="C258" s="70"/>
      <c r="D258" s="31"/>
      <c r="E258" s="93"/>
      <c r="F258" s="93"/>
      <c r="G258" s="93"/>
      <c r="H258" s="76"/>
      <c r="I258" s="76"/>
      <c r="J258" s="76"/>
      <c r="K258" s="112"/>
      <c r="L258" s="460"/>
    </row>
    <row r="259" spans="3:12">
      <c r="C259" s="70"/>
      <c r="D259" s="31"/>
      <c r="E259" s="93"/>
      <c r="F259" s="93"/>
      <c r="G259" s="93"/>
      <c r="H259" s="76"/>
      <c r="I259" s="76"/>
      <c r="J259" s="76"/>
      <c r="K259" s="112"/>
      <c r="L259" s="460"/>
    </row>
    <row r="260" spans="3:12" ht="15.75">
      <c r="C260" s="202" t="s">
        <v>391</v>
      </c>
      <c r="D260" s="369">
        <v>11119</v>
      </c>
      <c r="E260" s="93"/>
      <c r="F260" s="93"/>
      <c r="G260" s="93"/>
      <c r="H260" s="76"/>
      <c r="I260" s="76"/>
      <c r="J260" s="76"/>
      <c r="K260" s="112"/>
      <c r="L260" s="460"/>
    </row>
    <row r="261" spans="3:12" ht="18.75">
      <c r="C261" s="210" t="str">
        <f>IFERROR(VLOOKUP(D260,'1. Desarrollo e Innov. Curricu.'!$F:$G,2,FALSE),IFERROR(VLOOKUP(D260,'2. Investigación Científica'!$F:$G,2,FALSE),IFERROR(VLOOKUP(D260,'3. Vinculación Univ. Sociedad'!$F:$G,2,FALSE),IFERROR(VLOOKUP(D260,'4. Docencia y Profesorado Univ.'!$F:$G,2,FALSE),IFERROR(VLOOKUP(D260,'5. Estudiantes y Graduados'!$F:$G,2,FALSE),IFERROR(VLOOKUP(D260,'11. Gestion Administrativa'!$F:$G,2,FALSE),IFERROR(VLOOKUP(D260,'13. Gestión Académica'!$F:$G,2,FALSE),IFERROR(VLOOKUP(D260,'9. Asegura. de la Calid. y M'!$F:$G,2,FALSE),IFERROR(VLOOKUP(D260,'6. Gestión del Conocimiento'!$F:$G,2,FALSE),IFERROR(VLOOKUP(D260,'15. Gobernabilidad y Proceso...'!$F:$G,2,FALSE),IFERROR(VLOOKUP(D260,'12. Gestión del Talento Humano'!$F:$G,2,FALSE),IFERROR(VLOOKUP(D260,'14. Internacional... de la E.S.'!$F:$G,2,FALSE),IFERROR(VLOOKUP(D260,'10. Posgrado'!$F:$G,2,FALSE),IFERROR(VLOOKUP(D260,'17. Gestión TIC'!$F:$G,2,FALSE),IFERROR(VLOOKUP(D260,'16. Desa. del Sistema Educ.Sup.'!$F:$G,2,FALSE),IFERROR(VLOOKUP(D260,'8. Cultura de Inno. Insti...'!$F:$G,2,FALSE),VLOOKUP(D260,'7. Lo Esencial de la Reforma U.'!$F:$G,2,0)))))))))))))))))</f>
        <v>Diseño del programa de capacitación y realización de la misma</v>
      </c>
      <c r="D261" s="31"/>
      <c r="E261" s="93"/>
      <c r="F261" s="93"/>
      <c r="G261" s="93"/>
      <c r="H261" s="76"/>
      <c r="I261" s="76"/>
      <c r="J261" s="76"/>
      <c r="K261" s="112"/>
      <c r="L261" s="460"/>
    </row>
    <row r="262" spans="3:12" ht="15.75" thickBot="1">
      <c r="C262" s="70"/>
      <c r="D262" s="31"/>
      <c r="E262" s="93"/>
      <c r="F262" s="93"/>
      <c r="G262" s="93"/>
      <c r="H262" s="76"/>
      <c r="I262" s="76"/>
      <c r="J262" s="76"/>
      <c r="K262" s="112"/>
      <c r="L262" s="460"/>
    </row>
    <row r="263" spans="3:12" ht="15.75" thickBot="1">
      <c r="C263" s="126" t="s">
        <v>44</v>
      </c>
      <c r="D263" s="129" t="s">
        <v>45</v>
      </c>
      <c r="E263" s="128" t="s">
        <v>55</v>
      </c>
      <c r="F263" s="128" t="s">
        <v>57</v>
      </c>
      <c r="G263" s="127" t="s">
        <v>27</v>
      </c>
      <c r="H263" s="133" t="s">
        <v>130</v>
      </c>
      <c r="I263" s="128" t="s">
        <v>46</v>
      </c>
      <c r="J263" s="128" t="s">
        <v>131</v>
      </c>
      <c r="K263" s="128" t="s">
        <v>409</v>
      </c>
      <c r="L263" s="128" t="s">
        <v>410</v>
      </c>
    </row>
    <row r="264" spans="3:12" hidden="1">
      <c r="C264" s="327" t="s">
        <v>47</v>
      </c>
      <c r="D264" s="560">
        <v>25</v>
      </c>
      <c r="E264" s="328"/>
      <c r="F264" s="115">
        <v>30000</v>
      </c>
      <c r="G264" s="329">
        <f t="shared" ref="G264:G272" si="25">E264*F264</f>
        <v>0</v>
      </c>
      <c r="H264" s="330"/>
      <c r="I264" s="116" t="s">
        <v>698</v>
      </c>
      <c r="J264" s="116" t="str">
        <f>VLOOKUP(I264,Presupuesto!$B$11:$C$566,2,0)</f>
        <v>SERVICIOS DE CAPACITACION.</v>
      </c>
      <c r="K264" s="331" t="s">
        <v>1503</v>
      </c>
      <c r="L264" s="116" t="s">
        <v>393</v>
      </c>
    </row>
    <row r="265" spans="3:12">
      <c r="C265" s="99" t="s">
        <v>48</v>
      </c>
      <c r="D265" s="561"/>
      <c r="E265" s="200">
        <f>D264</f>
        <v>25</v>
      </c>
      <c r="F265" s="100">
        <v>50</v>
      </c>
      <c r="G265" s="97">
        <f t="shared" si="25"/>
        <v>1250</v>
      </c>
      <c r="H265" s="161" t="s">
        <v>128</v>
      </c>
      <c r="I265" s="98" t="s">
        <v>716</v>
      </c>
      <c r="J265" s="98" t="str">
        <f>VLOOKUP(I265,Presupuesto!$B$11:$C$566,2,0)</f>
        <v>SERVICIOS DE IMPRENTA PUBLIC.Y REPRODUCCION</v>
      </c>
      <c r="K265" s="98" t="s">
        <v>1363</v>
      </c>
      <c r="L265" s="98" t="s">
        <v>396</v>
      </c>
    </row>
    <row r="266" spans="3:12">
      <c r="C266" s="99" t="s">
        <v>49</v>
      </c>
      <c r="D266" s="561"/>
      <c r="E266" s="200">
        <f>D264</f>
        <v>25</v>
      </c>
      <c r="F266" s="100">
        <v>150</v>
      </c>
      <c r="G266" s="97">
        <f t="shared" si="25"/>
        <v>3750</v>
      </c>
      <c r="H266" s="161" t="s">
        <v>128</v>
      </c>
      <c r="I266" s="98" t="s">
        <v>791</v>
      </c>
      <c r="J266" s="98" t="str">
        <f>VLOOKUP(I266,Presupuesto!$B$11:$C$566,2,0)</f>
        <v>ALIMENTOS B EBIDAS PARA PERSONAS</v>
      </c>
      <c r="K266" s="98" t="s">
        <v>1363</v>
      </c>
      <c r="L266" s="98" t="s">
        <v>397</v>
      </c>
    </row>
    <row r="267" spans="3:12" hidden="1">
      <c r="C267" s="99" t="s">
        <v>50</v>
      </c>
      <c r="D267" s="561"/>
      <c r="E267" s="151">
        <v>0</v>
      </c>
      <c r="F267" s="118">
        <v>10000</v>
      </c>
      <c r="G267" s="97">
        <f t="shared" si="25"/>
        <v>0</v>
      </c>
      <c r="H267" s="161"/>
      <c r="I267" s="322" t="s">
        <v>299</v>
      </c>
      <c r="J267" s="98" t="str">
        <f>VLOOKUP(I267,Presupuesto!$B$11:$C$566,2,0)</f>
        <v>PASAJES (26100-00)</v>
      </c>
      <c r="K267" s="98" t="s">
        <v>1360</v>
      </c>
      <c r="L267" s="98" t="s">
        <v>398</v>
      </c>
    </row>
    <row r="268" spans="3:12" hidden="1">
      <c r="C268" s="99" t="s">
        <v>416</v>
      </c>
      <c r="D268" s="561"/>
      <c r="E268" s="151">
        <v>0</v>
      </c>
      <c r="F268" s="118">
        <v>250</v>
      </c>
      <c r="G268" s="97">
        <f t="shared" si="25"/>
        <v>0</v>
      </c>
      <c r="H268" s="161"/>
      <c r="I268" s="98" t="s">
        <v>820</v>
      </c>
      <c r="J268" s="98" t="str">
        <f>VLOOKUP(I268,Presupuesto!$B$11:$C$566,2,0)</f>
        <v>PRODUCTOS PAPEL Y CARTON</v>
      </c>
      <c r="K268" s="98" t="s">
        <v>1360</v>
      </c>
      <c r="L268" s="98" t="s">
        <v>399</v>
      </c>
    </row>
    <row r="269" spans="3:12">
      <c r="C269" s="99" t="s">
        <v>51</v>
      </c>
      <c r="D269" s="561"/>
      <c r="E269" s="200">
        <f>(D264*25)/500</f>
        <v>1.25</v>
      </c>
      <c r="F269" s="100">
        <v>85</v>
      </c>
      <c r="G269" s="97">
        <f t="shared" si="25"/>
        <v>106.25</v>
      </c>
      <c r="H269" s="161" t="s">
        <v>128</v>
      </c>
      <c r="I269" s="98" t="s">
        <v>820</v>
      </c>
      <c r="J269" s="98" t="str">
        <f>VLOOKUP(I269,Presupuesto!$B$11:$C$566,2,0)</f>
        <v>PRODUCTOS PAPEL Y CARTON</v>
      </c>
      <c r="K269" s="98" t="s">
        <v>1363</v>
      </c>
      <c r="L269" s="98" t="s">
        <v>400</v>
      </c>
    </row>
    <row r="270" spans="3:12">
      <c r="C270" s="99" t="s">
        <v>122</v>
      </c>
      <c r="D270" s="561"/>
      <c r="E270" s="200">
        <f>D264/12</f>
        <v>2.0833333333333335</v>
      </c>
      <c r="F270" s="100">
        <v>36</v>
      </c>
      <c r="G270" s="97">
        <f t="shared" si="25"/>
        <v>75</v>
      </c>
      <c r="H270" s="161" t="s">
        <v>128</v>
      </c>
      <c r="I270" s="98" t="s">
        <v>941</v>
      </c>
      <c r="J270" s="98" t="str">
        <f>VLOOKUP(I270,Presupuesto!$B$11:$C$566,2,0)</f>
        <v>UTILES DE ESCRITORIO, OFICINA Y ENSE¥ANZA</v>
      </c>
      <c r="K270" s="98" t="s">
        <v>1363</v>
      </c>
      <c r="L270" s="98" t="s">
        <v>401</v>
      </c>
    </row>
    <row r="271" spans="3:12">
      <c r="C271" s="99" t="s">
        <v>34</v>
      </c>
      <c r="D271" s="561"/>
      <c r="E271" s="200">
        <f>D264/12</f>
        <v>2.0833333333333335</v>
      </c>
      <c r="F271" s="100">
        <v>80</v>
      </c>
      <c r="G271" s="97">
        <f t="shared" si="25"/>
        <v>166.66666666666669</v>
      </c>
      <c r="H271" s="537" t="s">
        <v>128</v>
      </c>
      <c r="I271" s="98" t="s">
        <v>941</v>
      </c>
      <c r="J271" s="98" t="str">
        <f>VLOOKUP(I271,Presupuesto!$B$11:$C$566,2,0)</f>
        <v>UTILES DE ESCRITORIO, OFICINA Y ENSE¥ANZA</v>
      </c>
      <c r="K271" s="98" t="s">
        <v>1363</v>
      </c>
      <c r="L271" s="98" t="s">
        <v>402</v>
      </c>
    </row>
    <row r="272" spans="3:12" hidden="1">
      <c r="C272" s="109" t="s">
        <v>52</v>
      </c>
      <c r="D272" s="561"/>
      <c r="E272" s="212">
        <v>0</v>
      </c>
      <c r="F272" s="119">
        <v>25</v>
      </c>
      <c r="G272" s="97">
        <f t="shared" si="25"/>
        <v>0</v>
      </c>
      <c r="H272" s="161"/>
      <c r="I272" s="98" t="s">
        <v>941</v>
      </c>
      <c r="J272" s="98" t="str">
        <f>VLOOKUP(I272,Presupuesto!$B$11:$C$566,2,0)</f>
        <v>UTILES DE ESCRITORIO, OFICINA Y ENSE¥ANZA</v>
      </c>
      <c r="K272" s="98" t="s">
        <v>1360</v>
      </c>
      <c r="L272" s="98" t="s">
        <v>403</v>
      </c>
    </row>
    <row r="273" spans="3:12" ht="15.75" hidden="1" thickBot="1">
      <c r="C273" s="216" t="s">
        <v>429</v>
      </c>
      <c r="D273" s="217">
        <v>0</v>
      </c>
      <c r="E273" s="332">
        <v>0</v>
      </c>
      <c r="F273" s="104">
        <f>HLOOKUP(C273,$AH$2:$BU$3,2,0)</f>
        <v>1150</v>
      </c>
      <c r="G273" s="105">
        <f>D273*E273*F273</f>
        <v>0</v>
      </c>
      <c r="H273" s="333"/>
      <c r="I273" s="334" t="s">
        <v>300</v>
      </c>
      <c r="J273" s="106" t="str">
        <f>VLOOKUP(I273,Presupuesto!$B$11:$C$566,2,0)</f>
        <v>VIATICOS (26200-00)</v>
      </c>
      <c r="K273" s="98" t="s">
        <v>1360</v>
      </c>
      <c r="L273" s="98" t="s">
        <v>2080</v>
      </c>
    </row>
    <row r="275" spans="3:12" ht="15.75" thickBot="1"/>
    <row r="276" spans="3:12" ht="15.75" thickBot="1">
      <c r="C276" s="29" t="s">
        <v>43</v>
      </c>
      <c r="D276" s="30">
        <f>SUM(G283:G292)</f>
        <v>5347.916666666667</v>
      </c>
      <c r="E276" s="93"/>
      <c r="F276" s="93"/>
      <c r="G276" s="93"/>
      <c r="H276" s="76"/>
      <c r="I276" s="76"/>
      <c r="J276" s="76"/>
      <c r="K276" s="112"/>
      <c r="L276" s="460"/>
    </row>
    <row r="277" spans="3:12">
      <c r="C277" s="70"/>
      <c r="D277" s="31"/>
      <c r="E277" s="93"/>
      <c r="F277" s="93"/>
      <c r="G277" s="93"/>
      <c r="H277" s="76"/>
      <c r="I277" s="76"/>
      <c r="J277" s="76"/>
      <c r="K277" s="112"/>
      <c r="L277" s="460"/>
    </row>
    <row r="278" spans="3:12">
      <c r="C278" s="70"/>
      <c r="D278" s="31"/>
      <c r="E278" s="93"/>
      <c r="F278" s="93"/>
      <c r="G278" s="93"/>
      <c r="H278" s="76"/>
      <c r="I278" s="76"/>
      <c r="J278" s="76"/>
      <c r="K278" s="112"/>
      <c r="L278" s="460"/>
    </row>
    <row r="279" spans="3:12" ht="15.75">
      <c r="C279" s="202" t="s">
        <v>391</v>
      </c>
      <c r="D279" s="369">
        <v>12121</v>
      </c>
      <c r="E279" s="93"/>
      <c r="F279" s="93"/>
      <c r="G279" s="93"/>
      <c r="H279" s="76"/>
      <c r="I279" s="76"/>
      <c r="J279" s="76"/>
      <c r="K279" s="112"/>
      <c r="L279" s="460"/>
    </row>
    <row r="280" spans="3:12" ht="18.75">
      <c r="C280" s="210" t="str">
        <f>IFERROR(VLOOKUP(D279,'1. Desarrollo e Innov. Curricu.'!$F:$G,2,FALSE),IFERROR(VLOOKUP(D279,'2. Investigación Científica'!$F:$G,2,FALSE),IFERROR(VLOOKUP(D279,'3. Vinculación Univ. Sociedad'!$F:$G,2,FALSE),IFERROR(VLOOKUP(D279,'4. Docencia y Profesorado Univ.'!$F:$G,2,FALSE),IFERROR(VLOOKUP(D279,'5. Estudiantes y Graduados'!$F:$G,2,FALSE),IFERROR(VLOOKUP(D279,'11. Gestion Administrativa'!$F:$G,2,FALSE),IFERROR(VLOOKUP(D279,'13. Gestión Académica'!$F:$G,2,FALSE),IFERROR(VLOOKUP(D279,'9. Asegura. de la Calid. y M'!$F:$G,2,FALSE),IFERROR(VLOOKUP(D279,'6. Gestión del Conocimiento'!$F:$G,2,FALSE),IFERROR(VLOOKUP(D279,'15. Gobernabilidad y Proceso...'!$F:$G,2,FALSE),IFERROR(VLOOKUP(D279,'12. Gestión del Talento Humano'!$F:$G,2,FALSE),IFERROR(VLOOKUP(D279,'14. Internacional... de la E.S.'!$F:$G,2,FALSE),IFERROR(VLOOKUP(D279,'10. Posgrado'!$F:$G,2,FALSE),IFERROR(VLOOKUP(D279,'17. Gestión TIC'!$F:$G,2,FALSE),IFERROR(VLOOKUP(D279,'16. Desa. del Sistema Educ.Sup.'!$F:$G,2,FALSE),IFERROR(VLOOKUP(D279,'8. Cultura de Inno. Insti...'!$F:$G,2,FALSE),VLOOKUP(D279,'7. Lo Esencial de la Reforma U.'!$F:$G,2,0)))))))))))))))))</f>
        <v>a.1 Diseñar y ejecutar un plan de capacitación para todos los recursos humanos.</v>
      </c>
      <c r="D280" s="31"/>
      <c r="E280" s="93"/>
      <c r="F280" s="93"/>
      <c r="G280" s="93"/>
      <c r="H280" s="76"/>
      <c r="I280" s="76"/>
      <c r="J280" s="76"/>
      <c r="K280" s="112"/>
      <c r="L280" s="460"/>
    </row>
    <row r="281" spans="3:12" ht="15.75" thickBot="1">
      <c r="C281" s="70"/>
      <c r="D281" s="31"/>
      <c r="E281" s="93"/>
      <c r="F281" s="93"/>
      <c r="G281" s="93"/>
      <c r="H281" s="76"/>
      <c r="I281" s="76"/>
      <c r="J281" s="76"/>
      <c r="K281" s="112"/>
      <c r="L281" s="460"/>
    </row>
    <row r="282" spans="3:12" ht="15.75" thickBot="1">
      <c r="C282" s="126" t="s">
        <v>44</v>
      </c>
      <c r="D282" s="129" t="s">
        <v>45</v>
      </c>
      <c r="E282" s="128" t="s">
        <v>55</v>
      </c>
      <c r="F282" s="128" t="s">
        <v>57</v>
      </c>
      <c r="G282" s="127" t="s">
        <v>27</v>
      </c>
      <c r="H282" s="133" t="s">
        <v>130</v>
      </c>
      <c r="I282" s="128" t="s">
        <v>46</v>
      </c>
      <c r="J282" s="128" t="s">
        <v>131</v>
      </c>
      <c r="K282" s="128" t="s">
        <v>409</v>
      </c>
      <c r="L282" s="128" t="s">
        <v>410</v>
      </c>
    </row>
    <row r="283" spans="3:12" hidden="1">
      <c r="C283" s="327" t="s">
        <v>47</v>
      </c>
      <c r="D283" s="560">
        <v>25</v>
      </c>
      <c r="E283" s="328"/>
      <c r="F283" s="115">
        <v>30000</v>
      </c>
      <c r="G283" s="329">
        <f t="shared" ref="G283:G291" si="26">E283*F283</f>
        <v>0</v>
      </c>
      <c r="H283" s="330"/>
      <c r="I283" s="116" t="s">
        <v>698</v>
      </c>
      <c r="J283" s="116" t="str">
        <f>VLOOKUP(I283,Presupuesto!$B$11:$C$566,2,0)</f>
        <v>SERVICIOS DE CAPACITACION.</v>
      </c>
      <c r="K283" s="331" t="s">
        <v>1503</v>
      </c>
      <c r="L283" s="116" t="s">
        <v>393</v>
      </c>
    </row>
    <row r="284" spans="3:12">
      <c r="C284" s="99" t="s">
        <v>48</v>
      </c>
      <c r="D284" s="561"/>
      <c r="E284" s="200">
        <f>D283</f>
        <v>25</v>
      </c>
      <c r="F284" s="100">
        <v>50</v>
      </c>
      <c r="G284" s="97">
        <f t="shared" si="26"/>
        <v>1250</v>
      </c>
      <c r="H284" s="161" t="s">
        <v>128</v>
      </c>
      <c r="I284" s="98" t="s">
        <v>716</v>
      </c>
      <c r="J284" s="98" t="str">
        <f>VLOOKUP(I284,Presupuesto!$B$11:$C$566,2,0)</f>
        <v>SERVICIOS DE IMPRENTA PUBLIC.Y REPRODUCCION</v>
      </c>
      <c r="K284" s="98" t="s">
        <v>1364</v>
      </c>
      <c r="L284" s="98" t="s">
        <v>396</v>
      </c>
    </row>
    <row r="285" spans="3:12">
      <c r="C285" s="99" t="s">
        <v>49</v>
      </c>
      <c r="D285" s="561"/>
      <c r="E285" s="200">
        <f>D283</f>
        <v>25</v>
      </c>
      <c r="F285" s="100">
        <v>150</v>
      </c>
      <c r="G285" s="97">
        <f t="shared" si="26"/>
        <v>3750</v>
      </c>
      <c r="H285" s="161" t="s">
        <v>128</v>
      </c>
      <c r="I285" s="98" t="s">
        <v>791</v>
      </c>
      <c r="J285" s="98" t="str">
        <f>VLOOKUP(I285,Presupuesto!$B$11:$C$566,2,0)</f>
        <v>ALIMENTOS B EBIDAS PARA PERSONAS</v>
      </c>
      <c r="K285" s="98" t="s">
        <v>1364</v>
      </c>
      <c r="L285" s="98" t="s">
        <v>397</v>
      </c>
    </row>
    <row r="286" spans="3:12" hidden="1">
      <c r="C286" s="99" t="s">
        <v>50</v>
      </c>
      <c r="D286" s="561"/>
      <c r="E286" s="151">
        <v>0</v>
      </c>
      <c r="F286" s="118">
        <v>10000</v>
      </c>
      <c r="G286" s="97">
        <f t="shared" si="26"/>
        <v>0</v>
      </c>
      <c r="H286" s="161"/>
      <c r="I286" s="322" t="s">
        <v>299</v>
      </c>
      <c r="J286" s="98" t="str">
        <f>VLOOKUP(I286,Presupuesto!$B$11:$C$566,2,0)</f>
        <v>PASAJES (26100-00)</v>
      </c>
      <c r="K286" s="98" t="s">
        <v>1360</v>
      </c>
      <c r="L286" s="98" t="s">
        <v>398</v>
      </c>
    </row>
    <row r="287" spans="3:12" hidden="1">
      <c r="C287" s="99" t="s">
        <v>416</v>
      </c>
      <c r="D287" s="561"/>
      <c r="E287" s="151">
        <v>0</v>
      </c>
      <c r="F287" s="118">
        <v>250</v>
      </c>
      <c r="G287" s="97">
        <f t="shared" si="26"/>
        <v>0</v>
      </c>
      <c r="H287" s="161"/>
      <c r="I287" s="98" t="s">
        <v>820</v>
      </c>
      <c r="J287" s="98" t="str">
        <f>VLOOKUP(I287,Presupuesto!$B$11:$C$566,2,0)</f>
        <v>PRODUCTOS PAPEL Y CARTON</v>
      </c>
      <c r="K287" s="98" t="s">
        <v>1360</v>
      </c>
      <c r="L287" s="98" t="s">
        <v>399</v>
      </c>
    </row>
    <row r="288" spans="3:12">
      <c r="C288" s="99" t="s">
        <v>51</v>
      </c>
      <c r="D288" s="561"/>
      <c r="E288" s="200">
        <f>(D283*25)/500</f>
        <v>1.25</v>
      </c>
      <c r="F288" s="100">
        <v>85</v>
      </c>
      <c r="G288" s="97">
        <f t="shared" si="26"/>
        <v>106.25</v>
      </c>
      <c r="H288" s="161" t="s">
        <v>128</v>
      </c>
      <c r="I288" s="98" t="s">
        <v>820</v>
      </c>
      <c r="J288" s="98" t="str">
        <f>VLOOKUP(I288,Presupuesto!$B$11:$C$566,2,0)</f>
        <v>PRODUCTOS PAPEL Y CARTON</v>
      </c>
      <c r="K288" s="98" t="s">
        <v>1364</v>
      </c>
      <c r="L288" s="98" t="s">
        <v>400</v>
      </c>
    </row>
    <row r="289" spans="3:12">
      <c r="C289" s="99" t="s">
        <v>122</v>
      </c>
      <c r="D289" s="561"/>
      <c r="E289" s="200">
        <f>D283/12</f>
        <v>2.0833333333333335</v>
      </c>
      <c r="F289" s="100">
        <v>36</v>
      </c>
      <c r="G289" s="97">
        <f t="shared" si="26"/>
        <v>75</v>
      </c>
      <c r="H289" s="161" t="s">
        <v>128</v>
      </c>
      <c r="I289" s="98" t="s">
        <v>941</v>
      </c>
      <c r="J289" s="98" t="str">
        <f>VLOOKUP(I289,Presupuesto!$B$11:$C$566,2,0)</f>
        <v>UTILES DE ESCRITORIO, OFICINA Y ENSE¥ANZA</v>
      </c>
      <c r="K289" s="98" t="s">
        <v>1364</v>
      </c>
      <c r="L289" s="98" t="s">
        <v>401</v>
      </c>
    </row>
    <row r="290" spans="3:12">
      <c r="C290" s="99" t="s">
        <v>34</v>
      </c>
      <c r="D290" s="561"/>
      <c r="E290" s="200">
        <f>D283/12</f>
        <v>2.0833333333333335</v>
      </c>
      <c r="F290" s="100">
        <v>80</v>
      </c>
      <c r="G290" s="97">
        <f t="shared" si="26"/>
        <v>166.66666666666669</v>
      </c>
      <c r="H290" s="537" t="s">
        <v>128</v>
      </c>
      <c r="I290" s="98" t="s">
        <v>941</v>
      </c>
      <c r="J290" s="98" t="str">
        <f>VLOOKUP(I290,Presupuesto!$B$11:$C$566,2,0)</f>
        <v>UTILES DE ESCRITORIO, OFICINA Y ENSE¥ANZA</v>
      </c>
      <c r="K290" s="98" t="s">
        <v>1364</v>
      </c>
      <c r="L290" s="98" t="s">
        <v>402</v>
      </c>
    </row>
    <row r="291" spans="3:12" hidden="1">
      <c r="C291" s="109" t="s">
        <v>52</v>
      </c>
      <c r="D291" s="561"/>
      <c r="E291" s="212">
        <v>0</v>
      </c>
      <c r="F291" s="119">
        <v>25</v>
      </c>
      <c r="G291" s="97">
        <f t="shared" si="26"/>
        <v>0</v>
      </c>
      <c r="H291" s="161"/>
      <c r="I291" s="98" t="s">
        <v>941</v>
      </c>
      <c r="J291" s="98" t="str">
        <f>VLOOKUP(I291,Presupuesto!$B$11:$C$566,2,0)</f>
        <v>UTILES DE ESCRITORIO, OFICINA Y ENSE¥ANZA</v>
      </c>
      <c r="K291" s="98" t="s">
        <v>1360</v>
      </c>
      <c r="L291" s="98" t="s">
        <v>403</v>
      </c>
    </row>
    <row r="292" spans="3:12" ht="15.75" hidden="1" thickBot="1">
      <c r="C292" s="216" t="s">
        <v>429</v>
      </c>
      <c r="D292" s="217">
        <v>0</v>
      </c>
      <c r="E292" s="332">
        <v>0</v>
      </c>
      <c r="F292" s="104">
        <f>HLOOKUP(C292,$AH$2:$BU$3,2,0)</f>
        <v>1150</v>
      </c>
      <c r="G292" s="105">
        <f>D292*E292*F292</f>
        <v>0</v>
      </c>
      <c r="H292" s="333"/>
      <c r="I292" s="334" t="s">
        <v>300</v>
      </c>
      <c r="J292" s="106" t="str">
        <f>VLOOKUP(I292,Presupuesto!$B$11:$C$566,2,0)</f>
        <v>VIATICOS (26200-00)</v>
      </c>
      <c r="K292" s="98" t="s">
        <v>1360</v>
      </c>
      <c r="L292" s="98" t="s">
        <v>2080</v>
      </c>
    </row>
    <row r="294" spans="3:12" ht="15.75" thickBot="1"/>
    <row r="295" spans="3:12" ht="15.75" thickBot="1">
      <c r="C295" s="29" t="s">
        <v>43</v>
      </c>
      <c r="D295" s="30">
        <f>SUM(G302:G311)</f>
        <v>5347.916666666667</v>
      </c>
      <c r="E295" s="93"/>
      <c r="F295" s="93"/>
      <c r="G295" s="93"/>
      <c r="H295" s="76"/>
      <c r="I295" s="76"/>
      <c r="J295" s="76"/>
      <c r="K295" s="112"/>
      <c r="L295" s="460"/>
    </row>
    <row r="296" spans="3:12">
      <c r="C296" s="70"/>
      <c r="D296" s="31"/>
      <c r="E296" s="93"/>
      <c r="F296" s="93"/>
      <c r="G296" s="93"/>
      <c r="H296" s="76"/>
      <c r="I296" s="76"/>
      <c r="J296" s="76"/>
      <c r="K296" s="112"/>
      <c r="L296" s="460"/>
    </row>
    <row r="297" spans="3:12">
      <c r="C297" s="70"/>
      <c r="D297" s="31"/>
      <c r="E297" s="93"/>
      <c r="F297" s="93"/>
      <c r="G297" s="93"/>
      <c r="H297" s="76"/>
      <c r="I297" s="76"/>
      <c r="J297" s="76"/>
      <c r="K297" s="112"/>
      <c r="L297" s="460"/>
    </row>
    <row r="298" spans="3:12" ht="15.75">
      <c r="C298" s="202" t="s">
        <v>391</v>
      </c>
      <c r="D298" s="369">
        <v>13134</v>
      </c>
      <c r="E298" s="93"/>
      <c r="F298" s="93"/>
      <c r="G298" s="93"/>
      <c r="H298" s="76"/>
      <c r="I298" s="76"/>
      <c r="J298" s="76"/>
      <c r="K298" s="112"/>
      <c r="L298" s="460"/>
    </row>
    <row r="299" spans="3:12" ht="18.75">
      <c r="C299" s="210" t="str">
        <f>IFERROR(VLOOKUP(D298,'1. Desarrollo e Innov. Curricu.'!$F:$G,2,FALSE),IFERROR(VLOOKUP(D298,'2. Investigación Científica'!$F:$G,2,FALSE),IFERROR(VLOOKUP(D298,'3. Vinculación Univ. Sociedad'!$F:$G,2,FALSE),IFERROR(VLOOKUP(D298,'4. Docencia y Profesorado Univ.'!$F:$G,2,FALSE),IFERROR(VLOOKUP(D298,'5. Estudiantes y Graduados'!$F:$G,2,FALSE),IFERROR(VLOOKUP(D298,'11. Gestion Administrativa'!$F:$G,2,FALSE),IFERROR(VLOOKUP(D298,'13. Gestión Académica'!$F:$G,2,FALSE),IFERROR(VLOOKUP(D298,'9. Asegura. de la Calid. y M'!$F:$G,2,FALSE),IFERROR(VLOOKUP(D298,'6. Gestión del Conocimiento'!$F:$G,2,FALSE),IFERROR(VLOOKUP(D298,'15. Gobernabilidad y Proceso...'!$F:$G,2,FALSE),IFERROR(VLOOKUP(D298,'12. Gestión del Talento Humano'!$F:$G,2,FALSE),IFERROR(VLOOKUP(D298,'14. Internacional... de la E.S.'!$F:$G,2,FALSE),IFERROR(VLOOKUP(D298,'10. Posgrado'!$F:$G,2,FALSE),IFERROR(VLOOKUP(D298,'17. Gestión TIC'!$F:$G,2,FALSE),IFERROR(VLOOKUP(D298,'16. Desa. del Sistema Educ.Sup.'!$F:$G,2,FALSE),IFERROR(VLOOKUP(D298,'8. Cultura de Inno. Insti...'!$F:$G,2,FALSE),VLOOKUP(D298,'7. Lo Esencial de la Reforma U.'!$F:$G,2,0)))))))))))))))))</f>
        <v>1. Elaborar talleres acerca de la Biblioteca UNAH. 2. Elaborar talleres de buscadores académicos. 3 Elaborar talleres sobre como hacer referencias bibliográficas</v>
      </c>
      <c r="D299" s="31"/>
      <c r="E299" s="93"/>
      <c r="F299" s="93"/>
      <c r="G299" s="93"/>
      <c r="H299" s="76"/>
      <c r="I299" s="76"/>
      <c r="J299" s="76"/>
      <c r="K299" s="112"/>
      <c r="L299" s="460"/>
    </row>
    <row r="300" spans="3:12" ht="15.75" thickBot="1">
      <c r="C300" s="70"/>
      <c r="D300" s="31"/>
      <c r="E300" s="93"/>
      <c r="F300" s="93"/>
      <c r="G300" s="93"/>
      <c r="H300" s="76"/>
      <c r="I300" s="76"/>
      <c r="J300" s="76"/>
      <c r="K300" s="112"/>
      <c r="L300" s="460"/>
    </row>
    <row r="301" spans="3:12" ht="15.75" thickBot="1">
      <c r="C301" s="126" t="s">
        <v>44</v>
      </c>
      <c r="D301" s="129" t="s">
        <v>45</v>
      </c>
      <c r="E301" s="128" t="s">
        <v>55</v>
      </c>
      <c r="F301" s="128" t="s">
        <v>57</v>
      </c>
      <c r="G301" s="127" t="s">
        <v>27</v>
      </c>
      <c r="H301" s="133" t="s">
        <v>130</v>
      </c>
      <c r="I301" s="128" t="s">
        <v>46</v>
      </c>
      <c r="J301" s="128" t="s">
        <v>131</v>
      </c>
      <c r="K301" s="128" t="s">
        <v>409</v>
      </c>
      <c r="L301" s="128" t="s">
        <v>410</v>
      </c>
    </row>
    <row r="302" spans="3:12" hidden="1">
      <c r="C302" s="327" t="s">
        <v>47</v>
      </c>
      <c r="D302" s="560">
        <v>25</v>
      </c>
      <c r="E302" s="328"/>
      <c r="F302" s="115">
        <v>30000</v>
      </c>
      <c r="G302" s="329">
        <f t="shared" ref="G302:G310" si="27">E302*F302</f>
        <v>0</v>
      </c>
      <c r="H302" s="330"/>
      <c r="I302" s="116" t="s">
        <v>698</v>
      </c>
      <c r="J302" s="116" t="str">
        <f>VLOOKUP(I302,Presupuesto!$B$11:$C$566,2,0)</f>
        <v>SERVICIOS DE CAPACITACION.</v>
      </c>
      <c r="K302" s="331" t="s">
        <v>1503</v>
      </c>
      <c r="L302" s="116" t="s">
        <v>393</v>
      </c>
    </row>
    <row r="303" spans="3:12">
      <c r="C303" s="99" t="s">
        <v>48</v>
      </c>
      <c r="D303" s="561"/>
      <c r="E303" s="200">
        <f>D302</f>
        <v>25</v>
      </c>
      <c r="F303" s="100">
        <v>50</v>
      </c>
      <c r="G303" s="97">
        <f t="shared" si="27"/>
        <v>1250</v>
      </c>
      <c r="H303" s="161" t="s">
        <v>128</v>
      </c>
      <c r="I303" s="98" t="s">
        <v>716</v>
      </c>
      <c r="J303" s="98" t="str">
        <f>VLOOKUP(I303,Presupuesto!$B$11:$C$566,2,0)</f>
        <v>SERVICIOS DE IMPRENTA PUBLIC.Y REPRODUCCION</v>
      </c>
      <c r="K303" s="98" t="s">
        <v>1365</v>
      </c>
      <c r="L303" s="98" t="s">
        <v>396</v>
      </c>
    </row>
    <row r="304" spans="3:12">
      <c r="C304" s="99" t="s">
        <v>49</v>
      </c>
      <c r="D304" s="561"/>
      <c r="E304" s="200">
        <f>D302</f>
        <v>25</v>
      </c>
      <c r="F304" s="100">
        <v>150</v>
      </c>
      <c r="G304" s="97">
        <f t="shared" si="27"/>
        <v>3750</v>
      </c>
      <c r="H304" s="161" t="s">
        <v>128</v>
      </c>
      <c r="I304" s="98" t="s">
        <v>791</v>
      </c>
      <c r="J304" s="98" t="str">
        <f>VLOOKUP(I304,Presupuesto!$B$11:$C$566,2,0)</f>
        <v>ALIMENTOS B EBIDAS PARA PERSONAS</v>
      </c>
      <c r="K304" s="98" t="s">
        <v>1365</v>
      </c>
      <c r="L304" s="98" t="s">
        <v>397</v>
      </c>
    </row>
    <row r="305" spans="3:12" hidden="1">
      <c r="C305" s="99" t="s">
        <v>50</v>
      </c>
      <c r="D305" s="561"/>
      <c r="E305" s="151">
        <v>0</v>
      </c>
      <c r="F305" s="118">
        <v>10000</v>
      </c>
      <c r="G305" s="97">
        <f t="shared" si="27"/>
        <v>0</v>
      </c>
      <c r="H305" s="161"/>
      <c r="I305" s="322" t="s">
        <v>299</v>
      </c>
      <c r="J305" s="98" t="str">
        <f>VLOOKUP(I305,Presupuesto!$B$11:$C$566,2,0)</f>
        <v>PASAJES (26100-00)</v>
      </c>
      <c r="K305" s="98" t="s">
        <v>1360</v>
      </c>
      <c r="L305" s="98" t="s">
        <v>398</v>
      </c>
    </row>
    <row r="306" spans="3:12" hidden="1">
      <c r="C306" s="99" t="s">
        <v>416</v>
      </c>
      <c r="D306" s="561"/>
      <c r="E306" s="151">
        <v>0</v>
      </c>
      <c r="F306" s="118">
        <v>250</v>
      </c>
      <c r="G306" s="97">
        <f t="shared" si="27"/>
        <v>0</v>
      </c>
      <c r="H306" s="161"/>
      <c r="I306" s="98" t="s">
        <v>820</v>
      </c>
      <c r="J306" s="98" t="str">
        <f>VLOOKUP(I306,Presupuesto!$B$11:$C$566,2,0)</f>
        <v>PRODUCTOS PAPEL Y CARTON</v>
      </c>
      <c r="K306" s="98" t="s">
        <v>1360</v>
      </c>
      <c r="L306" s="98" t="s">
        <v>399</v>
      </c>
    </row>
    <row r="307" spans="3:12">
      <c r="C307" s="99" t="s">
        <v>51</v>
      </c>
      <c r="D307" s="561"/>
      <c r="E307" s="200">
        <f>(D302*25)/500</f>
        <v>1.25</v>
      </c>
      <c r="F307" s="100">
        <v>85</v>
      </c>
      <c r="G307" s="97">
        <f t="shared" si="27"/>
        <v>106.25</v>
      </c>
      <c r="H307" s="161" t="s">
        <v>128</v>
      </c>
      <c r="I307" s="98" t="s">
        <v>820</v>
      </c>
      <c r="J307" s="98" t="str">
        <f>VLOOKUP(I307,Presupuesto!$B$11:$C$566,2,0)</f>
        <v>PRODUCTOS PAPEL Y CARTON</v>
      </c>
      <c r="K307" s="98" t="s">
        <v>1365</v>
      </c>
      <c r="L307" s="98" t="s">
        <v>400</v>
      </c>
    </row>
    <row r="308" spans="3:12">
      <c r="C308" s="99" t="s">
        <v>122</v>
      </c>
      <c r="D308" s="561"/>
      <c r="E308" s="200">
        <f>D302/12</f>
        <v>2.0833333333333335</v>
      </c>
      <c r="F308" s="100">
        <v>36</v>
      </c>
      <c r="G308" s="97">
        <f t="shared" si="27"/>
        <v>75</v>
      </c>
      <c r="H308" s="161" t="s">
        <v>128</v>
      </c>
      <c r="I308" s="98" t="s">
        <v>941</v>
      </c>
      <c r="J308" s="98" t="str">
        <f>VLOOKUP(I308,Presupuesto!$B$11:$C$566,2,0)</f>
        <v>UTILES DE ESCRITORIO, OFICINA Y ENSE¥ANZA</v>
      </c>
      <c r="K308" s="98" t="s">
        <v>1365</v>
      </c>
      <c r="L308" s="98" t="s">
        <v>397</v>
      </c>
    </row>
    <row r="309" spans="3:12">
      <c r="C309" s="99" t="s">
        <v>34</v>
      </c>
      <c r="D309" s="561"/>
      <c r="E309" s="200">
        <f>D302/12</f>
        <v>2.0833333333333335</v>
      </c>
      <c r="F309" s="100">
        <v>80</v>
      </c>
      <c r="G309" s="97">
        <f t="shared" si="27"/>
        <v>166.66666666666669</v>
      </c>
      <c r="H309" s="537" t="s">
        <v>128</v>
      </c>
      <c r="I309" s="98" t="s">
        <v>941</v>
      </c>
      <c r="J309" s="98" t="str">
        <f>VLOOKUP(I309,Presupuesto!$B$11:$C$566,2,0)</f>
        <v>UTILES DE ESCRITORIO, OFICINA Y ENSE¥ANZA</v>
      </c>
      <c r="K309" s="98" t="s">
        <v>1363</v>
      </c>
      <c r="L309" s="98" t="s">
        <v>402</v>
      </c>
    </row>
    <row r="310" spans="3:12" hidden="1">
      <c r="C310" s="109" t="s">
        <v>52</v>
      </c>
      <c r="D310" s="561"/>
      <c r="E310" s="212">
        <v>0</v>
      </c>
      <c r="F310" s="119">
        <v>25</v>
      </c>
      <c r="G310" s="97">
        <f t="shared" si="27"/>
        <v>0</v>
      </c>
      <c r="H310" s="161"/>
      <c r="I310" s="98" t="s">
        <v>941</v>
      </c>
      <c r="J310" s="98" t="str">
        <f>VLOOKUP(I310,Presupuesto!$B$11:$C$566,2,0)</f>
        <v>UTILES DE ESCRITORIO, OFICINA Y ENSE¥ANZA</v>
      </c>
      <c r="K310" s="98" t="s">
        <v>1360</v>
      </c>
      <c r="L310" s="98" t="s">
        <v>403</v>
      </c>
    </row>
    <row r="311" spans="3:12" ht="15.75" hidden="1" thickBot="1">
      <c r="C311" s="216" t="s">
        <v>429</v>
      </c>
      <c r="D311" s="217">
        <v>0</v>
      </c>
      <c r="E311" s="332">
        <v>0</v>
      </c>
      <c r="F311" s="104">
        <f>HLOOKUP(C311,$AH$2:$BU$3,2,0)</f>
        <v>1150</v>
      </c>
      <c r="G311" s="105">
        <f>D311*E311*F311</f>
        <v>0</v>
      </c>
      <c r="H311" s="333"/>
      <c r="I311" s="334" t="s">
        <v>300</v>
      </c>
      <c r="J311" s="106" t="str">
        <f>VLOOKUP(I311,Presupuesto!$B$11:$C$566,2,0)</f>
        <v>VIATICOS (26200-00)</v>
      </c>
      <c r="K311" s="98" t="s">
        <v>1360</v>
      </c>
      <c r="L311" s="98" t="s">
        <v>2080</v>
      </c>
    </row>
    <row r="313" spans="3:12" ht="15.75" thickBot="1"/>
    <row r="314" spans="3:12" ht="15.75" thickBot="1">
      <c r="C314" s="29" t="s">
        <v>43</v>
      </c>
      <c r="D314" s="30">
        <f>SUM(G321:G330)</f>
        <v>5347.916666666667</v>
      </c>
      <c r="E314" s="93"/>
      <c r="F314" s="93"/>
      <c r="G314" s="93"/>
      <c r="H314" s="76"/>
      <c r="I314" s="76"/>
      <c r="J314" s="76"/>
      <c r="K314" s="112"/>
      <c r="L314" s="460"/>
    </row>
    <row r="315" spans="3:12">
      <c r="C315" s="70"/>
      <c r="D315" s="31"/>
      <c r="E315" s="93"/>
      <c r="F315" s="93"/>
      <c r="G315" s="93"/>
      <c r="H315" s="76"/>
      <c r="I315" s="76"/>
      <c r="J315" s="76"/>
      <c r="K315" s="112"/>
      <c r="L315" s="460"/>
    </row>
    <row r="316" spans="3:12">
      <c r="C316" s="70"/>
      <c r="D316" s="31"/>
      <c r="E316" s="93"/>
      <c r="F316" s="93"/>
      <c r="G316" s="93"/>
      <c r="H316" s="76"/>
      <c r="I316" s="76"/>
      <c r="J316" s="76"/>
      <c r="K316" s="112"/>
      <c r="L316" s="460"/>
    </row>
    <row r="317" spans="3:12" ht="15.75">
      <c r="C317" s="202" t="s">
        <v>391</v>
      </c>
      <c r="D317" s="369">
        <v>13136</v>
      </c>
      <c r="E317" s="93"/>
      <c r="F317" s="93"/>
      <c r="G317" s="93"/>
      <c r="H317" s="76"/>
      <c r="I317" s="76"/>
      <c r="J317" s="76"/>
      <c r="K317" s="112"/>
      <c r="L317" s="460"/>
    </row>
    <row r="318" spans="3:12" ht="18.75">
      <c r="C318" s="210" t="str">
        <f>IFERROR(VLOOKUP(D317,'1. Desarrollo e Innov. Curricu.'!$F:$G,2,FALSE),IFERROR(VLOOKUP(D317,'2. Investigación Científica'!$F:$G,2,FALSE),IFERROR(VLOOKUP(D317,'3. Vinculación Univ. Sociedad'!$F:$G,2,FALSE),IFERROR(VLOOKUP(D317,'4. Docencia y Profesorado Univ.'!$F:$G,2,FALSE),IFERROR(VLOOKUP(D317,'5. Estudiantes y Graduados'!$F:$G,2,FALSE),IFERROR(VLOOKUP(D317,'11. Gestion Administrativa'!$F:$G,2,FALSE),IFERROR(VLOOKUP(D317,'13. Gestión Académica'!$F:$G,2,FALSE),IFERROR(VLOOKUP(D317,'9. Asegura. de la Calid. y M'!$F:$G,2,FALSE),IFERROR(VLOOKUP(D317,'6. Gestión del Conocimiento'!$F:$G,2,FALSE),IFERROR(VLOOKUP(D317,'15. Gobernabilidad y Proceso...'!$F:$G,2,FALSE),IFERROR(VLOOKUP(D317,'12. Gestión del Talento Humano'!$F:$G,2,FALSE),IFERROR(VLOOKUP(D317,'14. Internacional... de la E.S.'!$F:$G,2,FALSE),IFERROR(VLOOKUP(D317,'10. Posgrado'!$F:$G,2,FALSE),IFERROR(VLOOKUP(D317,'17. Gestión TIC'!$F:$G,2,FALSE),IFERROR(VLOOKUP(D317,'16. Desa. del Sistema Educ.Sup.'!$F:$G,2,FALSE),IFERROR(VLOOKUP(D317,'8. Cultura de Inno. Insti...'!$F:$G,2,FALSE),VLOOKUP(D317,'7. Lo Esencial de la Reforma U.'!$F:$G,2,0)))))))))))))))))</f>
        <v>1. Hacer talleres de uso del centro de documentación. 2. Incentivar a los docentes y estudiantes el uso de este recurso</v>
      </c>
      <c r="D318" s="31"/>
      <c r="E318" s="93"/>
      <c r="F318" s="93"/>
      <c r="G318" s="93"/>
      <c r="H318" s="76"/>
      <c r="I318" s="76"/>
      <c r="J318" s="76"/>
      <c r="K318" s="112"/>
      <c r="L318" s="460"/>
    </row>
    <row r="319" spans="3:12" ht="15.75" thickBot="1">
      <c r="C319" s="70"/>
      <c r="D319" s="31"/>
      <c r="E319" s="93"/>
      <c r="F319" s="93"/>
      <c r="G319" s="93"/>
      <c r="H319" s="76"/>
      <c r="I319" s="76"/>
      <c r="J319" s="76"/>
      <c r="K319" s="112"/>
      <c r="L319" s="460"/>
    </row>
    <row r="320" spans="3:12" ht="15.75" thickBot="1">
      <c r="C320" s="126" t="s">
        <v>44</v>
      </c>
      <c r="D320" s="129" t="s">
        <v>45</v>
      </c>
      <c r="E320" s="128" t="s">
        <v>55</v>
      </c>
      <c r="F320" s="128" t="s">
        <v>57</v>
      </c>
      <c r="G320" s="127" t="s">
        <v>27</v>
      </c>
      <c r="H320" s="133" t="s">
        <v>130</v>
      </c>
      <c r="I320" s="128" t="s">
        <v>46</v>
      </c>
      <c r="J320" s="128" t="s">
        <v>131</v>
      </c>
      <c r="K320" s="128" t="s">
        <v>409</v>
      </c>
      <c r="L320" s="128" t="s">
        <v>410</v>
      </c>
    </row>
    <row r="321" spans="3:12" hidden="1">
      <c r="C321" s="327" t="s">
        <v>47</v>
      </c>
      <c r="D321" s="560">
        <v>25</v>
      </c>
      <c r="E321" s="328"/>
      <c r="F321" s="115">
        <v>30000</v>
      </c>
      <c r="G321" s="329">
        <f t="shared" ref="G321:G329" si="28">E321*F321</f>
        <v>0</v>
      </c>
      <c r="H321" s="330"/>
      <c r="I321" s="116" t="s">
        <v>698</v>
      </c>
      <c r="J321" s="116" t="str">
        <f>VLOOKUP(I321,Presupuesto!$B$11:$C$566,2,0)</f>
        <v>SERVICIOS DE CAPACITACION.</v>
      </c>
      <c r="K321" s="331" t="s">
        <v>1503</v>
      </c>
      <c r="L321" s="116" t="s">
        <v>393</v>
      </c>
    </row>
    <row r="322" spans="3:12">
      <c r="C322" s="99" t="s">
        <v>48</v>
      </c>
      <c r="D322" s="561"/>
      <c r="E322" s="200">
        <f>D321</f>
        <v>25</v>
      </c>
      <c r="F322" s="100">
        <v>50</v>
      </c>
      <c r="G322" s="97">
        <f t="shared" si="28"/>
        <v>1250</v>
      </c>
      <c r="H322" s="161" t="s">
        <v>128</v>
      </c>
      <c r="I322" s="98" t="s">
        <v>716</v>
      </c>
      <c r="J322" s="98" t="str">
        <f>VLOOKUP(I322,Presupuesto!$B$11:$C$566,2,0)</f>
        <v>SERVICIOS DE IMPRENTA PUBLIC.Y REPRODUCCION</v>
      </c>
      <c r="K322" s="98" t="s">
        <v>1365</v>
      </c>
      <c r="L322" s="98" t="s">
        <v>396</v>
      </c>
    </row>
    <row r="323" spans="3:12">
      <c r="C323" s="99" t="s">
        <v>49</v>
      </c>
      <c r="D323" s="561"/>
      <c r="E323" s="200">
        <f>D321</f>
        <v>25</v>
      </c>
      <c r="F323" s="100">
        <v>150</v>
      </c>
      <c r="G323" s="97">
        <f t="shared" si="28"/>
        <v>3750</v>
      </c>
      <c r="H323" s="161" t="s">
        <v>128</v>
      </c>
      <c r="I323" s="98" t="s">
        <v>791</v>
      </c>
      <c r="J323" s="98" t="str">
        <f>VLOOKUP(I323,Presupuesto!$B$11:$C$566,2,0)</f>
        <v>ALIMENTOS B EBIDAS PARA PERSONAS</v>
      </c>
      <c r="K323" s="98" t="s">
        <v>1365</v>
      </c>
      <c r="L323" s="98" t="s">
        <v>397</v>
      </c>
    </row>
    <row r="324" spans="3:12" hidden="1">
      <c r="C324" s="99" t="s">
        <v>50</v>
      </c>
      <c r="D324" s="561"/>
      <c r="E324" s="151">
        <v>0</v>
      </c>
      <c r="F324" s="118">
        <v>10000</v>
      </c>
      <c r="G324" s="97">
        <f t="shared" si="28"/>
        <v>0</v>
      </c>
      <c r="H324" s="161"/>
      <c r="I324" s="322" t="s">
        <v>299</v>
      </c>
      <c r="J324" s="98" t="str">
        <f>VLOOKUP(I324,Presupuesto!$B$11:$C$566,2,0)</f>
        <v>PASAJES (26100-00)</v>
      </c>
      <c r="K324" s="98" t="s">
        <v>1360</v>
      </c>
      <c r="L324" s="98" t="s">
        <v>398</v>
      </c>
    </row>
    <row r="325" spans="3:12" hidden="1">
      <c r="C325" s="99" t="s">
        <v>416</v>
      </c>
      <c r="D325" s="561"/>
      <c r="E325" s="151">
        <v>0</v>
      </c>
      <c r="F325" s="118">
        <v>250</v>
      </c>
      <c r="G325" s="97">
        <f t="shared" si="28"/>
        <v>0</v>
      </c>
      <c r="H325" s="161"/>
      <c r="I325" s="98" t="s">
        <v>820</v>
      </c>
      <c r="J325" s="98" t="str">
        <f>VLOOKUP(I325,Presupuesto!$B$11:$C$566,2,0)</f>
        <v>PRODUCTOS PAPEL Y CARTON</v>
      </c>
      <c r="K325" s="98" t="s">
        <v>1360</v>
      </c>
      <c r="L325" s="98" t="s">
        <v>399</v>
      </c>
    </row>
    <row r="326" spans="3:12">
      <c r="C326" s="99" t="s">
        <v>51</v>
      </c>
      <c r="D326" s="561"/>
      <c r="E326" s="200">
        <f>(D321*25)/500</f>
        <v>1.25</v>
      </c>
      <c r="F326" s="100">
        <v>85</v>
      </c>
      <c r="G326" s="97">
        <f t="shared" si="28"/>
        <v>106.25</v>
      </c>
      <c r="H326" s="161" t="s">
        <v>128</v>
      </c>
      <c r="I326" s="98" t="s">
        <v>820</v>
      </c>
      <c r="J326" s="98" t="str">
        <f>VLOOKUP(I326,Presupuesto!$B$11:$C$566,2,0)</f>
        <v>PRODUCTOS PAPEL Y CARTON</v>
      </c>
      <c r="K326" s="98" t="s">
        <v>1365</v>
      </c>
      <c r="L326" s="98" t="s">
        <v>400</v>
      </c>
    </row>
    <row r="327" spans="3:12">
      <c r="C327" s="99" t="s">
        <v>122</v>
      </c>
      <c r="D327" s="561"/>
      <c r="E327" s="200">
        <f>D321/12</f>
        <v>2.0833333333333335</v>
      </c>
      <c r="F327" s="100">
        <v>36</v>
      </c>
      <c r="G327" s="97">
        <f t="shared" si="28"/>
        <v>75</v>
      </c>
      <c r="H327" s="161" t="s">
        <v>128</v>
      </c>
      <c r="I327" s="98" t="s">
        <v>941</v>
      </c>
      <c r="J327" s="98" t="str">
        <f>VLOOKUP(I327,Presupuesto!$B$11:$C$566,2,0)</f>
        <v>UTILES DE ESCRITORIO, OFICINA Y ENSE¥ANZA</v>
      </c>
      <c r="K327" s="98" t="s">
        <v>1365</v>
      </c>
      <c r="L327" s="98" t="s">
        <v>401</v>
      </c>
    </row>
    <row r="328" spans="3:12">
      <c r="C328" s="99" t="s">
        <v>34</v>
      </c>
      <c r="D328" s="561"/>
      <c r="E328" s="200">
        <f>D321/12</f>
        <v>2.0833333333333335</v>
      </c>
      <c r="F328" s="100">
        <v>80</v>
      </c>
      <c r="G328" s="97">
        <f t="shared" si="28"/>
        <v>166.66666666666669</v>
      </c>
      <c r="H328" s="537" t="s">
        <v>128</v>
      </c>
      <c r="I328" s="98" t="s">
        <v>941</v>
      </c>
      <c r="J328" s="98" t="str">
        <f>VLOOKUP(I328,Presupuesto!$B$11:$C$566,2,0)</f>
        <v>UTILES DE ESCRITORIO, OFICINA Y ENSE¥ANZA</v>
      </c>
      <c r="K328" s="98" t="s">
        <v>1363</v>
      </c>
      <c r="L328" s="98" t="s">
        <v>402</v>
      </c>
    </row>
    <row r="329" spans="3:12" hidden="1">
      <c r="C329" s="109" t="s">
        <v>52</v>
      </c>
      <c r="D329" s="561"/>
      <c r="E329" s="212">
        <v>0</v>
      </c>
      <c r="F329" s="119">
        <v>25</v>
      </c>
      <c r="G329" s="97">
        <f t="shared" si="28"/>
        <v>0</v>
      </c>
      <c r="H329" s="161"/>
      <c r="I329" s="98" t="s">
        <v>941</v>
      </c>
      <c r="J329" s="98" t="str">
        <f>VLOOKUP(I329,Presupuesto!$B$11:$C$566,2,0)</f>
        <v>UTILES DE ESCRITORIO, OFICINA Y ENSE¥ANZA</v>
      </c>
      <c r="K329" s="98" t="s">
        <v>1360</v>
      </c>
      <c r="L329" s="98" t="s">
        <v>403</v>
      </c>
    </row>
    <row r="330" spans="3:12" ht="15.75" hidden="1" thickBot="1">
      <c r="C330" s="216" t="s">
        <v>429</v>
      </c>
      <c r="D330" s="217">
        <v>0</v>
      </c>
      <c r="E330" s="332">
        <v>0</v>
      </c>
      <c r="F330" s="104">
        <f>HLOOKUP(C330,$AH$2:$BU$3,2,0)</f>
        <v>1150</v>
      </c>
      <c r="G330" s="105">
        <f>D330*E330*F330</f>
        <v>0</v>
      </c>
      <c r="H330" s="333"/>
      <c r="I330" s="334" t="s">
        <v>300</v>
      </c>
      <c r="J330" s="106" t="str">
        <f>VLOOKUP(I330,Presupuesto!$B$11:$C$566,2,0)</f>
        <v>VIATICOS (26200-00)</v>
      </c>
      <c r="K330" s="98" t="s">
        <v>1360</v>
      </c>
      <c r="L330" s="98" t="s">
        <v>2080</v>
      </c>
    </row>
    <row r="332" spans="3:12" ht="15.75" thickBot="1"/>
    <row r="333" spans="3:12" ht="15.75" thickBot="1">
      <c r="C333" s="29" t="s">
        <v>43</v>
      </c>
      <c r="D333" s="30">
        <f>SUM(G340:G349)</f>
        <v>5347.916666666667</v>
      </c>
      <c r="E333" s="93"/>
      <c r="F333" s="93"/>
      <c r="G333" s="93"/>
      <c r="H333" s="76"/>
      <c r="I333" s="76"/>
      <c r="J333" s="76"/>
      <c r="K333" s="112"/>
      <c r="L333" s="460"/>
    </row>
    <row r="334" spans="3:12">
      <c r="C334" s="70"/>
      <c r="D334" s="31"/>
      <c r="E334" s="93"/>
      <c r="F334" s="93"/>
      <c r="G334" s="93"/>
      <c r="H334" s="76"/>
      <c r="I334" s="76"/>
      <c r="J334" s="76"/>
      <c r="K334" s="112"/>
      <c r="L334" s="460"/>
    </row>
    <row r="335" spans="3:12">
      <c r="C335" s="70"/>
      <c r="D335" s="31"/>
      <c r="E335" s="93"/>
      <c r="F335" s="93"/>
      <c r="G335" s="93"/>
      <c r="H335" s="76"/>
      <c r="I335" s="76"/>
      <c r="J335" s="76"/>
      <c r="K335" s="112"/>
      <c r="L335" s="460"/>
    </row>
    <row r="336" spans="3:12" ht="15.75">
      <c r="C336" s="202" t="s">
        <v>391</v>
      </c>
      <c r="D336" s="369">
        <v>13137</v>
      </c>
      <c r="E336" s="93"/>
      <c r="F336" s="93"/>
      <c r="G336" s="93"/>
      <c r="H336" s="76"/>
      <c r="I336" s="76"/>
      <c r="J336" s="76"/>
      <c r="K336" s="112"/>
      <c r="L336" s="460"/>
    </row>
    <row r="337" spans="3:12" ht="18.75">
      <c r="C337" s="210" t="str">
        <f>IFERROR(VLOOKUP(D336,'1. Desarrollo e Innov. Curricu.'!$F:$G,2,FALSE),IFERROR(VLOOKUP(D336,'2. Investigación Científica'!$F:$G,2,FALSE),IFERROR(VLOOKUP(D336,'3. Vinculación Univ. Sociedad'!$F:$G,2,FALSE),IFERROR(VLOOKUP(D336,'4. Docencia y Profesorado Univ.'!$F:$G,2,FALSE),IFERROR(VLOOKUP(D336,'5. Estudiantes y Graduados'!$F:$G,2,FALSE),IFERROR(VLOOKUP(D336,'11. Gestion Administrativa'!$F:$G,2,FALSE),IFERROR(VLOOKUP(D336,'13. Gestión Académica'!$F:$G,2,FALSE),IFERROR(VLOOKUP(D336,'9. Asegura. de la Calid. y M'!$F:$G,2,FALSE),IFERROR(VLOOKUP(D336,'6. Gestión del Conocimiento'!$F:$G,2,FALSE),IFERROR(VLOOKUP(D336,'15. Gobernabilidad y Proceso...'!$F:$G,2,FALSE),IFERROR(VLOOKUP(D336,'12. Gestión del Talento Humano'!$F:$G,2,FALSE),IFERROR(VLOOKUP(D336,'14. Internacional... de la E.S.'!$F:$G,2,FALSE),IFERROR(VLOOKUP(D336,'10. Posgrado'!$F:$G,2,FALSE),IFERROR(VLOOKUP(D336,'17. Gestión TIC'!$F:$G,2,FALSE),IFERROR(VLOOKUP(D336,'16. Desa. del Sistema Educ.Sup.'!$F:$G,2,FALSE),IFERROR(VLOOKUP(D336,'8. Cultura de Inno. Insti...'!$F:$G,2,FALSE),VLOOKUP(D336,'7. Lo Esencial de la Reforma U.'!$F:$G,2,0)))))))))))))))))</f>
        <v xml:space="preserve">1. Elaborar talleres de actualización de las Tics. 2. Compartir buenas practicas docentes </v>
      </c>
      <c r="D337" s="31"/>
      <c r="E337" s="93"/>
      <c r="F337" s="93"/>
      <c r="G337" s="93"/>
      <c r="H337" s="76"/>
      <c r="I337" s="76"/>
      <c r="J337" s="76"/>
      <c r="K337" s="112"/>
      <c r="L337" s="460"/>
    </row>
    <row r="338" spans="3:12" ht="15.75" thickBot="1">
      <c r="C338" s="70"/>
      <c r="D338" s="31"/>
      <c r="E338" s="93"/>
      <c r="F338" s="93"/>
      <c r="G338" s="93"/>
      <c r="H338" s="76"/>
      <c r="I338" s="76"/>
      <c r="J338" s="76"/>
      <c r="K338" s="112"/>
      <c r="L338" s="460"/>
    </row>
    <row r="339" spans="3:12" ht="15.75" thickBot="1">
      <c r="C339" s="126" t="s">
        <v>44</v>
      </c>
      <c r="D339" s="129" t="s">
        <v>45</v>
      </c>
      <c r="E339" s="128" t="s">
        <v>55</v>
      </c>
      <c r="F339" s="128" t="s">
        <v>57</v>
      </c>
      <c r="G339" s="127" t="s">
        <v>27</v>
      </c>
      <c r="H339" s="133" t="s">
        <v>130</v>
      </c>
      <c r="I339" s="128" t="s">
        <v>46</v>
      </c>
      <c r="J339" s="128" t="s">
        <v>131</v>
      </c>
      <c r="K339" s="128" t="s">
        <v>409</v>
      </c>
      <c r="L339" s="128" t="s">
        <v>410</v>
      </c>
    </row>
    <row r="340" spans="3:12" hidden="1">
      <c r="C340" s="327" t="s">
        <v>47</v>
      </c>
      <c r="D340" s="560">
        <v>25</v>
      </c>
      <c r="E340" s="328"/>
      <c r="F340" s="115">
        <v>30000</v>
      </c>
      <c r="G340" s="329">
        <f t="shared" ref="G340:G348" si="29">E340*F340</f>
        <v>0</v>
      </c>
      <c r="H340" s="330"/>
      <c r="I340" s="116" t="s">
        <v>698</v>
      </c>
      <c r="J340" s="116" t="str">
        <f>VLOOKUP(I340,Presupuesto!$B$11:$C$566,2,0)</f>
        <v>SERVICIOS DE CAPACITACION.</v>
      </c>
      <c r="K340" s="331" t="s">
        <v>1503</v>
      </c>
      <c r="L340" s="116" t="s">
        <v>393</v>
      </c>
    </row>
    <row r="341" spans="3:12">
      <c r="C341" s="99" t="s">
        <v>48</v>
      </c>
      <c r="D341" s="561"/>
      <c r="E341" s="200">
        <f>D340</f>
        <v>25</v>
      </c>
      <c r="F341" s="100">
        <v>50</v>
      </c>
      <c r="G341" s="97">
        <f t="shared" si="29"/>
        <v>1250</v>
      </c>
      <c r="H341" s="161" t="s">
        <v>128</v>
      </c>
      <c r="I341" s="98" t="s">
        <v>716</v>
      </c>
      <c r="J341" s="98" t="str">
        <f>VLOOKUP(I341,Presupuesto!$B$11:$C$566,2,0)</f>
        <v>SERVICIOS DE IMPRENTA PUBLIC.Y REPRODUCCION</v>
      </c>
      <c r="K341" s="98" t="s">
        <v>1365</v>
      </c>
      <c r="L341" s="98" t="s">
        <v>396</v>
      </c>
    </row>
    <row r="342" spans="3:12">
      <c r="C342" s="99" t="s">
        <v>49</v>
      </c>
      <c r="D342" s="561"/>
      <c r="E342" s="200">
        <f>D340</f>
        <v>25</v>
      </c>
      <c r="F342" s="100">
        <v>150</v>
      </c>
      <c r="G342" s="97">
        <f t="shared" si="29"/>
        <v>3750</v>
      </c>
      <c r="H342" s="161" t="s">
        <v>128</v>
      </c>
      <c r="I342" s="98" t="s">
        <v>791</v>
      </c>
      <c r="J342" s="98" t="str">
        <f>VLOOKUP(I342,Presupuesto!$B$11:$C$566,2,0)</f>
        <v>ALIMENTOS B EBIDAS PARA PERSONAS</v>
      </c>
      <c r="K342" s="98" t="s">
        <v>1365</v>
      </c>
      <c r="L342" s="98" t="s">
        <v>397</v>
      </c>
    </row>
    <row r="343" spans="3:12" hidden="1">
      <c r="C343" s="99" t="s">
        <v>50</v>
      </c>
      <c r="D343" s="561"/>
      <c r="E343" s="151">
        <v>0</v>
      </c>
      <c r="F343" s="118">
        <v>10000</v>
      </c>
      <c r="G343" s="97">
        <f t="shared" si="29"/>
        <v>0</v>
      </c>
      <c r="H343" s="161"/>
      <c r="I343" s="322" t="s">
        <v>299</v>
      </c>
      <c r="J343" s="98" t="str">
        <f>VLOOKUP(I343,Presupuesto!$B$11:$C$566,2,0)</f>
        <v>PASAJES (26100-00)</v>
      </c>
      <c r="K343" s="98" t="s">
        <v>1360</v>
      </c>
      <c r="L343" s="98" t="s">
        <v>398</v>
      </c>
    </row>
    <row r="344" spans="3:12" hidden="1">
      <c r="C344" s="99" t="s">
        <v>416</v>
      </c>
      <c r="D344" s="561"/>
      <c r="E344" s="151">
        <v>0</v>
      </c>
      <c r="F344" s="118">
        <v>250</v>
      </c>
      <c r="G344" s="97">
        <f t="shared" si="29"/>
        <v>0</v>
      </c>
      <c r="H344" s="161"/>
      <c r="I344" s="98" t="s">
        <v>820</v>
      </c>
      <c r="J344" s="98" t="str">
        <f>VLOOKUP(I344,Presupuesto!$B$11:$C$566,2,0)</f>
        <v>PRODUCTOS PAPEL Y CARTON</v>
      </c>
      <c r="K344" s="98" t="s">
        <v>1360</v>
      </c>
      <c r="L344" s="98" t="s">
        <v>399</v>
      </c>
    </row>
    <row r="345" spans="3:12">
      <c r="C345" s="99" t="s">
        <v>51</v>
      </c>
      <c r="D345" s="561"/>
      <c r="E345" s="200">
        <f>(D340*25)/500</f>
        <v>1.25</v>
      </c>
      <c r="F345" s="100">
        <v>85</v>
      </c>
      <c r="G345" s="97">
        <f t="shared" si="29"/>
        <v>106.25</v>
      </c>
      <c r="H345" s="161" t="s">
        <v>128</v>
      </c>
      <c r="I345" s="98" t="s">
        <v>820</v>
      </c>
      <c r="J345" s="98" t="str">
        <f>VLOOKUP(I345,Presupuesto!$B$11:$C$566,2,0)</f>
        <v>PRODUCTOS PAPEL Y CARTON</v>
      </c>
      <c r="K345" s="98" t="s">
        <v>1365</v>
      </c>
      <c r="L345" s="98" t="s">
        <v>400</v>
      </c>
    </row>
    <row r="346" spans="3:12">
      <c r="C346" s="99" t="s">
        <v>122</v>
      </c>
      <c r="D346" s="561"/>
      <c r="E346" s="200">
        <f>D340/12</f>
        <v>2.0833333333333335</v>
      </c>
      <c r="F346" s="100">
        <v>36</v>
      </c>
      <c r="G346" s="97">
        <f t="shared" si="29"/>
        <v>75</v>
      </c>
      <c r="H346" s="161" t="s">
        <v>128</v>
      </c>
      <c r="I346" s="98" t="s">
        <v>941</v>
      </c>
      <c r="J346" s="98" t="str">
        <f>VLOOKUP(I346,Presupuesto!$B$11:$C$566,2,0)</f>
        <v>UTILES DE ESCRITORIO, OFICINA Y ENSE¥ANZA</v>
      </c>
      <c r="K346" s="98" t="s">
        <v>1365</v>
      </c>
      <c r="L346" s="98" t="s">
        <v>401</v>
      </c>
    </row>
    <row r="347" spans="3:12">
      <c r="C347" s="99" t="s">
        <v>34</v>
      </c>
      <c r="D347" s="561"/>
      <c r="E347" s="200">
        <f>D340/12</f>
        <v>2.0833333333333335</v>
      </c>
      <c r="F347" s="100">
        <v>80</v>
      </c>
      <c r="G347" s="97">
        <f t="shared" si="29"/>
        <v>166.66666666666669</v>
      </c>
      <c r="H347" s="537" t="s">
        <v>128</v>
      </c>
      <c r="I347" s="98" t="s">
        <v>941</v>
      </c>
      <c r="J347" s="98" t="str">
        <f>VLOOKUP(I347,Presupuesto!$B$11:$C$566,2,0)</f>
        <v>UTILES DE ESCRITORIO, OFICINA Y ENSE¥ANZA</v>
      </c>
      <c r="K347" s="98" t="s">
        <v>1363</v>
      </c>
      <c r="L347" s="98" t="s">
        <v>402</v>
      </c>
    </row>
    <row r="348" spans="3:12" hidden="1">
      <c r="C348" s="109" t="s">
        <v>52</v>
      </c>
      <c r="D348" s="561"/>
      <c r="E348" s="212">
        <v>0</v>
      </c>
      <c r="F348" s="119">
        <v>25</v>
      </c>
      <c r="G348" s="97">
        <f t="shared" si="29"/>
        <v>0</v>
      </c>
      <c r="H348" s="161"/>
      <c r="I348" s="98" t="s">
        <v>941</v>
      </c>
      <c r="J348" s="98" t="str">
        <f>VLOOKUP(I348,Presupuesto!$B$11:$C$566,2,0)</f>
        <v>UTILES DE ESCRITORIO, OFICINA Y ENSE¥ANZA</v>
      </c>
      <c r="K348" s="98" t="s">
        <v>1360</v>
      </c>
      <c r="L348" s="98" t="s">
        <v>403</v>
      </c>
    </row>
    <row r="349" spans="3:12" ht="15.75" hidden="1" thickBot="1">
      <c r="C349" s="216" t="s">
        <v>429</v>
      </c>
      <c r="D349" s="217">
        <v>0</v>
      </c>
      <c r="E349" s="332">
        <v>0</v>
      </c>
      <c r="F349" s="104">
        <f>HLOOKUP(C349,$AH$2:$BU$3,2,0)</f>
        <v>1150</v>
      </c>
      <c r="G349" s="105">
        <f>D349*E349*F349</f>
        <v>0</v>
      </c>
      <c r="H349" s="333"/>
      <c r="I349" s="334" t="s">
        <v>300</v>
      </c>
      <c r="J349" s="106" t="str">
        <f>VLOOKUP(I349,Presupuesto!$B$11:$C$566,2,0)</f>
        <v>VIATICOS (26200-00)</v>
      </c>
      <c r="K349" s="98" t="s">
        <v>1360</v>
      </c>
      <c r="L349" s="98" t="s">
        <v>2080</v>
      </c>
    </row>
  </sheetData>
  <protectedRanges>
    <protectedRange password="DE9D" sqref="D16:F26 H16:I26 K16:L26 K36 K55 K74 K93 K112 K131 K150 K169 K188 K207 K226 K245 K264 K283 K302 K321 K340" name="bloqueo"/>
  </protectedRanges>
  <autoFilter ref="G12:L349">
    <filterColumn colId="0">
      <filters blank="1">
        <filter val="1,000"/>
        <filter val="1,250"/>
        <filter val="1,500"/>
        <filter val="1,600"/>
        <filter val="1,800"/>
        <filter val="10,000"/>
        <filter val="10,500"/>
        <filter val="106"/>
        <filter val="128"/>
        <filter val="13,500"/>
        <filter val="133"/>
        <filter val="135"/>
        <filter val="14,040"/>
        <filter val="167"/>
        <filter val="180"/>
        <filter val="191"/>
        <filter val="2,200"/>
        <filter val="2,250"/>
        <filter val="2,500"/>
        <filter val="200"/>
        <filter val="210"/>
        <filter val="234"/>
        <filter val="255"/>
        <filter val="270"/>
        <filter val="298"/>
        <filter val="3,000"/>
        <filter val="3,500"/>
        <filter val="3,750"/>
        <filter val="3,900"/>
        <filter val="30,000"/>
        <filter val="300"/>
        <filter val="332"/>
        <filter val="383"/>
        <filter val="4,500"/>
        <filter val="400"/>
        <filter val="425"/>
        <filter val="467"/>
        <filter val="520"/>
        <filter val="6,750"/>
        <filter val="60"/>
        <filter val="600"/>
        <filter val="75"/>
        <filter val="85"/>
        <filter val="9,000"/>
        <filter val="90"/>
        <filter val="Costo Total"/>
      </filters>
    </filterColumn>
  </autoFilter>
  <mergeCells count="18">
    <mergeCell ref="D340:D348"/>
    <mergeCell ref="D245:D253"/>
    <mergeCell ref="D264:D272"/>
    <mergeCell ref="D283:D291"/>
    <mergeCell ref="D302:D310"/>
    <mergeCell ref="D321:D329"/>
    <mergeCell ref="D17:D25"/>
    <mergeCell ref="D36:D44"/>
    <mergeCell ref="D55:D63"/>
    <mergeCell ref="D74:D82"/>
    <mergeCell ref="D93:D101"/>
    <mergeCell ref="D207:D215"/>
    <mergeCell ref="D226:D234"/>
    <mergeCell ref="D112:D120"/>
    <mergeCell ref="D131:D139"/>
    <mergeCell ref="D150:D158"/>
    <mergeCell ref="D169:D177"/>
    <mergeCell ref="D188:D196"/>
  </mergeCells>
  <conditionalFormatting sqref="D13">
    <cfRule type="duplicateValues" dxfId="22" priority="1"/>
  </conditionalFormatting>
  <dataValidations xWindow="827" yWindow="181" count="6">
    <dataValidation type="list" allowBlank="1" showInputMessage="1" showErrorMessage="1" sqref="C26 C45 C64 C83 C102 C121 C140 C159 C178 C197 C216 C235 C254 C273 C292 C311 C330 C349">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226:L235 L93:L102 L112:L121 L150:L159 L169:L178 L131:L140 L207:L216 L188:L197 L245:L254 L264:L273 L283:L292 L302:L311 L321:L330 L340:L349">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H245:H254 H264:H273 H283:H292 H302:H311 H321:H330 H340:H349">
      <formula1>$S$2:$T$2</formula1>
    </dataValidation>
    <dataValidation type="list" allowBlank="1" showInputMessage="1" showErrorMessage="1" errorTitle="¡Ingreso Inválido!" error="Verifique el valor ingresado.&#10;" sqref="I17:I26 I36:I45 I55:I64 I74:I83 I93:I102 I112:I121 I131:I140 I150:I159 I169:I178 I188:I197 I207:I216 I226:I235 I245:I254 I264:I273 I283:I292 I302:I311 I321:I330 I340:I349">
      <formula1>$A$1:$UI$1</formula1>
    </dataValidation>
    <dataValidation type="list" allowBlank="1" showInputMessage="1" showErrorMessage="1" sqref="K18:K26 K37:K45 K56:K64 K75:K83 K94:K102 K113:K121 K227:K235 K151:K159 K132:K140 K189:K197 K170:K178 K208:K216 K246:K254 K265:K273 K284:K292 K303:K311 K322:K330 K341:K349">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3 K302 K321 K340">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filterMode="1">
    <tabColor rgb="FF92D050"/>
  </sheetPr>
  <dimension ref="A1:UI967"/>
  <sheetViews>
    <sheetView showGridLines="0" topLeftCell="C4" zoomScale="84" zoomScaleNormal="84" workbookViewId="0">
      <selection activeCell="H131" sqref="H131"/>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8.42578125" style="77" customWidth="1"/>
    <col min="9" max="9" width="33.28515625" style="86" customWidth="1"/>
    <col min="10" max="10" width="46" style="86" customWidth="1"/>
    <col min="11" max="11" width="39.7109375" style="86" customWidth="1"/>
    <col min="12" max="12" width="20.140625" style="86" customWidth="1"/>
    <col min="13" max="13" width="14.7109375" style="86" bestFit="1" customWidth="1"/>
    <col min="14" max="77" width="11.5703125" style="86"/>
    <col min="78" max="78" width="16.7109375" style="86" bestFit="1" customWidth="1"/>
    <col min="79"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60" t="s">
        <v>1357</v>
      </c>
      <c r="E2" s="122" t="s">
        <v>1359</v>
      </c>
      <c r="F2" s="122" t="s">
        <v>471</v>
      </c>
      <c r="G2" s="122" t="s">
        <v>1360</v>
      </c>
      <c r="H2" s="160" t="s">
        <v>1361</v>
      </c>
      <c r="I2" s="122" t="s">
        <v>1362</v>
      </c>
      <c r="J2" s="122" t="s">
        <v>1449</v>
      </c>
      <c r="K2" s="122" t="s">
        <v>1363</v>
      </c>
      <c r="L2" s="122" t="s">
        <v>1364</v>
      </c>
      <c r="M2" s="122" t="s">
        <v>1365</v>
      </c>
      <c r="N2" s="122" t="s">
        <v>1366</v>
      </c>
      <c r="O2" s="122" t="s">
        <v>1367</v>
      </c>
      <c r="P2" s="122" t="s">
        <v>1468</v>
      </c>
      <c r="Q2" s="122" t="s">
        <v>1503</v>
      </c>
      <c r="R2" s="456" t="str">
        <f>+Presupuesto!D11</f>
        <v>Recurrente</v>
      </c>
      <c r="S2" s="456"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127</v>
      </c>
      <c r="D5" s="457">
        <f>SUMIF(C:C,$C$10,D:D)</f>
        <v>2265515.3249999997</v>
      </c>
      <c r="CA5" s="303"/>
    </row>
    <row r="6" spans="1:555">
      <c r="H6" s="79" t="s">
        <v>2122</v>
      </c>
      <c r="CA6" s="303"/>
    </row>
    <row r="7" spans="1:555">
      <c r="H7" s="79" t="s">
        <v>2123</v>
      </c>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SUM(G17:G67)</f>
        <v>121500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391</v>
      </c>
      <c r="D13" s="369">
        <v>11115</v>
      </c>
      <c r="E13" s="93"/>
      <c r="F13" s="93"/>
      <c r="G13" s="93"/>
      <c r="H13" s="76"/>
      <c r="I13" s="76"/>
      <c r="J13" s="76"/>
      <c r="K13" s="153"/>
      <c r="CA13" s="303"/>
    </row>
    <row r="14" spans="1:555" ht="18.7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Pago se Servicios de Mantenimiento de Obras y Pago de Srvicios Publicos</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130</v>
      </c>
      <c r="I16" s="136" t="s">
        <v>46</v>
      </c>
      <c r="J16" s="136" t="s">
        <v>131</v>
      </c>
      <c r="K16" s="136" t="s">
        <v>409</v>
      </c>
      <c r="L16" s="136" t="s">
        <v>410</v>
      </c>
      <c r="CA16" s="303"/>
    </row>
    <row r="17" spans="3:79" ht="15.75" hidden="1" thickBot="1">
      <c r="C17" s="137" t="s">
        <v>481</v>
      </c>
      <c r="D17" s="199"/>
      <c r="E17" s="152">
        <v>12</v>
      </c>
      <c r="F17" s="304">
        <f>HLOOKUP($C17,$BZ$2:$CM$3,2,0)</f>
        <v>43674.39</v>
      </c>
      <c r="G17" s="113">
        <f>D17*E17*F17</f>
        <v>0</v>
      </c>
      <c r="H17" s="166"/>
      <c r="I17" s="114" t="s">
        <v>495</v>
      </c>
      <c r="J17" s="114" t="str">
        <f>VLOOKUP(I17,Presupuesto!$B$11:$C$565,2,0)</f>
        <v>SUELDOS Y SALARIOS PERMANENTES</v>
      </c>
      <c r="K17" s="218" t="s">
        <v>1503</v>
      </c>
      <c r="L17" s="98" t="s">
        <v>393</v>
      </c>
      <c r="CA17" s="303"/>
    </row>
    <row r="18" spans="3:79" ht="15.75" hidden="1" thickBot="1">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hidden="1" thickBot="1">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hidden="1" thickBot="1">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ht="15.75" hidden="1" thickBot="1">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hidden="1" thickBot="1">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hidden="1" thickBot="1">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ht="15.75" hidden="1" thickBot="1">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hidden="1" thickBot="1">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hidden="1" thickBot="1">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ht="15.75" hidden="1" thickBot="1">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hidden="1" thickBot="1">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hidden="1" thickBot="1">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ht="15.75" hidden="1" thickBot="1">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hidden="1" thickBot="1">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hidden="1" thickBot="1">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ht="15.75" hidden="1" thickBot="1">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hidden="1" thickBot="1">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hidden="1" thickBot="1">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ht="15.75" hidden="1" thickBot="1">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hidden="1" thickBot="1">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hidden="1" thickBot="1">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ht="15.75" hidden="1" thickBot="1">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hidden="1" thickBot="1">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hidden="1" thickBot="1">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ht="15.75" hidden="1" thickBot="1">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hidden="1" thickBot="1">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hidden="1" thickBot="1">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ht="15.75" hidden="1" thickBot="1">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hidden="1" thickBot="1">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hidden="1" thickBot="1">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ht="15.75" hidden="1" thickBot="1">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hidden="1" thickBot="1">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hidden="1" thickBot="1">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ht="15.75" hidden="1" thickBot="1">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hidden="1" thickBot="1">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hidden="1" thickBot="1">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ht="15.75" hidden="1" thickBot="1">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hidden="1" thickBot="1">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hidden="1" thickBot="1">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ht="15.75" hidden="1" thickBot="1">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hidden="1" thickBot="1">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hidden="1" thickBot="1">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ht="15.75" hidden="1" thickBot="1">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hidden="1" thickBot="1">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hidden="1" thickBot="1">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ht="15.75" hidden="1" thickBot="1">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hidden="1" thickBot="1">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c r="C65" s="140" t="s">
        <v>61</v>
      </c>
      <c r="D65" s="199">
        <v>1</v>
      </c>
      <c r="E65" s="152">
        <v>12</v>
      </c>
      <c r="F65" s="118">
        <v>9000</v>
      </c>
      <c r="G65" s="113">
        <f>D65*E65*F65</f>
        <v>108000</v>
      </c>
      <c r="H65" s="166" t="s">
        <v>128</v>
      </c>
      <c r="I65" s="114" t="s">
        <v>495</v>
      </c>
      <c r="J65" s="114" t="str">
        <f>VLOOKUP(I65,Presupuesto!$B$11:$C$565,2,0)</f>
        <v>SUELDOS Y SALARIOS PERMANENTES</v>
      </c>
      <c r="K65" s="98" t="s">
        <v>1363</v>
      </c>
      <c r="L65" s="98" t="s">
        <v>393</v>
      </c>
    </row>
    <row r="66" spans="3:12">
      <c r="C66" s="171" t="s">
        <v>58</v>
      </c>
      <c r="D66" s="169"/>
      <c r="E66" s="131">
        <v>0</v>
      </c>
      <c r="F66" s="119">
        <f>IF(E65=0,"",(G65/E65)/12*E65)</f>
        <v>9000</v>
      </c>
      <c r="G66" s="120">
        <f>F66</f>
        <v>9000</v>
      </c>
      <c r="H66" s="538" t="s">
        <v>128</v>
      </c>
      <c r="I66" s="101" t="s">
        <v>515</v>
      </c>
      <c r="J66" s="101" t="str">
        <f>VLOOKUP(I66,Presupuesto!$B$11:$C$565,2,0)</f>
        <v>AGUINALDO Y DECIMO CUARTO MES</v>
      </c>
      <c r="K66" s="98" t="str">
        <f t="shared" si="1"/>
        <v>Gestión Tecnologías de Información y Comunicación</v>
      </c>
      <c r="L66" s="98" t="s">
        <v>393</v>
      </c>
    </row>
    <row r="67" spans="3:12" ht="15.75" thickBot="1">
      <c r="C67" s="173" t="s">
        <v>59</v>
      </c>
      <c r="D67" s="162"/>
      <c r="E67" s="132">
        <v>0</v>
      </c>
      <c r="F67" s="105">
        <f>IF(E65&lt;6,"",((E65-6)/12)*(G65/E65))</f>
        <v>4500</v>
      </c>
      <c r="G67" s="105">
        <f>F67</f>
        <v>4500</v>
      </c>
      <c r="H67" s="539" t="s">
        <v>128</v>
      </c>
      <c r="I67" s="106" t="s">
        <v>518</v>
      </c>
      <c r="J67" s="124" t="str">
        <f>VLOOKUP(I67,Presupuesto!$B$11:$C$565,2,0)</f>
        <v>DECIMOCUARTO MES</v>
      </c>
      <c r="K67" s="106" t="str">
        <f t="shared" si="1"/>
        <v>Gestión Tecnologías de Información y Comunicación</v>
      </c>
      <c r="L67" s="124" t="s">
        <v>393</v>
      </c>
    </row>
    <row r="69" spans="3:12" ht="15.75" thickBot="1">
      <c r="K69" s="153"/>
    </row>
    <row r="70" spans="3:12" ht="15.75" thickBot="1">
      <c r="C70" s="69" t="s">
        <v>43</v>
      </c>
      <c r="D70" s="30">
        <f>SUM(G77:G127)</f>
        <v>2144015.3249999997</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391</v>
      </c>
      <c r="D73" s="369">
        <v>12125</v>
      </c>
      <c r="E73" s="93"/>
      <c r="F73" s="93"/>
      <c r="G73" s="93"/>
      <c r="H73" s="76"/>
      <c r="I73" s="76"/>
      <c r="J73" s="76"/>
      <c r="K73" s="153"/>
    </row>
    <row r="74" spans="3:12" ht="18.7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Gestionar la contratación de cinco docentes permanentes de diferentes áreas del conocimiento vía concurso publico</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130</v>
      </c>
      <c r="I76" s="136" t="s">
        <v>46</v>
      </c>
      <c r="J76" s="136" t="s">
        <v>131</v>
      </c>
      <c r="K76" s="136" t="s">
        <v>409</v>
      </c>
      <c r="L76" s="136" t="s">
        <v>410</v>
      </c>
    </row>
    <row r="77" spans="3:12" ht="15.75" hidden="1" thickBot="1">
      <c r="C77" s="137" t="s">
        <v>481</v>
      </c>
      <c r="D77" s="199"/>
      <c r="E77" s="152">
        <v>12</v>
      </c>
      <c r="F77" s="304">
        <f>HLOOKUP($C77,$BZ$2:$CM$3,2,0)</f>
        <v>43674.39</v>
      </c>
      <c r="G77" s="113">
        <f>D77*E77*F77</f>
        <v>0</v>
      </c>
      <c r="H77" s="166"/>
      <c r="I77" s="114" t="s">
        <v>495</v>
      </c>
      <c r="J77" s="114" t="str">
        <f>VLOOKUP(I77,Presupuesto!$B$11:$C$565,2,0)</f>
        <v>SUELDOS Y SALARIOS PERMANENTES</v>
      </c>
      <c r="K77" s="218" t="s">
        <v>1449</v>
      </c>
      <c r="L77" s="98" t="s">
        <v>393</v>
      </c>
    </row>
    <row r="78" spans="3:12" ht="15.75" hidden="1" thickBot="1">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hidden="1" thickBot="1">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hidden="1" thickBot="1">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ht="15.75" hidden="1" thickBot="1">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hidden="1" thickBot="1">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hidden="1" thickBot="1">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ht="15.75" hidden="1" thickBot="1">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hidden="1" thickBot="1">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c r="C86" s="137" t="s">
        <v>484</v>
      </c>
      <c r="D86" s="199">
        <v>5</v>
      </c>
      <c r="E86" s="152">
        <v>12</v>
      </c>
      <c r="F86" s="304">
        <f>HLOOKUP($C86,$BZ$2:$CM$3,2,0)</f>
        <v>31763.19</v>
      </c>
      <c r="G86" s="113">
        <f>D86*E86*F86</f>
        <v>1905791.4</v>
      </c>
      <c r="H86" s="166" t="s">
        <v>128</v>
      </c>
      <c r="I86" s="114" t="s">
        <v>495</v>
      </c>
      <c r="J86" s="114" t="str">
        <f>VLOOKUP(I86,Presupuesto!$B$11:$C$565,2,0)</f>
        <v>SUELDOS Y SALARIOS PERMANENTES</v>
      </c>
      <c r="K86" s="98" t="s">
        <v>1364</v>
      </c>
      <c r="L86" s="98" t="s">
        <v>395</v>
      </c>
    </row>
    <row r="87" spans="3:12">
      <c r="C87" s="171" t="s">
        <v>58</v>
      </c>
      <c r="D87" s="163"/>
      <c r="E87" s="154">
        <v>0</v>
      </c>
      <c r="F87" s="100">
        <f>IF(E86=0,"",(G86/E86)/12*E86)</f>
        <v>158815.94999999998</v>
      </c>
      <c r="G87" s="97">
        <f>F87</f>
        <v>158815.94999999998</v>
      </c>
      <c r="H87" s="164" t="s">
        <v>128</v>
      </c>
      <c r="I87" s="116" t="s">
        <v>515</v>
      </c>
      <c r="J87" s="116" t="str">
        <f>VLOOKUP(I87,Presupuesto!$B$11:$C$565,2,0)</f>
        <v>AGUINALDO Y DECIMO CUARTO MES</v>
      </c>
      <c r="K87" s="98" t="s">
        <v>1364</v>
      </c>
      <c r="L87" s="98" t="s">
        <v>395</v>
      </c>
    </row>
    <row r="88" spans="3:12">
      <c r="C88" s="172" t="s">
        <v>59</v>
      </c>
      <c r="D88" s="163"/>
      <c r="E88" s="154">
        <v>0</v>
      </c>
      <c r="F88" s="117">
        <f>IF(E86&lt;6,"",((E86-6)/12)*(G86/E86))</f>
        <v>79407.974999999991</v>
      </c>
      <c r="G88" s="97">
        <f>F88</f>
        <v>79407.974999999991</v>
      </c>
      <c r="H88" s="164" t="s">
        <v>128</v>
      </c>
      <c r="I88" s="101" t="s">
        <v>518</v>
      </c>
      <c r="J88" s="101" t="str">
        <f>VLOOKUP(I88,Presupuesto!$B$11:$C$565,2,0)</f>
        <v>DECIMOCUARTO MES</v>
      </c>
      <c r="K88" s="98" t="s">
        <v>1364</v>
      </c>
      <c r="L88" s="98" t="s">
        <v>395</v>
      </c>
    </row>
    <row r="89" spans="3:12" ht="15.75" hidden="1" thickBot="1">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hidden="1">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idden="1">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hidden="1" thickBot="1">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hidden="1">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idden="1">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hidden="1" thickBot="1">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hidden="1">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idden="1">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hidden="1" thickBot="1">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hidden="1">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idden="1">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hidden="1" thickBot="1">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hidden="1">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idden="1">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hidden="1" thickBot="1">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hidden="1">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idden="1">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hidden="1" thickBot="1">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hidden="1">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idden="1">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hidden="1" thickBot="1">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hidden="1">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idden="1">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hidden="1" thickBot="1">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hidden="1">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idden="1">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hidden="1" thickBot="1">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hidden="1">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idden="1">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hidden="1" thickBot="1">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hidden="1">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idden="1">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hidden="1" thickBot="1">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hidden="1">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idden="1">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hidden="1" thickBot="1">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hidden="1">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hidden="1" thickBot="1">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391</v>
      </c>
      <c r="D133" s="369"/>
      <c r="E133" s="93"/>
      <c r="F133" s="93"/>
      <c r="G133" s="93"/>
      <c r="H133" s="76"/>
      <c r="I133" s="76"/>
      <c r="J133" s="76"/>
      <c r="K133" s="153"/>
    </row>
    <row r="134" spans="3:12" ht="18.7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130</v>
      </c>
      <c r="I136" s="136" t="s">
        <v>46</v>
      </c>
      <c r="J136" s="136" t="s">
        <v>131</v>
      </c>
      <c r="K136" s="136" t="s">
        <v>409</v>
      </c>
      <c r="L136" s="136" t="s">
        <v>410</v>
      </c>
    </row>
    <row r="137" spans="3:12" ht="15.75" hidden="1" thickBot="1">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1449</v>
      </c>
      <c r="L137" s="98" t="s">
        <v>393</v>
      </c>
    </row>
    <row r="138" spans="3:12" hidden="1">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idden="1">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hidden="1" thickBot="1">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hidden="1">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idden="1">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hidden="1" thickBot="1">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hidden="1">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idden="1">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hidden="1" thickBot="1">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hidden="1">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idden="1">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hidden="1" thickBot="1">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hidden="1">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idden="1">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hidden="1" thickBot="1">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hidden="1">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idden="1">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hidden="1" thickBot="1">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hidden="1">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idden="1">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hidden="1" thickBot="1">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hidden="1">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idden="1">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hidden="1" thickBot="1">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hidden="1">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idden="1">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hidden="1" thickBot="1">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hidden="1">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idden="1">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hidden="1" thickBot="1">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hidden="1">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idden="1">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hidden="1" thickBot="1">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hidden="1">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idden="1">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hidden="1" thickBot="1">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hidden="1">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idden="1">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hidden="1" thickBot="1">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hidden="1">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idden="1">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hidden="1" thickBot="1">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hidden="1">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idden="1">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hidden="1" thickBot="1">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hidden="1">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idden="1">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hidden="1" thickBot="1">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hidden="1">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hidden="1" thickBot="1">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391</v>
      </c>
      <c r="D193" s="369"/>
      <c r="E193" s="93"/>
      <c r="F193" s="93"/>
      <c r="G193" s="93"/>
      <c r="H193" s="76"/>
      <c r="I193" s="76"/>
      <c r="J193" s="76"/>
      <c r="K193" s="153"/>
    </row>
    <row r="194" spans="3:12" ht="18.7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130</v>
      </c>
      <c r="I196" s="136" t="s">
        <v>46</v>
      </c>
      <c r="J196" s="136" t="s">
        <v>131</v>
      </c>
      <c r="K196" s="136" t="s">
        <v>409</v>
      </c>
      <c r="L196" s="136" t="s">
        <v>410</v>
      </c>
    </row>
    <row r="197" spans="3:12" ht="15.75" hidden="1" thickBot="1">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1449</v>
      </c>
      <c r="L197" s="98" t="s">
        <v>393</v>
      </c>
    </row>
    <row r="198" spans="3:12" hidden="1">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idden="1">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hidden="1" thickBot="1">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hidden="1">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idden="1">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hidden="1" thickBot="1">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hidden="1">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idden="1">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hidden="1" thickBot="1">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hidden="1">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idden="1">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hidden="1" thickBot="1">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hidden="1">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idden="1">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hidden="1" thickBot="1">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hidden="1">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idden="1">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hidden="1" thickBot="1">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hidden="1">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idden="1">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hidden="1" thickBot="1">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hidden="1">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idden="1">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hidden="1" thickBot="1">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hidden="1">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idden="1">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hidden="1" thickBot="1">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hidden="1">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idden="1">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hidden="1" thickBot="1">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hidden="1">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idden="1">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hidden="1" thickBot="1">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hidden="1">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idden="1">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hidden="1" thickBot="1">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hidden="1">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idden="1">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hidden="1" thickBot="1">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hidden="1">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idden="1">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hidden="1" thickBot="1">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hidden="1">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idden="1">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hidden="1" thickBot="1">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hidden="1">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idden="1">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hidden="1" thickBot="1">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hidden="1">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hidden="1" thickBot="1">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391</v>
      </c>
      <c r="D253" s="369"/>
      <c r="E253" s="93"/>
      <c r="F253" s="93"/>
      <c r="G253" s="93"/>
      <c r="H253" s="76"/>
      <c r="I253" s="76"/>
      <c r="J253" s="76"/>
      <c r="K253" s="153"/>
    </row>
    <row r="254" spans="3:12" ht="18.7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130</v>
      </c>
      <c r="I256" s="136" t="s">
        <v>46</v>
      </c>
      <c r="J256" s="136" t="s">
        <v>131</v>
      </c>
      <c r="K256" s="136" t="s">
        <v>409</v>
      </c>
      <c r="L256" s="136" t="s">
        <v>410</v>
      </c>
    </row>
    <row r="257" spans="3:12" ht="15.75" hidden="1" thickBot="1">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1449</v>
      </c>
      <c r="L257" s="98" t="s">
        <v>393</v>
      </c>
    </row>
    <row r="258" spans="3:12" hidden="1">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idden="1">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hidden="1" thickBot="1">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hidden="1">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idden="1">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hidden="1" thickBot="1">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hidden="1">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idden="1">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hidden="1" thickBot="1">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hidden="1">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idden="1">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hidden="1" thickBot="1">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hidden="1">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idden="1">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hidden="1" thickBot="1">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hidden="1">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idden="1">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hidden="1" thickBot="1">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hidden="1">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idden="1">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hidden="1" thickBot="1">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hidden="1">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idden="1">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hidden="1" thickBot="1">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hidden="1">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idden="1">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hidden="1" thickBot="1">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hidden="1">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idden="1">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hidden="1" thickBot="1">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hidden="1">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idden="1">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hidden="1" thickBot="1">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hidden="1">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idden="1">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hidden="1" thickBot="1">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hidden="1">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idden="1">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hidden="1" thickBot="1">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hidden="1">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idden="1">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hidden="1" thickBot="1">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hidden="1">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idden="1">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hidden="1" thickBot="1">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hidden="1">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idden="1">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hidden="1" thickBot="1">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hidden="1">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hidden="1" thickBot="1">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391</v>
      </c>
      <c r="D313" s="369"/>
      <c r="E313" s="93"/>
      <c r="F313" s="93"/>
      <c r="G313" s="93"/>
      <c r="H313" s="76"/>
      <c r="I313" s="76"/>
      <c r="J313" s="76"/>
      <c r="K313" s="153"/>
    </row>
    <row r="314" spans="3:12" ht="18.7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130</v>
      </c>
      <c r="I316" s="136" t="s">
        <v>46</v>
      </c>
      <c r="J316" s="136" t="s">
        <v>131</v>
      </c>
      <c r="K316" s="136" t="s">
        <v>409</v>
      </c>
      <c r="L316" s="136" t="s">
        <v>410</v>
      </c>
    </row>
    <row r="317" spans="3:12" ht="15.75" hidden="1" thickBot="1">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1449</v>
      </c>
      <c r="L317" s="98" t="s">
        <v>393</v>
      </c>
    </row>
    <row r="318" spans="3:12" hidden="1">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idden="1">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hidden="1" thickBot="1">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hidden="1">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idden="1">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hidden="1" thickBot="1">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hidden="1">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idden="1">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hidden="1" thickBot="1">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hidden="1">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idden="1">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hidden="1" thickBot="1">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hidden="1">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idden="1">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hidden="1" thickBot="1">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hidden="1">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idden="1">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hidden="1" thickBot="1">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hidden="1">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idden="1">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hidden="1" thickBot="1">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hidden="1">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idden="1">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hidden="1" thickBot="1">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hidden="1">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idden="1">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hidden="1" thickBot="1">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hidden="1">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idden="1">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hidden="1" thickBot="1">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hidden="1">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idden="1">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hidden="1" thickBot="1">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hidden="1">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idden="1">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hidden="1" thickBot="1">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hidden="1">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idden="1">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hidden="1" thickBot="1">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hidden="1">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idden="1">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hidden="1" thickBot="1">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hidden="1">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idden="1">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hidden="1" thickBot="1">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hidden="1">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idden="1">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hidden="1" thickBot="1">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hidden="1">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hidden="1" thickBot="1">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391</v>
      </c>
      <c r="D373" s="369"/>
      <c r="E373" s="93"/>
      <c r="F373" s="93"/>
      <c r="G373" s="93"/>
      <c r="H373" s="76"/>
      <c r="I373" s="76"/>
      <c r="J373" s="76"/>
      <c r="K373" s="153"/>
    </row>
    <row r="374" spans="3:12" ht="18.7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130</v>
      </c>
      <c r="I376" s="136" t="s">
        <v>46</v>
      </c>
      <c r="J376" s="136" t="s">
        <v>131</v>
      </c>
      <c r="K376" s="136" t="s">
        <v>409</v>
      </c>
      <c r="L376" s="136" t="s">
        <v>410</v>
      </c>
    </row>
    <row r="377" spans="3:12" ht="15.75" hidden="1" thickBot="1">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1449</v>
      </c>
      <c r="L377" s="98" t="s">
        <v>393</v>
      </c>
    </row>
    <row r="378" spans="3:12" hidden="1">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idden="1">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hidden="1" thickBot="1">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hidden="1">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idden="1">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hidden="1" thickBot="1">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hidden="1">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idden="1">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hidden="1" thickBot="1">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hidden="1">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idden="1">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hidden="1" thickBot="1">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hidden="1">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idden="1">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hidden="1" thickBot="1">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hidden="1">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idden="1">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hidden="1" thickBot="1">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hidden="1">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idden="1">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hidden="1" thickBot="1">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hidden="1">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idden="1">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hidden="1" thickBot="1">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hidden="1">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idden="1">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hidden="1" thickBot="1">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hidden="1">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idden="1">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hidden="1" thickBot="1">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hidden="1">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idden="1">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hidden="1" thickBot="1">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hidden="1">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idden="1">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hidden="1" thickBot="1">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hidden="1">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idden="1">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hidden="1" thickBot="1">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hidden="1">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idden="1">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hidden="1" thickBot="1">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hidden="1">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idden="1">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hidden="1" thickBot="1">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hidden="1">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idden="1">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hidden="1" thickBot="1">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hidden="1">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hidden="1" thickBot="1">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391</v>
      </c>
      <c r="D433" s="369"/>
      <c r="E433" s="93"/>
      <c r="F433" s="93"/>
      <c r="G433" s="93"/>
      <c r="H433" s="76"/>
      <c r="I433" s="76"/>
      <c r="J433" s="76"/>
      <c r="K433" s="153"/>
    </row>
    <row r="434" spans="3:12" ht="18.7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130</v>
      </c>
      <c r="I436" s="136" t="s">
        <v>46</v>
      </c>
      <c r="J436" s="136" t="s">
        <v>131</v>
      </c>
      <c r="K436" s="136" t="s">
        <v>409</v>
      </c>
      <c r="L436" s="136" t="s">
        <v>410</v>
      </c>
    </row>
    <row r="437" spans="3:12" ht="15.75" hidden="1" thickBot="1">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1449</v>
      </c>
      <c r="L437" s="98" t="s">
        <v>393</v>
      </c>
    </row>
    <row r="438" spans="3:12" hidden="1">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idden="1">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hidden="1" thickBot="1">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hidden="1">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idden="1">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hidden="1" thickBot="1">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hidden="1">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idden="1">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hidden="1" thickBot="1">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hidden="1">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idden="1">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hidden="1" thickBot="1">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hidden="1">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idden="1">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hidden="1" thickBot="1">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hidden="1">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idden="1">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hidden="1" thickBot="1">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hidden="1">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idden="1">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hidden="1" thickBot="1">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hidden="1">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idden="1">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hidden="1" thickBot="1">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hidden="1">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idden="1">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hidden="1" thickBot="1">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hidden="1">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idden="1">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hidden="1" thickBot="1">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hidden="1">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idden="1">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hidden="1" thickBot="1">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hidden="1">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idden="1">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hidden="1" thickBot="1">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hidden="1">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idden="1">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hidden="1" thickBot="1">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hidden="1">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idden="1">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hidden="1" thickBot="1">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hidden="1">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idden="1">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hidden="1" thickBot="1">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hidden="1">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idden="1">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hidden="1" thickBot="1">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hidden="1">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hidden="1" thickBot="1">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391</v>
      </c>
      <c r="D493" s="369"/>
      <c r="E493" s="93"/>
      <c r="F493" s="93"/>
      <c r="G493" s="93"/>
      <c r="H493" s="76"/>
      <c r="I493" s="76"/>
      <c r="J493" s="76"/>
      <c r="K493" s="153"/>
    </row>
    <row r="494" spans="3:12" ht="18.7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130</v>
      </c>
      <c r="I496" s="136" t="s">
        <v>46</v>
      </c>
      <c r="J496" s="136" t="s">
        <v>131</v>
      </c>
      <c r="K496" s="136" t="s">
        <v>409</v>
      </c>
      <c r="L496" s="136" t="s">
        <v>410</v>
      </c>
    </row>
    <row r="497" spans="3:12" ht="15.75" hidden="1" thickBot="1">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1449</v>
      </c>
      <c r="L497" s="98" t="s">
        <v>393</v>
      </c>
    </row>
    <row r="498" spans="3:12" hidden="1">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idden="1">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hidden="1" thickBot="1">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hidden="1">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idden="1">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hidden="1" thickBot="1">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hidden="1">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idden="1">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hidden="1" thickBot="1">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hidden="1">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idden="1">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hidden="1" thickBot="1">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hidden="1">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idden="1">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hidden="1" thickBot="1">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hidden="1">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idden="1">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hidden="1" thickBot="1">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hidden="1">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idden="1">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hidden="1" thickBot="1">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hidden="1">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idden="1">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hidden="1" thickBot="1">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hidden="1">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idden="1">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hidden="1" thickBot="1">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hidden="1">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idden="1">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hidden="1" thickBot="1">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hidden="1">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idden="1">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hidden="1" thickBot="1">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hidden="1">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idden="1">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hidden="1" thickBot="1">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hidden="1">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idden="1">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hidden="1" thickBot="1">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hidden="1">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idden="1">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hidden="1" thickBot="1">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hidden="1">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idden="1">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hidden="1" thickBot="1">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hidden="1">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idden="1">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hidden="1" thickBot="1">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hidden="1">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hidden="1" thickBot="1">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391</v>
      </c>
      <c r="D553" s="369"/>
      <c r="E553" s="93"/>
      <c r="F553" s="93"/>
      <c r="G553" s="93"/>
      <c r="H553" s="76"/>
      <c r="I553" s="76"/>
      <c r="J553" s="76"/>
      <c r="K553" s="153"/>
    </row>
    <row r="554" spans="3:12" ht="18.7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130</v>
      </c>
      <c r="I556" s="136" t="s">
        <v>46</v>
      </c>
      <c r="J556" s="136" t="s">
        <v>131</v>
      </c>
      <c r="K556" s="136" t="s">
        <v>409</v>
      </c>
      <c r="L556" s="136" t="s">
        <v>410</v>
      </c>
    </row>
    <row r="557" spans="3:12" ht="15.75" hidden="1" thickBot="1">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1449</v>
      </c>
      <c r="L557" s="98" t="s">
        <v>393</v>
      </c>
    </row>
    <row r="558" spans="3:12" hidden="1">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idden="1">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hidden="1" thickBot="1">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hidden="1">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idden="1">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hidden="1" thickBot="1">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hidden="1">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idden="1">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hidden="1" thickBot="1">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hidden="1">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idden="1">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hidden="1" thickBot="1">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hidden="1">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idden="1">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hidden="1" thickBot="1">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hidden="1">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idden="1">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hidden="1" thickBot="1">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hidden="1">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idden="1">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hidden="1" thickBot="1">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hidden="1">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idden="1">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hidden="1" thickBot="1">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hidden="1">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idden="1">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hidden="1" thickBot="1">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hidden="1">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idden="1">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hidden="1" thickBot="1">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hidden="1">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idden="1">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hidden="1" thickBot="1">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hidden="1">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idden="1">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hidden="1" thickBot="1">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hidden="1">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idden="1">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hidden="1" thickBot="1">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hidden="1">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idden="1">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hidden="1" thickBot="1">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hidden="1">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idden="1">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hidden="1" thickBot="1">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hidden="1">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idden="1">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hidden="1" thickBot="1">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hidden="1">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hidden="1" thickBot="1">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391</v>
      </c>
      <c r="D613" s="369"/>
      <c r="E613" s="93"/>
      <c r="F613" s="93"/>
      <c r="G613" s="93"/>
      <c r="H613" s="76"/>
      <c r="I613" s="76"/>
      <c r="J613" s="76"/>
      <c r="K613" s="153"/>
    </row>
    <row r="614" spans="3:12" ht="18.7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130</v>
      </c>
      <c r="I616" s="136" t="s">
        <v>46</v>
      </c>
      <c r="J616" s="136" t="s">
        <v>131</v>
      </c>
      <c r="K616" s="136" t="s">
        <v>409</v>
      </c>
      <c r="L616" s="136" t="s">
        <v>410</v>
      </c>
    </row>
    <row r="617" spans="3:12" ht="15.75" hidden="1" thickBot="1">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1449</v>
      </c>
      <c r="L617" s="98" t="s">
        <v>393</v>
      </c>
    </row>
    <row r="618" spans="3:12" hidden="1">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idden="1">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hidden="1" thickBot="1">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hidden="1">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idden="1">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hidden="1" thickBot="1">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hidden="1">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idden="1">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hidden="1" thickBot="1">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hidden="1">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idden="1">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hidden="1" thickBot="1">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hidden="1">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idden="1">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hidden="1" thickBot="1">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hidden="1">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idden="1">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hidden="1" thickBot="1">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hidden="1">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idden="1">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hidden="1" thickBot="1">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hidden="1">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idden="1">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hidden="1" thickBot="1">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hidden="1">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idden="1">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hidden="1" thickBot="1">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hidden="1">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idden="1">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hidden="1" thickBot="1">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hidden="1">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idden="1">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hidden="1" thickBot="1">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hidden="1">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idden="1">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hidden="1" thickBot="1">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hidden="1">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idden="1">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hidden="1" thickBot="1">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hidden="1">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idden="1">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hidden="1" thickBot="1">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hidden="1">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idden="1">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hidden="1" thickBot="1">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hidden="1">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idden="1">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hidden="1" thickBot="1">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hidden="1">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hidden="1" thickBot="1">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391</v>
      </c>
      <c r="D673" s="369"/>
      <c r="E673" s="93"/>
      <c r="F673" s="93"/>
      <c r="G673" s="93"/>
      <c r="H673" s="76"/>
      <c r="I673" s="76"/>
      <c r="J673" s="76"/>
      <c r="K673" s="153"/>
    </row>
    <row r="674" spans="3:12" ht="18.7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130</v>
      </c>
      <c r="I676" s="136" t="s">
        <v>46</v>
      </c>
      <c r="J676" s="136" t="s">
        <v>131</v>
      </c>
      <c r="K676" s="136" t="s">
        <v>409</v>
      </c>
      <c r="L676" s="136" t="s">
        <v>410</v>
      </c>
    </row>
    <row r="677" spans="3:12" ht="15.75" hidden="1" thickBot="1">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1449</v>
      </c>
      <c r="L677" s="98" t="s">
        <v>393</v>
      </c>
    </row>
    <row r="678" spans="3:12" hidden="1">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idden="1">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hidden="1" thickBot="1">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hidden="1">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idden="1">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hidden="1" thickBot="1">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hidden="1">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idden="1">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hidden="1" thickBot="1">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hidden="1">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idden="1">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hidden="1" thickBot="1">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hidden="1">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idden="1">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hidden="1" thickBot="1">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hidden="1">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idden="1">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hidden="1" thickBot="1">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hidden="1">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idden="1">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hidden="1" thickBot="1">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hidden="1">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idden="1">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hidden="1" thickBot="1">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hidden="1">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idden="1">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hidden="1" thickBot="1">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hidden="1">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idden="1">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hidden="1" thickBot="1">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hidden="1">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idden="1">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hidden="1" thickBot="1">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hidden="1">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idden="1">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hidden="1" thickBot="1">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hidden="1">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idden="1">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hidden="1" thickBot="1">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hidden="1">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idden="1">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hidden="1" thickBot="1">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hidden="1">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idden="1">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hidden="1" thickBot="1">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hidden="1">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idden="1">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hidden="1" thickBot="1">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hidden="1">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hidden="1" thickBot="1">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391</v>
      </c>
      <c r="D733" s="369"/>
      <c r="E733" s="93"/>
      <c r="F733" s="93"/>
      <c r="G733" s="93"/>
      <c r="H733" s="76"/>
      <c r="I733" s="76"/>
      <c r="J733" s="76"/>
      <c r="K733" s="153"/>
    </row>
    <row r="734" spans="3:12" ht="18.7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130</v>
      </c>
      <c r="I736" s="136" t="s">
        <v>46</v>
      </c>
      <c r="J736" s="136" t="s">
        <v>131</v>
      </c>
      <c r="K736" s="136" t="s">
        <v>409</v>
      </c>
      <c r="L736" s="136" t="s">
        <v>410</v>
      </c>
    </row>
    <row r="737" spans="3:12" ht="15.75" hidden="1" thickBot="1">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1449</v>
      </c>
      <c r="L737" s="98" t="s">
        <v>393</v>
      </c>
    </row>
    <row r="738" spans="3:12" hidden="1">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idden="1">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hidden="1" thickBot="1">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hidden="1">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idden="1">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hidden="1" thickBot="1">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hidden="1">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idden="1">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hidden="1" thickBot="1">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hidden="1">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idden="1">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hidden="1" thickBot="1">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hidden="1">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idden="1">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hidden="1" thickBot="1">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hidden="1">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idden="1">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hidden="1" thickBot="1">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hidden="1">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idden="1">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hidden="1" thickBot="1">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hidden="1">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idden="1">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hidden="1" thickBot="1">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hidden="1">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idden="1">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hidden="1" thickBot="1">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hidden="1">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idden="1">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hidden="1" thickBot="1">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hidden="1">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idden="1">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hidden="1" thickBot="1">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hidden="1">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idden="1">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hidden="1" thickBot="1">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hidden="1">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idden="1">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hidden="1" thickBot="1">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hidden="1">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idden="1">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hidden="1" thickBot="1">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hidden="1">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idden="1">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hidden="1" thickBot="1">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hidden="1">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idden="1">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hidden="1" thickBot="1">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hidden="1">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hidden="1" thickBot="1">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391</v>
      </c>
      <c r="D793" s="369"/>
      <c r="E793" s="93"/>
      <c r="F793" s="93"/>
      <c r="G793" s="93"/>
      <c r="H793" s="76"/>
      <c r="I793" s="76"/>
      <c r="J793" s="76"/>
      <c r="K793" s="153"/>
    </row>
    <row r="794" spans="3:12" ht="18.7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130</v>
      </c>
      <c r="I796" s="136" t="s">
        <v>46</v>
      </c>
      <c r="J796" s="136" t="s">
        <v>131</v>
      </c>
      <c r="K796" s="136" t="s">
        <v>409</v>
      </c>
      <c r="L796" s="136" t="s">
        <v>410</v>
      </c>
    </row>
    <row r="797" spans="3:12" ht="15.75" hidden="1" thickBot="1">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1449</v>
      </c>
      <c r="L797" s="98" t="s">
        <v>393</v>
      </c>
    </row>
    <row r="798" spans="3:12" hidden="1">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idden="1">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hidden="1" thickBot="1">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hidden="1">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idden="1">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hidden="1" thickBot="1">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hidden="1">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idden="1">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hidden="1" thickBot="1">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hidden="1">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idden="1">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hidden="1" thickBot="1">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hidden="1">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idden="1">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hidden="1" thickBot="1">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hidden="1">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idden="1">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hidden="1" thickBot="1">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hidden="1">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idden="1">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hidden="1" thickBot="1">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hidden="1">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idden="1">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hidden="1" thickBot="1">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hidden="1">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idden="1">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hidden="1" thickBot="1">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hidden="1">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idden="1">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hidden="1" thickBot="1">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hidden="1">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idden="1">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hidden="1" thickBot="1">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hidden="1">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idden="1">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hidden="1" thickBot="1">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hidden="1">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idden="1">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hidden="1" thickBot="1">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hidden="1">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idden="1">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hidden="1" thickBot="1">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hidden="1">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idden="1">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hidden="1" thickBot="1">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hidden="1">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idden="1">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hidden="1" thickBot="1">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hidden="1">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hidden="1" thickBot="1">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391</v>
      </c>
      <c r="D853" s="369"/>
      <c r="E853" s="93"/>
      <c r="F853" s="93"/>
      <c r="G853" s="93"/>
      <c r="H853" s="76"/>
      <c r="I853" s="76"/>
      <c r="J853" s="76"/>
    </row>
    <row r="854" spans="3:12" ht="18.7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130</v>
      </c>
      <c r="I856" s="136" t="s">
        <v>46</v>
      </c>
      <c r="J856" s="136" t="s">
        <v>131</v>
      </c>
      <c r="K856" s="136" t="s">
        <v>409</v>
      </c>
      <c r="L856" s="136" t="s">
        <v>410</v>
      </c>
    </row>
    <row r="857" spans="3:12" ht="15.75" hidden="1" thickBot="1">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1449</v>
      </c>
      <c r="L857" s="98" t="s">
        <v>393</v>
      </c>
    </row>
    <row r="858" spans="3:12" hidden="1">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idden="1">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hidden="1" thickBot="1">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hidden="1">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idden="1">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hidden="1" thickBot="1">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hidden="1">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idden="1">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hidden="1" thickBot="1">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hidden="1">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idden="1">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hidden="1" thickBot="1">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hidden="1">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idden="1">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hidden="1" thickBot="1">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hidden="1">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idden="1">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hidden="1" thickBot="1">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hidden="1">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idden="1">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hidden="1" thickBot="1">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hidden="1">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idden="1">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hidden="1" thickBot="1">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hidden="1">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idden="1">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hidden="1" thickBot="1">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hidden="1">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idden="1">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hidden="1" thickBot="1">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hidden="1">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idden="1">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hidden="1" thickBot="1">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hidden="1">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idden="1">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hidden="1" thickBot="1">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hidden="1">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idden="1">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hidden="1" thickBot="1">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hidden="1">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idden="1">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hidden="1" thickBot="1">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hidden="1">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idden="1">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hidden="1" thickBot="1">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hidden="1">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idden="1">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hidden="1" thickBot="1">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hidden="1">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hidden="1" thickBot="1">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391</v>
      </c>
      <c r="D913" s="369"/>
      <c r="E913" s="93"/>
      <c r="F913" s="93"/>
      <c r="G913" s="93"/>
      <c r="H913" s="76"/>
      <c r="I913" s="76"/>
      <c r="J913" s="76"/>
    </row>
    <row r="914" spans="3:12" ht="18.7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130</v>
      </c>
      <c r="I916" s="136" t="s">
        <v>46</v>
      </c>
      <c r="J916" s="136" t="s">
        <v>131</v>
      </c>
      <c r="K916" s="136" t="s">
        <v>409</v>
      </c>
      <c r="L916" s="136" t="s">
        <v>410</v>
      </c>
    </row>
    <row r="917" spans="3:12" ht="15.75" hidden="1" thickBot="1">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1468</v>
      </c>
      <c r="L917" s="98" t="s">
        <v>393</v>
      </c>
    </row>
    <row r="918" spans="3:12" hidden="1">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idden="1">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hidden="1" thickBot="1">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hidden="1">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idden="1">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hidden="1" thickBot="1">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hidden="1">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idden="1">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hidden="1" thickBot="1">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hidden="1">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idden="1">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hidden="1" thickBot="1">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hidden="1">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idden="1">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hidden="1" thickBot="1">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hidden="1">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idden="1">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hidden="1" thickBot="1">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hidden="1">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idden="1">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hidden="1" thickBot="1">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hidden="1">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idden="1">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hidden="1" thickBot="1">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hidden="1">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idden="1">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hidden="1" thickBot="1">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hidden="1">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idden="1">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hidden="1" thickBot="1">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hidden="1">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idden="1">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hidden="1" thickBot="1">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hidden="1">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idden="1">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hidden="1" thickBot="1">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hidden="1">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idden="1">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hidden="1" thickBot="1">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hidden="1">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idden="1">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hidden="1" thickBot="1">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hidden="1">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idden="1">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hidden="1" thickBot="1">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hidden="1">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idden="1">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hidden="1" thickBot="1">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hidden="1">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hidden="1" thickBot="1">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autoFilter ref="G11:L967">
    <filterColumn colId="0">
      <filters blank="1">
        <filter val="1,905,791"/>
        <filter val="108,000"/>
        <filter val="158,816"/>
        <filter val="4,500"/>
        <filter val="79,408"/>
        <filter val="9,000"/>
        <filter val="Costo Total"/>
      </filters>
    </filterColumn>
  </autoFilter>
  <conditionalFormatting sqref="E56">
    <cfRule type="cellIs" dxfId="21" priority="17" operator="greaterThan">
      <formula>12</formula>
    </cfRule>
  </conditionalFormatting>
  <conditionalFormatting sqref="E956">
    <cfRule type="cellIs" dxfId="20" priority="1" operator="greaterThan">
      <formula>12</formula>
    </cfRule>
  </conditionalFormatting>
  <conditionalFormatting sqref="E116">
    <cfRule type="cellIs" dxfId="19" priority="15" operator="greaterThan">
      <formula>12</formula>
    </cfRule>
  </conditionalFormatting>
  <conditionalFormatting sqref="E176">
    <cfRule type="cellIs" dxfId="18" priority="14" operator="greaterThan">
      <formula>12</formula>
    </cfRule>
  </conditionalFormatting>
  <conditionalFormatting sqref="E236">
    <cfRule type="cellIs" dxfId="17" priority="13" operator="greaterThan">
      <formula>12</formula>
    </cfRule>
  </conditionalFormatting>
  <conditionalFormatting sqref="E296">
    <cfRule type="cellIs" dxfId="16" priority="12" operator="greaterThan">
      <formula>12</formula>
    </cfRule>
  </conditionalFormatting>
  <conditionalFormatting sqref="E356">
    <cfRule type="cellIs" dxfId="15" priority="11" operator="greaterThan">
      <formula>12</formula>
    </cfRule>
  </conditionalFormatting>
  <conditionalFormatting sqref="E416">
    <cfRule type="cellIs" dxfId="14" priority="10" operator="greaterThan">
      <formula>12</formula>
    </cfRule>
  </conditionalFormatting>
  <conditionalFormatting sqref="E476">
    <cfRule type="cellIs" dxfId="13" priority="9" operator="greaterThan">
      <formula>12</formula>
    </cfRule>
  </conditionalFormatting>
  <conditionalFormatting sqref="E536">
    <cfRule type="cellIs" dxfId="12" priority="8" operator="greaterThan">
      <formula>12</formula>
    </cfRule>
  </conditionalFormatting>
  <conditionalFormatting sqref="E596">
    <cfRule type="cellIs" dxfId="11" priority="7" operator="greaterThan">
      <formula>12</formula>
    </cfRule>
  </conditionalFormatting>
  <conditionalFormatting sqref="E656">
    <cfRule type="cellIs" dxfId="10" priority="6" operator="greaterThan">
      <formula>12</formula>
    </cfRule>
  </conditionalFormatting>
  <conditionalFormatting sqref="E716">
    <cfRule type="cellIs" dxfId="9" priority="5" operator="greaterThan">
      <formula>12</formula>
    </cfRule>
  </conditionalFormatting>
  <conditionalFormatting sqref="E776">
    <cfRule type="cellIs" dxfId="8" priority="4" operator="greaterThan">
      <formula>12</formula>
    </cfRule>
  </conditionalFormatting>
  <conditionalFormatting sqref="E836">
    <cfRule type="cellIs" dxfId="7" priority="3" operator="greaterThan">
      <formula>12</formula>
    </cfRule>
  </conditionalFormatting>
  <conditionalFormatting sqref="E896">
    <cfRule type="cellIs" dxfId="6" priority="2" operator="greaterThan">
      <formula>12</formula>
    </cfRule>
  </conditionalFormatting>
  <dataValidations xWindow="1248" yWindow="622"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filterMode="1">
    <tabColor rgb="FF92D050"/>
  </sheetPr>
  <dimension ref="A1:UI235"/>
  <sheetViews>
    <sheetView showGridLines="0" topLeftCell="A27" zoomScale="84" zoomScaleNormal="84" workbookViewId="0">
      <selection activeCell="J48" sqref="J48"/>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20.5703125" style="77" customWidth="1"/>
    <col min="8" max="8" width="16.140625" style="86" customWidth="1"/>
    <col min="9" max="9" width="35.42578125" style="86" bestFit="1" customWidth="1"/>
    <col min="10" max="10" width="30.28515625" style="86" customWidth="1"/>
    <col min="11" max="11" width="13.42578125" style="86" bestFit="1" customWidth="1"/>
    <col min="12"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6" t="str">
        <f>+Presupuesto!D11</f>
        <v>Recurrente</v>
      </c>
      <c r="S2" s="456"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c r="C5" s="87" t="s">
        <v>383</v>
      </c>
      <c r="D5" s="455">
        <f>SUMIF($C:$C,$C$10,D:D)</f>
        <v>112800</v>
      </c>
    </row>
    <row r="6" spans="1:555">
      <c r="H6" s="79" t="s">
        <v>2122</v>
      </c>
    </row>
    <row r="7" spans="1:555">
      <c r="H7" s="79" t="s">
        <v>2123</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12800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v>2221</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Presentación para su registro ante la dirección de investigación científica un proyecto de investigación. </v>
      </c>
      <c r="D14" s="31"/>
      <c r="E14" s="93"/>
      <c r="F14" s="93"/>
      <c r="G14" s="93"/>
      <c r="H14" s="76"/>
      <c r="I14" s="76"/>
      <c r="J14" s="76"/>
      <c r="K14" s="112"/>
    </row>
    <row r="15" spans="1:555" ht="15.75" thickBot="1">
      <c r="B15" s="93"/>
      <c r="C15" s="70"/>
      <c r="D15" s="31"/>
      <c r="E15" s="93"/>
      <c r="F15" s="93"/>
      <c r="G15" s="93"/>
      <c r="H15" s="76"/>
      <c r="I15" s="76"/>
      <c r="J15" s="76"/>
      <c r="K15" s="112"/>
    </row>
    <row r="16" spans="1:555" ht="15.75" thickBot="1">
      <c r="B16" s="93"/>
      <c r="C16" s="126" t="s">
        <v>44</v>
      </c>
      <c r="D16" s="128" t="s">
        <v>55</v>
      </c>
      <c r="E16" s="128" t="s">
        <v>57</v>
      </c>
      <c r="F16" s="127" t="s">
        <v>27</v>
      </c>
      <c r="G16" s="133" t="s">
        <v>130</v>
      </c>
      <c r="H16" s="128" t="s">
        <v>46</v>
      </c>
      <c r="I16" s="128" t="s">
        <v>131</v>
      </c>
      <c r="J16" s="128" t="s">
        <v>409</v>
      </c>
      <c r="K16" s="128" t="s">
        <v>410</v>
      </c>
    </row>
    <row r="17" spans="2:11">
      <c r="B17" s="93"/>
      <c r="C17" s="95" t="s">
        <v>63</v>
      </c>
      <c r="D17" s="158">
        <v>1</v>
      </c>
      <c r="E17" s="96">
        <v>2800</v>
      </c>
      <c r="F17" s="97">
        <f>D17*E17</f>
        <v>2800</v>
      </c>
      <c r="G17" s="161" t="s">
        <v>128</v>
      </c>
      <c r="H17" s="98" t="s">
        <v>984</v>
      </c>
      <c r="I17" s="98" t="str">
        <f>VLOOKUP(H17,Presupuesto!$B$11:$C$565,2,0)</f>
        <v>MUEBLES VARIOS DE OFICINA</v>
      </c>
      <c r="J17" s="218" t="s">
        <v>1358</v>
      </c>
      <c r="K17" s="98" t="s">
        <v>397</v>
      </c>
    </row>
    <row r="18" spans="2:11" ht="32.25" hidden="1" customHeight="1">
      <c r="B18" s="93"/>
      <c r="C18" s="99" t="s">
        <v>64</v>
      </c>
      <c r="D18" s="151"/>
      <c r="E18" s="100">
        <v>2400</v>
      </c>
      <c r="F18" s="97">
        <f>D18*E18</f>
        <v>0</v>
      </c>
      <c r="G18" s="161"/>
      <c r="H18" s="101" t="s">
        <v>984</v>
      </c>
      <c r="I18" s="98" t="str">
        <f>VLOOKUP(H18,Presupuesto!$B$11:$C$565,2,0)</f>
        <v>MUEBLES VARIOS DE OFICINA</v>
      </c>
      <c r="J18" s="98" t="str">
        <f t="shared" ref="J18:J26" si="0">$J$17</f>
        <v>Investigación Científica</v>
      </c>
      <c r="K18" s="98" t="s">
        <v>411</v>
      </c>
    </row>
    <row r="19" spans="2:11" hidden="1">
      <c r="B19" s="93"/>
      <c r="C19" s="99" t="s">
        <v>65</v>
      </c>
      <c r="D19" s="151"/>
      <c r="E19" s="100">
        <v>1000</v>
      </c>
      <c r="F19" s="97">
        <f t="shared" ref="F19:F26" si="1">D19*E19</f>
        <v>0</v>
      </c>
      <c r="G19" s="161"/>
      <c r="H19" s="101" t="s">
        <v>984</v>
      </c>
      <c r="I19" s="98" t="str">
        <f>VLOOKUP(H19,Presupuesto!$B$11:$C$565,2,0)</f>
        <v>MUEBLES VARIOS DE OFICINA</v>
      </c>
      <c r="J19" s="98" t="str">
        <f t="shared" si="0"/>
        <v>Investigación Científica</v>
      </c>
      <c r="K19" s="98" t="s">
        <v>394</v>
      </c>
    </row>
    <row r="20" spans="2:11" hidden="1">
      <c r="B20" s="93"/>
      <c r="C20" s="99" t="s">
        <v>66</v>
      </c>
      <c r="D20" s="151"/>
      <c r="E20" s="100">
        <v>6000</v>
      </c>
      <c r="F20" s="97">
        <f t="shared" si="1"/>
        <v>0</v>
      </c>
      <c r="G20" s="161"/>
      <c r="H20" s="101" t="s">
        <v>984</v>
      </c>
      <c r="I20" s="98" t="str">
        <f>VLOOKUP(H20,Presupuesto!$B$11:$C$565,2,0)</f>
        <v>MUEBLES VARIOS DE OFICINA</v>
      </c>
      <c r="J20" s="98" t="str">
        <f t="shared" si="0"/>
        <v>Investigación Científica</v>
      </c>
      <c r="K20" s="98" t="s">
        <v>394</v>
      </c>
    </row>
    <row r="21" spans="2:11" hidden="1">
      <c r="B21" s="93"/>
      <c r="C21" s="99" t="s">
        <v>67</v>
      </c>
      <c r="D21" s="151"/>
      <c r="E21" s="100">
        <v>3000</v>
      </c>
      <c r="F21" s="97">
        <f t="shared" si="1"/>
        <v>0</v>
      </c>
      <c r="G21" s="161"/>
      <c r="H21" s="101" t="s">
        <v>984</v>
      </c>
      <c r="I21" s="98" t="str">
        <f>VLOOKUP(H21,Presupuesto!$B$11:$C$565,2,0)</f>
        <v>MUEBLES VARIOS DE OFICINA</v>
      </c>
      <c r="J21" s="98" t="str">
        <f t="shared" si="0"/>
        <v>Investigación Científica</v>
      </c>
      <c r="K21" s="98" t="s">
        <v>394</v>
      </c>
    </row>
    <row r="22" spans="2:11">
      <c r="B22" s="93"/>
      <c r="C22" s="99" t="s">
        <v>68</v>
      </c>
      <c r="D22" s="151">
        <v>1</v>
      </c>
      <c r="E22" s="100">
        <v>10000</v>
      </c>
      <c r="F22" s="97">
        <f t="shared" si="1"/>
        <v>10000</v>
      </c>
      <c r="G22" s="161" t="s">
        <v>128</v>
      </c>
      <c r="H22" s="101" t="s">
        <v>984</v>
      </c>
      <c r="I22" s="98" t="str">
        <f>VLOOKUP(H22,Presupuesto!$B$11:$C$565,2,0)</f>
        <v>MUEBLES VARIOS DE OFICINA</v>
      </c>
      <c r="J22" s="98" t="str">
        <f t="shared" si="0"/>
        <v>Investigación Científica</v>
      </c>
      <c r="K22" s="98" t="s">
        <v>397</v>
      </c>
    </row>
    <row r="23" spans="2:11" hidden="1">
      <c r="B23" s="93"/>
      <c r="C23" s="99" t="s">
        <v>69</v>
      </c>
      <c r="D23" s="151"/>
      <c r="E23" s="100">
        <v>8000</v>
      </c>
      <c r="F23" s="97">
        <f t="shared" si="1"/>
        <v>0</v>
      </c>
      <c r="G23" s="161"/>
      <c r="H23" s="101" t="s">
        <v>987</v>
      </c>
      <c r="I23" s="98" t="str">
        <f>VLOOKUP(H23,Presupuesto!$B$11:$C$565,2,0)</f>
        <v>EQUIPOS VARIOS DE OFICINA</v>
      </c>
      <c r="J23" s="98" t="str">
        <f t="shared" si="0"/>
        <v>Investigación Científica</v>
      </c>
      <c r="K23" s="98" t="s">
        <v>394</v>
      </c>
    </row>
    <row r="24" spans="2:11" hidden="1">
      <c r="B24" s="93"/>
      <c r="C24" s="99" t="s">
        <v>70</v>
      </c>
      <c r="D24" s="151"/>
      <c r="E24" s="100">
        <v>2000</v>
      </c>
      <c r="F24" s="97">
        <f t="shared" si="1"/>
        <v>0</v>
      </c>
      <c r="G24" s="161"/>
      <c r="H24" s="101" t="s">
        <v>987</v>
      </c>
      <c r="I24" s="98" t="str">
        <f>VLOOKUP(H24,Presupuesto!$B$11:$C$565,2,0)</f>
        <v>EQUIPOS VARIOS DE OFICINA</v>
      </c>
      <c r="J24" s="98" t="str">
        <f t="shared" si="0"/>
        <v>Investigación Científica</v>
      </c>
      <c r="K24" s="98" t="s">
        <v>402</v>
      </c>
    </row>
    <row r="25" spans="2:11" hidden="1">
      <c r="B25" s="93"/>
      <c r="C25" s="99" t="s">
        <v>71</v>
      </c>
      <c r="D25" s="151"/>
      <c r="E25" s="100">
        <v>5000</v>
      </c>
      <c r="F25" s="97">
        <f t="shared" si="1"/>
        <v>0</v>
      </c>
      <c r="G25" s="161"/>
      <c r="H25" s="101" t="s">
        <v>987</v>
      </c>
      <c r="I25" s="98" t="str">
        <f>VLOOKUP(H25,Presupuesto!$B$11:$C$565,2,0)</f>
        <v>EQUIPOS VARIOS DE OFICINA</v>
      </c>
      <c r="J25" s="98" t="str">
        <f t="shared" si="0"/>
        <v>Investigación Científica</v>
      </c>
      <c r="K25" s="98" t="s">
        <v>398</v>
      </c>
    </row>
    <row r="26" spans="2:11" ht="15.75" hidden="1" thickBot="1">
      <c r="B26" s="93"/>
      <c r="C26" s="102" t="s">
        <v>72</v>
      </c>
      <c r="D26" s="159"/>
      <c r="E26" s="104">
        <v>100000</v>
      </c>
      <c r="F26" s="105">
        <f t="shared" si="1"/>
        <v>0</v>
      </c>
      <c r="G26" s="162"/>
      <c r="H26" s="106" t="s">
        <v>987</v>
      </c>
      <c r="I26" s="106" t="str">
        <f>VLOOKUP(H26,Presupuesto!$B$11:$C$565,2,0)</f>
        <v>EQUIPOS VARIOS DE OFICINA</v>
      </c>
      <c r="J26" s="106" t="str">
        <f t="shared" si="0"/>
        <v>Investigación Científica</v>
      </c>
      <c r="K26" s="124" t="s">
        <v>393</v>
      </c>
    </row>
    <row r="27" spans="2:11">
      <c r="B27" s="93"/>
    </row>
    <row r="28" spans="2:11" ht="15.75" thickBot="1">
      <c r="B28" s="93"/>
      <c r="C28" s="336"/>
      <c r="D28" s="337"/>
      <c r="E28" s="338"/>
      <c r="F28" s="338"/>
      <c r="G28" s="339"/>
      <c r="H28" s="338"/>
      <c r="I28" s="338"/>
      <c r="J28" s="155"/>
      <c r="K28" s="155"/>
    </row>
    <row r="29" spans="2:11" ht="15.75" thickBot="1">
      <c r="B29" s="93"/>
      <c r="C29" s="29" t="s">
        <v>43</v>
      </c>
      <c r="D29" s="30">
        <f>SUM(F36:F45)</f>
        <v>100000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391</v>
      </c>
      <c r="D32" s="369">
        <v>11111</v>
      </c>
      <c r="E32" s="93"/>
      <c r="F32" s="93"/>
      <c r="G32" s="93"/>
      <c r="H32" s="76"/>
      <c r="I32" s="76"/>
      <c r="J32" s="76"/>
      <c r="K32" s="112"/>
    </row>
    <row r="33" spans="3:11" ht="18.7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A) Realizado el plan de inversión. B) Compra e instalación del equipo necesario</v>
      </c>
      <c r="D33" s="31"/>
      <c r="E33" s="93"/>
      <c r="F33" s="93"/>
      <c r="G33" s="93"/>
      <c r="H33" s="76"/>
      <c r="I33" s="76"/>
      <c r="J33" s="76"/>
      <c r="K33" s="112"/>
    </row>
    <row r="34" spans="3:11" ht="15.75" thickBot="1">
      <c r="C34" s="70"/>
      <c r="D34" s="31"/>
      <c r="E34" s="93"/>
      <c r="F34" s="93"/>
      <c r="G34" s="93"/>
      <c r="H34" s="76"/>
      <c r="I34" s="76"/>
      <c r="J34" s="76"/>
      <c r="K34" s="112"/>
    </row>
    <row r="35" spans="3:11" ht="15.75" thickBot="1">
      <c r="C35" s="126" t="s">
        <v>44</v>
      </c>
      <c r="D35" s="128" t="s">
        <v>55</v>
      </c>
      <c r="E35" s="128" t="s">
        <v>57</v>
      </c>
      <c r="F35" s="127" t="s">
        <v>27</v>
      </c>
      <c r="G35" s="133" t="s">
        <v>130</v>
      </c>
      <c r="H35" s="128" t="s">
        <v>46</v>
      </c>
      <c r="I35" s="128" t="s">
        <v>131</v>
      </c>
      <c r="J35" s="128" t="s">
        <v>409</v>
      </c>
      <c r="K35" s="128" t="s">
        <v>410</v>
      </c>
    </row>
    <row r="36" spans="3:11" hidden="1">
      <c r="C36" s="95" t="s">
        <v>63</v>
      </c>
      <c r="D36" s="158"/>
      <c r="E36" s="96">
        <v>2800</v>
      </c>
      <c r="F36" s="97">
        <f>D36*E36</f>
        <v>0</v>
      </c>
      <c r="G36" s="161" t="s">
        <v>128</v>
      </c>
      <c r="H36" s="98" t="s">
        <v>984</v>
      </c>
      <c r="I36" s="98" t="str">
        <f>VLOOKUP(H36,Presupuesto!$B$11:$C$565,2,0)</f>
        <v>MUEBLES VARIOS DE OFICINA</v>
      </c>
      <c r="J36" s="218" t="s">
        <v>1449</v>
      </c>
      <c r="K36" s="98" t="s">
        <v>403</v>
      </c>
    </row>
    <row r="37" spans="3:11" hidden="1">
      <c r="C37" s="99" t="s">
        <v>64</v>
      </c>
      <c r="D37" s="151"/>
      <c r="E37" s="100">
        <v>2400</v>
      </c>
      <c r="F37" s="97">
        <f>D37*E37</f>
        <v>0</v>
      </c>
      <c r="G37" s="161"/>
      <c r="H37" s="101" t="s">
        <v>984</v>
      </c>
      <c r="I37" s="98" t="str">
        <f>VLOOKUP(H37,Presupuesto!$B$11:$C$565,2,0)</f>
        <v>MUEBLES VARIOS DE OFICINA</v>
      </c>
      <c r="J37" s="98" t="str">
        <f>$J$36</f>
        <v>Posgrado</v>
      </c>
      <c r="K37" s="98" t="s">
        <v>411</v>
      </c>
    </row>
    <row r="38" spans="3:11" hidden="1">
      <c r="C38" s="99" t="s">
        <v>65</v>
      </c>
      <c r="D38" s="151"/>
      <c r="E38" s="100">
        <v>1000</v>
      </c>
      <c r="F38" s="97">
        <f t="shared" ref="F38:F45" si="2">D38*E38</f>
        <v>0</v>
      </c>
      <c r="G38" s="161"/>
      <c r="H38" s="101" t="s">
        <v>984</v>
      </c>
      <c r="I38" s="98" t="str">
        <f>VLOOKUP(H38,Presupuesto!$B$11:$C$565,2,0)</f>
        <v>MUEBLES VARIOS DE OFICINA</v>
      </c>
      <c r="J38" s="98" t="str">
        <f t="shared" ref="J38:J44" si="3">$J$36</f>
        <v>Posgrado</v>
      </c>
      <c r="K38" s="98" t="s">
        <v>394</v>
      </c>
    </row>
    <row r="39" spans="3:11" hidden="1">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hidden="1">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hidden="1">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hidden="1">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hidden="1">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hidden="1">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c r="C45" s="102" t="s">
        <v>72</v>
      </c>
      <c r="D45" s="159">
        <v>1</v>
      </c>
      <c r="E45" s="104">
        <v>100000</v>
      </c>
      <c r="F45" s="105">
        <f t="shared" si="2"/>
        <v>100000</v>
      </c>
      <c r="G45" s="162" t="s">
        <v>128</v>
      </c>
      <c r="H45" s="106" t="s">
        <v>987</v>
      </c>
      <c r="I45" s="106" t="str">
        <f>VLOOKUP(H45,Presupuesto!$B$11:$C$565,2,0)</f>
        <v>EQUIPOS VARIOS DE OFICINA</v>
      </c>
      <c r="J45" s="106" t="s">
        <v>1363</v>
      </c>
      <c r="K45" s="124" t="s">
        <v>394</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391</v>
      </c>
      <c r="D51" s="71"/>
      <c r="E51" s="93"/>
      <c r="F51" s="93"/>
      <c r="G51" s="93"/>
      <c r="H51" s="76"/>
      <c r="I51" s="76"/>
      <c r="J51" s="76"/>
      <c r="K51" s="112"/>
    </row>
    <row r="52" spans="3:11" ht="18.7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c r="C53" s="70"/>
      <c r="D53" s="31"/>
      <c r="E53" s="93"/>
      <c r="F53" s="93"/>
      <c r="G53" s="93"/>
      <c r="H53" s="76"/>
      <c r="I53" s="76"/>
      <c r="J53" s="76"/>
      <c r="K53" s="112"/>
    </row>
    <row r="54" spans="3:11" ht="15.75" thickBot="1">
      <c r="C54" s="126" t="s">
        <v>44</v>
      </c>
      <c r="D54" s="128" t="s">
        <v>55</v>
      </c>
      <c r="E54" s="128" t="s">
        <v>57</v>
      </c>
      <c r="F54" s="127" t="s">
        <v>27</v>
      </c>
      <c r="G54" s="133" t="s">
        <v>130</v>
      </c>
      <c r="H54" s="128" t="s">
        <v>46</v>
      </c>
      <c r="I54" s="128" t="s">
        <v>131</v>
      </c>
      <c r="J54" s="128" t="s">
        <v>409</v>
      </c>
      <c r="K54" s="128" t="s">
        <v>410</v>
      </c>
    </row>
    <row r="55" spans="3:11" hidden="1">
      <c r="C55" s="95" t="s">
        <v>63</v>
      </c>
      <c r="D55" s="158"/>
      <c r="E55" s="96">
        <v>2800</v>
      </c>
      <c r="F55" s="97">
        <f>D55*E55</f>
        <v>0</v>
      </c>
      <c r="G55" s="161"/>
      <c r="H55" s="98" t="s">
        <v>984</v>
      </c>
      <c r="I55" s="98" t="str">
        <f>VLOOKUP(H55,Presupuesto!$B$11:$C$565,2,0)</f>
        <v>MUEBLES VARIOS DE OFICINA</v>
      </c>
      <c r="J55" s="218" t="s">
        <v>1449</v>
      </c>
      <c r="K55" s="98" t="s">
        <v>403</v>
      </c>
    </row>
    <row r="56" spans="3:11" hidden="1">
      <c r="C56" s="99" t="s">
        <v>64</v>
      </c>
      <c r="D56" s="151"/>
      <c r="E56" s="100">
        <v>2400</v>
      </c>
      <c r="F56" s="97">
        <f>D56*E56</f>
        <v>0</v>
      </c>
      <c r="G56" s="161"/>
      <c r="H56" s="101" t="s">
        <v>984</v>
      </c>
      <c r="I56" s="98" t="str">
        <f>VLOOKUP(H56,Presupuesto!$B$11:$C$565,2,0)</f>
        <v>MUEBLES VARIOS DE OFICINA</v>
      </c>
      <c r="J56" s="98" t="str">
        <f>$J$55</f>
        <v>Posgrado</v>
      </c>
      <c r="K56" s="98" t="s">
        <v>411</v>
      </c>
    </row>
    <row r="57" spans="3:11" hidden="1">
      <c r="C57" s="99" t="s">
        <v>65</v>
      </c>
      <c r="D57" s="151"/>
      <c r="E57" s="100">
        <v>1000</v>
      </c>
      <c r="F57" s="97">
        <f t="shared" ref="F57:F64" si="4">D57*E57</f>
        <v>0</v>
      </c>
      <c r="G57" s="161"/>
      <c r="H57" s="101" t="s">
        <v>984</v>
      </c>
      <c r="I57" s="98" t="str">
        <f>VLOOKUP(H57,Presupuesto!$B$11:$C$565,2,0)</f>
        <v>MUEBLES VARIOS DE OFICINA</v>
      </c>
      <c r="J57" s="98" t="str">
        <f t="shared" ref="J57:J64" si="5">$J$17</f>
        <v>Investigación Científica</v>
      </c>
      <c r="K57" s="98" t="s">
        <v>394</v>
      </c>
    </row>
    <row r="58" spans="3:11" hidden="1">
      <c r="C58" s="99" t="s">
        <v>66</v>
      </c>
      <c r="D58" s="151"/>
      <c r="E58" s="100">
        <v>6000</v>
      </c>
      <c r="F58" s="97">
        <f t="shared" si="4"/>
        <v>0</v>
      </c>
      <c r="G58" s="161"/>
      <c r="H58" s="101" t="s">
        <v>984</v>
      </c>
      <c r="I58" s="98" t="str">
        <f>VLOOKUP(H58,Presupuesto!$B$11:$C$565,2,0)</f>
        <v>MUEBLES VARIOS DE OFICINA</v>
      </c>
      <c r="J58" s="98" t="str">
        <f t="shared" si="5"/>
        <v>Investigación Científica</v>
      </c>
      <c r="K58" s="98" t="s">
        <v>394</v>
      </c>
    </row>
    <row r="59" spans="3:11" hidden="1">
      <c r="C59" s="99" t="s">
        <v>67</v>
      </c>
      <c r="D59" s="151"/>
      <c r="E59" s="100">
        <v>3000</v>
      </c>
      <c r="F59" s="97">
        <f t="shared" si="4"/>
        <v>0</v>
      </c>
      <c r="G59" s="161"/>
      <c r="H59" s="101" t="s">
        <v>984</v>
      </c>
      <c r="I59" s="98" t="str">
        <f>VLOOKUP(H59,Presupuesto!$B$11:$C$565,2,0)</f>
        <v>MUEBLES VARIOS DE OFICINA</v>
      </c>
      <c r="J59" s="98" t="str">
        <f t="shared" si="5"/>
        <v>Investigación Científica</v>
      </c>
      <c r="K59" s="98" t="s">
        <v>394</v>
      </c>
    </row>
    <row r="60" spans="3:11" hidden="1">
      <c r="C60" s="99" t="s">
        <v>68</v>
      </c>
      <c r="D60" s="151"/>
      <c r="E60" s="100">
        <v>10000</v>
      </c>
      <c r="F60" s="97">
        <f t="shared" si="4"/>
        <v>0</v>
      </c>
      <c r="G60" s="161"/>
      <c r="H60" s="101" t="s">
        <v>984</v>
      </c>
      <c r="I60" s="98" t="str">
        <f>VLOOKUP(H60,Presupuesto!$B$11:$C$565,2,0)</f>
        <v>MUEBLES VARIOS DE OFICINA</v>
      </c>
      <c r="J60" s="98" t="str">
        <f t="shared" si="5"/>
        <v>Investigación Científica</v>
      </c>
      <c r="K60" s="98" t="s">
        <v>394</v>
      </c>
    </row>
    <row r="61" spans="3:11" hidden="1">
      <c r="C61" s="99" t="s">
        <v>69</v>
      </c>
      <c r="D61" s="151"/>
      <c r="E61" s="100">
        <v>8000</v>
      </c>
      <c r="F61" s="97">
        <f t="shared" si="4"/>
        <v>0</v>
      </c>
      <c r="G61" s="161"/>
      <c r="H61" s="101" t="s">
        <v>987</v>
      </c>
      <c r="I61" s="98" t="str">
        <f>VLOOKUP(H61,Presupuesto!$B$11:$C$565,2,0)</f>
        <v>EQUIPOS VARIOS DE OFICINA</v>
      </c>
      <c r="J61" s="98" t="str">
        <f t="shared" si="5"/>
        <v>Investigación Científica</v>
      </c>
      <c r="K61" s="98" t="s">
        <v>394</v>
      </c>
    </row>
    <row r="62" spans="3:11" hidden="1">
      <c r="C62" s="99" t="s">
        <v>70</v>
      </c>
      <c r="D62" s="151"/>
      <c r="E62" s="100">
        <v>2000</v>
      </c>
      <c r="F62" s="97">
        <f t="shared" si="4"/>
        <v>0</v>
      </c>
      <c r="G62" s="161"/>
      <c r="H62" s="101" t="s">
        <v>987</v>
      </c>
      <c r="I62" s="98" t="str">
        <f>VLOOKUP(H62,Presupuesto!$B$11:$C$565,2,0)</f>
        <v>EQUIPOS VARIOS DE OFICINA</v>
      </c>
      <c r="J62" s="98" t="str">
        <f t="shared" si="5"/>
        <v>Investigación Científica</v>
      </c>
      <c r="K62" s="98" t="s">
        <v>402</v>
      </c>
    </row>
    <row r="63" spans="3:11" hidden="1">
      <c r="C63" s="99" t="s">
        <v>71</v>
      </c>
      <c r="D63" s="151"/>
      <c r="E63" s="100">
        <v>5000</v>
      </c>
      <c r="F63" s="97">
        <f t="shared" si="4"/>
        <v>0</v>
      </c>
      <c r="G63" s="161"/>
      <c r="H63" s="101" t="s">
        <v>987</v>
      </c>
      <c r="I63" s="98" t="str">
        <f>VLOOKUP(H63,Presupuesto!$B$11:$C$565,2,0)</f>
        <v>EQUIPOS VARIOS DE OFICINA</v>
      </c>
      <c r="J63" s="98" t="str">
        <f t="shared" si="5"/>
        <v>Investigación Científica</v>
      </c>
      <c r="K63" s="98" t="s">
        <v>398</v>
      </c>
    </row>
    <row r="64" spans="3:11" ht="15.75" hidden="1" thickBot="1">
      <c r="C64" s="102" t="s">
        <v>72</v>
      </c>
      <c r="D64" s="159"/>
      <c r="E64" s="104">
        <v>100000</v>
      </c>
      <c r="F64" s="105">
        <f t="shared" si="4"/>
        <v>0</v>
      </c>
      <c r="G64" s="162"/>
      <c r="H64" s="106" t="s">
        <v>987</v>
      </c>
      <c r="I64" s="106" t="str">
        <f>VLOOKUP(H64,Presupuesto!$B$11:$C$565,2,0)</f>
        <v>EQUIPOS VARIOS DE OFICINA</v>
      </c>
      <c r="J64" s="106" t="str">
        <f t="shared" si="5"/>
        <v>Investigación Científica</v>
      </c>
      <c r="K64" s="124" t="s">
        <v>393</v>
      </c>
    </row>
    <row r="66" spans="3:11" ht="15.75" thickBot="1">
      <c r="C66" s="336"/>
      <c r="D66" s="337"/>
      <c r="E66" s="338"/>
      <c r="F66" s="338"/>
      <c r="G66" s="339"/>
      <c r="H66" s="338"/>
      <c r="I66" s="338"/>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391</v>
      </c>
      <c r="D70" s="369"/>
      <c r="E70" s="93"/>
      <c r="F70" s="93"/>
      <c r="G70" s="93"/>
      <c r="H70" s="76"/>
      <c r="I70" s="76"/>
      <c r="J70" s="76"/>
      <c r="K70" s="112"/>
    </row>
    <row r="71" spans="3:11" ht="18.7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c r="C72" s="70"/>
      <c r="D72" s="31"/>
      <c r="E72" s="93"/>
      <c r="F72" s="93"/>
      <c r="G72" s="93"/>
      <c r="H72" s="76"/>
      <c r="I72" s="76"/>
      <c r="J72" s="76"/>
      <c r="K72" s="112"/>
    </row>
    <row r="73" spans="3:11" ht="15.75" thickBot="1">
      <c r="C73" s="126" t="s">
        <v>44</v>
      </c>
      <c r="D73" s="128" t="s">
        <v>55</v>
      </c>
      <c r="E73" s="128" t="s">
        <v>57</v>
      </c>
      <c r="F73" s="127" t="s">
        <v>27</v>
      </c>
      <c r="G73" s="133" t="s">
        <v>130</v>
      </c>
      <c r="H73" s="128" t="s">
        <v>46</v>
      </c>
      <c r="I73" s="128" t="s">
        <v>131</v>
      </c>
      <c r="J73" s="128" t="s">
        <v>409</v>
      </c>
      <c r="K73" s="128" t="s">
        <v>410</v>
      </c>
    </row>
    <row r="74" spans="3:11" hidden="1">
      <c r="C74" s="95" t="s">
        <v>63</v>
      </c>
      <c r="D74" s="158"/>
      <c r="E74" s="96">
        <v>2800</v>
      </c>
      <c r="F74" s="97">
        <f>D74*E74</f>
        <v>0</v>
      </c>
      <c r="G74" s="161"/>
      <c r="H74" s="98" t="s">
        <v>984</v>
      </c>
      <c r="I74" s="98" t="str">
        <f>VLOOKUP(H74,Presupuesto!$B$11:$C$565,2,0)</f>
        <v>MUEBLES VARIOS DE OFICINA</v>
      </c>
      <c r="J74" s="218" t="s">
        <v>1449</v>
      </c>
      <c r="K74" s="98" t="s">
        <v>403</v>
      </c>
    </row>
    <row r="75" spans="3:11" hidden="1">
      <c r="C75" s="99" t="s">
        <v>64</v>
      </c>
      <c r="D75" s="151"/>
      <c r="E75" s="100">
        <v>2400</v>
      </c>
      <c r="F75" s="97">
        <f>D75*E75</f>
        <v>0</v>
      </c>
      <c r="G75" s="161"/>
      <c r="H75" s="101" t="s">
        <v>984</v>
      </c>
      <c r="I75" s="98" t="str">
        <f>VLOOKUP(H75,Presupuesto!$B$11:$C$565,2,0)</f>
        <v>MUEBLES VARIOS DE OFICINA</v>
      </c>
      <c r="J75" s="98" t="str">
        <f>$J$74</f>
        <v>Posgrado</v>
      </c>
      <c r="K75" s="98" t="s">
        <v>411</v>
      </c>
    </row>
    <row r="76" spans="3:11" hidden="1">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hidden="1">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hidden="1">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hidden="1">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hidden="1">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hidden="1">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hidden="1">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hidden="1" thickBot="1">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391</v>
      </c>
      <c r="D89" s="369"/>
      <c r="E89" s="93"/>
      <c r="F89" s="93"/>
      <c r="G89" s="93"/>
      <c r="H89" s="76"/>
      <c r="I89" s="76"/>
      <c r="J89" s="76"/>
      <c r="K89" s="112"/>
    </row>
    <row r="90" spans="3:11" ht="18.7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c r="C91" s="70"/>
      <c r="D91" s="31"/>
      <c r="E91" s="93"/>
      <c r="F91" s="93"/>
      <c r="G91" s="93"/>
      <c r="H91" s="76"/>
      <c r="I91" s="76"/>
      <c r="J91" s="76"/>
      <c r="K91" s="112"/>
    </row>
    <row r="92" spans="3:11" ht="15.75" thickBot="1">
      <c r="C92" s="126" t="s">
        <v>44</v>
      </c>
      <c r="D92" s="128" t="s">
        <v>55</v>
      </c>
      <c r="E92" s="128" t="s">
        <v>57</v>
      </c>
      <c r="F92" s="127" t="s">
        <v>27</v>
      </c>
      <c r="G92" s="133" t="s">
        <v>130</v>
      </c>
      <c r="H92" s="128" t="s">
        <v>46</v>
      </c>
      <c r="I92" s="128" t="s">
        <v>131</v>
      </c>
      <c r="J92" s="128" t="s">
        <v>409</v>
      </c>
      <c r="K92" s="128" t="s">
        <v>410</v>
      </c>
    </row>
    <row r="93" spans="3:11" hidden="1">
      <c r="C93" s="95" t="s">
        <v>63</v>
      </c>
      <c r="D93" s="158"/>
      <c r="E93" s="96">
        <v>2800</v>
      </c>
      <c r="F93" s="97">
        <f>D93*E93</f>
        <v>0</v>
      </c>
      <c r="G93" s="161"/>
      <c r="H93" s="98" t="s">
        <v>984</v>
      </c>
      <c r="I93" s="98" t="str">
        <f>VLOOKUP(H93,Presupuesto!$B$11:$C$565,2,0)</f>
        <v>MUEBLES VARIOS DE OFICINA</v>
      </c>
      <c r="J93" s="218" t="s">
        <v>1449</v>
      </c>
      <c r="K93" s="98" t="s">
        <v>403</v>
      </c>
    </row>
    <row r="94" spans="3:11" hidden="1">
      <c r="C94" s="99" t="s">
        <v>64</v>
      </c>
      <c r="D94" s="151"/>
      <c r="E94" s="100">
        <v>2400</v>
      </c>
      <c r="F94" s="97">
        <f>D94*E94</f>
        <v>0</v>
      </c>
      <c r="G94" s="161"/>
      <c r="H94" s="101" t="s">
        <v>984</v>
      </c>
      <c r="I94" s="98" t="str">
        <f>VLOOKUP(H94,Presupuesto!$B$11:$C$565,2,0)</f>
        <v>MUEBLES VARIOS DE OFICINA</v>
      </c>
      <c r="J94" s="98" t="str">
        <f>$J$93</f>
        <v>Posgrado</v>
      </c>
      <c r="K94" s="98" t="s">
        <v>411</v>
      </c>
    </row>
    <row r="95" spans="3:11" hidden="1">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hidden="1">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hidden="1">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hidden="1">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hidden="1">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hidden="1">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hidden="1">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hidden="1" thickBot="1">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c r="C104" s="336"/>
      <c r="D104" s="337"/>
      <c r="E104" s="338"/>
      <c r="F104" s="338"/>
      <c r="G104" s="339"/>
      <c r="H104" s="338"/>
      <c r="I104" s="338"/>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391</v>
      </c>
      <c r="D108" s="369"/>
      <c r="E108" s="93"/>
      <c r="F108" s="93"/>
      <c r="G108" s="93"/>
      <c r="H108" s="76"/>
      <c r="I108" s="76"/>
      <c r="J108" s="76"/>
      <c r="K108" s="112"/>
    </row>
    <row r="109" spans="3:11" ht="18.7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15.75" thickBot="1">
      <c r="C111" s="126" t="s">
        <v>44</v>
      </c>
      <c r="D111" s="128" t="s">
        <v>55</v>
      </c>
      <c r="E111" s="128" t="s">
        <v>57</v>
      </c>
      <c r="F111" s="127" t="s">
        <v>27</v>
      </c>
      <c r="G111" s="133" t="s">
        <v>130</v>
      </c>
      <c r="H111" s="128" t="s">
        <v>46</v>
      </c>
      <c r="I111" s="128" t="s">
        <v>131</v>
      </c>
      <c r="J111" s="128" t="s">
        <v>409</v>
      </c>
      <c r="K111" s="128" t="s">
        <v>410</v>
      </c>
    </row>
    <row r="112" spans="3:11" hidden="1">
      <c r="C112" s="95" t="s">
        <v>63</v>
      </c>
      <c r="D112" s="158"/>
      <c r="E112" s="96">
        <v>2800</v>
      </c>
      <c r="F112" s="97">
        <f>D112*E112</f>
        <v>0</v>
      </c>
      <c r="G112" s="161"/>
      <c r="H112" s="98" t="s">
        <v>984</v>
      </c>
      <c r="I112" s="98" t="str">
        <f>VLOOKUP(H112,Presupuesto!$B$11:$C$565,2,0)</f>
        <v>MUEBLES VARIOS DE OFICINA</v>
      </c>
      <c r="J112" s="218" t="s">
        <v>1449</v>
      </c>
      <c r="K112" s="98" t="s">
        <v>403</v>
      </c>
    </row>
    <row r="113" spans="3:11" hidden="1">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hidden="1">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hidden="1">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hidden="1">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hidden="1">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hidden="1">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hidden="1">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hidden="1">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hidden="1" thickBot="1">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391</v>
      </c>
      <c r="D127" s="369"/>
      <c r="E127" s="93"/>
      <c r="F127" s="93"/>
      <c r="G127" s="93"/>
      <c r="H127" s="76"/>
      <c r="I127" s="76"/>
      <c r="J127" s="76"/>
      <c r="K127" s="112"/>
    </row>
    <row r="128" spans="3:11" ht="18.7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15.75" thickBot="1">
      <c r="C130" s="126" t="s">
        <v>44</v>
      </c>
      <c r="D130" s="128" t="s">
        <v>55</v>
      </c>
      <c r="E130" s="128" t="s">
        <v>57</v>
      </c>
      <c r="F130" s="127" t="s">
        <v>27</v>
      </c>
      <c r="G130" s="133" t="s">
        <v>130</v>
      </c>
      <c r="H130" s="128" t="s">
        <v>46</v>
      </c>
      <c r="I130" s="128" t="s">
        <v>131</v>
      </c>
      <c r="J130" s="128" t="s">
        <v>409</v>
      </c>
      <c r="K130" s="128" t="s">
        <v>410</v>
      </c>
    </row>
    <row r="131" spans="3:11" hidden="1">
      <c r="C131" s="95" t="s">
        <v>63</v>
      </c>
      <c r="D131" s="158"/>
      <c r="E131" s="96">
        <v>2800</v>
      </c>
      <c r="F131" s="97">
        <f>D131*E131</f>
        <v>0</v>
      </c>
      <c r="G131" s="161"/>
      <c r="H131" s="98" t="s">
        <v>984</v>
      </c>
      <c r="I131" s="98" t="str">
        <f>VLOOKUP(H131,Presupuesto!$B$11:$C$565,2,0)</f>
        <v>MUEBLES VARIOS DE OFICINA</v>
      </c>
      <c r="J131" s="218" t="s">
        <v>1449</v>
      </c>
      <c r="K131" s="98" t="s">
        <v>403</v>
      </c>
    </row>
    <row r="132" spans="3:11" hidden="1">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hidden="1">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hidden="1">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hidden="1">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hidden="1">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hidden="1">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hidden="1">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hidden="1">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hidden="1" thickBot="1">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c r="C142" s="336"/>
      <c r="D142" s="337"/>
      <c r="E142" s="338"/>
      <c r="F142" s="338"/>
      <c r="G142" s="339"/>
      <c r="H142" s="338"/>
      <c r="I142" s="338"/>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391</v>
      </c>
      <c r="D146" s="369"/>
      <c r="E146" s="93"/>
      <c r="F146" s="93"/>
      <c r="G146" s="93"/>
      <c r="H146" s="76"/>
      <c r="I146" s="76"/>
      <c r="J146" s="76"/>
      <c r="K146" s="112"/>
    </row>
    <row r="147" spans="3:11" ht="18.7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15.75" thickBot="1">
      <c r="C149" s="126" t="s">
        <v>44</v>
      </c>
      <c r="D149" s="128" t="s">
        <v>55</v>
      </c>
      <c r="E149" s="128" t="s">
        <v>57</v>
      </c>
      <c r="F149" s="127" t="s">
        <v>27</v>
      </c>
      <c r="G149" s="133" t="s">
        <v>130</v>
      </c>
      <c r="H149" s="128" t="s">
        <v>46</v>
      </c>
      <c r="I149" s="128" t="s">
        <v>131</v>
      </c>
      <c r="J149" s="128" t="s">
        <v>409</v>
      </c>
      <c r="K149" s="128" t="s">
        <v>410</v>
      </c>
    </row>
    <row r="150" spans="3:11" hidden="1">
      <c r="C150" s="95" t="s">
        <v>63</v>
      </c>
      <c r="D150" s="158"/>
      <c r="E150" s="96">
        <v>2800</v>
      </c>
      <c r="F150" s="97">
        <f>D150*E150</f>
        <v>0</v>
      </c>
      <c r="G150" s="161"/>
      <c r="H150" s="98" t="s">
        <v>984</v>
      </c>
      <c r="I150" s="98" t="str">
        <f>VLOOKUP(H150,Presupuesto!$B$11:$C$565,2,0)</f>
        <v>MUEBLES VARIOS DE OFICINA</v>
      </c>
      <c r="J150" s="218" t="s">
        <v>1449</v>
      </c>
      <c r="K150" s="98" t="s">
        <v>403</v>
      </c>
    </row>
    <row r="151" spans="3:11" hidden="1">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hidden="1">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hidden="1">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hidden="1">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hidden="1">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hidden="1">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hidden="1">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hidden="1">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hidden="1" thickBot="1">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391</v>
      </c>
      <c r="D165" s="369"/>
      <c r="E165" s="93"/>
      <c r="F165" s="93"/>
      <c r="G165" s="93"/>
      <c r="H165" s="76"/>
      <c r="I165" s="76"/>
      <c r="J165" s="76"/>
      <c r="K165" s="112"/>
    </row>
    <row r="166" spans="3:11" ht="18.7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15.75" thickBot="1">
      <c r="C168" s="126" t="s">
        <v>44</v>
      </c>
      <c r="D168" s="128" t="s">
        <v>55</v>
      </c>
      <c r="E168" s="128" t="s">
        <v>57</v>
      </c>
      <c r="F168" s="127" t="s">
        <v>27</v>
      </c>
      <c r="G168" s="133" t="s">
        <v>130</v>
      </c>
      <c r="H168" s="128" t="s">
        <v>46</v>
      </c>
      <c r="I168" s="128" t="s">
        <v>131</v>
      </c>
      <c r="J168" s="128" t="s">
        <v>409</v>
      </c>
      <c r="K168" s="128" t="s">
        <v>410</v>
      </c>
    </row>
    <row r="169" spans="3:11" hidden="1">
      <c r="C169" s="95" t="s">
        <v>63</v>
      </c>
      <c r="D169" s="158"/>
      <c r="E169" s="96">
        <v>2800</v>
      </c>
      <c r="F169" s="97">
        <f>D169*E169</f>
        <v>0</v>
      </c>
      <c r="G169" s="161"/>
      <c r="H169" s="98" t="s">
        <v>984</v>
      </c>
      <c r="I169" s="98" t="str">
        <f>VLOOKUP(H169,Presupuesto!$B$11:$C$565,2,0)</f>
        <v>MUEBLES VARIOS DE OFICINA</v>
      </c>
      <c r="J169" s="218" t="s">
        <v>1449</v>
      </c>
      <c r="K169" s="98" t="s">
        <v>403</v>
      </c>
    </row>
    <row r="170" spans="3:11" hidden="1">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hidden="1">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hidden="1">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hidden="1">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hidden="1">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hidden="1">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hidden="1">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hidden="1">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hidden="1" thickBot="1">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c r="C180" s="336"/>
      <c r="D180" s="337"/>
      <c r="E180" s="338"/>
      <c r="F180" s="338"/>
      <c r="G180" s="339"/>
      <c r="H180" s="338"/>
      <c r="I180" s="338"/>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391</v>
      </c>
      <c r="D184" s="369"/>
      <c r="E184" s="93"/>
      <c r="F184" s="93"/>
      <c r="G184" s="93"/>
      <c r="H184" s="76"/>
      <c r="I184" s="76"/>
      <c r="J184" s="76"/>
      <c r="K184" s="112"/>
    </row>
    <row r="185" spans="3:11" ht="18.7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15.75" thickBot="1">
      <c r="C187" s="126" t="s">
        <v>44</v>
      </c>
      <c r="D187" s="128" t="s">
        <v>55</v>
      </c>
      <c r="E187" s="128" t="s">
        <v>57</v>
      </c>
      <c r="F187" s="127" t="s">
        <v>27</v>
      </c>
      <c r="G187" s="133" t="s">
        <v>130</v>
      </c>
      <c r="H187" s="128" t="s">
        <v>46</v>
      </c>
      <c r="I187" s="128" t="s">
        <v>131</v>
      </c>
      <c r="J187" s="128" t="s">
        <v>409</v>
      </c>
      <c r="K187" s="128" t="s">
        <v>410</v>
      </c>
    </row>
    <row r="188" spans="3:11" hidden="1">
      <c r="C188" s="95" t="s">
        <v>63</v>
      </c>
      <c r="D188" s="158"/>
      <c r="E188" s="96">
        <v>2800</v>
      </c>
      <c r="F188" s="97">
        <f>D188*E188</f>
        <v>0</v>
      </c>
      <c r="G188" s="161"/>
      <c r="H188" s="98" t="s">
        <v>984</v>
      </c>
      <c r="I188" s="98" t="str">
        <f>VLOOKUP(H188,Presupuesto!$B$11:$C$565,2,0)</f>
        <v>MUEBLES VARIOS DE OFICINA</v>
      </c>
      <c r="J188" s="218" t="s">
        <v>1449</v>
      </c>
      <c r="K188" s="98" t="s">
        <v>403</v>
      </c>
    </row>
    <row r="189" spans="3:11" hidden="1">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hidden="1">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hidden="1">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hidden="1">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hidden="1">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hidden="1">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hidden="1">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hidden="1">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hidden="1" thickBot="1">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391</v>
      </c>
      <c r="D203" s="369"/>
      <c r="E203" s="93"/>
      <c r="F203" s="93"/>
      <c r="G203" s="93"/>
      <c r="H203" s="76"/>
      <c r="I203" s="76"/>
      <c r="J203" s="76"/>
      <c r="K203" s="112"/>
    </row>
    <row r="204" spans="3:11" ht="18.7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15.75" thickBot="1">
      <c r="C206" s="126" t="s">
        <v>44</v>
      </c>
      <c r="D206" s="128" t="s">
        <v>55</v>
      </c>
      <c r="E206" s="128" t="s">
        <v>57</v>
      </c>
      <c r="F206" s="127" t="s">
        <v>27</v>
      </c>
      <c r="G206" s="133" t="s">
        <v>130</v>
      </c>
      <c r="H206" s="128" t="s">
        <v>46</v>
      </c>
      <c r="I206" s="128" t="s">
        <v>131</v>
      </c>
      <c r="J206" s="128" t="s">
        <v>409</v>
      </c>
      <c r="K206" s="128" t="s">
        <v>410</v>
      </c>
    </row>
    <row r="207" spans="3:11" hidden="1">
      <c r="C207" s="95" t="s">
        <v>63</v>
      </c>
      <c r="D207" s="158"/>
      <c r="E207" s="96">
        <v>2800</v>
      </c>
      <c r="F207" s="97">
        <f>D207*E207</f>
        <v>0</v>
      </c>
      <c r="G207" s="161"/>
      <c r="H207" s="98" t="s">
        <v>984</v>
      </c>
      <c r="I207" s="98" t="str">
        <f>VLOOKUP(H207,Presupuesto!$B$11:$C$565,2,0)</f>
        <v>MUEBLES VARIOS DE OFICINA</v>
      </c>
      <c r="J207" s="218" t="s">
        <v>1449</v>
      </c>
      <c r="K207" s="98" t="s">
        <v>403</v>
      </c>
    </row>
    <row r="208" spans="3:11" hidden="1">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hidden="1">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hidden="1">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hidden="1">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hidden="1">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hidden="1">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hidden="1">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hidden="1">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hidden="1" thickBot="1">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c r="C218" s="336"/>
      <c r="D218" s="337"/>
      <c r="E218" s="338"/>
      <c r="F218" s="338"/>
      <c r="G218" s="339"/>
      <c r="H218" s="338"/>
      <c r="I218" s="338"/>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391</v>
      </c>
      <c r="D222" s="369"/>
      <c r="E222" s="93"/>
      <c r="F222" s="93"/>
      <c r="G222" s="93"/>
      <c r="H222" s="76"/>
      <c r="I222" s="76"/>
      <c r="J222" s="76"/>
      <c r="K222" s="112"/>
    </row>
    <row r="223" spans="3:11" ht="18.7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15.75" thickBot="1">
      <c r="C225" s="126" t="s">
        <v>44</v>
      </c>
      <c r="D225" s="128" t="s">
        <v>55</v>
      </c>
      <c r="E225" s="128" t="s">
        <v>57</v>
      </c>
      <c r="F225" s="127" t="s">
        <v>27</v>
      </c>
      <c r="G225" s="133" t="s">
        <v>130</v>
      </c>
      <c r="H225" s="128" t="s">
        <v>46</v>
      </c>
      <c r="I225" s="128" t="s">
        <v>131</v>
      </c>
      <c r="J225" s="128" t="s">
        <v>409</v>
      </c>
      <c r="K225" s="128" t="s">
        <v>410</v>
      </c>
    </row>
    <row r="226" spans="3:11" hidden="1">
      <c r="C226" s="95" t="s">
        <v>63</v>
      </c>
      <c r="D226" s="158"/>
      <c r="E226" s="96">
        <v>2800</v>
      </c>
      <c r="F226" s="97">
        <f>D226*E226</f>
        <v>0</v>
      </c>
      <c r="G226" s="161"/>
      <c r="H226" s="98" t="s">
        <v>984</v>
      </c>
      <c r="I226" s="98" t="str">
        <f>VLOOKUP(H226,Presupuesto!$B$11:$C$565,2,0)</f>
        <v>MUEBLES VARIOS DE OFICINA</v>
      </c>
      <c r="J226" s="218" t="s">
        <v>1468</v>
      </c>
      <c r="K226" s="98" t="s">
        <v>403</v>
      </c>
    </row>
    <row r="227" spans="3:11" hidden="1">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hidden="1">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hidden="1">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hidden="1">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hidden="1">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hidden="1">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hidden="1">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hidden="1">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hidden="1" thickBot="1">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F11:K235">
    <filterColumn colId="0">
      <filters blank="1">
        <filter val="10,000"/>
        <filter val="100,000"/>
        <filter val="2,800"/>
        <filter val="Costo Total"/>
      </filters>
    </filterColumn>
  </autoFilter>
  <conditionalFormatting sqref="D51">
    <cfRule type="duplicateValues" dxfId="5" priority="1"/>
  </conditionalFormatting>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filterMode="1">
    <tabColor rgb="FFFFFF00"/>
  </sheetPr>
  <dimension ref="A1:UI283"/>
  <sheetViews>
    <sheetView showGridLines="0" topLeftCell="A218" zoomScale="80" zoomScaleNormal="80" workbookViewId="0">
      <selection activeCell="G173" sqref="G173"/>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28.85546875" style="77" customWidth="1"/>
    <col min="8" max="8" width="16.42578125" style="86" customWidth="1"/>
    <col min="9" max="9" width="58.42578125" style="86" customWidth="1"/>
    <col min="10" max="10" width="45.28515625" style="86" customWidth="1"/>
    <col min="11" max="11" width="21.5703125" style="86" customWidth="1"/>
    <col min="12" max="12" width="15" style="86"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6" t="str">
        <f>+Presupuesto!D11</f>
        <v>Recurrente</v>
      </c>
      <c r="S2" s="456"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1" t="s">
        <v>419</v>
      </c>
      <c r="AI2" s="451" t="s">
        <v>420</v>
      </c>
      <c r="AJ2" s="451" t="s">
        <v>421</v>
      </c>
      <c r="AK2" s="451" t="s">
        <v>422</v>
      </c>
      <c r="AL2" s="451" t="s">
        <v>423</v>
      </c>
      <c r="AM2" s="451" t="s">
        <v>426</v>
      </c>
      <c r="AN2" s="451" t="s">
        <v>424</v>
      </c>
      <c r="AO2" s="451" t="s">
        <v>425</v>
      </c>
      <c r="AP2" s="451" t="s">
        <v>427</v>
      </c>
      <c r="AQ2" s="451" t="s">
        <v>428</v>
      </c>
      <c r="AR2" s="451" t="s">
        <v>429</v>
      </c>
      <c r="AS2" s="451" t="s">
        <v>430</v>
      </c>
      <c r="AT2" s="451" t="s">
        <v>431</v>
      </c>
      <c r="AU2" s="451" t="s">
        <v>432</v>
      </c>
      <c r="AV2" s="451" t="s">
        <v>433</v>
      </c>
      <c r="AW2" s="451" t="s">
        <v>434</v>
      </c>
      <c r="AX2" s="451" t="s">
        <v>435</v>
      </c>
      <c r="AY2" s="451" t="s">
        <v>436</v>
      </c>
      <c r="AZ2" s="451" t="s">
        <v>437</v>
      </c>
      <c r="BA2" s="451" t="s">
        <v>438</v>
      </c>
      <c r="BB2" s="451" t="s">
        <v>439</v>
      </c>
      <c r="BC2" s="451" t="s">
        <v>440</v>
      </c>
      <c r="BD2" s="451" t="s">
        <v>441</v>
      </c>
      <c r="BE2" s="451" t="s">
        <v>442</v>
      </c>
      <c r="BF2" s="451" t="s">
        <v>443</v>
      </c>
      <c r="BG2" s="451" t="s">
        <v>444</v>
      </c>
      <c r="BH2" s="451" t="s">
        <v>445</v>
      </c>
      <c r="BI2" s="451" t="s">
        <v>446</v>
      </c>
      <c r="BJ2" s="451" t="s">
        <v>447</v>
      </c>
      <c r="BK2" s="451" t="s">
        <v>448</v>
      </c>
      <c r="BL2" s="451" t="s">
        <v>449</v>
      </c>
      <c r="BM2" s="451" t="s">
        <v>450</v>
      </c>
      <c r="BN2" s="451" t="s">
        <v>451</v>
      </c>
      <c r="BO2" s="451" t="s">
        <v>452</v>
      </c>
      <c r="BP2" s="451" t="s">
        <v>453</v>
      </c>
      <c r="BQ2" s="451" t="s">
        <v>454</v>
      </c>
      <c r="BR2" s="451" t="s">
        <v>455</v>
      </c>
      <c r="BS2" s="451" t="s">
        <v>456</v>
      </c>
      <c r="BT2" s="451" t="s">
        <v>457</v>
      </c>
      <c r="BU2" s="451" t="s">
        <v>458</v>
      </c>
      <c r="CB2" s="122" t="s">
        <v>1336</v>
      </c>
      <c r="CC2" s="122" t="s">
        <v>1337</v>
      </c>
      <c r="CD2" s="122" t="s">
        <v>1335</v>
      </c>
      <c r="CE2" s="122" t="s">
        <v>1338</v>
      </c>
    </row>
    <row r="3" spans="1:555" hidden="1">
      <c r="AH3" s="452">
        <v>2500</v>
      </c>
      <c r="AI3" s="452">
        <v>1900</v>
      </c>
      <c r="AJ3" s="452">
        <v>1650</v>
      </c>
      <c r="AK3" s="452">
        <v>1580</v>
      </c>
      <c r="AL3" s="452">
        <v>2250</v>
      </c>
      <c r="AM3" s="452">
        <v>1650</v>
      </c>
      <c r="AN3" s="452">
        <v>1400</v>
      </c>
      <c r="AO3" s="453">
        <v>1340</v>
      </c>
      <c r="AP3" s="453">
        <v>2000</v>
      </c>
      <c r="AQ3" s="453">
        <v>1400</v>
      </c>
      <c r="AR3" s="453">
        <v>1150</v>
      </c>
      <c r="AS3" s="453">
        <v>1100</v>
      </c>
      <c r="AT3" s="453">
        <v>1750</v>
      </c>
      <c r="AU3" s="453">
        <v>1150</v>
      </c>
      <c r="AV3" s="453">
        <v>900</v>
      </c>
      <c r="AW3" s="453">
        <v>860</v>
      </c>
      <c r="AX3" s="453">
        <v>1200</v>
      </c>
      <c r="AY3" s="454">
        <v>900</v>
      </c>
      <c r="AZ3" s="454">
        <v>650</v>
      </c>
      <c r="BA3" s="454">
        <v>620</v>
      </c>
      <c r="BB3" s="452">
        <f>+'Cuadro Resumen'!C213</f>
        <v>5759.1495000000004</v>
      </c>
      <c r="BC3" s="452">
        <f>+'Cuadro Resumen'!D213</f>
        <v>5307.4515000000001</v>
      </c>
      <c r="BD3" s="452">
        <f>+'Cuadro Resumen'!E213</f>
        <v>6775.47</v>
      </c>
      <c r="BE3" s="452">
        <f>+'Cuadro Resumen'!F213</f>
        <v>6323.7719999999999</v>
      </c>
      <c r="BF3" s="452">
        <f>+'Cuadro Resumen'!C214</f>
        <v>5081.6025</v>
      </c>
      <c r="BG3" s="452">
        <f>+'Cuadro Resumen'!D214</f>
        <v>4629.9045000000006</v>
      </c>
      <c r="BH3" s="452">
        <f>+'Cuadro Resumen'!E214</f>
        <v>6097.9230000000007</v>
      </c>
      <c r="BI3" s="452">
        <f>+'Cuadro Resumen'!F214</f>
        <v>5646.2250000000004</v>
      </c>
      <c r="BJ3" s="453">
        <f>+'Cuadro Resumen'!C215</f>
        <v>4404.0555000000004</v>
      </c>
      <c r="BK3" s="453">
        <f>+'Cuadro Resumen'!D215</f>
        <v>4065.2820000000002</v>
      </c>
      <c r="BL3" s="453">
        <f>+'Cuadro Resumen'!E215</f>
        <v>5420.3760000000002</v>
      </c>
      <c r="BM3" s="453">
        <f>+'Cuadro Resumen'!F215</f>
        <v>4968.6779999999999</v>
      </c>
      <c r="BN3" s="453">
        <f>+'Cuadro Resumen'!C216</f>
        <v>3726.5085000000004</v>
      </c>
      <c r="BO3" s="453">
        <f>+'Cuadro Resumen'!D216</f>
        <v>3387.7350000000001</v>
      </c>
      <c r="BP3" s="453">
        <f>+'Cuadro Resumen'!E216</f>
        <v>4742.8290000000006</v>
      </c>
      <c r="BQ3" s="453">
        <f>+'Cuadro Resumen'!F216</f>
        <v>4404.0555000000004</v>
      </c>
      <c r="BR3" s="453">
        <f>+'Cuadro Resumen'!C217</f>
        <v>3274.8105</v>
      </c>
      <c r="BS3" s="453">
        <f>+'Cuadro Resumen'!D217</f>
        <v>3048.9615000000003</v>
      </c>
      <c r="BT3" s="453">
        <f>+'Cuadro Resumen'!E217</f>
        <v>4178.2065000000002</v>
      </c>
      <c r="BU3" s="453">
        <f>+'Cuadro Resumen'!F217</f>
        <v>3839.433</v>
      </c>
      <c r="CB3" s="86">
        <v>35000</v>
      </c>
      <c r="CC3" s="86">
        <v>15000</v>
      </c>
      <c r="CD3" s="86">
        <v>35000</v>
      </c>
      <c r="CE3" s="86">
        <v>15000</v>
      </c>
    </row>
    <row r="4" spans="1:555" ht="15.75" thickBot="1"/>
    <row r="5" spans="1:555" ht="53.25" thickBot="1">
      <c r="C5" s="87" t="s">
        <v>382</v>
      </c>
      <c r="D5" s="198">
        <f>SUMIF(C:C,$C$10,D:D)</f>
        <v>1538000</v>
      </c>
    </row>
    <row r="6" spans="1:555">
      <c r="H6" s="79" t="s">
        <v>2122</v>
      </c>
    </row>
    <row r="7" spans="1:555">
      <c r="H7" s="79" t="s">
        <v>2123</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225000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v>1113</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Revisión del plan de estudio de la carrera para definir las clases a ofertar de forma bimodal.</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130</v>
      </c>
      <c r="H16" s="149" t="s">
        <v>46</v>
      </c>
      <c r="I16" s="149" t="s">
        <v>131</v>
      </c>
      <c r="J16" s="149" t="s">
        <v>409</v>
      </c>
      <c r="K16" s="149" t="s">
        <v>410</v>
      </c>
      <c r="L16" s="149" t="s">
        <v>463</v>
      </c>
    </row>
    <row r="17" spans="2:12" ht="15.75" thickBot="1">
      <c r="B17" s="93"/>
      <c r="C17" s="305" t="s">
        <v>1338</v>
      </c>
      <c r="D17" s="158">
        <v>10</v>
      </c>
      <c r="E17" s="96">
        <f>HLOOKUP($C17,$CB$2:$CE$3,2,0)</f>
        <v>15000</v>
      </c>
      <c r="F17" s="97">
        <f>D17*E17</f>
        <v>150000</v>
      </c>
      <c r="G17" s="165" t="s">
        <v>1680</v>
      </c>
      <c r="H17" s="98" t="s">
        <v>1013</v>
      </c>
      <c r="I17" s="98" t="str">
        <f>VLOOKUP(H17,Presupuesto!$B$11:$C$565,2,0)</f>
        <v>EQUIPO DE COMPUTACION</v>
      </c>
      <c r="J17" s="218" t="s">
        <v>1356</v>
      </c>
      <c r="K17" s="98" t="s">
        <v>411</v>
      </c>
      <c r="L17" s="98"/>
    </row>
    <row r="18" spans="2:12">
      <c r="B18" s="93"/>
      <c r="C18" s="305" t="s">
        <v>1338</v>
      </c>
      <c r="D18" s="151">
        <v>5</v>
      </c>
      <c r="E18" s="96">
        <f>HLOOKUP($C18,$CB$2:$CE$3,2,0)</f>
        <v>15000</v>
      </c>
      <c r="F18" s="97">
        <f>D18*E18</f>
        <v>75000</v>
      </c>
      <c r="G18" s="165" t="s">
        <v>128</v>
      </c>
      <c r="H18" s="101" t="s">
        <v>1013</v>
      </c>
      <c r="I18" s="101" t="str">
        <f>VLOOKUP(H18,Presupuesto!$B$11:$C$565,2,0)</f>
        <v>EQUIPO DE COMPUTACION</v>
      </c>
      <c r="J18" s="98" t="str">
        <f t="shared" ref="J18:J29" si="0">$J$17</f>
        <v>Desarrollo e Innovación Curricular</v>
      </c>
      <c r="K18" s="98" t="s">
        <v>394</v>
      </c>
      <c r="L18" s="98"/>
    </row>
    <row r="19" spans="2:12" hidden="1">
      <c r="B19" s="93"/>
      <c r="C19" s="99" t="s">
        <v>73</v>
      </c>
      <c r="D19" s="151"/>
      <c r="E19" s="100">
        <v>4000</v>
      </c>
      <c r="F19" s="97">
        <f t="shared" ref="F19:F30" si="1">D19*E19</f>
        <v>0</v>
      </c>
      <c r="G19" s="165"/>
      <c r="H19" s="101" t="s">
        <v>985</v>
      </c>
      <c r="I19" s="101" t="str">
        <f>VLOOKUP(H19,Presupuesto!$B$11:$C$565,2,0)</f>
        <v>EQUIPOS VARIOS DE OFICINA</v>
      </c>
      <c r="J19" s="98" t="str">
        <f t="shared" si="0"/>
        <v>Desarrollo e Innovación Curricular</v>
      </c>
      <c r="K19" s="98" t="s">
        <v>394</v>
      </c>
      <c r="L19" s="98"/>
    </row>
    <row r="20" spans="2:12" hidden="1">
      <c r="B20" s="93"/>
      <c r="C20" s="99" t="s">
        <v>74</v>
      </c>
      <c r="D20" s="151"/>
      <c r="E20" s="100">
        <v>8000</v>
      </c>
      <c r="F20" s="97">
        <f t="shared" si="1"/>
        <v>0</v>
      </c>
      <c r="G20" s="165"/>
      <c r="H20" s="101" t="s">
        <v>1013</v>
      </c>
      <c r="I20" s="101" t="str">
        <f>VLOOKUP(H20,Presupuesto!$B$11:$C$565,2,0)</f>
        <v>EQUIPO DE COMPUTACION</v>
      </c>
      <c r="J20" s="98" t="str">
        <f t="shared" si="0"/>
        <v>Desarrollo e Innovación Curricular</v>
      </c>
      <c r="K20" s="98" t="s">
        <v>394</v>
      </c>
      <c r="L20" s="98"/>
    </row>
    <row r="21" spans="2:12" hidden="1">
      <c r="B21" s="93"/>
      <c r="C21" s="99" t="s">
        <v>75</v>
      </c>
      <c r="D21" s="151"/>
      <c r="E21" s="100">
        <v>5000</v>
      </c>
      <c r="F21" s="97">
        <f t="shared" si="1"/>
        <v>0</v>
      </c>
      <c r="G21" s="165"/>
      <c r="H21" s="101" t="s">
        <v>1013</v>
      </c>
      <c r="I21" s="101" t="str">
        <f>VLOOKUP(H21,Presupuesto!$B$11:$C$565,2,0)</f>
        <v>EQUIPO DE COMPUTACION</v>
      </c>
      <c r="J21" s="98" t="str">
        <f t="shared" si="0"/>
        <v>Desarrollo e Innovación Curricular</v>
      </c>
      <c r="K21" s="98" t="s">
        <v>394</v>
      </c>
      <c r="L21" s="98"/>
    </row>
    <row r="22" spans="2:12" hidden="1">
      <c r="B22" s="93"/>
      <c r="C22" s="99" t="s">
        <v>35</v>
      </c>
      <c r="D22" s="151"/>
      <c r="E22" s="100">
        <v>13000</v>
      </c>
      <c r="F22" s="97">
        <f t="shared" si="1"/>
        <v>0</v>
      </c>
      <c r="G22" s="165"/>
      <c r="H22" s="101" t="s">
        <v>999</v>
      </c>
      <c r="I22" s="101" t="str">
        <f>VLOOKUP(H22,Presupuesto!$B$11:$C$565,2,0)</f>
        <v>EQUIPO DE TRANSPORTE TRACCION Y ELEVACION</v>
      </c>
      <c r="J22" s="98" t="str">
        <f t="shared" si="0"/>
        <v>Desarrollo e Innovación Curricular</v>
      </c>
      <c r="K22" s="98" t="s">
        <v>394</v>
      </c>
      <c r="L22" s="98"/>
    </row>
    <row r="23" spans="2:12" hidden="1">
      <c r="B23" s="93"/>
      <c r="C23" s="99" t="s">
        <v>76</v>
      </c>
      <c r="D23" s="151"/>
      <c r="E23" s="100">
        <v>15000</v>
      </c>
      <c r="F23" s="97">
        <f t="shared" si="1"/>
        <v>0</v>
      </c>
      <c r="G23" s="165"/>
      <c r="H23" s="101" t="s">
        <v>999</v>
      </c>
      <c r="I23" s="101" t="str">
        <f>VLOOKUP(H23,Presupuesto!$B$11:$C$565,2,0)</f>
        <v>EQUIPO DE TRANSPORTE TRACCION Y ELEVACION</v>
      </c>
      <c r="J23" s="98" t="str">
        <f t="shared" si="0"/>
        <v>Desarrollo e Innovación Curricular</v>
      </c>
      <c r="K23" s="98" t="s">
        <v>394</v>
      </c>
      <c r="L23" s="98"/>
    </row>
    <row r="24" spans="2:12" hidden="1">
      <c r="B24" s="93"/>
      <c r="C24" s="99" t="s">
        <v>77</v>
      </c>
      <c r="D24" s="151"/>
      <c r="E24" s="100">
        <v>10000</v>
      </c>
      <c r="F24" s="97">
        <f t="shared" si="1"/>
        <v>0</v>
      </c>
      <c r="G24" s="165"/>
      <c r="H24" s="101" t="s">
        <v>999</v>
      </c>
      <c r="I24" s="101" t="str">
        <f>VLOOKUP(H24,Presupuesto!$B$11:$C$565,2,0)</f>
        <v>EQUIPO DE TRANSPORTE TRACCION Y ELEVACION</v>
      </c>
      <c r="J24" s="98" t="str">
        <f t="shared" si="0"/>
        <v>Desarrollo e Innovación Curricular</v>
      </c>
      <c r="K24" s="98" t="s">
        <v>402</v>
      </c>
      <c r="L24" s="98"/>
    </row>
    <row r="25" spans="2:12" hidden="1">
      <c r="C25" s="99" t="s">
        <v>78</v>
      </c>
      <c r="D25" s="151"/>
      <c r="E25" s="100">
        <v>10000</v>
      </c>
      <c r="F25" s="97">
        <f t="shared" si="1"/>
        <v>0</v>
      </c>
      <c r="G25" s="165"/>
      <c r="H25" s="101" t="s">
        <v>1045</v>
      </c>
      <c r="I25" s="101" t="str">
        <f>VLOOKUP(H25,Presupuesto!$B$11:$C$565,2,0)</f>
        <v>APLICACIONES INFORMATICAS</v>
      </c>
      <c r="J25" s="98" t="str">
        <f t="shared" si="0"/>
        <v>Desarrollo e Innovación Curricular</v>
      </c>
      <c r="K25" s="98" t="s">
        <v>398</v>
      </c>
      <c r="L25" s="98"/>
    </row>
    <row r="26" spans="2:12" hidden="1">
      <c r="C26" s="109" t="s">
        <v>79</v>
      </c>
      <c r="D26" s="151"/>
      <c r="E26" s="100">
        <v>2000</v>
      </c>
      <c r="F26" s="97">
        <f t="shared" si="1"/>
        <v>0</v>
      </c>
      <c r="G26" s="165"/>
      <c r="H26" s="110" t="s">
        <v>1013</v>
      </c>
      <c r="I26" s="110" t="str">
        <f>VLOOKUP(H26,Presupuesto!$B$11:$C$565,2,0)</f>
        <v>EQUIPO DE COMPUTACION</v>
      </c>
      <c r="J26" s="98" t="str">
        <f t="shared" si="0"/>
        <v>Desarrollo e Innovación Curricular</v>
      </c>
      <c r="K26" s="98" t="s">
        <v>394</v>
      </c>
      <c r="L26" s="98"/>
    </row>
    <row r="27" spans="2:12" hidden="1">
      <c r="C27" s="109" t="s">
        <v>1471</v>
      </c>
      <c r="D27" s="151"/>
      <c r="E27" s="100">
        <v>1500</v>
      </c>
      <c r="F27" s="97">
        <f t="shared" si="1"/>
        <v>0</v>
      </c>
      <c r="G27" s="165"/>
      <c r="H27" s="110" t="s">
        <v>945</v>
      </c>
      <c r="I27" s="110" t="str">
        <f>VLOOKUP(H27,Presupuesto!$B$11:$C$565,2,0)</f>
        <v>UTILES Y MATERIALES ELECTRICOS</v>
      </c>
      <c r="J27" s="98" t="str">
        <f t="shared" si="0"/>
        <v>Desarrollo e Innovación Curricular</v>
      </c>
      <c r="K27" s="98" t="s">
        <v>394</v>
      </c>
      <c r="L27" s="98"/>
    </row>
    <row r="28" spans="2:12" hidden="1">
      <c r="C28" s="109" t="s">
        <v>80</v>
      </c>
      <c r="D28" s="151"/>
      <c r="E28" s="100">
        <v>1500</v>
      </c>
      <c r="F28" s="97">
        <f t="shared" si="1"/>
        <v>0</v>
      </c>
      <c r="G28" s="165"/>
      <c r="H28" s="110" t="s">
        <v>1013</v>
      </c>
      <c r="I28" s="110" t="str">
        <f>VLOOKUP(H28,Presupuesto!$B$11:$C$565,2,0)</f>
        <v>EQUIPO DE COMPUTACION</v>
      </c>
      <c r="J28" s="98" t="str">
        <f t="shared" si="0"/>
        <v>Desarrollo e Innovación Curricular</v>
      </c>
      <c r="K28" s="98" t="s">
        <v>394</v>
      </c>
      <c r="L28" s="98"/>
    </row>
    <row r="29" spans="2:12" hidden="1">
      <c r="C29" s="109" t="s">
        <v>81</v>
      </c>
      <c r="D29" s="151"/>
      <c r="E29" s="100">
        <v>500</v>
      </c>
      <c r="F29" s="97">
        <f t="shared" si="1"/>
        <v>0</v>
      </c>
      <c r="G29" s="165"/>
      <c r="H29" s="110" t="s">
        <v>954</v>
      </c>
      <c r="I29" s="110" t="str">
        <f>VLOOKUP(H29,Presupuesto!$B$11:$C$565,2,0)</f>
        <v>OTROS RESPUESTOS Y ACCESORIOS MENORES</v>
      </c>
      <c r="J29" s="98" t="str">
        <f t="shared" si="0"/>
        <v>Desarrollo e Innovación Curricular</v>
      </c>
      <c r="K29" s="98" t="s">
        <v>394</v>
      </c>
      <c r="L29" s="98"/>
    </row>
    <row r="30" spans="2:12" ht="15.75" hidden="1" thickBot="1">
      <c r="B30" s="93"/>
      <c r="C30" s="102" t="s">
        <v>82</v>
      </c>
      <c r="D30" s="159"/>
      <c r="E30" s="104">
        <v>20</v>
      </c>
      <c r="F30" s="105">
        <f t="shared" si="1"/>
        <v>0</v>
      </c>
      <c r="G30" s="162"/>
      <c r="H30" s="106" t="s">
        <v>954</v>
      </c>
      <c r="I30" s="106" t="str">
        <f>VLOOKUP(H30,Presupuesto!$B$11:$C$565,2,0)</f>
        <v>OTROS RESPUESTOS Y ACCESORIOS MENORES</v>
      </c>
      <c r="J30" s="106" t="str">
        <f t="shared" ref="J30" si="2">$J$17</f>
        <v>Desarrollo e Innovación Curricular</v>
      </c>
      <c r="K30" s="124" t="s">
        <v>393</v>
      </c>
      <c r="L30" s="124"/>
    </row>
    <row r="31" spans="2:12">
      <c r="B31" s="93"/>
      <c r="F31" s="93"/>
      <c r="G31" s="76"/>
      <c r="H31" s="76"/>
      <c r="I31" s="76"/>
    </row>
    <row r="32" spans="2:12" ht="15.75" thickBot="1"/>
    <row r="33" spans="3:12" ht="15.75" thickBot="1">
      <c r="C33" s="29" t="s">
        <v>43</v>
      </c>
      <c r="D33" s="108">
        <f>SUM(F40:F53)</f>
        <v>15000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391</v>
      </c>
      <c r="D36" s="369">
        <v>1112</v>
      </c>
      <c r="E36" s="93"/>
      <c r="F36" s="93"/>
      <c r="G36" s="93"/>
      <c r="H36" s="76"/>
      <c r="I36" s="76"/>
      <c r="J36" s="76"/>
      <c r="K36" s="112"/>
    </row>
    <row r="37" spans="3:12" ht="18.7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1. Remitir el Diagnostico de cada nueva carrera, el plan de estudio de cada nueva carrera y el plan de factibilidad a VRA  para sus dictamines de aprobación. 2. Darle seguimiento hasta que el CES los apruebe</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130</v>
      </c>
      <c r="H39" s="149" t="s">
        <v>46</v>
      </c>
      <c r="I39" s="149" t="s">
        <v>131</v>
      </c>
      <c r="J39" s="149" t="s">
        <v>409</v>
      </c>
      <c r="K39" s="149" t="s">
        <v>410</v>
      </c>
      <c r="L39" s="149" t="s">
        <v>463</v>
      </c>
    </row>
    <row r="40" spans="3:12">
      <c r="C40" s="305" t="s">
        <v>1337</v>
      </c>
      <c r="D40" s="158">
        <v>1</v>
      </c>
      <c r="E40" s="96">
        <f>HLOOKUP($C40,$CB$2:$CE$3,2,0)</f>
        <v>15000</v>
      </c>
      <c r="F40" s="97">
        <f>D40*E40</f>
        <v>15000</v>
      </c>
      <c r="G40" s="165" t="s">
        <v>1680</v>
      </c>
      <c r="H40" s="98" t="s">
        <v>1013</v>
      </c>
      <c r="I40" s="98" t="str">
        <f>VLOOKUP(H40,Presupuesto!$B$11:$C$565,2,0)</f>
        <v>EQUIPO DE COMPUTACION</v>
      </c>
      <c r="J40" s="218" t="s">
        <v>1356</v>
      </c>
      <c r="K40" s="98" t="s">
        <v>395</v>
      </c>
      <c r="L40" s="98"/>
    </row>
    <row r="41" spans="3:12" hidden="1">
      <c r="C41" s="305" t="s">
        <v>1336</v>
      </c>
      <c r="D41" s="151"/>
      <c r="E41" s="96">
        <f>HLOOKUP($C41,$CB$2:$CE$3,2,0)</f>
        <v>35000</v>
      </c>
      <c r="F41" s="97">
        <f>D41*E41</f>
        <v>0</v>
      </c>
      <c r="G41" s="165"/>
      <c r="H41" s="101" t="s">
        <v>1013</v>
      </c>
      <c r="I41" s="101" t="str">
        <f>VLOOKUP(H41,Presupuesto!$B$11:$C$565,2,0)</f>
        <v>EQUIPO DE COMPUTACION</v>
      </c>
      <c r="J41" s="98" t="str">
        <f>$J$40</f>
        <v>Desarrollo e Innovación Curricular</v>
      </c>
      <c r="K41" s="98" t="s">
        <v>411</v>
      </c>
      <c r="L41" s="98"/>
    </row>
    <row r="42" spans="3:12" hidden="1">
      <c r="C42" s="99" t="s">
        <v>73</v>
      </c>
      <c r="D42" s="151"/>
      <c r="E42" s="100">
        <v>4000</v>
      </c>
      <c r="F42" s="97">
        <f t="shared" ref="F42:F53" si="3">D42*E42</f>
        <v>0</v>
      </c>
      <c r="G42" s="165"/>
      <c r="H42" s="101" t="s">
        <v>985</v>
      </c>
      <c r="I42" s="101" t="str">
        <f>VLOOKUP(H42,Presupuesto!$B$11:$C$565,2,0)</f>
        <v>EQUIPOS VARIOS DE OFICINA</v>
      </c>
      <c r="J42" s="98" t="str">
        <f t="shared" ref="J42:J53" si="4">$J$40</f>
        <v>Desarrollo e Innovación Curricular</v>
      </c>
      <c r="K42" s="98" t="s">
        <v>394</v>
      </c>
      <c r="L42" s="98"/>
    </row>
    <row r="43" spans="3:12" hidden="1">
      <c r="C43" s="99" t="s">
        <v>74</v>
      </c>
      <c r="D43" s="151"/>
      <c r="E43" s="100">
        <v>8000</v>
      </c>
      <c r="F43" s="97">
        <f t="shared" si="3"/>
        <v>0</v>
      </c>
      <c r="G43" s="165"/>
      <c r="H43" s="101" t="s">
        <v>1013</v>
      </c>
      <c r="I43" s="101" t="str">
        <f>VLOOKUP(H43,Presupuesto!$B$11:$C$565,2,0)</f>
        <v>EQUIPO DE COMPUTACION</v>
      </c>
      <c r="J43" s="98" t="str">
        <f t="shared" si="4"/>
        <v>Desarrollo e Innovación Curricular</v>
      </c>
      <c r="K43" s="98" t="s">
        <v>394</v>
      </c>
      <c r="L43" s="98"/>
    </row>
    <row r="44" spans="3:12" hidden="1">
      <c r="C44" s="99" t="s">
        <v>75</v>
      </c>
      <c r="D44" s="151"/>
      <c r="E44" s="100">
        <v>5000</v>
      </c>
      <c r="F44" s="97">
        <f t="shared" si="3"/>
        <v>0</v>
      </c>
      <c r="G44" s="165"/>
      <c r="H44" s="101" t="s">
        <v>1013</v>
      </c>
      <c r="I44" s="101" t="str">
        <f>VLOOKUP(H44,Presupuesto!$B$11:$C$565,2,0)</f>
        <v>EQUIPO DE COMPUTACION</v>
      </c>
      <c r="J44" s="98" t="str">
        <f t="shared" si="4"/>
        <v>Desarrollo e Innovación Curricular</v>
      </c>
      <c r="K44" s="98" t="s">
        <v>394</v>
      </c>
      <c r="L44" s="98"/>
    </row>
    <row r="45" spans="3:12" hidden="1">
      <c r="C45" s="99" t="s">
        <v>35</v>
      </c>
      <c r="D45" s="151"/>
      <c r="E45" s="100">
        <v>13000</v>
      </c>
      <c r="F45" s="97">
        <f t="shared" si="3"/>
        <v>0</v>
      </c>
      <c r="G45" s="165"/>
      <c r="H45" s="101" t="s">
        <v>999</v>
      </c>
      <c r="I45" s="101" t="str">
        <f>VLOOKUP(H45,Presupuesto!$B$11:$C$565,2,0)</f>
        <v>EQUIPO DE TRANSPORTE TRACCION Y ELEVACION</v>
      </c>
      <c r="J45" s="98" t="str">
        <f t="shared" si="4"/>
        <v>Desarrollo e Innovación Curricular</v>
      </c>
      <c r="K45" s="98" t="s">
        <v>394</v>
      </c>
      <c r="L45" s="98"/>
    </row>
    <row r="46" spans="3:12" hidden="1">
      <c r="C46" s="99" t="s">
        <v>76</v>
      </c>
      <c r="D46" s="151"/>
      <c r="E46" s="100">
        <v>15000</v>
      </c>
      <c r="F46" s="97">
        <f t="shared" si="3"/>
        <v>0</v>
      </c>
      <c r="G46" s="165"/>
      <c r="H46" s="101" t="s">
        <v>999</v>
      </c>
      <c r="I46" s="101" t="str">
        <f>VLOOKUP(H46,Presupuesto!$B$11:$C$565,2,0)</f>
        <v>EQUIPO DE TRANSPORTE TRACCION Y ELEVACION</v>
      </c>
      <c r="J46" s="98" t="str">
        <f t="shared" si="4"/>
        <v>Desarrollo e Innovación Curricular</v>
      </c>
      <c r="K46" s="98" t="s">
        <v>394</v>
      </c>
      <c r="L46" s="98"/>
    </row>
    <row r="47" spans="3:12" hidden="1">
      <c r="C47" s="99" t="s">
        <v>77</v>
      </c>
      <c r="D47" s="151"/>
      <c r="E47" s="100">
        <v>10000</v>
      </c>
      <c r="F47" s="97">
        <f t="shared" si="3"/>
        <v>0</v>
      </c>
      <c r="G47" s="165"/>
      <c r="H47" s="101" t="s">
        <v>999</v>
      </c>
      <c r="I47" s="101" t="str">
        <f>VLOOKUP(H47,Presupuesto!$B$11:$C$565,2,0)</f>
        <v>EQUIPO DE TRANSPORTE TRACCION Y ELEVACION</v>
      </c>
      <c r="J47" s="98" t="str">
        <f t="shared" si="4"/>
        <v>Desarrollo e Innovación Curricular</v>
      </c>
      <c r="K47" s="98" t="s">
        <v>402</v>
      </c>
      <c r="L47" s="98"/>
    </row>
    <row r="48" spans="3:12" hidden="1">
      <c r="C48" s="99" t="s">
        <v>78</v>
      </c>
      <c r="D48" s="151"/>
      <c r="E48" s="100">
        <v>10000</v>
      </c>
      <c r="F48" s="97">
        <f t="shared" si="3"/>
        <v>0</v>
      </c>
      <c r="G48" s="165"/>
      <c r="H48" s="101" t="s">
        <v>1045</v>
      </c>
      <c r="I48" s="101" t="str">
        <f>VLOOKUP(H48,Presupuesto!$B$11:$C$565,2,0)</f>
        <v>APLICACIONES INFORMATICAS</v>
      </c>
      <c r="J48" s="98" t="str">
        <f t="shared" si="4"/>
        <v>Desarrollo e Innovación Curricular</v>
      </c>
      <c r="K48" s="98" t="s">
        <v>398</v>
      </c>
      <c r="L48" s="98"/>
    </row>
    <row r="49" spans="3:12" hidden="1">
      <c r="C49" s="109" t="s">
        <v>79</v>
      </c>
      <c r="D49" s="151"/>
      <c r="E49" s="100">
        <v>2000</v>
      </c>
      <c r="F49" s="97">
        <f t="shared" si="3"/>
        <v>0</v>
      </c>
      <c r="G49" s="165"/>
      <c r="H49" s="110" t="s">
        <v>1013</v>
      </c>
      <c r="I49" s="110" t="str">
        <f>VLOOKUP(H49,Presupuesto!$B$11:$C$565,2,0)</f>
        <v>EQUIPO DE COMPUTACION</v>
      </c>
      <c r="J49" s="98" t="str">
        <f t="shared" si="4"/>
        <v>Desarrollo e Innovación Curricular</v>
      </c>
      <c r="K49" s="98" t="s">
        <v>394</v>
      </c>
      <c r="L49" s="98"/>
    </row>
    <row r="50" spans="3:12" hidden="1">
      <c r="C50" s="109" t="s">
        <v>1471</v>
      </c>
      <c r="D50" s="151"/>
      <c r="E50" s="100">
        <v>1500</v>
      </c>
      <c r="F50" s="97">
        <f t="shared" si="3"/>
        <v>0</v>
      </c>
      <c r="G50" s="165"/>
      <c r="H50" s="110" t="s">
        <v>945</v>
      </c>
      <c r="I50" s="110" t="str">
        <f>VLOOKUP(H50,Presupuesto!$B$11:$C$565,2,0)</f>
        <v>UTILES Y MATERIALES ELECTRICOS</v>
      </c>
      <c r="J50" s="98" t="str">
        <f t="shared" si="4"/>
        <v>Desarrollo e Innovación Curricular</v>
      </c>
      <c r="K50" s="98" t="s">
        <v>394</v>
      </c>
      <c r="L50" s="98"/>
    </row>
    <row r="51" spans="3:12" hidden="1">
      <c r="C51" s="109" t="s">
        <v>80</v>
      </c>
      <c r="D51" s="151"/>
      <c r="E51" s="100">
        <v>1500</v>
      </c>
      <c r="F51" s="97">
        <f t="shared" si="3"/>
        <v>0</v>
      </c>
      <c r="G51" s="165"/>
      <c r="H51" s="110" t="s">
        <v>1013</v>
      </c>
      <c r="I51" s="110" t="str">
        <f>VLOOKUP(H51,Presupuesto!$B$11:$C$565,2,0)</f>
        <v>EQUIPO DE COMPUTACION</v>
      </c>
      <c r="J51" s="98" t="str">
        <f t="shared" si="4"/>
        <v>Desarrollo e Innovación Curricular</v>
      </c>
      <c r="K51" s="98" t="s">
        <v>394</v>
      </c>
      <c r="L51" s="98"/>
    </row>
    <row r="52" spans="3:12" hidden="1">
      <c r="C52" s="109" t="s">
        <v>81</v>
      </c>
      <c r="D52" s="151"/>
      <c r="E52" s="100">
        <v>500</v>
      </c>
      <c r="F52" s="97">
        <f t="shared" si="3"/>
        <v>0</v>
      </c>
      <c r="G52" s="165"/>
      <c r="H52" s="110" t="s">
        <v>954</v>
      </c>
      <c r="I52" s="110" t="str">
        <f>VLOOKUP(H52,Presupuesto!$B$11:$C$565,2,0)</f>
        <v>OTROS RESPUESTOS Y ACCESORIOS MENORES</v>
      </c>
      <c r="J52" s="98" t="str">
        <f t="shared" si="4"/>
        <v>Desarrollo e Innovación Curricular</v>
      </c>
      <c r="K52" s="98" t="s">
        <v>394</v>
      </c>
      <c r="L52" s="98"/>
    </row>
    <row r="53" spans="3:12" ht="15.75" hidden="1" thickBot="1">
      <c r="C53" s="102" t="s">
        <v>82</v>
      </c>
      <c r="D53" s="159"/>
      <c r="E53" s="104">
        <v>20</v>
      </c>
      <c r="F53" s="105">
        <f t="shared" si="3"/>
        <v>0</v>
      </c>
      <c r="G53" s="162"/>
      <c r="H53" s="106" t="s">
        <v>954</v>
      </c>
      <c r="I53" s="106" t="str">
        <f>VLOOKUP(H53,Presupuesto!$B$11:$C$565,2,0)</f>
        <v>OTROS RESPUESTOS Y ACCESORIOS MENORES</v>
      </c>
      <c r="J53" s="106" t="str">
        <f t="shared" si="4"/>
        <v>Desarrollo e Innovación Curricular</v>
      </c>
      <c r="K53" s="124" t="s">
        <v>393</v>
      </c>
      <c r="L53" s="124"/>
    </row>
    <row r="55" spans="3:12" ht="15.75" thickBot="1"/>
    <row r="56" spans="3:12" ht="15.75" thickBot="1">
      <c r="C56" s="29" t="s">
        <v>43</v>
      </c>
      <c r="D56" s="108">
        <f>SUM(F63:F76)</f>
        <v>28000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391</v>
      </c>
      <c r="D59" s="369">
        <v>2222</v>
      </c>
      <c r="E59" s="93"/>
      <c r="F59" s="93"/>
      <c r="G59" s="93"/>
      <c r="H59" s="76"/>
      <c r="I59" s="76"/>
      <c r="J59" s="76"/>
      <c r="K59" s="112"/>
    </row>
    <row r="60" spans="3:12" ht="18.7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 xml:space="preserve">Realizar la investigación; identificar la revista para la publicación; </v>
      </c>
      <c r="D60" s="31"/>
      <c r="E60" s="93"/>
      <c r="F60" s="93"/>
      <c r="G60" s="93"/>
      <c r="H60" s="76"/>
      <c r="I60" s="76"/>
      <c r="J60" s="76"/>
      <c r="K60" s="112"/>
    </row>
    <row r="61" spans="3:12">
      <c r="F61" s="93"/>
      <c r="G61" s="76"/>
      <c r="H61" s="76"/>
      <c r="I61" s="76"/>
    </row>
    <row r="62" spans="3:12" ht="30">
      <c r="C62" s="149" t="s">
        <v>44</v>
      </c>
      <c r="D62" s="149" t="s">
        <v>55</v>
      </c>
      <c r="E62" s="149" t="s">
        <v>57</v>
      </c>
      <c r="F62" s="150" t="s">
        <v>27</v>
      </c>
      <c r="G62" s="150" t="s">
        <v>130</v>
      </c>
      <c r="H62" s="149" t="s">
        <v>46</v>
      </c>
      <c r="I62" s="149" t="s">
        <v>131</v>
      </c>
      <c r="J62" s="149" t="s">
        <v>409</v>
      </c>
      <c r="K62" s="149" t="s">
        <v>410</v>
      </c>
      <c r="L62" s="149" t="s">
        <v>463</v>
      </c>
    </row>
    <row r="63" spans="3:12" hidden="1">
      <c r="C63" s="305" t="s">
        <v>1338</v>
      </c>
      <c r="D63" s="158"/>
      <c r="E63" s="96">
        <f>HLOOKUP($C63,$CB$2:$CE$3,2,0)</f>
        <v>15000</v>
      </c>
      <c r="F63" s="97">
        <f>D63*E63</f>
        <v>0</v>
      </c>
      <c r="G63" s="165"/>
      <c r="H63" s="98" t="s">
        <v>1013</v>
      </c>
      <c r="I63" s="98" t="str">
        <f>VLOOKUP(H63,Presupuesto!$B$11:$C$565,2,0)</f>
        <v>EQUIPO DE COMPUTACION</v>
      </c>
      <c r="J63" s="218" t="s">
        <v>1449</v>
      </c>
      <c r="K63" s="98" t="s">
        <v>393</v>
      </c>
      <c r="L63" s="98"/>
    </row>
    <row r="64" spans="3:12" hidden="1">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hidden="1">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hidden="1">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hidden="1">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c r="C68" s="99" t="s">
        <v>35</v>
      </c>
      <c r="D68" s="151">
        <v>1</v>
      </c>
      <c r="E68" s="100">
        <v>13000</v>
      </c>
      <c r="F68" s="97">
        <f t="shared" si="5"/>
        <v>13000</v>
      </c>
      <c r="G68" s="165" t="s">
        <v>1680</v>
      </c>
      <c r="H68" s="101" t="s">
        <v>1022</v>
      </c>
      <c r="I68" s="101" t="str">
        <f>VLOOKUP(H68,Presupuesto!$B$11:$C$565,2,0)</f>
        <v>MUEBLES Y EQUIPO EDUCACIONAL</v>
      </c>
      <c r="J68" s="98" t="s">
        <v>1358</v>
      </c>
      <c r="K68" s="98" t="s">
        <v>394</v>
      </c>
      <c r="L68" s="98"/>
    </row>
    <row r="69" spans="3:12">
      <c r="C69" s="99" t="s">
        <v>76</v>
      </c>
      <c r="D69" s="151">
        <v>1</v>
      </c>
      <c r="E69" s="100">
        <v>15000</v>
      </c>
      <c r="F69" s="97">
        <f t="shared" si="5"/>
        <v>15000</v>
      </c>
      <c r="G69" s="165" t="s">
        <v>1680</v>
      </c>
      <c r="H69" s="101" t="s">
        <v>1022</v>
      </c>
      <c r="I69" s="101" t="str">
        <f>VLOOKUP(H69,Presupuesto!$B$11:$C$565,2,0)</f>
        <v>MUEBLES Y EQUIPO EDUCACIONAL</v>
      </c>
      <c r="J69" s="98" t="s">
        <v>1358</v>
      </c>
      <c r="K69" s="98" t="s">
        <v>394</v>
      </c>
      <c r="L69" s="98"/>
    </row>
    <row r="70" spans="3:12" hidden="1">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hidden="1">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hidden="1">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hidden="1">
      <c r="C73" s="109" t="s">
        <v>1471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hidden="1">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hidden="1">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hidden="1" thickBot="1">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c r="F77" s="93"/>
      <c r="G77" s="76"/>
      <c r="H77" s="76"/>
      <c r="I77" s="76"/>
    </row>
    <row r="78" spans="3:12" ht="15.75" thickBot="1"/>
    <row r="79" spans="3:12" ht="15.75" thickBot="1">
      <c r="C79" s="29" t="s">
        <v>43</v>
      </c>
      <c r="D79" s="108">
        <f>SUM(F86:F99)</f>
        <v>59000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391</v>
      </c>
      <c r="D82" s="369">
        <v>3335</v>
      </c>
      <c r="E82" s="93"/>
      <c r="F82" s="93"/>
      <c r="G82" s="93"/>
      <c r="H82" s="76"/>
      <c r="I82" s="76"/>
      <c r="J82" s="76"/>
      <c r="K82" s="112"/>
    </row>
    <row r="83" spans="3:12" ht="18.75">
      <c r="C83" s="210"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Registro de los graduados del ITS-Tela</v>
      </c>
      <c r="D83" s="31"/>
      <c r="E83" s="93"/>
      <c r="F83" s="93"/>
      <c r="G83" s="93"/>
      <c r="H83" s="76"/>
      <c r="I83" s="76"/>
      <c r="J83" s="76"/>
      <c r="K83" s="112"/>
    </row>
    <row r="84" spans="3:12">
      <c r="F84" s="93"/>
      <c r="G84" s="76"/>
      <c r="H84" s="76"/>
      <c r="I84" s="76"/>
    </row>
    <row r="85" spans="3:12" ht="30.75" thickBot="1">
      <c r="C85" s="149" t="s">
        <v>44</v>
      </c>
      <c r="D85" s="149" t="s">
        <v>55</v>
      </c>
      <c r="E85" s="149" t="s">
        <v>57</v>
      </c>
      <c r="F85" s="150" t="s">
        <v>27</v>
      </c>
      <c r="G85" s="150" t="s">
        <v>130</v>
      </c>
      <c r="H85" s="149" t="s">
        <v>46</v>
      </c>
      <c r="I85" s="149" t="s">
        <v>131</v>
      </c>
      <c r="J85" s="149" t="s">
        <v>409</v>
      </c>
      <c r="K85" s="149" t="s">
        <v>410</v>
      </c>
      <c r="L85" s="149" t="s">
        <v>463</v>
      </c>
    </row>
    <row r="86" spans="3:12" ht="15.75" hidden="1" thickBot="1">
      <c r="C86" s="305" t="s">
        <v>1338</v>
      </c>
      <c r="D86" s="158"/>
      <c r="E86" s="96">
        <f>HLOOKUP($C86,$CB$2:$CE$3,2,0)</f>
        <v>15000</v>
      </c>
      <c r="F86" s="97">
        <f>D86*E86</f>
        <v>0</v>
      </c>
      <c r="G86" s="165"/>
      <c r="H86" s="98" t="s">
        <v>1013</v>
      </c>
      <c r="I86" s="98" t="str">
        <f>VLOOKUP(H86,Presupuesto!$B$11:$C$565,2,0)</f>
        <v>EQUIPO DE COMPUTACION</v>
      </c>
      <c r="J86" s="218" t="s">
        <v>1449</v>
      </c>
      <c r="K86" s="98" t="s">
        <v>393</v>
      </c>
      <c r="L86" s="98"/>
    </row>
    <row r="87" spans="3:12">
      <c r="C87" s="305" t="s">
        <v>1336</v>
      </c>
      <c r="D87" s="151">
        <v>1</v>
      </c>
      <c r="E87" s="96">
        <f>HLOOKUP($C87,$CB$2:$CE$3,2,0)</f>
        <v>35000</v>
      </c>
      <c r="F87" s="97">
        <f>D87*E87</f>
        <v>35000</v>
      </c>
      <c r="G87" s="165" t="s">
        <v>128</v>
      </c>
      <c r="H87" s="101" t="s">
        <v>1013</v>
      </c>
      <c r="I87" s="101" t="str">
        <f>VLOOKUP(H87,Presupuesto!$B$11:$C$565,2,0)</f>
        <v>EQUIPO DE COMPUTACION</v>
      </c>
      <c r="J87" s="98" t="s">
        <v>470</v>
      </c>
      <c r="K87" s="98" t="s">
        <v>394</v>
      </c>
      <c r="L87" s="98"/>
    </row>
    <row r="88" spans="3:12" hidden="1">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hidden="1">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hidden="1">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hidden="1">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hidden="1">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hidden="1">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c r="C94" s="99" t="s">
        <v>78</v>
      </c>
      <c r="D94" s="151">
        <v>2</v>
      </c>
      <c r="E94" s="100">
        <v>10000</v>
      </c>
      <c r="F94" s="97">
        <f t="shared" si="7"/>
        <v>20000</v>
      </c>
      <c r="G94" s="165" t="s">
        <v>1680</v>
      </c>
      <c r="H94" s="101" t="s">
        <v>1045</v>
      </c>
      <c r="I94" s="101" t="str">
        <f>VLOOKUP(H94,Presupuesto!$B$11:$C$565,2,0)</f>
        <v>APLICACIONES INFORMATICAS</v>
      </c>
      <c r="J94" s="98" t="s">
        <v>470</v>
      </c>
      <c r="K94" s="98" t="s">
        <v>394</v>
      </c>
      <c r="L94" s="98"/>
    </row>
    <row r="95" spans="3:12">
      <c r="C95" s="109" t="s">
        <v>79</v>
      </c>
      <c r="D95" s="151">
        <v>2</v>
      </c>
      <c r="E95" s="100">
        <v>2000</v>
      </c>
      <c r="F95" s="97">
        <f t="shared" si="7"/>
        <v>4000</v>
      </c>
      <c r="G95" s="165" t="s">
        <v>128</v>
      </c>
      <c r="H95" s="110" t="s">
        <v>1013</v>
      </c>
      <c r="I95" s="110" t="str">
        <f>VLOOKUP(H95,Presupuesto!$B$11:$C$565,2,0)</f>
        <v>EQUIPO DE COMPUTACION</v>
      </c>
      <c r="J95" s="98" t="s">
        <v>470</v>
      </c>
      <c r="K95" s="98" t="s">
        <v>394</v>
      </c>
      <c r="L95" s="98"/>
    </row>
    <row r="96" spans="3:12" hidden="1">
      <c r="C96" s="109" t="s">
        <v>1471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hidden="1">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hidden="1">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hidden="1" thickBot="1">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row r="102" spans="3:12" ht="15.75" thickBot="1">
      <c r="C102" s="29" t="s">
        <v>43</v>
      </c>
      <c r="D102" s="108">
        <f>SUM(F109:F122)</f>
        <v>35000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391</v>
      </c>
      <c r="D105" s="369">
        <v>4441</v>
      </c>
      <c r="E105" s="93"/>
      <c r="F105" s="93"/>
      <c r="G105" s="93"/>
      <c r="H105" s="76"/>
      <c r="I105" s="76"/>
      <c r="J105" s="76"/>
      <c r="K105" s="112"/>
    </row>
    <row r="106" spans="3:12" ht="18.75">
      <c r="C106" s="210" t="str">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 xml:space="preserve">Socializar oportunidades de becas a los docentes por hora, así como acompañamientos en el proceso de aplicación. </v>
      </c>
      <c r="D106" s="31"/>
      <c r="E106" s="93"/>
      <c r="F106" s="93"/>
      <c r="G106" s="93"/>
      <c r="H106" s="76"/>
      <c r="I106" s="76"/>
      <c r="J106" s="76"/>
      <c r="K106" s="112"/>
    </row>
    <row r="107" spans="3:12">
      <c r="F107" s="93"/>
      <c r="G107" s="76"/>
      <c r="H107" s="76"/>
      <c r="I107" s="76"/>
    </row>
    <row r="108" spans="3:12" ht="30.75" thickBot="1">
      <c r="C108" s="149" t="s">
        <v>44</v>
      </c>
      <c r="D108" s="149" t="s">
        <v>55</v>
      </c>
      <c r="E108" s="149" t="s">
        <v>57</v>
      </c>
      <c r="F108" s="150" t="s">
        <v>27</v>
      </c>
      <c r="G108" s="150" t="s">
        <v>130</v>
      </c>
      <c r="H108" s="149" t="s">
        <v>46</v>
      </c>
      <c r="I108" s="149" t="s">
        <v>131</v>
      </c>
      <c r="J108" s="149" t="s">
        <v>409</v>
      </c>
      <c r="K108" s="149" t="s">
        <v>410</v>
      </c>
      <c r="L108" s="149" t="s">
        <v>463</v>
      </c>
    </row>
    <row r="109" spans="3:12" ht="15.75" hidden="1" thickBot="1">
      <c r="C109" s="305" t="s">
        <v>1338</v>
      </c>
      <c r="D109" s="158"/>
      <c r="E109" s="96">
        <f>HLOOKUP($C109,$CB$2:$CE$3,2,0)</f>
        <v>15000</v>
      </c>
      <c r="F109" s="97">
        <f>D109*E109</f>
        <v>0</v>
      </c>
      <c r="G109" s="165"/>
      <c r="H109" s="98" t="s">
        <v>1013</v>
      </c>
      <c r="I109" s="98" t="str">
        <f>VLOOKUP(H109,Presupuesto!$B$11:$C$565,2,0)</f>
        <v>EQUIPO DE COMPUTACION</v>
      </c>
      <c r="J109" s="218" t="s">
        <v>1503</v>
      </c>
      <c r="K109" s="98" t="s">
        <v>393</v>
      </c>
      <c r="L109" s="98"/>
    </row>
    <row r="110" spans="3:12">
      <c r="C110" s="305" t="s">
        <v>1336</v>
      </c>
      <c r="D110" s="151">
        <v>1</v>
      </c>
      <c r="E110" s="96">
        <f>HLOOKUP($C110,$CB$2:$CE$3,2,0)</f>
        <v>35000</v>
      </c>
      <c r="F110" s="97">
        <f>D110*E110</f>
        <v>35000</v>
      </c>
      <c r="G110" s="165" t="s">
        <v>1680</v>
      </c>
      <c r="H110" s="101" t="s">
        <v>1013</v>
      </c>
      <c r="I110" s="101" t="str">
        <f>VLOOKUP(H110,Presupuesto!$B$11:$C$565,2,0)</f>
        <v>EQUIPO DE COMPUTACION</v>
      </c>
      <c r="J110" s="98" t="s">
        <v>1357</v>
      </c>
      <c r="K110" s="98" t="s">
        <v>397</v>
      </c>
      <c r="L110" s="98"/>
    </row>
    <row r="111" spans="3:12" hidden="1">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hidden="1">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hidden="1">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hidden="1">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hidden="1">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hidden="1">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hidden="1">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hidden="1">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hidden="1">
      <c r="C119" s="109" t="s">
        <v>1471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hidden="1">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hidden="1">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hidden="1" thickBot="1">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c r="F123" s="93"/>
      <c r="G123" s="76"/>
      <c r="H123" s="76"/>
      <c r="I123" s="76"/>
    </row>
    <row r="124" spans="3:12" ht="15.75" thickBot="1"/>
    <row r="125" spans="3:12" ht="15.75" thickBot="1">
      <c r="C125" s="29" t="s">
        <v>43</v>
      </c>
      <c r="D125" s="108">
        <f>SUM(F132:F145)</f>
        <v>15000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391</v>
      </c>
      <c r="D128" s="369">
        <v>7775</v>
      </c>
      <c r="E128" s="93"/>
      <c r="F128" s="93"/>
      <c r="G128" s="93"/>
      <c r="H128" s="76"/>
      <c r="I128" s="76"/>
      <c r="J128" s="76"/>
      <c r="K128" s="112"/>
    </row>
    <row r="129" spans="3:12" ht="18.75">
      <c r="C129" s="210" t="str">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3. Gestión de un proyecto culturales en coordinación con la Red Educativa del Litoral Atlántico</v>
      </c>
      <c r="D129" s="31"/>
      <c r="E129" s="93"/>
      <c r="F129" s="93"/>
      <c r="G129" s="93"/>
      <c r="H129" s="76"/>
      <c r="I129" s="76"/>
      <c r="J129" s="76"/>
      <c r="K129" s="112"/>
    </row>
    <row r="130" spans="3:12">
      <c r="F130" s="93"/>
      <c r="G130" s="76"/>
      <c r="H130" s="76"/>
      <c r="I130" s="76"/>
    </row>
    <row r="131" spans="3:12" ht="30.75" thickBot="1">
      <c r="C131" s="149" t="s">
        <v>44</v>
      </c>
      <c r="D131" s="149" t="s">
        <v>55</v>
      </c>
      <c r="E131" s="149" t="s">
        <v>57</v>
      </c>
      <c r="F131" s="150" t="s">
        <v>27</v>
      </c>
      <c r="G131" s="150" t="s">
        <v>130</v>
      </c>
      <c r="H131" s="149" t="s">
        <v>46</v>
      </c>
      <c r="I131" s="149" t="s">
        <v>131</v>
      </c>
      <c r="J131" s="149" t="s">
        <v>409</v>
      </c>
      <c r="K131" s="149" t="s">
        <v>410</v>
      </c>
      <c r="L131" s="149" t="s">
        <v>463</v>
      </c>
    </row>
    <row r="132" spans="3:12">
      <c r="C132" s="305" t="s">
        <v>1337</v>
      </c>
      <c r="D132" s="158">
        <v>1</v>
      </c>
      <c r="E132" s="96">
        <f>HLOOKUP($C132,$CB$2:$CE$3,2,0)</f>
        <v>15000</v>
      </c>
      <c r="F132" s="97">
        <f>D132*E132</f>
        <v>15000</v>
      </c>
      <c r="G132" s="165" t="s">
        <v>128</v>
      </c>
      <c r="H132" s="98" t="s">
        <v>1013</v>
      </c>
      <c r="I132" s="98" t="str">
        <f>VLOOKUP(H132,Presupuesto!$B$11:$C$565,2,0)</f>
        <v>EQUIPO DE COMPUTACION</v>
      </c>
      <c r="J132" s="218" t="s">
        <v>1360</v>
      </c>
      <c r="K132" s="98" t="s">
        <v>411</v>
      </c>
      <c r="L132" s="98"/>
    </row>
    <row r="133" spans="3:12" hidden="1">
      <c r="C133" s="305" t="s">
        <v>1336</v>
      </c>
      <c r="D133" s="151"/>
      <c r="E133" s="96">
        <f>HLOOKUP($C133,$CB$2:$CE$3,2,0)</f>
        <v>35000</v>
      </c>
      <c r="F133" s="97">
        <f>D133*E133</f>
        <v>0</v>
      </c>
      <c r="G133" s="165"/>
      <c r="H133" s="101" t="s">
        <v>1013</v>
      </c>
      <c r="I133" s="101" t="str">
        <f>VLOOKUP(H133,Presupuesto!$B$11:$C$565,2,0)</f>
        <v>EQUIPO DE COMPUTACION</v>
      </c>
      <c r="J133" s="98" t="str">
        <f>$J$132</f>
        <v>Lo Esencial de la Reforma Universitaria</v>
      </c>
      <c r="K133" s="98" t="s">
        <v>411</v>
      </c>
      <c r="L133" s="98"/>
    </row>
    <row r="134" spans="3:12" hidden="1">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Lo Esencial de la Reforma Universitaria</v>
      </c>
      <c r="K134" s="98" t="s">
        <v>394</v>
      </c>
      <c r="L134" s="98"/>
    </row>
    <row r="135" spans="3:12" hidden="1">
      <c r="C135" s="99" t="s">
        <v>74</v>
      </c>
      <c r="D135" s="151"/>
      <c r="E135" s="100">
        <v>8000</v>
      </c>
      <c r="F135" s="97">
        <f t="shared" si="11"/>
        <v>0</v>
      </c>
      <c r="G135" s="165"/>
      <c r="H135" s="101" t="s">
        <v>1013</v>
      </c>
      <c r="I135" s="101" t="str">
        <f>VLOOKUP(H135,Presupuesto!$B$11:$C$565,2,0)</f>
        <v>EQUIPO DE COMPUTACION</v>
      </c>
      <c r="J135" s="98" t="str">
        <f t="shared" si="12"/>
        <v>Lo Esencial de la Reforma Universitaria</v>
      </c>
      <c r="K135" s="98" t="s">
        <v>394</v>
      </c>
      <c r="L135" s="98"/>
    </row>
    <row r="136" spans="3:12" hidden="1">
      <c r="C136" s="99" t="s">
        <v>75</v>
      </c>
      <c r="D136" s="151"/>
      <c r="E136" s="100">
        <v>5000</v>
      </c>
      <c r="F136" s="97">
        <f t="shared" si="11"/>
        <v>0</v>
      </c>
      <c r="G136" s="165"/>
      <c r="H136" s="101" t="s">
        <v>1013</v>
      </c>
      <c r="I136" s="101" t="str">
        <f>VLOOKUP(H136,Presupuesto!$B$11:$C$565,2,0)</f>
        <v>EQUIPO DE COMPUTACION</v>
      </c>
      <c r="J136" s="98" t="str">
        <f t="shared" si="12"/>
        <v>Lo Esencial de la Reforma Universitaria</v>
      </c>
      <c r="K136" s="98" t="s">
        <v>394</v>
      </c>
      <c r="L136" s="98"/>
    </row>
    <row r="137" spans="3:12" hidden="1">
      <c r="C137" s="99" t="s">
        <v>35</v>
      </c>
      <c r="D137" s="151"/>
      <c r="E137" s="100">
        <v>13000</v>
      </c>
      <c r="F137" s="97">
        <f t="shared" si="11"/>
        <v>0</v>
      </c>
      <c r="G137" s="165"/>
      <c r="H137" s="101" t="s">
        <v>999</v>
      </c>
      <c r="I137" s="101" t="str">
        <f>VLOOKUP(H137,Presupuesto!$B$11:$C$565,2,0)</f>
        <v>EQUIPO DE TRANSPORTE TRACCION Y ELEVACION</v>
      </c>
      <c r="J137" s="98" t="str">
        <f t="shared" si="12"/>
        <v>Lo Esencial de la Reforma Universitaria</v>
      </c>
      <c r="K137" s="98" t="s">
        <v>394</v>
      </c>
      <c r="L137" s="98"/>
    </row>
    <row r="138" spans="3:12" hidden="1">
      <c r="C138" s="99" t="s">
        <v>76</v>
      </c>
      <c r="D138" s="151"/>
      <c r="E138" s="100">
        <v>15000</v>
      </c>
      <c r="F138" s="97">
        <f t="shared" si="11"/>
        <v>0</v>
      </c>
      <c r="G138" s="165"/>
      <c r="H138" s="101" t="s">
        <v>999</v>
      </c>
      <c r="I138" s="101" t="str">
        <f>VLOOKUP(H138,Presupuesto!$B$11:$C$565,2,0)</f>
        <v>EQUIPO DE TRANSPORTE TRACCION Y ELEVACION</v>
      </c>
      <c r="J138" s="98" t="str">
        <f t="shared" si="12"/>
        <v>Lo Esencial de la Reforma Universitaria</v>
      </c>
      <c r="K138" s="98" t="s">
        <v>394</v>
      </c>
      <c r="L138" s="98"/>
    </row>
    <row r="139" spans="3:12" hidden="1">
      <c r="C139" s="99" t="s">
        <v>77</v>
      </c>
      <c r="D139" s="151"/>
      <c r="E139" s="100">
        <v>10000</v>
      </c>
      <c r="F139" s="97">
        <f t="shared" si="11"/>
        <v>0</v>
      </c>
      <c r="G139" s="165"/>
      <c r="H139" s="101" t="s">
        <v>999</v>
      </c>
      <c r="I139" s="101" t="str">
        <f>VLOOKUP(H139,Presupuesto!$B$11:$C$565,2,0)</f>
        <v>EQUIPO DE TRANSPORTE TRACCION Y ELEVACION</v>
      </c>
      <c r="J139" s="98" t="str">
        <f t="shared" si="12"/>
        <v>Lo Esencial de la Reforma Universitaria</v>
      </c>
      <c r="K139" s="98" t="s">
        <v>402</v>
      </c>
      <c r="L139" s="98"/>
    </row>
    <row r="140" spans="3:12" hidden="1">
      <c r="C140" s="99" t="s">
        <v>78</v>
      </c>
      <c r="D140" s="151"/>
      <c r="E140" s="100">
        <v>10000</v>
      </c>
      <c r="F140" s="97">
        <f t="shared" si="11"/>
        <v>0</v>
      </c>
      <c r="G140" s="165"/>
      <c r="H140" s="101" t="s">
        <v>1045</v>
      </c>
      <c r="I140" s="101" t="str">
        <f>VLOOKUP(H140,Presupuesto!$B$11:$C$565,2,0)</f>
        <v>APLICACIONES INFORMATICAS</v>
      </c>
      <c r="J140" s="98" t="str">
        <f t="shared" si="12"/>
        <v>Lo Esencial de la Reforma Universitaria</v>
      </c>
      <c r="K140" s="98" t="s">
        <v>398</v>
      </c>
      <c r="L140" s="98"/>
    </row>
    <row r="141" spans="3:12" hidden="1">
      <c r="C141" s="109" t="s">
        <v>79</v>
      </c>
      <c r="D141" s="151"/>
      <c r="E141" s="100">
        <v>2000</v>
      </c>
      <c r="F141" s="97">
        <f t="shared" si="11"/>
        <v>0</v>
      </c>
      <c r="G141" s="165"/>
      <c r="H141" s="110" t="s">
        <v>1013</v>
      </c>
      <c r="I141" s="110" t="str">
        <f>VLOOKUP(H141,Presupuesto!$B$11:$C$565,2,0)</f>
        <v>EQUIPO DE COMPUTACION</v>
      </c>
      <c r="J141" s="98" t="str">
        <f t="shared" si="12"/>
        <v>Lo Esencial de la Reforma Universitaria</v>
      </c>
      <c r="K141" s="98" t="s">
        <v>394</v>
      </c>
      <c r="L141" s="98"/>
    </row>
    <row r="142" spans="3:12" hidden="1">
      <c r="C142" s="109" t="s">
        <v>1471</v>
      </c>
      <c r="D142" s="151"/>
      <c r="E142" s="100">
        <v>1500</v>
      </c>
      <c r="F142" s="97">
        <f t="shared" si="11"/>
        <v>0</v>
      </c>
      <c r="G142" s="165"/>
      <c r="H142" s="110" t="s">
        <v>945</v>
      </c>
      <c r="I142" s="110" t="str">
        <f>VLOOKUP(H142,Presupuesto!$B$11:$C$565,2,0)</f>
        <v>UTILES Y MATERIALES ELECTRICOS</v>
      </c>
      <c r="J142" s="98" t="str">
        <f t="shared" si="12"/>
        <v>Lo Esencial de la Reforma Universitaria</v>
      </c>
      <c r="K142" s="98" t="s">
        <v>394</v>
      </c>
      <c r="L142" s="98"/>
    </row>
    <row r="143" spans="3:12" hidden="1">
      <c r="C143" s="109" t="s">
        <v>80</v>
      </c>
      <c r="D143" s="151"/>
      <c r="E143" s="100">
        <v>1500</v>
      </c>
      <c r="F143" s="97">
        <f t="shared" si="11"/>
        <v>0</v>
      </c>
      <c r="G143" s="165"/>
      <c r="H143" s="110" t="s">
        <v>1013</v>
      </c>
      <c r="I143" s="110" t="str">
        <f>VLOOKUP(H143,Presupuesto!$B$11:$C$565,2,0)</f>
        <v>EQUIPO DE COMPUTACION</v>
      </c>
      <c r="J143" s="98" t="str">
        <f t="shared" si="12"/>
        <v>Lo Esencial de la Reforma Universitaria</v>
      </c>
      <c r="K143" s="98" t="s">
        <v>394</v>
      </c>
      <c r="L143" s="98"/>
    </row>
    <row r="144" spans="3:12" hidden="1">
      <c r="C144" s="109" t="s">
        <v>81</v>
      </c>
      <c r="D144" s="151"/>
      <c r="E144" s="100">
        <v>500</v>
      </c>
      <c r="F144" s="97">
        <f t="shared" si="11"/>
        <v>0</v>
      </c>
      <c r="G144" s="165"/>
      <c r="H144" s="110" t="s">
        <v>954</v>
      </c>
      <c r="I144" s="110" t="str">
        <f>VLOOKUP(H144,Presupuesto!$B$11:$C$565,2,0)</f>
        <v>OTROS RESPUESTOS Y ACCESORIOS MENORES</v>
      </c>
      <c r="J144" s="98" t="str">
        <f t="shared" si="12"/>
        <v>Lo Esencial de la Reforma Universitaria</v>
      </c>
      <c r="K144" s="98" t="s">
        <v>394</v>
      </c>
      <c r="L144" s="98"/>
    </row>
    <row r="145" spans="3:12" ht="15.75" hidden="1" thickBot="1">
      <c r="C145" s="102" t="s">
        <v>82</v>
      </c>
      <c r="D145" s="159"/>
      <c r="E145" s="104">
        <v>20</v>
      </c>
      <c r="F145" s="105">
        <f t="shared" si="11"/>
        <v>0</v>
      </c>
      <c r="G145" s="162"/>
      <c r="H145" s="106" t="s">
        <v>954</v>
      </c>
      <c r="I145" s="106" t="str">
        <f>VLOOKUP(H145,Presupuesto!$B$11:$C$565,2,0)</f>
        <v>OTROS RESPUESTOS Y ACCESORIOS MENORES</v>
      </c>
      <c r="J145" s="106" t="str">
        <f>$J$132</f>
        <v>Lo Esencial de la Reforma Universitaria</v>
      </c>
      <c r="K145" s="124" t="s">
        <v>393</v>
      </c>
      <c r="L145" s="124"/>
    </row>
    <row r="147" spans="3:12" ht="15.75" thickBot="1"/>
    <row r="148" spans="3:12" ht="15.75" thickBot="1">
      <c r="C148" s="29" t="s">
        <v>43</v>
      </c>
      <c r="D148" s="108">
        <f>SUM(F155:F168)</f>
        <v>13000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391</v>
      </c>
      <c r="D151" s="369">
        <v>7776</v>
      </c>
      <c r="E151" s="93"/>
      <c r="F151" s="93"/>
      <c r="G151" s="93"/>
      <c r="H151" s="76"/>
      <c r="I151" s="76"/>
      <c r="J151" s="76"/>
      <c r="K151" s="112"/>
    </row>
    <row r="152" spans="3:12" ht="18.75">
      <c r="C152" s="210" t="str">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 xml:space="preserve">1. Realizar 2 eventos de promoción e implementación de lo esencial en el ámbito universitario en las diferentes carreras </v>
      </c>
      <c r="D152" s="31"/>
      <c r="E152" s="93"/>
      <c r="F152" s="93"/>
      <c r="G152" s="93"/>
      <c r="H152" s="76"/>
      <c r="I152" s="76"/>
      <c r="J152" s="76"/>
      <c r="K152" s="112"/>
    </row>
    <row r="153" spans="3:12">
      <c r="F153" s="93"/>
      <c r="G153" s="76"/>
      <c r="H153" s="76"/>
      <c r="I153" s="76"/>
    </row>
    <row r="154" spans="3:12" ht="30">
      <c r="C154" s="149" t="s">
        <v>44</v>
      </c>
      <c r="D154" s="149" t="s">
        <v>55</v>
      </c>
      <c r="E154" s="149" t="s">
        <v>57</v>
      </c>
      <c r="F154" s="150" t="s">
        <v>27</v>
      </c>
      <c r="G154" s="150" t="s">
        <v>130</v>
      </c>
      <c r="H154" s="149" t="s">
        <v>46</v>
      </c>
      <c r="I154" s="149" t="s">
        <v>131</v>
      </c>
      <c r="J154" s="149" t="s">
        <v>409</v>
      </c>
      <c r="K154" s="149" t="s">
        <v>410</v>
      </c>
      <c r="L154" s="149" t="s">
        <v>463</v>
      </c>
    </row>
    <row r="155" spans="3:12" hidden="1">
      <c r="C155" s="305" t="s">
        <v>1338</v>
      </c>
      <c r="D155" s="158"/>
      <c r="E155" s="96">
        <f>HLOOKUP($C155,$CB$2:$CE$3,2,0)</f>
        <v>15000</v>
      </c>
      <c r="F155" s="97">
        <f>D155*E155</f>
        <v>0</v>
      </c>
      <c r="G155" s="165"/>
      <c r="H155" s="98" t="s">
        <v>1013</v>
      </c>
      <c r="I155" s="98" t="str">
        <f>VLOOKUP(H155,Presupuesto!$B$11:$C$565,2,0)</f>
        <v>EQUIPO DE COMPUTACION</v>
      </c>
      <c r="J155" s="218" t="s">
        <v>1449</v>
      </c>
      <c r="K155" s="98" t="s">
        <v>393</v>
      </c>
      <c r="L155" s="98"/>
    </row>
    <row r="156" spans="3:12" hidden="1">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hidden="1">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hidden="1">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hidden="1">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c r="C160" s="99" t="s">
        <v>35</v>
      </c>
      <c r="D160" s="151">
        <v>1</v>
      </c>
      <c r="E160" s="100">
        <v>13000</v>
      </c>
      <c r="F160" s="97">
        <f t="shared" si="13"/>
        <v>13000</v>
      </c>
      <c r="G160" s="540" t="s">
        <v>1680</v>
      </c>
      <c r="H160" s="101" t="s">
        <v>985</v>
      </c>
      <c r="I160" s="101" t="str">
        <f>VLOOKUP(H160,Presupuesto!$B$11:$C$565,2,0)</f>
        <v>EQUIPOS VARIOS DE OFICINA</v>
      </c>
      <c r="J160" s="98" t="s">
        <v>1360</v>
      </c>
      <c r="K160" s="98" t="s">
        <v>394</v>
      </c>
      <c r="L160" s="98"/>
    </row>
    <row r="161" spans="3:12" hidden="1">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hidden="1">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hidden="1">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hidden="1">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hidden="1">
      <c r="C165" s="109" t="s">
        <v>1471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hidden="1">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hidden="1">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hidden="1" thickBot="1">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c r="F169" s="93"/>
      <c r="G169" s="76"/>
      <c r="H169" s="76"/>
      <c r="I169" s="76"/>
    </row>
    <row r="170" spans="3:12" ht="15.75" thickBot="1"/>
    <row r="171" spans="3:12" ht="15.75" thickBot="1">
      <c r="C171" s="29" t="s">
        <v>43</v>
      </c>
      <c r="D171" s="108">
        <f>SUM(F178:F191)</f>
        <v>183000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391</v>
      </c>
      <c r="D174" s="369">
        <v>11111</v>
      </c>
      <c r="E174" s="93"/>
      <c r="F174" s="93"/>
      <c r="G174" s="93"/>
      <c r="H174" s="76"/>
      <c r="I174" s="76"/>
      <c r="J174" s="76"/>
      <c r="K174" s="112"/>
    </row>
    <row r="175" spans="3:12" ht="18.75">
      <c r="C175" s="210" t="str">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A) Realizado el plan de inversión. B) Compra e instalación del equipo necesario</v>
      </c>
      <c r="D175" s="31"/>
      <c r="E175" s="93"/>
      <c r="F175" s="93"/>
      <c r="G175" s="93"/>
      <c r="H175" s="76"/>
      <c r="I175" s="76"/>
      <c r="J175" s="76"/>
      <c r="K175" s="112"/>
    </row>
    <row r="176" spans="3:12">
      <c r="F176" s="93"/>
      <c r="G176" s="76"/>
      <c r="H176" s="76"/>
      <c r="I176" s="76"/>
    </row>
    <row r="177" spans="3:12" ht="30.75" thickBot="1">
      <c r="C177" s="149" t="s">
        <v>44</v>
      </c>
      <c r="D177" s="149" t="s">
        <v>55</v>
      </c>
      <c r="E177" s="149" t="s">
        <v>57</v>
      </c>
      <c r="F177" s="150" t="s">
        <v>27</v>
      </c>
      <c r="G177" s="150" t="s">
        <v>130</v>
      </c>
      <c r="H177" s="149" t="s">
        <v>46</v>
      </c>
      <c r="I177" s="149" t="s">
        <v>131</v>
      </c>
      <c r="J177" s="149" t="s">
        <v>409</v>
      </c>
      <c r="K177" s="149" t="s">
        <v>410</v>
      </c>
      <c r="L177" s="149" t="s">
        <v>463</v>
      </c>
    </row>
    <row r="178" spans="3:12" ht="15.75" thickBot="1">
      <c r="C178" s="305" t="s">
        <v>1337</v>
      </c>
      <c r="D178" s="158">
        <v>2</v>
      </c>
      <c r="E178" s="96">
        <f>HLOOKUP($C178,$CB$2:$CE$3,2,0)</f>
        <v>15000</v>
      </c>
      <c r="F178" s="97">
        <f>D178*E178</f>
        <v>30000</v>
      </c>
      <c r="G178" s="165" t="s">
        <v>128</v>
      </c>
      <c r="H178" s="98" t="s">
        <v>1013</v>
      </c>
      <c r="I178" s="98" t="str">
        <f>VLOOKUP(H178,Presupuesto!$B$11:$C$565,2,0)</f>
        <v>EQUIPO DE COMPUTACION</v>
      </c>
      <c r="J178" s="218" t="s">
        <v>1363</v>
      </c>
      <c r="K178" s="98" t="s">
        <v>411</v>
      </c>
      <c r="L178" s="98"/>
    </row>
    <row r="179" spans="3:12">
      <c r="C179" s="305" t="s">
        <v>1336</v>
      </c>
      <c r="D179" s="151">
        <v>1</v>
      </c>
      <c r="E179" s="96">
        <f>HLOOKUP($C179,$CB$2:$CE$3,2,0)</f>
        <v>35000</v>
      </c>
      <c r="F179" s="97">
        <f>D179*E179</f>
        <v>35000</v>
      </c>
      <c r="G179" s="165" t="s">
        <v>128</v>
      </c>
      <c r="H179" s="101" t="s">
        <v>1013</v>
      </c>
      <c r="I179" s="101" t="str">
        <f>VLOOKUP(H179,Presupuesto!$B$11:$C$565,2,0)</f>
        <v>EQUIPO DE COMPUTACION</v>
      </c>
      <c r="J179" s="98" t="s">
        <v>1363</v>
      </c>
      <c r="K179" s="98" t="s">
        <v>411</v>
      </c>
      <c r="L179" s="98"/>
    </row>
    <row r="180" spans="3:12" hidden="1">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Gestión Administrativa y  financiera en apoyo al Desarrollo Académico</v>
      </c>
      <c r="K180" s="98" t="s">
        <v>394</v>
      </c>
      <c r="L180" s="98"/>
    </row>
    <row r="181" spans="3:12" hidden="1">
      <c r="C181" s="99" t="s">
        <v>74</v>
      </c>
      <c r="D181" s="151"/>
      <c r="E181" s="100">
        <v>8000</v>
      </c>
      <c r="F181" s="97">
        <f t="shared" si="15"/>
        <v>0</v>
      </c>
      <c r="G181" s="165"/>
      <c r="H181" s="101" t="s">
        <v>1013</v>
      </c>
      <c r="I181" s="101" t="str">
        <f>VLOOKUP(H181,Presupuesto!$B$11:$C$565,2,0)</f>
        <v>EQUIPO DE COMPUTACION</v>
      </c>
      <c r="J181" s="98" t="str">
        <f t="shared" si="16"/>
        <v>Gestión Administrativa y  financiera en apoyo al Desarrollo Académico</v>
      </c>
      <c r="K181" s="98" t="s">
        <v>394</v>
      </c>
      <c r="L181" s="98"/>
    </row>
    <row r="182" spans="3:12" hidden="1">
      <c r="C182" s="99" t="s">
        <v>75</v>
      </c>
      <c r="D182" s="151"/>
      <c r="E182" s="100">
        <v>5000</v>
      </c>
      <c r="F182" s="97">
        <f t="shared" si="15"/>
        <v>0</v>
      </c>
      <c r="G182" s="165"/>
      <c r="H182" s="101" t="s">
        <v>1013</v>
      </c>
      <c r="I182" s="101" t="str">
        <f>VLOOKUP(H182,Presupuesto!$B$11:$C$565,2,0)</f>
        <v>EQUIPO DE COMPUTACION</v>
      </c>
      <c r="J182" s="98" t="str">
        <f t="shared" si="16"/>
        <v>Gestión Administrativa y  financiera en apoyo al Desarrollo Académico</v>
      </c>
      <c r="K182" s="98" t="s">
        <v>394</v>
      </c>
      <c r="L182" s="98"/>
    </row>
    <row r="183" spans="3:12">
      <c r="C183" s="99" t="s">
        <v>35</v>
      </c>
      <c r="D183" s="151">
        <v>1</v>
      </c>
      <c r="E183" s="100">
        <v>13000</v>
      </c>
      <c r="F183" s="97">
        <f t="shared" si="15"/>
        <v>13000</v>
      </c>
      <c r="G183" s="540" t="s">
        <v>1680</v>
      </c>
      <c r="H183" s="101" t="s">
        <v>985</v>
      </c>
      <c r="I183" s="101" t="str">
        <f>VLOOKUP(H183,Presupuesto!$B$11:$C$565,2,0)</f>
        <v>EQUIPOS VARIOS DE OFICINA</v>
      </c>
      <c r="J183" s="98" t="str">
        <f t="shared" si="16"/>
        <v>Gestión Administrativa y  financiera en apoyo al Desarrollo Académico</v>
      </c>
      <c r="K183" s="98" t="s">
        <v>394</v>
      </c>
      <c r="L183" s="98"/>
    </row>
    <row r="184" spans="3:12">
      <c r="C184" s="99" t="s">
        <v>76</v>
      </c>
      <c r="D184" s="151">
        <v>1</v>
      </c>
      <c r="E184" s="100">
        <v>15000</v>
      </c>
      <c r="F184" s="97">
        <f t="shared" si="15"/>
        <v>15000</v>
      </c>
      <c r="G184" s="540" t="s">
        <v>1680</v>
      </c>
      <c r="H184" s="101" t="s">
        <v>999</v>
      </c>
      <c r="I184" s="101" t="str">
        <f>VLOOKUP(H184,Presupuesto!$B$11:$C$565,2,0)</f>
        <v>EQUIPO DE TRANSPORTE TRACCION Y ELEVACION</v>
      </c>
      <c r="J184" s="98" t="str">
        <f t="shared" si="16"/>
        <v>Gestión Administrativa y  financiera en apoyo al Desarrollo Académico</v>
      </c>
      <c r="K184" s="98" t="s">
        <v>394</v>
      </c>
      <c r="L184" s="98"/>
    </row>
    <row r="185" spans="3:12" hidden="1">
      <c r="C185" s="99" t="s">
        <v>77</v>
      </c>
      <c r="D185" s="151"/>
      <c r="E185" s="100">
        <v>10000</v>
      </c>
      <c r="F185" s="97">
        <f t="shared" si="15"/>
        <v>0</v>
      </c>
      <c r="G185" s="165"/>
      <c r="H185" s="101" t="s">
        <v>999</v>
      </c>
      <c r="I185" s="101" t="str">
        <f>VLOOKUP(H185,Presupuesto!$B$11:$C$565,2,0)</f>
        <v>EQUIPO DE TRANSPORTE TRACCION Y ELEVACION</v>
      </c>
      <c r="J185" s="98" t="str">
        <f t="shared" si="16"/>
        <v>Gestión Administrativa y  financiera en apoyo al Desarrollo Académico</v>
      </c>
      <c r="K185" s="98" t="s">
        <v>402</v>
      </c>
      <c r="L185" s="98"/>
    </row>
    <row r="186" spans="3:12">
      <c r="C186" s="99" t="s">
        <v>78</v>
      </c>
      <c r="D186" s="151">
        <v>5</v>
      </c>
      <c r="E186" s="100">
        <v>10000</v>
      </c>
      <c r="F186" s="97">
        <f t="shared" si="15"/>
        <v>50000</v>
      </c>
      <c r="G186" s="540" t="s">
        <v>1680</v>
      </c>
      <c r="H186" s="101" t="s">
        <v>1045</v>
      </c>
      <c r="I186" s="101" t="str">
        <f>VLOOKUP(H186,Presupuesto!$B$11:$C$565,2,0)</f>
        <v>APLICACIONES INFORMATICAS</v>
      </c>
      <c r="J186" s="98" t="str">
        <f t="shared" si="16"/>
        <v>Gestión Administrativa y  financiera en apoyo al Desarrollo Académico</v>
      </c>
      <c r="K186" s="98" t="s">
        <v>398</v>
      </c>
      <c r="L186" s="98"/>
    </row>
    <row r="187" spans="3:12">
      <c r="C187" s="109" t="s">
        <v>79</v>
      </c>
      <c r="D187" s="151">
        <v>5</v>
      </c>
      <c r="E187" s="100">
        <v>2000</v>
      </c>
      <c r="F187" s="97">
        <f t="shared" si="15"/>
        <v>10000</v>
      </c>
      <c r="G187" s="540" t="s">
        <v>1680</v>
      </c>
      <c r="H187" s="110" t="s">
        <v>1013</v>
      </c>
      <c r="I187" s="110" t="str">
        <f>VLOOKUP(H187,Presupuesto!$B$11:$C$565,2,0)</f>
        <v>EQUIPO DE COMPUTACION</v>
      </c>
      <c r="J187" s="98" t="str">
        <f t="shared" si="16"/>
        <v>Gestión Administrativa y  financiera en apoyo al Desarrollo Académico</v>
      </c>
      <c r="K187" s="98" t="s">
        <v>394</v>
      </c>
      <c r="L187" s="98"/>
    </row>
    <row r="188" spans="3:12">
      <c r="C188" s="109" t="s">
        <v>1471</v>
      </c>
      <c r="D188" s="151">
        <v>20</v>
      </c>
      <c r="E188" s="100">
        <v>1500</v>
      </c>
      <c r="F188" s="97">
        <f t="shared" si="15"/>
        <v>30000</v>
      </c>
      <c r="G188" s="540" t="s">
        <v>1680</v>
      </c>
      <c r="H188" s="110" t="s">
        <v>945</v>
      </c>
      <c r="I188" s="110" t="str">
        <f>VLOOKUP(H188,Presupuesto!$B$11:$C$565,2,0)</f>
        <v>UTILES Y MATERIALES ELECTRICOS</v>
      </c>
      <c r="J188" s="98" t="str">
        <f t="shared" si="16"/>
        <v>Gestión Administrativa y  financiera en apoyo al Desarrollo Académico</v>
      </c>
      <c r="K188" s="98" t="s">
        <v>394</v>
      </c>
      <c r="L188" s="98"/>
    </row>
    <row r="189" spans="3:12" hidden="1">
      <c r="C189" s="109" t="s">
        <v>80</v>
      </c>
      <c r="D189" s="151"/>
      <c r="E189" s="100">
        <v>1500</v>
      </c>
      <c r="F189" s="97">
        <f t="shared" si="15"/>
        <v>0</v>
      </c>
      <c r="G189" s="165"/>
      <c r="H189" s="110" t="s">
        <v>1013</v>
      </c>
      <c r="I189" s="110" t="str">
        <f>VLOOKUP(H189,Presupuesto!$B$11:$C$565,2,0)</f>
        <v>EQUIPO DE COMPUTACION</v>
      </c>
      <c r="J189" s="98" t="str">
        <f t="shared" si="16"/>
        <v>Gestión Administrativa y  financiera en apoyo al Desarrollo Académico</v>
      </c>
      <c r="K189" s="98" t="s">
        <v>394</v>
      </c>
      <c r="L189" s="98"/>
    </row>
    <row r="190" spans="3:12" hidden="1">
      <c r="C190" s="109" t="s">
        <v>81</v>
      </c>
      <c r="D190" s="151"/>
      <c r="E190" s="100">
        <v>500</v>
      </c>
      <c r="F190" s="97">
        <f t="shared" si="15"/>
        <v>0</v>
      </c>
      <c r="G190" s="165"/>
      <c r="H190" s="110" t="s">
        <v>954</v>
      </c>
      <c r="I190" s="110" t="str">
        <f>VLOOKUP(H190,Presupuesto!$B$11:$C$565,2,0)</f>
        <v>OTROS RESPUESTOS Y ACCESORIOS MENORES</v>
      </c>
      <c r="J190" s="98" t="str">
        <f t="shared" si="16"/>
        <v>Gestión Administrativa y  financiera en apoyo al Desarrollo Académico</v>
      </c>
      <c r="K190" s="98" t="s">
        <v>394</v>
      </c>
      <c r="L190" s="98"/>
    </row>
    <row r="191" spans="3:12" ht="15.75" hidden="1" thickBot="1">
      <c r="C191" s="102" t="s">
        <v>82</v>
      </c>
      <c r="D191" s="159"/>
      <c r="E191" s="104">
        <v>20</v>
      </c>
      <c r="F191" s="105">
        <f t="shared" si="15"/>
        <v>0</v>
      </c>
      <c r="G191" s="162"/>
      <c r="H191" s="106" t="s">
        <v>954</v>
      </c>
      <c r="I191" s="106" t="str">
        <f>VLOOKUP(H191,Presupuesto!$B$11:$C$565,2,0)</f>
        <v>OTROS RESPUESTOS Y ACCESORIOS MENORES</v>
      </c>
      <c r="J191" s="106" t="str">
        <f t="shared" si="16"/>
        <v>Gestión Administrativa y  financiera en apoyo al Desarrollo Académico</v>
      </c>
      <c r="K191" s="124" t="s">
        <v>393</v>
      </c>
      <c r="L191" s="124"/>
    </row>
    <row r="193" spans="3:12" ht="15.75" thickBot="1"/>
    <row r="194" spans="3:12" ht="15.75" thickBot="1">
      <c r="C194" s="29" t="s">
        <v>43</v>
      </c>
      <c r="D194" s="108">
        <f>SUM(F201:F214)</f>
        <v>560000</v>
      </c>
      <c r="F194" s="70"/>
      <c r="G194" s="79"/>
      <c r="H194" s="70"/>
      <c r="I194" s="70"/>
    </row>
    <row r="195" spans="3:12">
      <c r="C195" s="70"/>
      <c r="D195" s="31"/>
      <c r="E195" s="93"/>
      <c r="F195" s="93"/>
      <c r="G195" s="93"/>
      <c r="H195" s="76"/>
      <c r="I195" s="76"/>
      <c r="J195" s="76"/>
      <c r="K195" s="112"/>
    </row>
    <row r="196" spans="3:12">
      <c r="C196" s="70"/>
      <c r="D196" s="31"/>
      <c r="E196" s="93"/>
      <c r="F196" s="93"/>
      <c r="G196" s="93"/>
      <c r="H196" s="76"/>
      <c r="I196" s="76"/>
      <c r="J196" s="76"/>
      <c r="K196" s="112"/>
    </row>
    <row r="197" spans="3:12" ht="15.75">
      <c r="C197" s="202" t="s">
        <v>391</v>
      </c>
      <c r="D197" s="369">
        <v>11116</v>
      </c>
      <c r="E197" s="93"/>
      <c r="F197" s="93"/>
      <c r="G197" s="93"/>
      <c r="H197" s="76"/>
      <c r="I197" s="76"/>
      <c r="J197" s="76"/>
      <c r="K197" s="112"/>
    </row>
    <row r="198" spans="3:12" ht="18.75">
      <c r="C198" s="210" t="str">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 xml:space="preserve">Adquisicion de Equipo audiovisual </v>
      </c>
      <c r="D198" s="31"/>
      <c r="E198" s="93"/>
      <c r="F198" s="93"/>
      <c r="G198" s="93"/>
      <c r="H198" s="76"/>
      <c r="I198" s="76"/>
      <c r="J198" s="76"/>
      <c r="K198" s="112"/>
    </row>
    <row r="199" spans="3:12">
      <c r="F199" s="93"/>
      <c r="G199" s="76"/>
      <c r="H199" s="76"/>
      <c r="I199" s="76"/>
    </row>
    <row r="200" spans="3:12" ht="30.75" thickBot="1">
      <c r="C200" s="149" t="s">
        <v>44</v>
      </c>
      <c r="D200" s="149" t="s">
        <v>55</v>
      </c>
      <c r="E200" s="149" t="s">
        <v>57</v>
      </c>
      <c r="F200" s="150" t="s">
        <v>27</v>
      </c>
      <c r="G200" s="150" t="s">
        <v>130</v>
      </c>
      <c r="H200" s="149" t="s">
        <v>46</v>
      </c>
      <c r="I200" s="149" t="s">
        <v>131</v>
      </c>
      <c r="J200" s="149" t="s">
        <v>409</v>
      </c>
      <c r="K200" s="149" t="s">
        <v>410</v>
      </c>
      <c r="L200" s="149" t="s">
        <v>463</v>
      </c>
    </row>
    <row r="201" spans="3:12">
      <c r="C201" s="305" t="s">
        <v>1338</v>
      </c>
      <c r="D201" s="158">
        <v>20</v>
      </c>
      <c r="E201" s="96">
        <f>HLOOKUP($C201,$CB$2:$CE$3,2,0)</f>
        <v>15000</v>
      </c>
      <c r="F201" s="97">
        <f>D201*E201</f>
        <v>300000</v>
      </c>
      <c r="G201" s="165" t="s">
        <v>1680</v>
      </c>
      <c r="H201" s="98" t="s">
        <v>1013</v>
      </c>
      <c r="I201" s="98" t="str">
        <f>VLOOKUP(H201,Presupuesto!$B$11:$C$565,2,0)</f>
        <v>EQUIPO DE COMPUTACION</v>
      </c>
      <c r="J201" s="218" t="s">
        <v>1363</v>
      </c>
      <c r="K201" s="98" t="s">
        <v>411</v>
      </c>
      <c r="L201" s="98"/>
    </row>
    <row r="202" spans="3:12" hidden="1">
      <c r="C202" s="305" t="s">
        <v>1336</v>
      </c>
      <c r="D202" s="151"/>
      <c r="E202" s="96">
        <f>HLOOKUP($C202,$CB$2:$CE$3,2,0)</f>
        <v>35000</v>
      </c>
      <c r="F202" s="97">
        <f>D202*E202</f>
        <v>0</v>
      </c>
      <c r="G202" s="165"/>
      <c r="H202" s="101" t="s">
        <v>1013</v>
      </c>
      <c r="I202" s="101" t="str">
        <f>VLOOKUP(H202,Presupuesto!$B$11:$C$565,2,0)</f>
        <v>EQUIPO DE COMPUTACION</v>
      </c>
      <c r="J202" s="98" t="str">
        <f>$J$201</f>
        <v>Gestión Administrativa y  financiera en apoyo al Desarrollo Académico</v>
      </c>
      <c r="K202" s="98" t="s">
        <v>411</v>
      </c>
      <c r="L202" s="98"/>
    </row>
    <row r="203" spans="3:12" hidden="1">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Gestión Administrativa y  financiera en apoyo al Desarrollo Académico</v>
      </c>
      <c r="K203" s="98" t="s">
        <v>394</v>
      </c>
      <c r="L203" s="98"/>
    </row>
    <row r="204" spans="3:12" hidden="1">
      <c r="C204" s="99" t="s">
        <v>74</v>
      </c>
      <c r="D204" s="151"/>
      <c r="E204" s="100">
        <v>8000</v>
      </c>
      <c r="F204" s="97">
        <f t="shared" si="17"/>
        <v>0</v>
      </c>
      <c r="G204" s="165"/>
      <c r="H204" s="101" t="s">
        <v>1013</v>
      </c>
      <c r="I204" s="101" t="str">
        <f>VLOOKUP(H204,Presupuesto!$B$11:$C$565,2,0)</f>
        <v>EQUIPO DE COMPUTACION</v>
      </c>
      <c r="J204" s="98" t="str">
        <f t="shared" si="18"/>
        <v>Gestión Administrativa y  financiera en apoyo al Desarrollo Académico</v>
      </c>
      <c r="K204" s="98" t="s">
        <v>394</v>
      </c>
      <c r="L204" s="98"/>
    </row>
    <row r="205" spans="3:12" hidden="1">
      <c r="C205" s="99" t="s">
        <v>75</v>
      </c>
      <c r="D205" s="151"/>
      <c r="E205" s="100">
        <v>5000</v>
      </c>
      <c r="F205" s="97">
        <f t="shared" si="17"/>
        <v>0</v>
      </c>
      <c r="G205" s="165"/>
      <c r="H205" s="101" t="s">
        <v>1013</v>
      </c>
      <c r="I205" s="101" t="str">
        <f>VLOOKUP(H205,Presupuesto!$B$11:$C$565,2,0)</f>
        <v>EQUIPO DE COMPUTACION</v>
      </c>
      <c r="J205" s="98" t="str">
        <f t="shared" si="18"/>
        <v>Gestión Administrativa y  financiera en apoyo al Desarrollo Académico</v>
      </c>
      <c r="K205" s="98" t="s">
        <v>394</v>
      </c>
      <c r="L205" s="98"/>
    </row>
    <row r="206" spans="3:12">
      <c r="C206" s="99" t="s">
        <v>35</v>
      </c>
      <c r="D206" s="151">
        <v>20</v>
      </c>
      <c r="E206" s="100">
        <v>13000</v>
      </c>
      <c r="F206" s="97">
        <f t="shared" si="17"/>
        <v>260000</v>
      </c>
      <c r="G206" s="165" t="s">
        <v>1680</v>
      </c>
      <c r="H206" s="101" t="s">
        <v>999</v>
      </c>
      <c r="I206" s="101" t="str">
        <f>VLOOKUP(H206,Presupuesto!$B$11:$C$565,2,0)</f>
        <v>EQUIPO DE TRANSPORTE TRACCION Y ELEVACION</v>
      </c>
      <c r="J206" s="98" t="str">
        <f t="shared" si="18"/>
        <v>Gestión Administrativa y  financiera en apoyo al Desarrollo Académico</v>
      </c>
      <c r="K206" s="98" t="s">
        <v>411</v>
      </c>
      <c r="L206" s="98"/>
    </row>
    <row r="207" spans="3:12" hidden="1">
      <c r="C207" s="99" t="s">
        <v>76</v>
      </c>
      <c r="D207" s="151"/>
      <c r="E207" s="100">
        <v>15000</v>
      </c>
      <c r="F207" s="97">
        <f t="shared" si="17"/>
        <v>0</v>
      </c>
      <c r="G207" s="165"/>
      <c r="H207" s="101" t="s">
        <v>999</v>
      </c>
      <c r="I207" s="101" t="str">
        <f>VLOOKUP(H207,Presupuesto!$B$11:$C$565,2,0)</f>
        <v>EQUIPO DE TRANSPORTE TRACCION Y ELEVACION</v>
      </c>
      <c r="J207" s="98" t="str">
        <f t="shared" si="18"/>
        <v>Gestión Administrativa y  financiera en apoyo al Desarrollo Académico</v>
      </c>
      <c r="K207" s="98" t="s">
        <v>394</v>
      </c>
      <c r="L207" s="98"/>
    </row>
    <row r="208" spans="3:12" hidden="1">
      <c r="C208" s="99" t="s">
        <v>77</v>
      </c>
      <c r="D208" s="151"/>
      <c r="E208" s="100">
        <v>10000</v>
      </c>
      <c r="F208" s="97">
        <f t="shared" si="17"/>
        <v>0</v>
      </c>
      <c r="G208" s="165"/>
      <c r="H208" s="101" t="s">
        <v>999</v>
      </c>
      <c r="I208" s="101" t="str">
        <f>VLOOKUP(H208,Presupuesto!$B$11:$C$565,2,0)</f>
        <v>EQUIPO DE TRANSPORTE TRACCION Y ELEVACION</v>
      </c>
      <c r="J208" s="98" t="str">
        <f t="shared" si="18"/>
        <v>Gestión Administrativa y  financiera en apoyo al Desarrollo Académico</v>
      </c>
      <c r="K208" s="98" t="s">
        <v>402</v>
      </c>
      <c r="L208" s="98"/>
    </row>
    <row r="209" spans="3:12" hidden="1">
      <c r="C209" s="99" t="s">
        <v>78</v>
      </c>
      <c r="D209" s="151"/>
      <c r="E209" s="100">
        <v>10000</v>
      </c>
      <c r="F209" s="97">
        <f t="shared" si="17"/>
        <v>0</v>
      </c>
      <c r="G209" s="165"/>
      <c r="H209" s="101" t="s">
        <v>1045</v>
      </c>
      <c r="I209" s="101" t="str">
        <f>VLOOKUP(H209,Presupuesto!$B$11:$C$565,2,0)</f>
        <v>APLICACIONES INFORMATICAS</v>
      </c>
      <c r="J209" s="98" t="str">
        <f t="shared" si="18"/>
        <v>Gestión Administrativa y  financiera en apoyo al Desarrollo Académico</v>
      </c>
      <c r="K209" s="98" t="s">
        <v>398</v>
      </c>
      <c r="L209" s="98"/>
    </row>
    <row r="210" spans="3:12" hidden="1">
      <c r="C210" s="109" t="s">
        <v>79</v>
      </c>
      <c r="D210" s="151"/>
      <c r="E210" s="100">
        <v>2000</v>
      </c>
      <c r="F210" s="97">
        <f t="shared" si="17"/>
        <v>0</v>
      </c>
      <c r="G210" s="165"/>
      <c r="H210" s="110" t="s">
        <v>1013</v>
      </c>
      <c r="I210" s="110" t="str">
        <f>VLOOKUP(H210,Presupuesto!$B$11:$C$565,2,0)</f>
        <v>EQUIPO DE COMPUTACION</v>
      </c>
      <c r="J210" s="98" t="str">
        <f t="shared" si="18"/>
        <v>Gestión Administrativa y  financiera en apoyo al Desarrollo Académico</v>
      </c>
      <c r="K210" s="98" t="s">
        <v>394</v>
      </c>
      <c r="L210" s="98"/>
    </row>
    <row r="211" spans="3:12" hidden="1">
      <c r="C211" s="109" t="s">
        <v>1471</v>
      </c>
      <c r="D211" s="151"/>
      <c r="E211" s="100">
        <v>1500</v>
      </c>
      <c r="F211" s="97">
        <f t="shared" si="17"/>
        <v>0</v>
      </c>
      <c r="G211" s="165"/>
      <c r="H211" s="110" t="s">
        <v>945</v>
      </c>
      <c r="I211" s="110" t="str">
        <f>VLOOKUP(H211,Presupuesto!$B$11:$C$565,2,0)</f>
        <v>UTILES Y MATERIALES ELECTRICOS</v>
      </c>
      <c r="J211" s="98" t="str">
        <f t="shared" si="18"/>
        <v>Gestión Administrativa y  financiera en apoyo al Desarrollo Académico</v>
      </c>
      <c r="K211" s="98" t="s">
        <v>394</v>
      </c>
      <c r="L211" s="98"/>
    </row>
    <row r="212" spans="3:12" hidden="1">
      <c r="C212" s="109" t="s">
        <v>80</v>
      </c>
      <c r="D212" s="151"/>
      <c r="E212" s="100">
        <v>1500</v>
      </c>
      <c r="F212" s="97">
        <f t="shared" si="17"/>
        <v>0</v>
      </c>
      <c r="G212" s="165"/>
      <c r="H212" s="110" t="s">
        <v>1013</v>
      </c>
      <c r="I212" s="110" t="str">
        <f>VLOOKUP(H212,Presupuesto!$B$11:$C$565,2,0)</f>
        <v>EQUIPO DE COMPUTACION</v>
      </c>
      <c r="J212" s="98" t="str">
        <f t="shared" si="18"/>
        <v>Gestión Administrativa y  financiera en apoyo al Desarrollo Académico</v>
      </c>
      <c r="K212" s="98" t="s">
        <v>394</v>
      </c>
      <c r="L212" s="98"/>
    </row>
    <row r="213" spans="3:12" hidden="1">
      <c r="C213" s="109" t="s">
        <v>81</v>
      </c>
      <c r="D213" s="151"/>
      <c r="E213" s="100">
        <v>500</v>
      </c>
      <c r="F213" s="97">
        <f t="shared" si="17"/>
        <v>0</v>
      </c>
      <c r="G213" s="165"/>
      <c r="H213" s="110" t="s">
        <v>954</v>
      </c>
      <c r="I213" s="110" t="str">
        <f>VLOOKUP(H213,Presupuesto!$B$11:$C$565,2,0)</f>
        <v>OTROS RESPUESTOS Y ACCESORIOS MENORES</v>
      </c>
      <c r="J213" s="98" t="str">
        <f t="shared" si="18"/>
        <v>Gestión Administrativa y  financiera en apoyo al Desarrollo Académico</v>
      </c>
      <c r="K213" s="98" t="s">
        <v>394</v>
      </c>
      <c r="L213" s="98"/>
    </row>
    <row r="214" spans="3:12" ht="15.75" hidden="1" thickBot="1">
      <c r="C214" s="102" t="s">
        <v>82</v>
      </c>
      <c r="D214" s="159"/>
      <c r="E214" s="104">
        <v>20</v>
      </c>
      <c r="F214" s="105">
        <f t="shared" si="17"/>
        <v>0</v>
      </c>
      <c r="G214" s="162"/>
      <c r="H214" s="106" t="s">
        <v>954</v>
      </c>
      <c r="I214" s="106" t="str">
        <f>VLOOKUP(H214,Presupuesto!$B$11:$C$565,2,0)</f>
        <v>OTROS RESPUESTOS Y ACCESORIOS MENORES</v>
      </c>
      <c r="J214" s="106" t="str">
        <f t="shared" si="18"/>
        <v>Gestión Administrativa y  financiera en apoyo al Desarrollo Académico</v>
      </c>
      <c r="K214" s="124" t="s">
        <v>393</v>
      </c>
      <c r="L214" s="124"/>
    </row>
    <row r="215" spans="3:12">
      <c r="F215" s="93"/>
      <c r="G215" s="76"/>
      <c r="H215" s="76"/>
      <c r="I215" s="76"/>
    </row>
    <row r="216" spans="3:12" ht="15.75" thickBot="1"/>
    <row r="217" spans="3:12" ht="15.75" thickBot="1">
      <c r="C217" s="29" t="s">
        <v>43</v>
      </c>
      <c r="D217" s="108">
        <f>SUM(F224:F237)</f>
        <v>35000</v>
      </c>
      <c r="F217" s="70"/>
      <c r="G217" s="79"/>
      <c r="H217" s="70"/>
      <c r="I217" s="70"/>
    </row>
    <row r="218" spans="3:12">
      <c r="C218" s="70"/>
      <c r="D218" s="31"/>
      <c r="E218" s="93"/>
      <c r="F218" s="93"/>
      <c r="G218" s="93"/>
      <c r="H218" s="76"/>
      <c r="I218" s="76"/>
      <c r="J218" s="76"/>
      <c r="K218" s="112"/>
    </row>
    <row r="219" spans="3:12">
      <c r="C219" s="70"/>
      <c r="D219" s="31"/>
      <c r="E219" s="93"/>
      <c r="F219" s="93"/>
      <c r="G219" s="93"/>
      <c r="H219" s="76"/>
      <c r="I219" s="76"/>
      <c r="J219" s="76"/>
      <c r="K219" s="112"/>
    </row>
    <row r="220" spans="3:12" ht="15.75">
      <c r="C220" s="202" t="s">
        <v>391</v>
      </c>
      <c r="D220" s="369">
        <v>13132</v>
      </c>
      <c r="E220" s="93"/>
      <c r="F220" s="93"/>
      <c r="G220" s="93"/>
      <c r="H220" s="76"/>
      <c r="I220" s="76"/>
      <c r="J220" s="76"/>
      <c r="K220" s="112"/>
    </row>
    <row r="221" spans="3:12" ht="18.75">
      <c r="C221" s="210" t="str">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1. Elaborar un diagnostico de conocimientos en la herramienta de MS Excel a estudiantes de TUMF. 2. Elaborar propuesta con temas pertinentes. 3. Hacer planificación anual para estos cursos. 4 Implementación de cursos</v>
      </c>
      <c r="D221" s="31"/>
      <c r="E221" s="93"/>
      <c r="F221" s="93"/>
      <c r="G221" s="93"/>
      <c r="H221" s="76"/>
      <c r="I221" s="76"/>
      <c r="J221" s="76"/>
      <c r="K221" s="112"/>
    </row>
    <row r="222" spans="3:12">
      <c r="F222" s="93"/>
      <c r="G222" s="76"/>
      <c r="H222" s="76"/>
      <c r="I222" s="76"/>
    </row>
    <row r="223" spans="3:12" ht="30.75" thickBot="1">
      <c r="C223" s="149" t="s">
        <v>44</v>
      </c>
      <c r="D223" s="149" t="s">
        <v>55</v>
      </c>
      <c r="E223" s="149" t="s">
        <v>57</v>
      </c>
      <c r="F223" s="150" t="s">
        <v>27</v>
      </c>
      <c r="G223" s="150" t="s">
        <v>130</v>
      </c>
      <c r="H223" s="149" t="s">
        <v>46</v>
      </c>
      <c r="I223" s="149" t="s">
        <v>131</v>
      </c>
      <c r="J223" s="149" t="s">
        <v>409</v>
      </c>
      <c r="K223" s="149" t="s">
        <v>410</v>
      </c>
      <c r="L223" s="149" t="s">
        <v>463</v>
      </c>
    </row>
    <row r="224" spans="3:12">
      <c r="C224" s="305" t="s">
        <v>1336</v>
      </c>
      <c r="D224" s="158">
        <v>1</v>
      </c>
      <c r="E224" s="96">
        <f>HLOOKUP($C224,$CB$2:$CE$3,2,0)</f>
        <v>35000</v>
      </c>
      <c r="F224" s="97">
        <f>D224*E224</f>
        <v>35000</v>
      </c>
      <c r="G224" s="165" t="s">
        <v>128</v>
      </c>
      <c r="H224" s="98" t="s">
        <v>1013</v>
      </c>
      <c r="I224" s="98" t="str">
        <f>VLOOKUP(H224,Presupuesto!$B$11:$C$565,2,0)</f>
        <v>EQUIPO DE COMPUTACION</v>
      </c>
      <c r="J224" s="218" t="s">
        <v>1365</v>
      </c>
      <c r="K224" s="98" t="s">
        <v>411</v>
      </c>
      <c r="L224" s="98"/>
    </row>
    <row r="225" spans="3:12" hidden="1">
      <c r="C225" s="305" t="s">
        <v>1336</v>
      </c>
      <c r="D225" s="151"/>
      <c r="E225" s="96">
        <f>HLOOKUP($C225,$CB$2:$CE$3,2,0)</f>
        <v>35000</v>
      </c>
      <c r="F225" s="97">
        <f>D225*E225</f>
        <v>0</v>
      </c>
      <c r="G225" s="165"/>
      <c r="H225" s="101" t="s">
        <v>1013</v>
      </c>
      <c r="I225" s="101" t="str">
        <f>VLOOKUP(H225,Presupuesto!$B$11:$C$565,2,0)</f>
        <v>EQUIPO DE COMPUTACION</v>
      </c>
      <c r="J225" s="98" t="str">
        <f>$J$224</f>
        <v>Gestión Académica</v>
      </c>
      <c r="K225" s="98" t="s">
        <v>411</v>
      </c>
      <c r="L225" s="98"/>
    </row>
    <row r="226" spans="3:12" hidden="1">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Gestión Académica</v>
      </c>
      <c r="K226" s="98" t="s">
        <v>394</v>
      </c>
      <c r="L226" s="98"/>
    </row>
    <row r="227" spans="3:12" hidden="1">
      <c r="C227" s="99" t="s">
        <v>74</v>
      </c>
      <c r="D227" s="151"/>
      <c r="E227" s="100">
        <v>8000</v>
      </c>
      <c r="F227" s="97">
        <f t="shared" si="19"/>
        <v>0</v>
      </c>
      <c r="G227" s="165"/>
      <c r="H227" s="101" t="s">
        <v>1013</v>
      </c>
      <c r="I227" s="101" t="str">
        <f>VLOOKUP(H227,Presupuesto!$B$11:$C$565,2,0)</f>
        <v>EQUIPO DE COMPUTACION</v>
      </c>
      <c r="J227" s="98" t="str">
        <f t="shared" si="20"/>
        <v>Gestión Académica</v>
      </c>
      <c r="K227" s="98" t="s">
        <v>394</v>
      </c>
      <c r="L227" s="98"/>
    </row>
    <row r="228" spans="3:12" hidden="1">
      <c r="C228" s="99" t="s">
        <v>75</v>
      </c>
      <c r="D228" s="151"/>
      <c r="E228" s="100">
        <v>5000</v>
      </c>
      <c r="F228" s="97">
        <f t="shared" si="19"/>
        <v>0</v>
      </c>
      <c r="G228" s="165"/>
      <c r="H228" s="101" t="s">
        <v>1013</v>
      </c>
      <c r="I228" s="101" t="str">
        <f>VLOOKUP(H228,Presupuesto!$B$11:$C$565,2,0)</f>
        <v>EQUIPO DE COMPUTACION</v>
      </c>
      <c r="J228" s="98" t="str">
        <f t="shared" si="20"/>
        <v>Gestión Académica</v>
      </c>
      <c r="K228" s="98" t="s">
        <v>394</v>
      </c>
      <c r="L228" s="98"/>
    </row>
    <row r="229" spans="3:12" hidden="1">
      <c r="C229" s="99" t="s">
        <v>35</v>
      </c>
      <c r="D229" s="151"/>
      <c r="E229" s="100">
        <v>13000</v>
      </c>
      <c r="F229" s="97">
        <f t="shared" si="19"/>
        <v>0</v>
      </c>
      <c r="G229" s="165"/>
      <c r="H229" s="101" t="s">
        <v>999</v>
      </c>
      <c r="I229" s="101" t="str">
        <f>VLOOKUP(H229,Presupuesto!$B$11:$C$565,2,0)</f>
        <v>EQUIPO DE TRANSPORTE TRACCION Y ELEVACION</v>
      </c>
      <c r="J229" s="98" t="str">
        <f t="shared" si="20"/>
        <v>Gestión Académica</v>
      </c>
      <c r="K229" s="98" t="s">
        <v>394</v>
      </c>
      <c r="L229" s="98"/>
    </row>
    <row r="230" spans="3:12" hidden="1">
      <c r="C230" s="99" t="s">
        <v>76</v>
      </c>
      <c r="D230" s="151"/>
      <c r="E230" s="100">
        <v>15000</v>
      </c>
      <c r="F230" s="97">
        <f t="shared" si="19"/>
        <v>0</v>
      </c>
      <c r="G230" s="165"/>
      <c r="H230" s="101" t="s">
        <v>999</v>
      </c>
      <c r="I230" s="101" t="str">
        <f>VLOOKUP(H230,Presupuesto!$B$11:$C$565,2,0)</f>
        <v>EQUIPO DE TRANSPORTE TRACCION Y ELEVACION</v>
      </c>
      <c r="J230" s="98" t="str">
        <f t="shared" si="20"/>
        <v>Gestión Académica</v>
      </c>
      <c r="K230" s="98" t="s">
        <v>394</v>
      </c>
      <c r="L230" s="98"/>
    </row>
    <row r="231" spans="3:12" hidden="1">
      <c r="C231" s="99" t="s">
        <v>77</v>
      </c>
      <c r="D231" s="151"/>
      <c r="E231" s="100">
        <v>10000</v>
      </c>
      <c r="F231" s="97">
        <f t="shared" si="19"/>
        <v>0</v>
      </c>
      <c r="G231" s="165"/>
      <c r="H231" s="101" t="s">
        <v>999</v>
      </c>
      <c r="I231" s="101" t="str">
        <f>VLOOKUP(H231,Presupuesto!$B$11:$C$565,2,0)</f>
        <v>EQUIPO DE TRANSPORTE TRACCION Y ELEVACION</v>
      </c>
      <c r="J231" s="98" t="str">
        <f t="shared" si="20"/>
        <v>Gestión Académica</v>
      </c>
      <c r="K231" s="98" t="s">
        <v>402</v>
      </c>
      <c r="L231" s="98"/>
    </row>
    <row r="232" spans="3:12" hidden="1">
      <c r="C232" s="99" t="s">
        <v>78</v>
      </c>
      <c r="D232" s="151"/>
      <c r="E232" s="100">
        <v>10000</v>
      </c>
      <c r="F232" s="97">
        <f t="shared" si="19"/>
        <v>0</v>
      </c>
      <c r="G232" s="165"/>
      <c r="H232" s="101" t="s">
        <v>1045</v>
      </c>
      <c r="I232" s="101" t="str">
        <f>VLOOKUP(H232,Presupuesto!$B$11:$C$565,2,0)</f>
        <v>APLICACIONES INFORMATICAS</v>
      </c>
      <c r="J232" s="98" t="str">
        <f t="shared" si="20"/>
        <v>Gestión Académica</v>
      </c>
      <c r="K232" s="98" t="s">
        <v>398</v>
      </c>
      <c r="L232" s="98"/>
    </row>
    <row r="233" spans="3:12" hidden="1">
      <c r="C233" s="109" t="s">
        <v>79</v>
      </c>
      <c r="D233" s="151"/>
      <c r="E233" s="100">
        <v>2000</v>
      </c>
      <c r="F233" s="97">
        <f t="shared" si="19"/>
        <v>0</v>
      </c>
      <c r="G233" s="165"/>
      <c r="H233" s="110" t="s">
        <v>1013</v>
      </c>
      <c r="I233" s="110" t="str">
        <f>VLOOKUP(H233,Presupuesto!$B$11:$C$565,2,0)</f>
        <v>EQUIPO DE COMPUTACION</v>
      </c>
      <c r="J233" s="98" t="str">
        <f t="shared" si="20"/>
        <v>Gestión Académica</v>
      </c>
      <c r="K233" s="98" t="s">
        <v>394</v>
      </c>
      <c r="L233" s="98"/>
    </row>
    <row r="234" spans="3:12" hidden="1">
      <c r="C234" s="109" t="s">
        <v>1471</v>
      </c>
      <c r="D234" s="151"/>
      <c r="E234" s="100">
        <v>1500</v>
      </c>
      <c r="F234" s="97">
        <f t="shared" si="19"/>
        <v>0</v>
      </c>
      <c r="G234" s="165"/>
      <c r="H234" s="110" t="s">
        <v>945</v>
      </c>
      <c r="I234" s="110" t="str">
        <f>VLOOKUP(H234,Presupuesto!$B$11:$C$565,2,0)</f>
        <v>UTILES Y MATERIALES ELECTRICOS</v>
      </c>
      <c r="J234" s="98" t="str">
        <f t="shared" si="20"/>
        <v>Gestión Académica</v>
      </c>
      <c r="K234" s="98" t="s">
        <v>394</v>
      </c>
      <c r="L234" s="98"/>
    </row>
    <row r="235" spans="3:12" hidden="1">
      <c r="C235" s="109" t="s">
        <v>80</v>
      </c>
      <c r="D235" s="151"/>
      <c r="E235" s="100">
        <v>1500</v>
      </c>
      <c r="F235" s="97">
        <f t="shared" si="19"/>
        <v>0</v>
      </c>
      <c r="G235" s="165"/>
      <c r="H235" s="110" t="s">
        <v>1013</v>
      </c>
      <c r="I235" s="110" t="str">
        <f>VLOOKUP(H235,Presupuesto!$B$11:$C$565,2,0)</f>
        <v>EQUIPO DE COMPUTACION</v>
      </c>
      <c r="J235" s="98" t="str">
        <f t="shared" si="20"/>
        <v>Gestión Académica</v>
      </c>
      <c r="K235" s="98" t="s">
        <v>394</v>
      </c>
      <c r="L235" s="98"/>
    </row>
    <row r="236" spans="3:12" hidden="1">
      <c r="C236" s="109" t="s">
        <v>81</v>
      </c>
      <c r="D236" s="151"/>
      <c r="E236" s="100">
        <v>500</v>
      </c>
      <c r="F236" s="97">
        <f t="shared" si="19"/>
        <v>0</v>
      </c>
      <c r="G236" s="165"/>
      <c r="H236" s="110" t="s">
        <v>954</v>
      </c>
      <c r="I236" s="110" t="str">
        <f>VLOOKUP(H236,Presupuesto!$B$11:$C$565,2,0)</f>
        <v>OTROS RESPUESTOS Y ACCESORIOS MENORES</v>
      </c>
      <c r="J236" s="98" t="str">
        <f t="shared" si="20"/>
        <v>Gestión Académica</v>
      </c>
      <c r="K236" s="98" t="s">
        <v>394</v>
      </c>
      <c r="L236" s="98"/>
    </row>
    <row r="237" spans="3:12" ht="15.75" hidden="1" thickBot="1">
      <c r="C237" s="102" t="s">
        <v>82</v>
      </c>
      <c r="D237" s="159"/>
      <c r="E237" s="104">
        <v>20</v>
      </c>
      <c r="F237" s="105">
        <f t="shared" si="19"/>
        <v>0</v>
      </c>
      <c r="G237" s="162"/>
      <c r="H237" s="106" t="s">
        <v>954</v>
      </c>
      <c r="I237" s="106" t="str">
        <f>VLOOKUP(H237,Presupuesto!$B$11:$C$565,2,0)</f>
        <v>OTROS RESPUESTOS Y ACCESORIOS MENORES</v>
      </c>
      <c r="J237" s="106" t="str">
        <f t="shared" si="20"/>
        <v>Gestión Académica</v>
      </c>
      <c r="K237" s="124" t="s">
        <v>393</v>
      </c>
      <c r="L237" s="124"/>
    </row>
    <row r="239" spans="3:12" ht="15.75" thickBot="1"/>
    <row r="240" spans="3:12" ht="15.75" thickBot="1">
      <c r="C240" s="29" t="s">
        <v>43</v>
      </c>
      <c r="D240" s="108">
        <f>SUM(F247:F260)</f>
        <v>70000</v>
      </c>
      <c r="F240" s="70"/>
      <c r="G240" s="79"/>
      <c r="H240" s="70"/>
      <c r="I240" s="70"/>
    </row>
    <row r="241" spans="3:12">
      <c r="C241" s="70"/>
      <c r="D241" s="31"/>
      <c r="E241" s="93"/>
      <c r="F241" s="93"/>
      <c r="G241" s="93"/>
      <c r="H241" s="76"/>
      <c r="I241" s="76"/>
      <c r="J241" s="76"/>
      <c r="K241" s="112"/>
    </row>
    <row r="242" spans="3:12">
      <c r="C242" s="70"/>
      <c r="D242" s="31"/>
      <c r="E242" s="93"/>
      <c r="F242" s="93"/>
      <c r="G242" s="93"/>
      <c r="H242" s="76"/>
      <c r="I242" s="76"/>
      <c r="J242" s="76"/>
      <c r="K242" s="112"/>
    </row>
    <row r="243" spans="3:12" ht="15.75">
      <c r="C243" s="202" t="s">
        <v>391</v>
      </c>
      <c r="D243" s="369">
        <v>11114</v>
      </c>
      <c r="E243" s="93"/>
      <c r="F243" s="93"/>
      <c r="G243" s="93"/>
      <c r="H243" s="76"/>
      <c r="I243" s="76"/>
      <c r="J243" s="76"/>
      <c r="K243" s="112"/>
    </row>
    <row r="244" spans="3:12" ht="18.75">
      <c r="C244" s="210" t="str">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Compra de dos computadoras</v>
      </c>
      <c r="D244" s="31"/>
      <c r="E244" s="93"/>
      <c r="F244" s="93"/>
      <c r="G244" s="93"/>
      <c r="H244" s="76"/>
      <c r="I244" s="76"/>
      <c r="J244" s="76"/>
      <c r="K244" s="112"/>
    </row>
    <row r="245" spans="3:12">
      <c r="F245" s="93"/>
      <c r="G245" s="76"/>
      <c r="H245" s="76"/>
      <c r="I245" s="76"/>
    </row>
    <row r="246" spans="3:12" ht="30.75" thickBot="1">
      <c r="C246" s="149" t="s">
        <v>44</v>
      </c>
      <c r="D246" s="149" t="s">
        <v>55</v>
      </c>
      <c r="E246" s="149" t="s">
        <v>57</v>
      </c>
      <c r="F246" s="150" t="s">
        <v>27</v>
      </c>
      <c r="G246" s="150" t="s">
        <v>130</v>
      </c>
      <c r="H246" s="149" t="s">
        <v>46</v>
      </c>
      <c r="I246" s="149" t="s">
        <v>131</v>
      </c>
      <c r="J246" s="149" t="s">
        <v>409</v>
      </c>
      <c r="K246" s="149" t="s">
        <v>410</v>
      </c>
      <c r="L246" s="149" t="s">
        <v>463</v>
      </c>
    </row>
    <row r="247" spans="3:12" ht="15.75" hidden="1" thickBot="1">
      <c r="C247" s="305" t="s">
        <v>1338</v>
      </c>
      <c r="D247" s="158"/>
      <c r="E247" s="96">
        <f>HLOOKUP($C247,$CB$2:$CE$3,2,0)</f>
        <v>15000</v>
      </c>
      <c r="F247" s="97">
        <f>D247*E247</f>
        <v>0</v>
      </c>
      <c r="G247" s="165"/>
      <c r="H247" s="98" t="s">
        <v>1013</v>
      </c>
      <c r="I247" s="98" t="str">
        <f>VLOOKUP(H247,Presupuesto!$B$11:$C$565,2,0)</f>
        <v>EQUIPO DE COMPUTACION</v>
      </c>
      <c r="J247" s="218" t="s">
        <v>1449</v>
      </c>
      <c r="K247" s="98" t="s">
        <v>393</v>
      </c>
      <c r="L247" s="98"/>
    </row>
    <row r="248" spans="3:12">
      <c r="C248" s="305" t="s">
        <v>1336</v>
      </c>
      <c r="D248" s="151">
        <v>2</v>
      </c>
      <c r="E248" s="96">
        <f>HLOOKUP($C248,$CB$2:$CE$3,2,0)</f>
        <v>35000</v>
      </c>
      <c r="F248" s="97">
        <f>D248*E248</f>
        <v>70000</v>
      </c>
      <c r="G248" s="540" t="s">
        <v>1680</v>
      </c>
      <c r="H248" s="101" t="s">
        <v>1013</v>
      </c>
      <c r="I248" s="101" t="str">
        <f>VLOOKUP(H248,Presupuesto!$B$11:$C$565,2,0)</f>
        <v>EQUIPO DE COMPUTACION</v>
      </c>
      <c r="J248" s="98" t="s">
        <v>1363</v>
      </c>
      <c r="K248" s="98" t="s">
        <v>411</v>
      </c>
      <c r="L248" s="98"/>
    </row>
    <row r="249" spans="3:12" hidden="1">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hidden="1">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hidden="1">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hidden="1">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hidden="1">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hidden="1">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hidden="1">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hidden="1">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hidden="1">
      <c r="C257" s="109" t="s">
        <v>1471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hidden="1">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hidden="1">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hidden="1" thickBot="1">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c r="F261" s="93"/>
      <c r="G261" s="76"/>
      <c r="H261" s="76"/>
      <c r="I261" s="76"/>
    </row>
    <row r="262" spans="3:12" ht="15.75" thickBot="1"/>
    <row r="263" spans="3:12" ht="15.75" thickBot="1">
      <c r="C263" s="29" t="s">
        <v>43</v>
      </c>
      <c r="D263" s="108">
        <f>SUM(F270:F283)</f>
        <v>300000</v>
      </c>
      <c r="F263" s="70"/>
      <c r="G263" s="79"/>
      <c r="H263" s="70"/>
      <c r="I263" s="70"/>
    </row>
    <row r="264" spans="3:12">
      <c r="C264" s="70"/>
      <c r="D264" s="31"/>
      <c r="E264" s="93"/>
      <c r="F264" s="93"/>
      <c r="G264" s="93"/>
      <c r="H264" s="76"/>
      <c r="I264" s="76"/>
      <c r="J264" s="76"/>
      <c r="K264" s="112"/>
    </row>
    <row r="265" spans="3:12">
      <c r="C265" s="70"/>
      <c r="D265" s="31"/>
      <c r="E265" s="93"/>
      <c r="F265" s="93"/>
      <c r="G265" s="93"/>
      <c r="H265" s="76"/>
      <c r="I265" s="76"/>
      <c r="J265" s="76"/>
      <c r="K265" s="112"/>
    </row>
    <row r="266" spans="3:12" ht="15.75">
      <c r="C266" s="202" t="s">
        <v>391</v>
      </c>
      <c r="D266" s="369">
        <v>13135</v>
      </c>
      <c r="E266" s="93"/>
      <c r="F266" s="93"/>
      <c r="G266" s="93"/>
      <c r="H266" s="76"/>
      <c r="I266" s="76"/>
      <c r="J266" s="76"/>
      <c r="K266" s="112"/>
    </row>
    <row r="267" spans="3:12" ht="18.75">
      <c r="C267" s="210" t="str">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1. Elaborar una propuesta que incluya un aula modificada para este uso. 2. Presupuestar la compra. 3 Hacer la compra</v>
      </c>
      <c r="D267" s="31"/>
      <c r="E267" s="93"/>
      <c r="F267" s="93"/>
      <c r="G267" s="93"/>
      <c r="H267" s="76"/>
      <c r="I267" s="76"/>
      <c r="J267" s="76"/>
      <c r="K267" s="112"/>
    </row>
    <row r="268" spans="3:12">
      <c r="F268" s="93"/>
      <c r="G268" s="76"/>
      <c r="H268" s="76"/>
      <c r="I268" s="76"/>
    </row>
    <row r="269" spans="3:12" ht="30.75" thickBot="1">
      <c r="C269" s="149" t="s">
        <v>44</v>
      </c>
      <c r="D269" s="149" t="s">
        <v>55</v>
      </c>
      <c r="E269" s="149" t="s">
        <v>57</v>
      </c>
      <c r="F269" s="150" t="s">
        <v>27</v>
      </c>
      <c r="G269" s="150" t="s">
        <v>130</v>
      </c>
      <c r="H269" s="149" t="s">
        <v>46</v>
      </c>
      <c r="I269" s="149" t="s">
        <v>131</v>
      </c>
      <c r="J269" s="149" t="s">
        <v>409</v>
      </c>
      <c r="K269" s="149" t="s">
        <v>410</v>
      </c>
      <c r="L269" s="149" t="s">
        <v>463</v>
      </c>
    </row>
    <row r="270" spans="3:12">
      <c r="C270" s="305" t="s">
        <v>1338</v>
      </c>
      <c r="D270" s="158">
        <v>20</v>
      </c>
      <c r="E270" s="96">
        <f>HLOOKUP($C270,$CB$2:$CE$3,2,0)</f>
        <v>15000</v>
      </c>
      <c r="F270" s="97">
        <f>D270*E270</f>
        <v>300000</v>
      </c>
      <c r="G270" s="165" t="s">
        <v>1680</v>
      </c>
      <c r="H270" s="98" t="s">
        <v>1013</v>
      </c>
      <c r="I270" s="98" t="str">
        <f>VLOOKUP(H270,Presupuesto!$B$11:$C$565,2,0)</f>
        <v>EQUIPO DE COMPUTACION</v>
      </c>
      <c r="J270" s="218" t="s">
        <v>1365</v>
      </c>
      <c r="K270" s="98" t="s">
        <v>394</v>
      </c>
      <c r="L270" s="98"/>
    </row>
    <row r="271" spans="3:12" hidden="1">
      <c r="C271" s="305" t="s">
        <v>1336</v>
      </c>
      <c r="D271" s="151"/>
      <c r="E271" s="96">
        <f>HLOOKUP($C271,$CB$2:$CE$3,2,0)</f>
        <v>35000</v>
      </c>
      <c r="F271" s="97">
        <f>D271*E271</f>
        <v>0</v>
      </c>
      <c r="G271" s="165"/>
      <c r="H271" s="101" t="s">
        <v>1013</v>
      </c>
      <c r="I271" s="101" t="str">
        <f>VLOOKUP(H271,Presupuesto!$B$11:$C$565,2,0)</f>
        <v>EQUIPO DE COMPUTACION</v>
      </c>
      <c r="J271" s="98" t="str">
        <f>$J$270</f>
        <v>Gestión Académica</v>
      </c>
      <c r="K271" s="98" t="s">
        <v>411</v>
      </c>
      <c r="L271" s="98"/>
    </row>
    <row r="272" spans="3:12" hidden="1">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Gestión Académica</v>
      </c>
      <c r="K272" s="98" t="s">
        <v>394</v>
      </c>
      <c r="L272" s="98"/>
    </row>
    <row r="273" spans="3:12" hidden="1">
      <c r="C273" s="99" t="s">
        <v>74</v>
      </c>
      <c r="D273" s="151"/>
      <c r="E273" s="100">
        <v>8000</v>
      </c>
      <c r="F273" s="97">
        <f t="shared" si="23"/>
        <v>0</v>
      </c>
      <c r="G273" s="165"/>
      <c r="H273" s="101" t="s">
        <v>1013</v>
      </c>
      <c r="I273" s="101" t="str">
        <f>VLOOKUP(H273,Presupuesto!$B$11:$C$565,2,0)</f>
        <v>EQUIPO DE COMPUTACION</v>
      </c>
      <c r="J273" s="98" t="str">
        <f t="shared" si="24"/>
        <v>Gestión Académica</v>
      </c>
      <c r="K273" s="98" t="s">
        <v>394</v>
      </c>
      <c r="L273" s="98"/>
    </row>
    <row r="274" spans="3:12" hidden="1">
      <c r="C274" s="99" t="s">
        <v>75</v>
      </c>
      <c r="D274" s="151"/>
      <c r="E274" s="100">
        <v>5000</v>
      </c>
      <c r="F274" s="97">
        <f t="shared" si="23"/>
        <v>0</v>
      </c>
      <c r="G274" s="165"/>
      <c r="H274" s="101" t="s">
        <v>1013</v>
      </c>
      <c r="I274" s="101" t="str">
        <f>VLOOKUP(H274,Presupuesto!$B$11:$C$565,2,0)</f>
        <v>EQUIPO DE COMPUTACION</v>
      </c>
      <c r="J274" s="98" t="str">
        <f t="shared" si="24"/>
        <v>Gestión Académica</v>
      </c>
      <c r="K274" s="98" t="s">
        <v>394</v>
      </c>
      <c r="L274" s="98"/>
    </row>
    <row r="275" spans="3:12" hidden="1">
      <c r="C275" s="99" t="s">
        <v>35</v>
      </c>
      <c r="D275" s="151"/>
      <c r="E275" s="100">
        <v>13000</v>
      </c>
      <c r="F275" s="97">
        <f t="shared" si="23"/>
        <v>0</v>
      </c>
      <c r="G275" s="165"/>
      <c r="H275" s="101" t="s">
        <v>999</v>
      </c>
      <c r="I275" s="101" t="str">
        <f>VLOOKUP(H275,Presupuesto!$B$11:$C$565,2,0)</f>
        <v>EQUIPO DE TRANSPORTE TRACCION Y ELEVACION</v>
      </c>
      <c r="J275" s="98" t="str">
        <f t="shared" si="24"/>
        <v>Gestión Académica</v>
      </c>
      <c r="K275" s="98" t="s">
        <v>394</v>
      </c>
      <c r="L275" s="98"/>
    </row>
    <row r="276" spans="3:12" hidden="1">
      <c r="C276" s="99" t="s">
        <v>76</v>
      </c>
      <c r="D276" s="151"/>
      <c r="E276" s="100">
        <v>15000</v>
      </c>
      <c r="F276" s="97">
        <f t="shared" si="23"/>
        <v>0</v>
      </c>
      <c r="G276" s="165"/>
      <c r="H276" s="101" t="s">
        <v>999</v>
      </c>
      <c r="I276" s="101" t="str">
        <f>VLOOKUP(H276,Presupuesto!$B$11:$C$565,2,0)</f>
        <v>EQUIPO DE TRANSPORTE TRACCION Y ELEVACION</v>
      </c>
      <c r="J276" s="98" t="str">
        <f t="shared" si="24"/>
        <v>Gestión Académica</v>
      </c>
      <c r="K276" s="98" t="s">
        <v>394</v>
      </c>
      <c r="L276" s="98"/>
    </row>
    <row r="277" spans="3:12" hidden="1">
      <c r="C277" s="99" t="s">
        <v>77</v>
      </c>
      <c r="D277" s="151"/>
      <c r="E277" s="100">
        <v>10000</v>
      </c>
      <c r="F277" s="97">
        <f t="shared" si="23"/>
        <v>0</v>
      </c>
      <c r="G277" s="165"/>
      <c r="H277" s="101" t="s">
        <v>999</v>
      </c>
      <c r="I277" s="101" t="str">
        <f>VLOOKUP(H277,Presupuesto!$B$11:$C$565,2,0)</f>
        <v>EQUIPO DE TRANSPORTE TRACCION Y ELEVACION</v>
      </c>
      <c r="J277" s="98" t="str">
        <f t="shared" si="24"/>
        <v>Gestión Académica</v>
      </c>
      <c r="K277" s="98" t="s">
        <v>402</v>
      </c>
      <c r="L277" s="98"/>
    </row>
    <row r="278" spans="3:12" hidden="1">
      <c r="C278" s="99" t="s">
        <v>78</v>
      </c>
      <c r="D278" s="151"/>
      <c r="E278" s="100">
        <v>10000</v>
      </c>
      <c r="F278" s="97">
        <f t="shared" si="23"/>
        <v>0</v>
      </c>
      <c r="G278" s="165"/>
      <c r="H278" s="101" t="s">
        <v>1045</v>
      </c>
      <c r="I278" s="101" t="str">
        <f>VLOOKUP(H278,Presupuesto!$B$11:$C$565,2,0)</f>
        <v>APLICACIONES INFORMATICAS</v>
      </c>
      <c r="J278" s="98" t="str">
        <f t="shared" si="24"/>
        <v>Gestión Académica</v>
      </c>
      <c r="K278" s="98" t="s">
        <v>398</v>
      </c>
      <c r="L278" s="98"/>
    </row>
    <row r="279" spans="3:12" hidden="1">
      <c r="C279" s="109" t="s">
        <v>79</v>
      </c>
      <c r="D279" s="151"/>
      <c r="E279" s="100">
        <v>2000</v>
      </c>
      <c r="F279" s="97">
        <f t="shared" si="23"/>
        <v>0</v>
      </c>
      <c r="G279" s="165"/>
      <c r="H279" s="110" t="s">
        <v>1013</v>
      </c>
      <c r="I279" s="110" t="str">
        <f>VLOOKUP(H279,Presupuesto!$B$11:$C$565,2,0)</f>
        <v>EQUIPO DE COMPUTACION</v>
      </c>
      <c r="J279" s="98" t="str">
        <f t="shared" si="24"/>
        <v>Gestión Académica</v>
      </c>
      <c r="K279" s="98" t="s">
        <v>394</v>
      </c>
      <c r="L279" s="98"/>
    </row>
    <row r="280" spans="3:12" hidden="1">
      <c r="C280" s="109" t="s">
        <v>1471</v>
      </c>
      <c r="D280" s="151"/>
      <c r="E280" s="100">
        <v>1500</v>
      </c>
      <c r="F280" s="97">
        <f t="shared" si="23"/>
        <v>0</v>
      </c>
      <c r="G280" s="165"/>
      <c r="H280" s="110" t="s">
        <v>945</v>
      </c>
      <c r="I280" s="110" t="str">
        <f>VLOOKUP(H280,Presupuesto!$B$11:$C$565,2,0)</f>
        <v>UTILES Y MATERIALES ELECTRICOS</v>
      </c>
      <c r="J280" s="98" t="str">
        <f t="shared" si="24"/>
        <v>Gestión Académica</v>
      </c>
      <c r="K280" s="98" t="s">
        <v>394</v>
      </c>
      <c r="L280" s="98"/>
    </row>
    <row r="281" spans="3:12" hidden="1">
      <c r="C281" s="109" t="s">
        <v>80</v>
      </c>
      <c r="D281" s="151"/>
      <c r="E281" s="100">
        <v>1500</v>
      </c>
      <c r="F281" s="97">
        <f t="shared" si="23"/>
        <v>0</v>
      </c>
      <c r="G281" s="165"/>
      <c r="H281" s="110" t="s">
        <v>1013</v>
      </c>
      <c r="I281" s="110" t="str">
        <f>VLOOKUP(H281,Presupuesto!$B$11:$C$565,2,0)</f>
        <v>EQUIPO DE COMPUTACION</v>
      </c>
      <c r="J281" s="98" t="str">
        <f t="shared" si="24"/>
        <v>Gestión Académica</v>
      </c>
      <c r="K281" s="98" t="s">
        <v>394</v>
      </c>
      <c r="L281" s="98"/>
    </row>
    <row r="282" spans="3:12" hidden="1">
      <c r="C282" s="109" t="s">
        <v>81</v>
      </c>
      <c r="D282" s="151"/>
      <c r="E282" s="100">
        <v>500</v>
      </c>
      <c r="F282" s="97">
        <f t="shared" si="23"/>
        <v>0</v>
      </c>
      <c r="G282" s="165"/>
      <c r="H282" s="110" t="s">
        <v>954</v>
      </c>
      <c r="I282" s="110" t="str">
        <f>VLOOKUP(H282,Presupuesto!$B$11:$C$565,2,0)</f>
        <v>OTROS RESPUESTOS Y ACCESORIOS MENORES</v>
      </c>
      <c r="J282" s="98" t="str">
        <f t="shared" si="24"/>
        <v>Gestión Académica</v>
      </c>
      <c r="K282" s="98" t="s">
        <v>394</v>
      </c>
      <c r="L282" s="98"/>
    </row>
    <row r="283" spans="3:12" ht="15.75" hidden="1" thickBot="1">
      <c r="C283" s="102" t="s">
        <v>82</v>
      </c>
      <c r="D283" s="159"/>
      <c r="E283" s="104">
        <v>20</v>
      </c>
      <c r="F283" s="105">
        <f t="shared" si="23"/>
        <v>0</v>
      </c>
      <c r="G283" s="162"/>
      <c r="H283" s="106" t="s">
        <v>954</v>
      </c>
      <c r="I283" s="106" t="str">
        <f>VLOOKUP(H283,Presupuesto!$B$11:$C$565,2,0)</f>
        <v>OTROS RESPUESTOS Y ACCESORIOS MENORES</v>
      </c>
      <c r="J283" s="106" t="str">
        <f t="shared" si="24"/>
        <v>Gestión Académica</v>
      </c>
      <c r="K283" s="124" t="s">
        <v>393</v>
      </c>
      <c r="L283" s="124"/>
    </row>
  </sheetData>
  <autoFilter ref="F12:L283">
    <filterColumn colId="0">
      <filters blank="1">
        <filter val="10,000"/>
        <filter val="13,000"/>
        <filter val="15,000"/>
        <filter val="150,000"/>
        <filter val="20,000"/>
        <filter val="260,000"/>
        <filter val="30,000"/>
        <filter val="300,000"/>
        <filter val="35,000"/>
        <filter val="4,000"/>
        <filter val="50,000"/>
        <filter val="70,000"/>
        <filter val="75,000"/>
        <filter val="Costo Total"/>
      </filters>
    </filterColumn>
  </autoFilter>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270:H283 H201:H214 H224:H237 H247:H260 H178:H191">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filterMode="1">
    <tabColor rgb="FF92D050"/>
  </sheetPr>
  <dimension ref="A1:UI1240"/>
  <sheetViews>
    <sheetView showGridLines="0" topLeftCell="A1159" zoomScale="77" zoomScaleNormal="77" workbookViewId="0">
      <selection activeCell="C8" sqref="C8"/>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36" style="77" bestFit="1" customWidth="1"/>
    <col min="8" max="8" width="20.7109375" style="86" customWidth="1"/>
    <col min="9" max="9" width="76.42578125" style="86" customWidth="1"/>
    <col min="10" max="10" width="47.42578125" style="86" customWidth="1"/>
    <col min="11" max="11" width="19.85546875" style="86" bestFit="1" customWidth="1"/>
    <col min="12" max="16384" width="11.5703125" style="86"/>
  </cols>
  <sheetData>
    <row r="1" spans="1:555" ht="26.25" hidden="1">
      <c r="A1" s="466" t="s">
        <v>250</v>
      </c>
      <c r="B1" s="467" t="s">
        <v>251</v>
      </c>
      <c r="C1" s="464" t="s">
        <v>252</v>
      </c>
      <c r="D1" s="464" t="s">
        <v>495</v>
      </c>
      <c r="E1" s="464" t="s">
        <v>497</v>
      </c>
      <c r="F1" s="464" t="s">
        <v>499</v>
      </c>
      <c r="G1" s="464" t="s">
        <v>501</v>
      </c>
      <c r="H1" s="464" t="s">
        <v>503</v>
      </c>
      <c r="I1" s="464" t="s">
        <v>505</v>
      </c>
      <c r="J1" s="464" t="s">
        <v>253</v>
      </c>
      <c r="K1" s="464" t="s">
        <v>508</v>
      </c>
      <c r="L1" s="464" t="s">
        <v>254</v>
      </c>
      <c r="M1" s="464" t="s">
        <v>510</v>
      </c>
      <c r="N1" s="464" t="s">
        <v>512</v>
      </c>
      <c r="O1" s="464" t="s">
        <v>514</v>
      </c>
      <c r="P1" s="464" t="s">
        <v>255</v>
      </c>
      <c r="Q1" s="464" t="s">
        <v>515</v>
      </c>
      <c r="R1" s="464" t="s">
        <v>518</v>
      </c>
      <c r="S1" s="464" t="s">
        <v>256</v>
      </c>
      <c r="T1" s="464" t="s">
        <v>520</v>
      </c>
      <c r="U1" s="464" t="s">
        <v>257</v>
      </c>
      <c r="V1" s="464" t="s">
        <v>521</v>
      </c>
      <c r="W1" s="464" t="s">
        <v>522</v>
      </c>
      <c r="X1" s="464" t="s">
        <v>526</v>
      </c>
      <c r="Y1" s="464" t="s">
        <v>273</v>
      </c>
      <c r="Z1" s="464" t="s">
        <v>527</v>
      </c>
      <c r="AA1" s="464" t="s">
        <v>529</v>
      </c>
      <c r="AB1" s="464" t="s">
        <v>531</v>
      </c>
      <c r="AC1" s="464" t="s">
        <v>274</v>
      </c>
      <c r="AD1" s="464" t="s">
        <v>533</v>
      </c>
      <c r="AE1" s="464" t="s">
        <v>535</v>
      </c>
      <c r="AF1" s="464" t="s">
        <v>537</v>
      </c>
      <c r="AG1" s="464" t="s">
        <v>539</v>
      </c>
      <c r="AH1" s="464" t="s">
        <v>249</v>
      </c>
      <c r="AI1" s="464" t="s">
        <v>541</v>
      </c>
      <c r="AJ1" s="467" t="s">
        <v>258</v>
      </c>
      <c r="AK1" s="464" t="s">
        <v>543</v>
      </c>
      <c r="AL1" s="464" t="s">
        <v>259</v>
      </c>
      <c r="AM1" s="464" t="s">
        <v>545</v>
      </c>
      <c r="AN1" s="464" t="s">
        <v>547</v>
      </c>
      <c r="AO1" s="464" t="s">
        <v>260</v>
      </c>
      <c r="AP1" s="464" t="s">
        <v>549</v>
      </c>
      <c r="AQ1" s="464" t="s">
        <v>551</v>
      </c>
      <c r="AR1" s="464" t="s">
        <v>261</v>
      </c>
      <c r="AS1" s="464" t="s">
        <v>552</v>
      </c>
      <c r="AT1" s="464" t="s">
        <v>554</v>
      </c>
      <c r="AU1" s="464" t="s">
        <v>555</v>
      </c>
      <c r="AV1" s="464" t="s">
        <v>556</v>
      </c>
      <c r="AW1" s="464" t="s">
        <v>558</v>
      </c>
      <c r="AX1" s="464" t="s">
        <v>560</v>
      </c>
      <c r="AY1" s="464" t="s">
        <v>561</v>
      </c>
      <c r="AZ1" s="464" t="s">
        <v>262</v>
      </c>
      <c r="BA1" s="464" t="s">
        <v>563</v>
      </c>
      <c r="BB1" s="464" t="s">
        <v>565</v>
      </c>
      <c r="BC1" s="464" t="s">
        <v>567</v>
      </c>
      <c r="BD1" s="464" t="s">
        <v>569</v>
      </c>
      <c r="BE1" s="464" t="s">
        <v>571</v>
      </c>
      <c r="BF1" s="464" t="s">
        <v>573</v>
      </c>
      <c r="BG1" s="464" t="s">
        <v>575</v>
      </c>
      <c r="BH1" s="464" t="s">
        <v>577</v>
      </c>
      <c r="BI1" s="464" t="s">
        <v>275</v>
      </c>
      <c r="BJ1" s="464" t="s">
        <v>579</v>
      </c>
      <c r="BK1" s="464" t="s">
        <v>581</v>
      </c>
      <c r="BL1" s="464" t="s">
        <v>583</v>
      </c>
      <c r="BM1" s="464" t="s">
        <v>585</v>
      </c>
      <c r="BN1" s="464" t="s">
        <v>587</v>
      </c>
      <c r="BO1" s="464" t="s">
        <v>589</v>
      </c>
      <c r="BP1" s="464" t="s">
        <v>591</v>
      </c>
      <c r="BQ1" s="464" t="s">
        <v>593</v>
      </c>
      <c r="BR1" s="464" t="s">
        <v>595</v>
      </c>
      <c r="BS1" s="464" t="s">
        <v>597</v>
      </c>
      <c r="BT1" s="467" t="s">
        <v>263</v>
      </c>
      <c r="BU1" s="464" t="s">
        <v>264</v>
      </c>
      <c r="BV1" s="464" t="s">
        <v>599</v>
      </c>
      <c r="BW1" s="464" t="s">
        <v>265</v>
      </c>
      <c r="BX1" s="464" t="s">
        <v>601</v>
      </c>
      <c r="BY1" s="464" t="s">
        <v>603</v>
      </c>
      <c r="BZ1" s="467" t="s">
        <v>266</v>
      </c>
      <c r="CA1" s="464" t="s">
        <v>267</v>
      </c>
      <c r="CB1" s="464" t="s">
        <v>605</v>
      </c>
      <c r="CC1" s="464" t="s">
        <v>268</v>
      </c>
      <c r="CD1" s="464" t="s">
        <v>607</v>
      </c>
      <c r="CE1" s="464" t="s">
        <v>609</v>
      </c>
      <c r="CF1" s="464" t="s">
        <v>611</v>
      </c>
      <c r="CG1" s="467" t="s">
        <v>269</v>
      </c>
      <c r="CH1" s="464" t="s">
        <v>617</v>
      </c>
      <c r="CI1" s="464" t="s">
        <v>619</v>
      </c>
      <c r="CJ1" s="464" t="s">
        <v>270</v>
      </c>
      <c r="CK1" s="464" t="s">
        <v>613</v>
      </c>
      <c r="CL1" s="464" t="s">
        <v>615</v>
      </c>
      <c r="CM1" s="464" t="s">
        <v>271</v>
      </c>
      <c r="CN1" s="464" t="s">
        <v>621</v>
      </c>
      <c r="CO1" s="464" t="s">
        <v>272</v>
      </c>
      <c r="CP1" s="464" t="s">
        <v>622</v>
      </c>
      <c r="CQ1" s="463" t="s">
        <v>276</v>
      </c>
      <c r="CR1" s="467" t="s">
        <v>277</v>
      </c>
      <c r="CS1" s="464" t="s">
        <v>623</v>
      </c>
      <c r="CT1" s="464" t="s">
        <v>624</v>
      </c>
      <c r="CU1" s="464" t="s">
        <v>626</v>
      </c>
      <c r="CV1" s="464" t="s">
        <v>278</v>
      </c>
      <c r="CW1" s="464" t="s">
        <v>628</v>
      </c>
      <c r="CX1" s="464" t="s">
        <v>630</v>
      </c>
      <c r="CY1" s="464" t="s">
        <v>632</v>
      </c>
      <c r="CZ1" s="464" t="s">
        <v>634</v>
      </c>
      <c r="DA1" s="464" t="s">
        <v>636</v>
      </c>
      <c r="DB1" s="464" t="s">
        <v>638</v>
      </c>
      <c r="DC1" s="467" t="s">
        <v>279</v>
      </c>
      <c r="DD1" s="464" t="s">
        <v>280</v>
      </c>
      <c r="DE1" s="464" t="s">
        <v>640</v>
      </c>
      <c r="DF1" s="464" t="s">
        <v>281</v>
      </c>
      <c r="DG1" s="464" t="s">
        <v>642</v>
      </c>
      <c r="DH1" s="464" t="s">
        <v>644</v>
      </c>
      <c r="DI1" s="464" t="s">
        <v>646</v>
      </c>
      <c r="DJ1" s="464" t="s">
        <v>648</v>
      </c>
      <c r="DK1" s="464" t="s">
        <v>650</v>
      </c>
      <c r="DL1" s="464" t="s">
        <v>652</v>
      </c>
      <c r="DM1" s="464" t="s">
        <v>654</v>
      </c>
      <c r="DN1" s="464" t="s">
        <v>282</v>
      </c>
      <c r="DO1" s="464" t="s">
        <v>656</v>
      </c>
      <c r="DP1" s="464" t="s">
        <v>658</v>
      </c>
      <c r="DQ1" s="464" t="s">
        <v>660</v>
      </c>
      <c r="DR1" s="467" t="s">
        <v>283</v>
      </c>
      <c r="DS1" s="464" t="s">
        <v>662</v>
      </c>
      <c r="DT1" s="464" t="s">
        <v>284</v>
      </c>
      <c r="DU1" s="464" t="s">
        <v>664</v>
      </c>
      <c r="DV1" s="464" t="s">
        <v>285</v>
      </c>
      <c r="DW1" s="464" t="s">
        <v>666</v>
      </c>
      <c r="DX1" s="464" t="s">
        <v>668</v>
      </c>
      <c r="DY1" s="464" t="s">
        <v>670</v>
      </c>
      <c r="DZ1" s="464" t="s">
        <v>672</v>
      </c>
      <c r="EA1" s="464" t="s">
        <v>674</v>
      </c>
      <c r="EB1" s="464" t="s">
        <v>676</v>
      </c>
      <c r="EC1" s="464" t="s">
        <v>678</v>
      </c>
      <c r="ED1" s="464" t="s">
        <v>680</v>
      </c>
      <c r="EE1" s="464" t="s">
        <v>682</v>
      </c>
      <c r="EF1" s="464" t="s">
        <v>684</v>
      </c>
      <c r="EG1" s="464" t="s">
        <v>686</v>
      </c>
      <c r="EH1" s="467" t="s">
        <v>286</v>
      </c>
      <c r="EI1" s="464" t="s">
        <v>688</v>
      </c>
      <c r="EJ1" s="464" t="s">
        <v>287</v>
      </c>
      <c r="EK1" s="464" t="s">
        <v>690</v>
      </c>
      <c r="EL1" s="464" t="s">
        <v>692</v>
      </c>
      <c r="EM1" s="464" t="s">
        <v>288</v>
      </c>
      <c r="EN1" s="464" t="s">
        <v>694</v>
      </c>
      <c r="EO1" s="464" t="s">
        <v>696</v>
      </c>
      <c r="EP1" s="464" t="s">
        <v>289</v>
      </c>
      <c r="EQ1" s="464" t="s">
        <v>698</v>
      </c>
      <c r="ER1" s="464" t="s">
        <v>700</v>
      </c>
      <c r="ES1" s="464" t="s">
        <v>702</v>
      </c>
      <c r="ET1" s="464" t="s">
        <v>290</v>
      </c>
      <c r="EU1" s="464" t="s">
        <v>704</v>
      </c>
      <c r="EV1" s="464" t="s">
        <v>706</v>
      </c>
      <c r="EW1" s="467" t="s">
        <v>291</v>
      </c>
      <c r="EX1" s="464" t="s">
        <v>292</v>
      </c>
      <c r="EY1" s="464" t="s">
        <v>708</v>
      </c>
      <c r="EZ1" s="464" t="s">
        <v>710</v>
      </c>
      <c r="FA1" s="464" t="s">
        <v>712</v>
      </c>
      <c r="FB1" s="464" t="s">
        <v>714</v>
      </c>
      <c r="FC1" s="464" t="s">
        <v>293</v>
      </c>
      <c r="FD1" s="464" t="s">
        <v>716</v>
      </c>
      <c r="FE1" s="464" t="s">
        <v>718</v>
      </c>
      <c r="FF1" s="464" t="s">
        <v>720</v>
      </c>
      <c r="FG1" s="464" t="s">
        <v>722</v>
      </c>
      <c r="FH1" s="464" t="s">
        <v>724</v>
      </c>
      <c r="FI1" s="464" t="s">
        <v>294</v>
      </c>
      <c r="FJ1" s="464" t="s">
        <v>727</v>
      </c>
      <c r="FK1" s="464" t="s">
        <v>295</v>
      </c>
      <c r="FL1" s="464" t="s">
        <v>730</v>
      </c>
      <c r="FM1" s="464" t="s">
        <v>731</v>
      </c>
      <c r="FN1" s="464" t="s">
        <v>733</v>
      </c>
      <c r="FO1" s="464" t="s">
        <v>296</v>
      </c>
      <c r="FP1" s="464" t="s">
        <v>736</v>
      </c>
      <c r="FQ1" s="464" t="s">
        <v>737</v>
      </c>
      <c r="FR1" s="464" t="s">
        <v>739</v>
      </c>
      <c r="FS1" s="464" t="s">
        <v>297</v>
      </c>
      <c r="FT1" s="464" t="s">
        <v>742</v>
      </c>
      <c r="FU1" s="464" t="s">
        <v>744</v>
      </c>
      <c r="FV1" s="464" t="s">
        <v>746</v>
      </c>
      <c r="FW1" s="467" t="s">
        <v>298</v>
      </c>
      <c r="FX1" s="467" t="s">
        <v>299</v>
      </c>
      <c r="FY1" s="464" t="s">
        <v>305</v>
      </c>
      <c r="FZ1" s="464" t="s">
        <v>748</v>
      </c>
      <c r="GA1" s="464" t="s">
        <v>750</v>
      </c>
      <c r="GB1" s="464" t="s">
        <v>752</v>
      </c>
      <c r="GC1" s="464" t="s">
        <v>754</v>
      </c>
      <c r="GD1" s="464" t="s">
        <v>756</v>
      </c>
      <c r="GE1" s="464" t="s">
        <v>758</v>
      </c>
      <c r="GF1" s="467" t="s">
        <v>300</v>
      </c>
      <c r="GG1" s="464" t="s">
        <v>306</v>
      </c>
      <c r="GH1" s="464" t="s">
        <v>760</v>
      </c>
      <c r="GI1" s="464" t="s">
        <v>762</v>
      </c>
      <c r="GJ1" s="464" t="s">
        <v>763</v>
      </c>
      <c r="GK1" s="464" t="s">
        <v>307</v>
      </c>
      <c r="GL1" s="464" t="s">
        <v>766</v>
      </c>
      <c r="GM1" s="464" t="s">
        <v>767</v>
      </c>
      <c r="GN1" s="467" t="s">
        <v>301</v>
      </c>
      <c r="GO1" s="464" t="s">
        <v>302</v>
      </c>
      <c r="GP1" s="464" t="s">
        <v>769</v>
      </c>
      <c r="GQ1" s="464" t="s">
        <v>771</v>
      </c>
      <c r="GR1" s="464" t="s">
        <v>773</v>
      </c>
      <c r="GS1" s="464" t="s">
        <v>775</v>
      </c>
      <c r="GT1" s="464" t="s">
        <v>777</v>
      </c>
      <c r="GU1" s="467" t="s">
        <v>303</v>
      </c>
      <c r="GV1" s="464" t="s">
        <v>304</v>
      </c>
      <c r="GW1" s="464" t="s">
        <v>779</v>
      </c>
      <c r="GX1" s="464" t="s">
        <v>781</v>
      </c>
      <c r="GY1" s="464" t="s">
        <v>783</v>
      </c>
      <c r="GZ1" s="464" t="s">
        <v>785</v>
      </c>
      <c r="HA1" s="464" t="s">
        <v>787</v>
      </c>
      <c r="HB1" s="464" t="s">
        <v>789</v>
      </c>
      <c r="HC1" s="463" t="s">
        <v>308</v>
      </c>
      <c r="HD1" s="467" t="s">
        <v>309</v>
      </c>
      <c r="HE1" s="464" t="s">
        <v>310</v>
      </c>
      <c r="HF1" s="464" t="s">
        <v>791</v>
      </c>
      <c r="HG1" s="464" t="s">
        <v>793</v>
      </c>
      <c r="HH1" s="464" t="s">
        <v>795</v>
      </c>
      <c r="HI1" s="464" t="s">
        <v>797</v>
      </c>
      <c r="HJ1" s="464" t="s">
        <v>311</v>
      </c>
      <c r="HK1" s="464" t="s">
        <v>800</v>
      </c>
      <c r="HL1" s="464" t="s">
        <v>328</v>
      </c>
      <c r="HM1" s="464" t="s">
        <v>838</v>
      </c>
      <c r="HN1" s="464" t="s">
        <v>840</v>
      </c>
      <c r="HO1" s="464" t="s">
        <v>842</v>
      </c>
      <c r="HP1" s="467" t="s">
        <v>312</v>
      </c>
      <c r="HQ1" s="464" t="s">
        <v>802</v>
      </c>
      <c r="HR1" s="464" t="s">
        <v>804</v>
      </c>
      <c r="HS1" s="464" t="s">
        <v>313</v>
      </c>
      <c r="HT1" s="464" t="s">
        <v>807</v>
      </c>
      <c r="HU1" s="464" t="s">
        <v>809</v>
      </c>
      <c r="HV1" s="464" t="s">
        <v>810</v>
      </c>
      <c r="HW1" s="464" t="s">
        <v>812</v>
      </c>
      <c r="HX1" s="467" t="s">
        <v>314</v>
      </c>
      <c r="HY1" s="464" t="s">
        <v>814</v>
      </c>
      <c r="HZ1" s="464" t="s">
        <v>816</v>
      </c>
      <c r="IA1" s="464" t="s">
        <v>818</v>
      </c>
      <c r="IB1" s="464" t="s">
        <v>315</v>
      </c>
      <c r="IC1" s="464" t="s">
        <v>820</v>
      </c>
      <c r="ID1" s="464" t="s">
        <v>822</v>
      </c>
      <c r="IE1" s="464" t="s">
        <v>316</v>
      </c>
      <c r="IF1" s="464" t="s">
        <v>824</v>
      </c>
      <c r="IG1" s="464" t="s">
        <v>826</v>
      </c>
      <c r="IH1" s="464" t="s">
        <v>317</v>
      </c>
      <c r="II1" s="464" t="s">
        <v>828</v>
      </c>
      <c r="IJ1" s="464" t="s">
        <v>830</v>
      </c>
      <c r="IK1" s="464" t="s">
        <v>832</v>
      </c>
      <c r="IL1" s="464" t="s">
        <v>834</v>
      </c>
      <c r="IM1" s="464" t="s">
        <v>318</v>
      </c>
      <c r="IN1" s="464" t="s">
        <v>836</v>
      </c>
      <c r="IO1" s="467" t="s">
        <v>319</v>
      </c>
      <c r="IP1" s="464" t="s">
        <v>844</v>
      </c>
      <c r="IQ1" s="464" t="s">
        <v>846</v>
      </c>
      <c r="IR1" s="464" t="s">
        <v>320</v>
      </c>
      <c r="IS1" s="464" t="s">
        <v>848</v>
      </c>
      <c r="IT1" s="464" t="s">
        <v>850</v>
      </c>
      <c r="IU1" s="464" t="s">
        <v>852</v>
      </c>
      <c r="IV1" s="467" t="s">
        <v>321</v>
      </c>
      <c r="IW1" s="464" t="s">
        <v>854</v>
      </c>
      <c r="IX1" s="464" t="s">
        <v>322</v>
      </c>
      <c r="IY1" s="464" t="s">
        <v>857</v>
      </c>
      <c r="IZ1" s="464" t="s">
        <v>859</v>
      </c>
      <c r="JA1" s="464" t="s">
        <v>861</v>
      </c>
      <c r="JB1" s="464" t="s">
        <v>863</v>
      </c>
      <c r="JC1" s="464" t="s">
        <v>865</v>
      </c>
      <c r="JD1" s="464" t="s">
        <v>867</v>
      </c>
      <c r="JE1" s="464" t="s">
        <v>323</v>
      </c>
      <c r="JF1" s="464" t="s">
        <v>870</v>
      </c>
      <c r="JG1" s="464" t="s">
        <v>872</v>
      </c>
      <c r="JH1" s="464" t="s">
        <v>874</v>
      </c>
      <c r="JI1" s="464" t="s">
        <v>876</v>
      </c>
      <c r="JJ1" s="464" t="s">
        <v>878</v>
      </c>
      <c r="JK1" s="464" t="s">
        <v>880</v>
      </c>
      <c r="JL1" s="464" t="s">
        <v>882</v>
      </c>
      <c r="JM1" s="464" t="s">
        <v>884</v>
      </c>
      <c r="JN1" s="464" t="s">
        <v>324</v>
      </c>
      <c r="JO1" s="464" t="s">
        <v>887</v>
      </c>
      <c r="JP1" s="464" t="s">
        <v>889</v>
      </c>
      <c r="JQ1" s="464" t="s">
        <v>891</v>
      </c>
      <c r="JR1" s="464" t="s">
        <v>893</v>
      </c>
      <c r="JS1" s="464" t="s">
        <v>894</v>
      </c>
      <c r="JT1" s="464" t="s">
        <v>896</v>
      </c>
      <c r="JU1" s="464" t="s">
        <v>898</v>
      </c>
      <c r="JV1" s="464" t="s">
        <v>900</v>
      </c>
      <c r="JW1" s="464" t="s">
        <v>902</v>
      </c>
      <c r="JX1" s="464" t="s">
        <v>904</v>
      </c>
      <c r="JY1" s="464" t="s">
        <v>906</v>
      </c>
      <c r="JZ1" s="464" t="s">
        <v>908</v>
      </c>
      <c r="KA1" s="464" t="s">
        <v>910</v>
      </c>
      <c r="KB1" s="464" t="s">
        <v>912</v>
      </c>
      <c r="KC1" s="464" t="s">
        <v>914</v>
      </c>
      <c r="KD1" s="464" t="s">
        <v>916</v>
      </c>
      <c r="KE1" s="464" t="s">
        <v>918</v>
      </c>
      <c r="KF1" s="464" t="s">
        <v>920</v>
      </c>
      <c r="KG1" s="464" t="s">
        <v>922</v>
      </c>
      <c r="KH1" s="464" t="s">
        <v>924</v>
      </c>
      <c r="KI1" s="464" t="s">
        <v>926</v>
      </c>
      <c r="KJ1" s="464" t="s">
        <v>928</v>
      </c>
      <c r="KK1" s="464" t="s">
        <v>930</v>
      </c>
      <c r="KL1" s="464" t="s">
        <v>932</v>
      </c>
      <c r="KM1" s="464" t="s">
        <v>934</v>
      </c>
      <c r="KN1" s="464" t="s">
        <v>936</v>
      </c>
      <c r="KO1" s="467" t="s">
        <v>325</v>
      </c>
      <c r="KP1" s="464" t="s">
        <v>938</v>
      </c>
      <c r="KQ1" s="464" t="s">
        <v>326</v>
      </c>
      <c r="KR1" s="464" t="s">
        <v>941</v>
      </c>
      <c r="KS1" s="464" t="s">
        <v>943</v>
      </c>
      <c r="KT1" s="464" t="s">
        <v>945</v>
      </c>
      <c r="KU1" s="464" t="s">
        <v>947</v>
      </c>
      <c r="KV1" s="464" t="s">
        <v>327</v>
      </c>
      <c r="KW1" s="464" t="s">
        <v>950</v>
      </c>
      <c r="KX1" s="464" t="s">
        <v>952</v>
      </c>
      <c r="KY1" s="464" t="s">
        <v>954</v>
      </c>
      <c r="KZ1" s="464" t="s">
        <v>956</v>
      </c>
      <c r="LA1" s="464" t="s">
        <v>958</v>
      </c>
      <c r="LB1" s="464" t="s">
        <v>960</v>
      </c>
      <c r="LC1" s="464" t="s">
        <v>962</v>
      </c>
      <c r="LD1" s="463" t="s">
        <v>329</v>
      </c>
      <c r="LE1" s="467" t="s">
        <v>330</v>
      </c>
      <c r="LF1" s="464" t="s">
        <v>331</v>
      </c>
      <c r="LG1" s="464" t="s">
        <v>345</v>
      </c>
      <c r="LH1" s="464" t="s">
        <v>964</v>
      </c>
      <c r="LI1" s="464" t="s">
        <v>966</v>
      </c>
      <c r="LJ1" s="464" t="s">
        <v>968</v>
      </c>
      <c r="LK1" s="464" t="s">
        <v>970</v>
      </c>
      <c r="LL1" s="464" t="s">
        <v>346</v>
      </c>
      <c r="LM1" s="464" t="s">
        <v>972</v>
      </c>
      <c r="LN1" s="464" t="s">
        <v>347</v>
      </c>
      <c r="LO1" s="464" t="s">
        <v>974</v>
      </c>
      <c r="LP1" s="464" t="s">
        <v>332</v>
      </c>
      <c r="LQ1" s="464" t="s">
        <v>976</v>
      </c>
      <c r="LR1" s="464" t="s">
        <v>348</v>
      </c>
      <c r="LS1" s="464" t="s">
        <v>978</v>
      </c>
      <c r="LT1" s="464" t="s">
        <v>980</v>
      </c>
      <c r="LU1" s="464" t="s">
        <v>349</v>
      </c>
      <c r="LV1" s="467" t="s">
        <v>333</v>
      </c>
      <c r="LW1" s="464" t="s">
        <v>334</v>
      </c>
      <c r="LX1" s="464" t="s">
        <v>982</v>
      </c>
      <c r="LY1" s="464" t="s">
        <v>984</v>
      </c>
      <c r="LZ1" s="464" t="s">
        <v>985</v>
      </c>
      <c r="MA1" s="464" t="s">
        <v>987</v>
      </c>
      <c r="MB1" s="464" t="s">
        <v>988</v>
      </c>
      <c r="MC1" s="464" t="s">
        <v>990</v>
      </c>
      <c r="MD1" s="464" t="s">
        <v>992</v>
      </c>
      <c r="ME1" s="464" t="s">
        <v>994</v>
      </c>
      <c r="MF1" s="464" t="s">
        <v>996</v>
      </c>
      <c r="MG1" s="464" t="s">
        <v>335</v>
      </c>
      <c r="MH1" s="464" t="s">
        <v>999</v>
      </c>
      <c r="MI1" s="464" t="s">
        <v>1000</v>
      </c>
      <c r="MJ1" s="464" t="s">
        <v>1002</v>
      </c>
      <c r="MK1" s="464" t="s">
        <v>336</v>
      </c>
      <c r="ML1" s="464" t="s">
        <v>1005</v>
      </c>
      <c r="MM1" s="464" t="s">
        <v>1006</v>
      </c>
      <c r="MN1" s="464" t="s">
        <v>1008</v>
      </c>
      <c r="MO1" s="464" t="s">
        <v>1010</v>
      </c>
      <c r="MP1" s="464" t="s">
        <v>337</v>
      </c>
      <c r="MQ1" s="464" t="s">
        <v>1013</v>
      </c>
      <c r="MR1" s="464" t="s">
        <v>1015</v>
      </c>
      <c r="MS1" s="464" t="s">
        <v>1017</v>
      </c>
      <c r="MT1" s="464" t="s">
        <v>1019</v>
      </c>
      <c r="MU1" s="464" t="s">
        <v>338</v>
      </c>
      <c r="MV1" s="464" t="s">
        <v>1022</v>
      </c>
      <c r="MW1" s="464" t="s">
        <v>1024</v>
      </c>
      <c r="MX1" s="464" t="s">
        <v>1026</v>
      </c>
      <c r="MY1" s="464" t="s">
        <v>1028</v>
      </c>
      <c r="MZ1" s="464" t="s">
        <v>1030</v>
      </c>
      <c r="NA1" s="464" t="s">
        <v>1032</v>
      </c>
      <c r="NB1" s="464" t="s">
        <v>1034</v>
      </c>
      <c r="NC1" s="464" t="s">
        <v>1036</v>
      </c>
      <c r="ND1" s="464" t="s">
        <v>1038</v>
      </c>
      <c r="NE1" s="464" t="s">
        <v>1040</v>
      </c>
      <c r="NF1" s="464" t="s">
        <v>1042</v>
      </c>
      <c r="NG1" s="464" t="s">
        <v>1043</v>
      </c>
      <c r="NH1" s="467" t="s">
        <v>339</v>
      </c>
      <c r="NI1" s="464" t="s">
        <v>340</v>
      </c>
      <c r="NJ1" s="464" t="s">
        <v>1045</v>
      </c>
      <c r="NK1" s="464" t="s">
        <v>1047</v>
      </c>
      <c r="NL1" s="464" t="s">
        <v>1049</v>
      </c>
      <c r="NM1" s="464" t="s">
        <v>1051</v>
      </c>
      <c r="NN1" s="467" t="s">
        <v>341</v>
      </c>
      <c r="NO1" s="464" t="s">
        <v>342</v>
      </c>
      <c r="NP1" s="464" t="s">
        <v>1052</v>
      </c>
      <c r="NQ1" s="464" t="s">
        <v>343</v>
      </c>
      <c r="NR1" s="464" t="s">
        <v>1054</v>
      </c>
      <c r="NS1" s="464" t="s">
        <v>1056</v>
      </c>
      <c r="NT1" s="464" t="s">
        <v>344</v>
      </c>
      <c r="NU1" s="464" t="s">
        <v>1058</v>
      </c>
      <c r="NV1" s="463" t="s">
        <v>350</v>
      </c>
      <c r="NW1" s="467" t="s">
        <v>351</v>
      </c>
      <c r="NX1" s="464" t="s">
        <v>352</v>
      </c>
      <c r="NY1" s="464" t="s">
        <v>1061</v>
      </c>
      <c r="NZ1" s="464" t="s">
        <v>1063</v>
      </c>
      <c r="OA1" s="464" t="s">
        <v>353</v>
      </c>
      <c r="OB1" s="464" t="s">
        <v>363</v>
      </c>
      <c r="OC1" s="464" t="s">
        <v>1065</v>
      </c>
      <c r="OD1" s="464" t="s">
        <v>1067</v>
      </c>
      <c r="OE1" s="464" t="s">
        <v>1069</v>
      </c>
      <c r="OF1" s="464" t="s">
        <v>1071</v>
      </c>
      <c r="OG1" s="464" t="s">
        <v>1073</v>
      </c>
      <c r="OH1" s="464" t="s">
        <v>1075</v>
      </c>
      <c r="OI1" s="464" t="s">
        <v>1077</v>
      </c>
      <c r="OJ1" s="464" t="s">
        <v>1079</v>
      </c>
      <c r="OK1" s="464" t="s">
        <v>1081</v>
      </c>
      <c r="OL1" s="464" t="s">
        <v>1083</v>
      </c>
      <c r="OM1" s="464" t="s">
        <v>1085</v>
      </c>
      <c r="ON1" s="464" t="s">
        <v>1087</v>
      </c>
      <c r="OO1" s="464" t="s">
        <v>1089</v>
      </c>
      <c r="OP1" s="464" t="s">
        <v>1091</v>
      </c>
      <c r="OQ1" s="464" t="s">
        <v>1093</v>
      </c>
      <c r="OR1" s="464" t="s">
        <v>1095</v>
      </c>
      <c r="OS1" s="464" t="s">
        <v>1097</v>
      </c>
      <c r="OT1" s="464" t="s">
        <v>1099</v>
      </c>
      <c r="OU1" s="464" t="s">
        <v>1101</v>
      </c>
      <c r="OV1" s="464" t="s">
        <v>1103</v>
      </c>
      <c r="OW1" s="464" t="s">
        <v>1105</v>
      </c>
      <c r="OX1" s="464" t="s">
        <v>1107</v>
      </c>
      <c r="OY1" s="464" t="s">
        <v>364</v>
      </c>
      <c r="OZ1" s="464" t="s">
        <v>1110</v>
      </c>
      <c r="PA1" s="464" t="s">
        <v>1112</v>
      </c>
      <c r="PB1" s="464" t="s">
        <v>1113</v>
      </c>
      <c r="PC1" s="464" t="s">
        <v>1115</v>
      </c>
      <c r="PD1" s="464" t="s">
        <v>1117</v>
      </c>
      <c r="PE1" s="464" t="s">
        <v>1119</v>
      </c>
      <c r="PF1" s="464" t="s">
        <v>1121</v>
      </c>
      <c r="PG1" s="464" t="s">
        <v>1123</v>
      </c>
      <c r="PH1" s="464" t="s">
        <v>1125</v>
      </c>
      <c r="PI1" s="464" t="s">
        <v>1127</v>
      </c>
      <c r="PJ1" s="464" t="s">
        <v>1129</v>
      </c>
      <c r="PK1" s="464" t="s">
        <v>1131</v>
      </c>
      <c r="PL1" s="464" t="s">
        <v>1133</v>
      </c>
      <c r="PM1" s="464" t="s">
        <v>1135</v>
      </c>
      <c r="PN1" s="464" t="s">
        <v>1137</v>
      </c>
      <c r="PO1" s="464" t="s">
        <v>1139</v>
      </c>
      <c r="PP1" s="464" t="s">
        <v>1141</v>
      </c>
      <c r="PQ1" s="464" t="s">
        <v>1143</v>
      </c>
      <c r="PR1" s="464" t="s">
        <v>1145</v>
      </c>
      <c r="PS1" s="464" t="s">
        <v>1147</v>
      </c>
      <c r="PT1" s="464" t="s">
        <v>1149</v>
      </c>
      <c r="PU1" s="464" t="s">
        <v>1151</v>
      </c>
      <c r="PV1" s="464" t="s">
        <v>1153</v>
      </c>
      <c r="PW1" s="464" t="s">
        <v>1155</v>
      </c>
      <c r="PX1" s="464" t="s">
        <v>1157</v>
      </c>
      <c r="PY1" s="464" t="s">
        <v>1159</v>
      </c>
      <c r="PZ1" s="464" t="s">
        <v>354</v>
      </c>
      <c r="QA1" s="464" t="s">
        <v>1161</v>
      </c>
      <c r="QB1" s="464" t="s">
        <v>1163</v>
      </c>
      <c r="QC1" s="464" t="s">
        <v>1165</v>
      </c>
      <c r="QD1" s="464" t="s">
        <v>1167</v>
      </c>
      <c r="QE1" s="464" t="s">
        <v>1169</v>
      </c>
      <c r="QF1" s="467" t="s">
        <v>355</v>
      </c>
      <c r="QG1" s="464" t="s">
        <v>356</v>
      </c>
      <c r="QH1" s="464" t="s">
        <v>1171</v>
      </c>
      <c r="QI1" s="464" t="s">
        <v>1173</v>
      </c>
      <c r="QJ1" s="464" t="s">
        <v>1175</v>
      </c>
      <c r="QK1" s="464" t="s">
        <v>1177</v>
      </c>
      <c r="QL1" s="464" t="s">
        <v>1179</v>
      </c>
      <c r="QM1" s="464" t="s">
        <v>1181</v>
      </c>
      <c r="QN1" s="467" t="s">
        <v>357</v>
      </c>
      <c r="QO1" s="464" t="s">
        <v>1183</v>
      </c>
      <c r="QP1" s="464" t="s">
        <v>358</v>
      </c>
      <c r="QQ1" s="464" t="s">
        <v>365</v>
      </c>
      <c r="QR1" s="464" t="s">
        <v>1185</v>
      </c>
      <c r="QS1" s="464" t="s">
        <v>1187</v>
      </c>
      <c r="QT1" s="464" t="s">
        <v>1189</v>
      </c>
      <c r="QU1" s="464" t="s">
        <v>1191</v>
      </c>
      <c r="QV1" s="464" t="s">
        <v>1193</v>
      </c>
      <c r="QW1" s="464" t="s">
        <v>1195</v>
      </c>
      <c r="QX1" s="464" t="s">
        <v>1197</v>
      </c>
      <c r="QY1" s="464" t="s">
        <v>1199</v>
      </c>
      <c r="QZ1" s="464" t="s">
        <v>1201</v>
      </c>
      <c r="RA1" s="464" t="s">
        <v>1203</v>
      </c>
      <c r="RB1" s="464" t="s">
        <v>1205</v>
      </c>
      <c r="RC1" s="464" t="s">
        <v>1207</v>
      </c>
      <c r="RD1" s="464" t="s">
        <v>1209</v>
      </c>
      <c r="RE1" s="464" t="s">
        <v>1211</v>
      </c>
      <c r="RF1" s="467" t="s">
        <v>359</v>
      </c>
      <c r="RG1" s="464" t="s">
        <v>360</v>
      </c>
      <c r="RH1" s="464" t="s">
        <v>1213</v>
      </c>
      <c r="RI1" s="464" t="s">
        <v>1215</v>
      </c>
      <c r="RJ1" s="467" t="s">
        <v>361</v>
      </c>
      <c r="RK1" s="464" t="s">
        <v>362</v>
      </c>
      <c r="RL1" s="464" t="s">
        <v>1217</v>
      </c>
      <c r="RM1" s="464" t="s">
        <v>1218</v>
      </c>
      <c r="RN1" s="464" t="s">
        <v>1219</v>
      </c>
      <c r="RO1" s="464" t="s">
        <v>1220</v>
      </c>
      <c r="RP1" s="464" t="s">
        <v>1222</v>
      </c>
      <c r="RQ1" s="464" t="s">
        <v>1223</v>
      </c>
      <c r="RR1" s="464" t="s">
        <v>1225</v>
      </c>
      <c r="RS1" s="464" t="s">
        <v>1226</v>
      </c>
      <c r="RT1" s="463" t="s">
        <v>366</v>
      </c>
      <c r="RU1" s="467" t="s">
        <v>367</v>
      </c>
      <c r="RV1" s="464" t="s">
        <v>368</v>
      </c>
      <c r="RW1" s="464" t="s">
        <v>1228</v>
      </c>
      <c r="RX1" s="464" t="s">
        <v>1230</v>
      </c>
      <c r="RY1" s="464" t="s">
        <v>369</v>
      </c>
      <c r="RZ1" s="464" t="s">
        <v>1232</v>
      </c>
      <c r="SA1" s="464" t="s">
        <v>1234</v>
      </c>
      <c r="SB1" s="464" t="s">
        <v>1236</v>
      </c>
      <c r="SC1" s="464" t="s">
        <v>1238</v>
      </c>
      <c r="SD1" s="467" t="s">
        <v>370</v>
      </c>
      <c r="SE1" s="464" t="s">
        <v>371</v>
      </c>
      <c r="SF1" s="464" t="s">
        <v>1240</v>
      </c>
      <c r="SG1" s="464" t="s">
        <v>1242</v>
      </c>
      <c r="SH1" s="464" t="s">
        <v>1244</v>
      </c>
      <c r="SI1" s="464" t="s">
        <v>1246</v>
      </c>
      <c r="SJ1" s="464" t="s">
        <v>1248</v>
      </c>
      <c r="SK1" s="464" t="s">
        <v>1250</v>
      </c>
      <c r="SL1" s="464" t="s">
        <v>1252</v>
      </c>
      <c r="SM1" s="464" t="s">
        <v>1254</v>
      </c>
      <c r="SN1" s="464" t="s">
        <v>1256</v>
      </c>
      <c r="SO1" s="464" t="s">
        <v>1258</v>
      </c>
      <c r="SP1" s="464" t="s">
        <v>1260</v>
      </c>
      <c r="SQ1" s="464" t="s">
        <v>1262</v>
      </c>
      <c r="SR1" s="464" t="s">
        <v>1264</v>
      </c>
      <c r="SS1" s="464" t="s">
        <v>1266</v>
      </c>
      <c r="ST1" s="464" t="s">
        <v>1268</v>
      </c>
      <c r="SU1" s="463" t="s">
        <v>372</v>
      </c>
      <c r="SV1" s="467" t="s">
        <v>373</v>
      </c>
      <c r="SW1" s="464" t="s">
        <v>374</v>
      </c>
      <c r="SX1" s="464" t="s">
        <v>1270</v>
      </c>
      <c r="SY1" s="464" t="s">
        <v>1272</v>
      </c>
      <c r="SZ1" s="464" t="s">
        <v>1274</v>
      </c>
      <c r="TA1" s="464" t="s">
        <v>1276</v>
      </c>
      <c r="TB1" s="464" t="s">
        <v>1278</v>
      </c>
      <c r="TC1" s="464" t="s">
        <v>375</v>
      </c>
      <c r="TD1" s="464" t="s">
        <v>1280</v>
      </c>
      <c r="TE1" s="464" t="s">
        <v>1282</v>
      </c>
      <c r="TF1" s="464" t="s">
        <v>1284</v>
      </c>
      <c r="TG1" s="464" t="s">
        <v>1286</v>
      </c>
      <c r="TH1" s="464" t="s">
        <v>1288</v>
      </c>
      <c r="TI1" s="464" t="s">
        <v>1290</v>
      </c>
      <c r="TJ1" s="467" t="s">
        <v>376</v>
      </c>
      <c r="TK1" s="464" t="s">
        <v>377</v>
      </c>
      <c r="TL1" s="464" t="s">
        <v>378</v>
      </c>
      <c r="TM1" s="464" t="s">
        <v>1292</v>
      </c>
      <c r="TN1" s="464" t="s">
        <v>1294</v>
      </c>
      <c r="TO1" s="464" t="s">
        <v>1295</v>
      </c>
      <c r="TP1" s="464" t="s">
        <v>1297</v>
      </c>
      <c r="TQ1" s="464" t="s">
        <v>1299</v>
      </c>
      <c r="TR1" s="464" t="s">
        <v>1301</v>
      </c>
      <c r="TS1" s="464" t="s">
        <v>1303</v>
      </c>
      <c r="TT1" s="464" t="s">
        <v>1305</v>
      </c>
      <c r="TU1" s="464" t="s">
        <v>1307</v>
      </c>
      <c r="TV1" s="464" t="s">
        <v>1309</v>
      </c>
      <c r="TW1" s="464" t="s">
        <v>1311</v>
      </c>
      <c r="TX1" s="464" t="s">
        <v>1313</v>
      </c>
      <c r="TY1" s="464" t="s">
        <v>1315</v>
      </c>
      <c r="TZ1" s="464" t="s">
        <v>1317</v>
      </c>
      <c r="UA1" s="464" t="s">
        <v>1319</v>
      </c>
      <c r="UB1" s="464" t="s">
        <v>1321</v>
      </c>
      <c r="UC1" s="463" t="s">
        <v>1323</v>
      </c>
      <c r="UD1" s="464" t="s">
        <v>1325</v>
      </c>
      <c r="UE1" s="464" t="s">
        <v>1327</v>
      </c>
      <c r="UF1" s="464" t="s">
        <v>1329</v>
      </c>
      <c r="UG1" s="464" t="s">
        <v>1331</v>
      </c>
      <c r="UH1" s="464" t="s">
        <v>1333</v>
      </c>
      <c r="UI1" s="465"/>
    </row>
    <row r="2" spans="1:555" s="122" customFormat="1" hidden="1">
      <c r="A2" s="461" t="s">
        <v>1356</v>
      </c>
      <c r="B2" s="461" t="s">
        <v>1358</v>
      </c>
      <c r="C2" s="461" t="s">
        <v>470</v>
      </c>
      <c r="D2" s="461" t="s">
        <v>1357</v>
      </c>
      <c r="E2" s="461" t="s">
        <v>1359</v>
      </c>
      <c r="F2" s="461" t="s">
        <v>471</v>
      </c>
      <c r="G2" s="462" t="s">
        <v>1360</v>
      </c>
      <c r="H2" s="461" t="s">
        <v>1361</v>
      </c>
      <c r="I2" s="461" t="s">
        <v>1362</v>
      </c>
      <c r="J2" s="461" t="s">
        <v>1449</v>
      </c>
      <c r="K2" s="461" t="s">
        <v>1363</v>
      </c>
      <c r="L2" s="461" t="s">
        <v>1364</v>
      </c>
      <c r="M2" s="461" t="s">
        <v>1365</v>
      </c>
      <c r="N2" s="461" t="s">
        <v>1366</v>
      </c>
      <c r="O2" s="461" t="s">
        <v>1367</v>
      </c>
      <c r="P2" s="461" t="s">
        <v>1468</v>
      </c>
      <c r="Q2" s="461" t="s">
        <v>1503</v>
      </c>
      <c r="R2" s="456" t="str">
        <f>+Presupuesto!D11</f>
        <v>Recurrente</v>
      </c>
      <c r="S2" s="456" t="str">
        <f>+Presupuesto!E11</f>
        <v>Programa / Proyecto 2017</v>
      </c>
      <c r="T2" s="461"/>
      <c r="U2" s="461" t="s">
        <v>393</v>
      </c>
      <c r="V2" s="461" t="s">
        <v>411</v>
      </c>
      <c r="W2" s="461" t="s">
        <v>394</v>
      </c>
      <c r="X2" s="461" t="s">
        <v>395</v>
      </c>
      <c r="Y2" s="461" t="s">
        <v>396</v>
      </c>
      <c r="Z2" s="461" t="s">
        <v>397</v>
      </c>
      <c r="AA2" s="461" t="s">
        <v>398</v>
      </c>
      <c r="AB2" s="461" t="s">
        <v>399</v>
      </c>
      <c r="AC2" s="461" t="s">
        <v>400</v>
      </c>
      <c r="AD2" s="461" t="s">
        <v>401</v>
      </c>
      <c r="AE2" s="461" t="s">
        <v>402</v>
      </c>
      <c r="AF2" s="461" t="s">
        <v>403</v>
      </c>
      <c r="AG2" s="461"/>
      <c r="AH2" s="461" t="s">
        <v>419</v>
      </c>
      <c r="AI2" s="461" t="s">
        <v>420</v>
      </c>
      <c r="AJ2" s="461" t="s">
        <v>421</v>
      </c>
      <c r="AK2" s="461" t="s">
        <v>422</v>
      </c>
      <c r="AL2" s="461" t="s">
        <v>423</v>
      </c>
      <c r="AM2" s="461" t="s">
        <v>426</v>
      </c>
      <c r="AN2" s="461" t="s">
        <v>424</v>
      </c>
      <c r="AO2" s="461" t="s">
        <v>425</v>
      </c>
      <c r="AP2" s="461" t="s">
        <v>427</v>
      </c>
      <c r="AQ2" s="461" t="s">
        <v>428</v>
      </c>
      <c r="AR2" s="461" t="s">
        <v>429</v>
      </c>
      <c r="AS2" s="461" t="s">
        <v>430</v>
      </c>
      <c r="AT2" s="461" t="s">
        <v>431</v>
      </c>
      <c r="AU2" s="461" t="s">
        <v>432</v>
      </c>
      <c r="AV2" s="461" t="s">
        <v>433</v>
      </c>
      <c r="AW2" s="461" t="s">
        <v>434</v>
      </c>
      <c r="AX2" s="461" t="s">
        <v>435</v>
      </c>
      <c r="AY2" s="461" t="s">
        <v>436</v>
      </c>
      <c r="AZ2" s="461" t="s">
        <v>437</v>
      </c>
      <c r="BA2" s="461" t="s">
        <v>438</v>
      </c>
      <c r="BB2" s="461" t="s">
        <v>439</v>
      </c>
      <c r="BC2" s="461" t="s">
        <v>440</v>
      </c>
      <c r="BD2" s="461" t="s">
        <v>441</v>
      </c>
      <c r="BE2" s="461" t="s">
        <v>442</v>
      </c>
      <c r="BF2" s="461" t="s">
        <v>443</v>
      </c>
      <c r="BG2" s="461" t="s">
        <v>444</v>
      </c>
      <c r="BH2" s="461" t="s">
        <v>445</v>
      </c>
      <c r="BI2" s="461" t="s">
        <v>446</v>
      </c>
      <c r="BJ2" s="461" t="s">
        <v>447</v>
      </c>
      <c r="BK2" s="461" t="s">
        <v>448</v>
      </c>
      <c r="BL2" s="461" t="s">
        <v>449</v>
      </c>
      <c r="BM2" s="461" t="s">
        <v>450</v>
      </c>
      <c r="BN2" s="461" t="s">
        <v>451</v>
      </c>
      <c r="BO2" s="461" t="s">
        <v>452</v>
      </c>
      <c r="BP2" s="461" t="s">
        <v>453</v>
      </c>
      <c r="BQ2" s="461" t="s">
        <v>454</v>
      </c>
      <c r="BR2" s="461" t="s">
        <v>455</v>
      </c>
      <c r="BS2" s="461" t="s">
        <v>456</v>
      </c>
      <c r="BT2" s="461" t="s">
        <v>457</v>
      </c>
      <c r="BU2" s="461" t="s">
        <v>458</v>
      </c>
      <c r="BV2" s="461"/>
      <c r="BW2" s="461"/>
      <c r="BX2" s="461"/>
      <c r="BY2" s="461"/>
      <c r="BZ2" s="461"/>
      <c r="CA2" s="461"/>
      <c r="CB2" s="461"/>
      <c r="CC2" s="461"/>
      <c r="CD2" s="461"/>
      <c r="CE2" s="461"/>
      <c r="CF2" s="461"/>
      <c r="CG2" s="461"/>
      <c r="CH2" s="461"/>
      <c r="CI2" s="461"/>
      <c r="CJ2" s="461"/>
      <c r="CK2" s="461"/>
      <c r="CL2" s="461"/>
      <c r="CM2" s="461"/>
      <c r="CN2" s="461"/>
      <c r="CO2" s="461"/>
      <c r="CP2" s="461"/>
      <c r="CQ2" s="461"/>
      <c r="CR2" s="461"/>
      <c r="CS2" s="461"/>
      <c r="CT2" s="461"/>
      <c r="CU2" s="461"/>
      <c r="CV2" s="461"/>
      <c r="CW2" s="461"/>
      <c r="CX2" s="461"/>
      <c r="CY2" s="461"/>
      <c r="CZ2" s="461"/>
      <c r="DA2" s="461"/>
      <c r="DB2" s="461"/>
      <c r="DC2" s="461"/>
      <c r="DD2" s="461"/>
      <c r="DE2" s="461"/>
      <c r="DF2" s="461"/>
      <c r="DG2" s="461"/>
      <c r="DH2" s="461"/>
      <c r="DI2" s="461"/>
      <c r="DJ2" s="461"/>
      <c r="DK2" s="461"/>
      <c r="DL2" s="461"/>
      <c r="DM2" s="461"/>
      <c r="DN2" s="461"/>
      <c r="DO2" s="461"/>
      <c r="DP2" s="461"/>
      <c r="DQ2" s="461"/>
      <c r="DR2" s="461"/>
      <c r="DS2" s="461"/>
      <c r="DT2" s="461"/>
      <c r="DU2" s="461"/>
      <c r="DV2" s="461"/>
      <c r="DW2" s="461"/>
      <c r="DX2" s="461"/>
      <c r="DY2" s="461"/>
      <c r="DZ2" s="461"/>
      <c r="EA2" s="461"/>
      <c r="EB2" s="461"/>
      <c r="EC2" s="461"/>
      <c r="ED2" s="461"/>
      <c r="EE2" s="461"/>
      <c r="EF2" s="461"/>
      <c r="EG2" s="461"/>
      <c r="EH2" s="461"/>
      <c r="EI2" s="461"/>
      <c r="EJ2" s="461"/>
      <c r="EK2" s="461"/>
      <c r="EL2" s="461"/>
      <c r="EM2" s="461"/>
      <c r="EN2" s="461"/>
      <c r="EO2" s="461"/>
      <c r="EP2" s="461"/>
      <c r="EQ2" s="461"/>
      <c r="ER2" s="461"/>
      <c r="ES2" s="461"/>
      <c r="ET2" s="461"/>
      <c r="EU2" s="461"/>
      <c r="EV2" s="461"/>
      <c r="EW2" s="461"/>
      <c r="EX2" s="461"/>
      <c r="EY2" s="461"/>
      <c r="EZ2" s="461"/>
      <c r="FA2" s="461"/>
      <c r="FB2" s="461"/>
      <c r="FC2" s="461"/>
      <c r="FD2" s="461"/>
      <c r="FE2" s="461"/>
      <c r="FF2" s="461"/>
      <c r="FG2" s="461"/>
      <c r="FH2" s="461"/>
      <c r="FI2" s="461"/>
      <c r="FJ2" s="461"/>
      <c r="FK2" s="461"/>
      <c r="FL2" s="461"/>
      <c r="FM2" s="461"/>
      <c r="FN2" s="461"/>
      <c r="FO2" s="461"/>
      <c r="FP2" s="461"/>
      <c r="FQ2" s="461"/>
      <c r="FR2" s="461"/>
      <c r="FS2" s="461"/>
      <c r="FT2" s="461"/>
      <c r="FU2" s="461"/>
      <c r="FV2" s="461"/>
      <c r="FW2" s="461"/>
      <c r="FX2" s="461"/>
      <c r="FY2" s="461"/>
      <c r="FZ2" s="461"/>
      <c r="GA2" s="461"/>
      <c r="GB2" s="461"/>
      <c r="GC2" s="461"/>
      <c r="GD2" s="461"/>
      <c r="GE2" s="461"/>
      <c r="GF2" s="461"/>
      <c r="GG2" s="461"/>
      <c r="GH2" s="461"/>
      <c r="GI2" s="461"/>
      <c r="GJ2" s="461"/>
      <c r="GK2" s="461"/>
      <c r="GL2" s="461"/>
      <c r="GM2" s="461"/>
      <c r="GN2" s="461"/>
      <c r="GO2" s="461"/>
      <c r="GP2" s="461"/>
      <c r="GQ2" s="461"/>
      <c r="GR2" s="461"/>
      <c r="GS2" s="461"/>
      <c r="GT2" s="461"/>
      <c r="GU2" s="461"/>
      <c r="GV2" s="461"/>
      <c r="GW2" s="461"/>
      <c r="GX2" s="461"/>
      <c r="GY2" s="461"/>
      <c r="GZ2" s="461"/>
      <c r="HA2" s="461"/>
      <c r="HB2" s="461"/>
      <c r="HC2" s="461"/>
      <c r="HD2" s="461"/>
      <c r="HE2" s="461"/>
      <c r="HF2" s="461"/>
      <c r="HG2" s="461"/>
      <c r="HH2" s="461"/>
      <c r="HI2" s="461"/>
      <c r="HJ2" s="461"/>
      <c r="HK2" s="461"/>
      <c r="HL2" s="461"/>
      <c r="HM2" s="461"/>
      <c r="HN2" s="461"/>
      <c r="HO2" s="461"/>
      <c r="HP2" s="461"/>
      <c r="HQ2" s="461"/>
      <c r="HR2" s="461"/>
      <c r="HS2" s="461"/>
      <c r="HT2" s="461"/>
      <c r="HU2" s="461"/>
      <c r="HV2" s="461"/>
      <c r="HW2" s="461"/>
      <c r="HX2" s="461"/>
      <c r="HY2" s="461"/>
      <c r="HZ2" s="461"/>
      <c r="IA2" s="461"/>
      <c r="IB2" s="461"/>
      <c r="IC2" s="461"/>
      <c r="ID2" s="461"/>
      <c r="IE2" s="461"/>
      <c r="IF2" s="461"/>
      <c r="IG2" s="461"/>
      <c r="IH2" s="461"/>
      <c r="II2" s="461"/>
      <c r="IJ2" s="461"/>
      <c r="IK2" s="461"/>
      <c r="IL2" s="461"/>
      <c r="IM2" s="461"/>
      <c r="IN2" s="461"/>
      <c r="IO2" s="461"/>
      <c r="IP2" s="461"/>
      <c r="IQ2" s="461"/>
      <c r="IR2" s="461"/>
      <c r="IS2" s="461"/>
      <c r="IT2" s="461"/>
      <c r="IU2" s="461"/>
      <c r="IV2" s="461"/>
      <c r="IW2" s="461"/>
      <c r="IX2" s="461"/>
      <c r="IY2" s="461"/>
      <c r="IZ2" s="461"/>
      <c r="JA2" s="461"/>
      <c r="JB2" s="461"/>
      <c r="JC2" s="461"/>
      <c r="JD2" s="461"/>
      <c r="JE2" s="461"/>
      <c r="JF2" s="461"/>
      <c r="JG2" s="461"/>
      <c r="JH2" s="461"/>
      <c r="JI2" s="461"/>
      <c r="JJ2" s="461"/>
      <c r="JK2" s="461"/>
      <c r="JL2" s="461"/>
      <c r="JM2" s="461"/>
      <c r="JN2" s="461"/>
      <c r="JO2" s="461"/>
      <c r="JP2" s="461"/>
      <c r="JQ2" s="461"/>
      <c r="JR2" s="461"/>
      <c r="JS2" s="461"/>
      <c r="JT2" s="461"/>
      <c r="JU2" s="461"/>
      <c r="JV2" s="461"/>
      <c r="JW2" s="461"/>
      <c r="JX2" s="461"/>
      <c r="JY2" s="461"/>
      <c r="JZ2" s="461"/>
      <c r="KA2" s="461"/>
      <c r="KB2" s="461"/>
      <c r="KC2" s="461"/>
      <c r="KD2" s="461"/>
      <c r="KE2" s="461"/>
      <c r="KF2" s="461"/>
      <c r="KG2" s="461"/>
      <c r="KH2" s="461"/>
      <c r="KI2" s="461"/>
      <c r="KJ2" s="461"/>
      <c r="KK2" s="461"/>
      <c r="KL2" s="461"/>
      <c r="KM2" s="461"/>
      <c r="KN2" s="461"/>
      <c r="KO2" s="461"/>
      <c r="KP2" s="461"/>
      <c r="KQ2" s="461"/>
      <c r="KR2" s="461"/>
      <c r="KS2" s="461"/>
      <c r="KT2" s="461"/>
      <c r="KU2" s="461"/>
      <c r="KV2" s="461"/>
      <c r="KW2" s="461"/>
      <c r="KX2" s="461"/>
      <c r="KY2" s="461"/>
      <c r="KZ2" s="461"/>
      <c r="LA2" s="461"/>
      <c r="LB2" s="461"/>
      <c r="LC2" s="461"/>
      <c r="LD2" s="461"/>
      <c r="LE2" s="461"/>
      <c r="LF2" s="461"/>
      <c r="LG2" s="461"/>
      <c r="LH2" s="461"/>
      <c r="LI2" s="461"/>
      <c r="LJ2" s="461"/>
      <c r="LK2" s="461"/>
      <c r="LL2" s="461"/>
      <c r="LM2" s="461"/>
      <c r="LN2" s="461"/>
      <c r="LO2" s="461"/>
      <c r="LP2" s="461"/>
      <c r="LQ2" s="461"/>
      <c r="LR2" s="461"/>
      <c r="LS2" s="461"/>
      <c r="LT2" s="461"/>
      <c r="LU2" s="461"/>
      <c r="LV2" s="461"/>
      <c r="LW2" s="461"/>
      <c r="LX2" s="461"/>
      <c r="LY2" s="461"/>
      <c r="LZ2" s="461"/>
      <c r="MA2" s="461"/>
      <c r="MB2" s="461"/>
      <c r="MC2" s="461"/>
      <c r="MD2" s="461"/>
      <c r="ME2" s="461"/>
      <c r="MF2" s="461"/>
      <c r="MG2" s="461"/>
      <c r="MH2" s="461"/>
      <c r="MI2" s="461"/>
      <c r="MJ2" s="461"/>
      <c r="MK2" s="461"/>
      <c r="ML2" s="461"/>
      <c r="MM2" s="461"/>
      <c r="MN2" s="461"/>
      <c r="MO2" s="461"/>
      <c r="MP2" s="461"/>
      <c r="MQ2" s="461"/>
      <c r="MR2" s="461"/>
      <c r="MS2" s="461"/>
      <c r="MT2" s="461"/>
      <c r="MU2" s="461"/>
      <c r="MV2" s="461"/>
      <c r="MW2" s="461"/>
      <c r="MX2" s="461"/>
      <c r="MY2" s="461"/>
      <c r="MZ2" s="461"/>
      <c r="NA2" s="461"/>
      <c r="NB2" s="461"/>
      <c r="NC2" s="461"/>
      <c r="ND2" s="461"/>
      <c r="NE2" s="461"/>
      <c r="NF2" s="461"/>
      <c r="NG2" s="461"/>
      <c r="NH2" s="461"/>
      <c r="NI2" s="461"/>
      <c r="NJ2" s="461"/>
      <c r="NK2" s="461"/>
      <c r="NL2" s="461"/>
      <c r="NM2" s="461"/>
      <c r="NN2" s="461"/>
      <c r="NO2" s="461"/>
      <c r="NP2" s="461"/>
      <c r="NQ2" s="461"/>
      <c r="NR2" s="461"/>
      <c r="NS2" s="461"/>
      <c r="NT2" s="461"/>
      <c r="NU2" s="461"/>
      <c r="NV2" s="461"/>
      <c r="NW2" s="461"/>
      <c r="NX2" s="461"/>
      <c r="NY2" s="461"/>
      <c r="NZ2" s="461"/>
      <c r="OA2" s="461"/>
      <c r="OB2" s="461"/>
      <c r="OC2" s="461"/>
      <c r="OD2" s="461"/>
      <c r="OE2" s="461"/>
      <c r="OF2" s="461"/>
      <c r="OG2" s="461"/>
      <c r="OH2" s="461"/>
      <c r="OI2" s="461"/>
      <c r="OJ2" s="461"/>
      <c r="OK2" s="461"/>
      <c r="OL2" s="461"/>
      <c r="OM2" s="461"/>
      <c r="ON2" s="461"/>
      <c r="OO2" s="461"/>
      <c r="OP2" s="461"/>
      <c r="OQ2" s="461"/>
      <c r="OR2" s="461"/>
      <c r="OS2" s="461"/>
      <c r="OT2" s="461"/>
      <c r="OU2" s="461"/>
      <c r="OV2" s="461"/>
      <c r="OW2" s="461"/>
      <c r="OX2" s="461"/>
      <c r="OY2" s="461"/>
      <c r="OZ2" s="461"/>
      <c r="PA2" s="461"/>
      <c r="PB2" s="461"/>
      <c r="PC2" s="461"/>
      <c r="PD2" s="461"/>
      <c r="PE2" s="461"/>
      <c r="PF2" s="461"/>
      <c r="PG2" s="461"/>
      <c r="PH2" s="461"/>
      <c r="PI2" s="461"/>
      <c r="PJ2" s="461"/>
      <c r="PK2" s="461"/>
      <c r="PL2" s="461"/>
      <c r="PM2" s="461"/>
      <c r="PN2" s="461"/>
      <c r="PO2" s="461"/>
      <c r="PP2" s="461"/>
      <c r="PQ2" s="461"/>
      <c r="PR2" s="461"/>
      <c r="PS2" s="461"/>
      <c r="PT2" s="461"/>
      <c r="PU2" s="461"/>
      <c r="PV2" s="461"/>
      <c r="PW2" s="461"/>
      <c r="PX2" s="461"/>
      <c r="PY2" s="461"/>
      <c r="PZ2" s="461"/>
      <c r="QA2" s="461"/>
      <c r="QB2" s="461"/>
      <c r="QC2" s="461"/>
      <c r="QD2" s="461"/>
      <c r="QE2" s="461"/>
      <c r="QF2" s="461"/>
      <c r="QG2" s="461"/>
      <c r="QH2" s="461"/>
      <c r="QI2" s="461"/>
      <c r="QJ2" s="461"/>
      <c r="QK2" s="461"/>
      <c r="QL2" s="461"/>
      <c r="QM2" s="461"/>
      <c r="QN2" s="461"/>
      <c r="QO2" s="461"/>
      <c r="QP2" s="461"/>
      <c r="QQ2" s="461"/>
      <c r="QR2" s="461"/>
      <c r="QS2" s="461"/>
      <c r="QT2" s="461"/>
      <c r="QU2" s="461"/>
      <c r="QV2" s="461"/>
      <c r="QW2" s="461"/>
      <c r="QX2" s="461"/>
      <c r="QY2" s="461"/>
      <c r="QZ2" s="461"/>
      <c r="RA2" s="461"/>
      <c r="RB2" s="461"/>
      <c r="RC2" s="461"/>
      <c r="RD2" s="461"/>
      <c r="RE2" s="461"/>
      <c r="RF2" s="461"/>
      <c r="RG2" s="461"/>
      <c r="RH2" s="461"/>
      <c r="RI2" s="461"/>
      <c r="RJ2" s="461"/>
      <c r="RK2" s="461"/>
      <c r="RL2" s="461"/>
      <c r="RM2" s="461"/>
      <c r="RN2" s="461"/>
      <c r="RO2" s="461"/>
      <c r="RP2" s="461"/>
      <c r="RQ2" s="461"/>
      <c r="RR2" s="461"/>
      <c r="RS2" s="461"/>
      <c r="RT2" s="461"/>
      <c r="RU2" s="461"/>
      <c r="RV2" s="461"/>
      <c r="RW2" s="461"/>
      <c r="RX2" s="461"/>
      <c r="RY2" s="461"/>
      <c r="RZ2" s="461"/>
      <c r="SA2" s="461"/>
      <c r="SB2" s="461"/>
      <c r="SC2" s="461"/>
      <c r="SD2" s="461"/>
      <c r="SE2" s="461"/>
      <c r="SF2" s="461"/>
      <c r="SG2" s="461"/>
      <c r="SH2" s="461"/>
      <c r="SI2" s="461"/>
      <c r="SJ2" s="461"/>
      <c r="SK2" s="461"/>
      <c r="SL2" s="461"/>
      <c r="SM2" s="461"/>
      <c r="SN2" s="461"/>
      <c r="SO2" s="461"/>
      <c r="SP2" s="461"/>
      <c r="SQ2" s="461"/>
      <c r="SR2" s="461"/>
      <c r="SS2" s="461"/>
      <c r="ST2" s="461"/>
      <c r="SU2" s="461"/>
      <c r="SV2" s="461"/>
      <c r="SW2" s="461"/>
      <c r="SX2" s="461"/>
      <c r="SY2" s="461"/>
      <c r="SZ2" s="461"/>
      <c r="TA2" s="461"/>
      <c r="TB2" s="461"/>
      <c r="TC2" s="461"/>
      <c r="TD2" s="461"/>
      <c r="TE2" s="461"/>
      <c r="TF2" s="461"/>
      <c r="TG2" s="461"/>
      <c r="TH2" s="461"/>
      <c r="TI2" s="461"/>
      <c r="TJ2" s="461"/>
      <c r="TK2" s="461"/>
      <c r="TL2" s="461"/>
      <c r="TM2" s="461"/>
      <c r="TN2" s="461"/>
      <c r="TO2" s="461"/>
      <c r="TP2" s="461"/>
      <c r="TQ2" s="461"/>
      <c r="TR2" s="461"/>
      <c r="TS2" s="461"/>
      <c r="TT2" s="461"/>
      <c r="TU2" s="461"/>
      <c r="TV2" s="461"/>
      <c r="TW2" s="461"/>
      <c r="TX2" s="461"/>
      <c r="TY2" s="461"/>
      <c r="TZ2" s="461"/>
      <c r="UA2" s="461"/>
      <c r="UB2" s="461"/>
      <c r="UC2" s="461"/>
      <c r="UD2" s="461"/>
      <c r="UE2" s="461"/>
      <c r="UF2" s="461"/>
      <c r="UG2" s="461"/>
      <c r="UH2" s="461"/>
      <c r="UI2" s="461"/>
    </row>
    <row r="3" spans="1:555" s="122" customFormat="1" hidden="1">
      <c r="A3" s="459"/>
      <c r="B3" s="459"/>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60">
        <v>2500</v>
      </c>
      <c r="AI3" s="460">
        <v>1900</v>
      </c>
      <c r="AJ3" s="460">
        <v>1650</v>
      </c>
      <c r="AK3" s="460">
        <v>1580</v>
      </c>
      <c r="AL3" s="460">
        <v>2250</v>
      </c>
      <c r="AM3" s="460">
        <v>1650</v>
      </c>
      <c r="AN3" s="460">
        <v>1400</v>
      </c>
      <c r="AO3" s="460">
        <v>1340</v>
      </c>
      <c r="AP3" s="460">
        <v>2000</v>
      </c>
      <c r="AQ3" s="460">
        <v>1400</v>
      </c>
      <c r="AR3" s="460">
        <v>1150</v>
      </c>
      <c r="AS3" s="460">
        <v>1100</v>
      </c>
      <c r="AT3" s="460">
        <v>1750</v>
      </c>
      <c r="AU3" s="460">
        <v>1150</v>
      </c>
      <c r="AV3" s="460">
        <v>900</v>
      </c>
      <c r="AW3" s="460">
        <v>860</v>
      </c>
      <c r="AX3" s="460">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59"/>
      <c r="CU3" s="459"/>
      <c r="CV3" s="459"/>
      <c r="CW3" s="459"/>
      <c r="CX3" s="459"/>
      <c r="CY3" s="459"/>
      <c r="CZ3" s="459"/>
      <c r="DA3" s="459"/>
      <c r="DB3" s="459"/>
      <c r="DC3" s="459"/>
      <c r="DD3" s="459"/>
      <c r="DE3" s="459"/>
      <c r="DF3" s="459"/>
      <c r="DG3" s="459"/>
      <c r="DH3" s="459"/>
      <c r="DI3" s="459"/>
      <c r="DJ3" s="459"/>
      <c r="DK3" s="459"/>
      <c r="DL3" s="459"/>
      <c r="DM3" s="459"/>
      <c r="DN3" s="459"/>
      <c r="DO3" s="459"/>
      <c r="DP3" s="459"/>
      <c r="DQ3" s="459"/>
      <c r="DR3" s="459"/>
      <c r="DS3" s="459"/>
      <c r="DT3" s="459"/>
      <c r="DU3" s="459"/>
      <c r="DV3" s="459"/>
      <c r="DW3" s="459"/>
      <c r="DX3" s="459"/>
      <c r="DY3" s="459"/>
      <c r="DZ3" s="459"/>
      <c r="EA3" s="459"/>
      <c r="EB3" s="459"/>
      <c r="EC3" s="459"/>
      <c r="ED3" s="459"/>
      <c r="EE3" s="459"/>
      <c r="EF3" s="459"/>
      <c r="EG3" s="459"/>
      <c r="EH3" s="459"/>
      <c r="EI3" s="459"/>
      <c r="EJ3" s="459"/>
      <c r="EK3" s="459"/>
      <c r="EL3" s="459"/>
      <c r="EM3" s="459"/>
      <c r="EN3" s="459"/>
      <c r="EO3" s="459"/>
      <c r="EP3" s="459"/>
      <c r="EQ3" s="459"/>
      <c r="ER3" s="459"/>
      <c r="ES3" s="459"/>
      <c r="ET3" s="459"/>
      <c r="EU3" s="459"/>
      <c r="EV3" s="459"/>
      <c r="EW3" s="459"/>
      <c r="EX3" s="459"/>
      <c r="EY3" s="459"/>
      <c r="EZ3" s="459"/>
      <c r="FA3" s="459"/>
      <c r="FB3" s="459"/>
      <c r="FC3" s="459"/>
      <c r="FD3" s="459"/>
      <c r="FE3" s="459"/>
      <c r="FF3" s="459"/>
      <c r="FG3" s="459"/>
      <c r="FH3" s="459"/>
      <c r="FI3" s="459"/>
      <c r="FJ3" s="459"/>
      <c r="FK3" s="459"/>
      <c r="FL3" s="459"/>
      <c r="FM3" s="459"/>
      <c r="FN3" s="459"/>
      <c r="FO3" s="459"/>
      <c r="FP3" s="459"/>
      <c r="FQ3" s="459"/>
      <c r="FR3" s="459"/>
      <c r="FS3" s="459"/>
      <c r="FT3" s="459"/>
      <c r="FU3" s="459"/>
      <c r="FV3" s="459"/>
      <c r="FW3" s="459"/>
      <c r="FX3" s="459"/>
      <c r="FY3" s="459"/>
      <c r="FZ3" s="459"/>
      <c r="GA3" s="459"/>
      <c r="GB3" s="459"/>
      <c r="GC3" s="459"/>
      <c r="GD3" s="459"/>
      <c r="GE3" s="459"/>
      <c r="GF3" s="459"/>
      <c r="GG3" s="459"/>
      <c r="GH3" s="459"/>
      <c r="GI3" s="459"/>
      <c r="GJ3" s="459"/>
      <c r="GK3" s="459"/>
      <c r="GL3" s="459"/>
      <c r="GM3" s="459"/>
      <c r="GN3" s="459"/>
      <c r="GO3" s="459"/>
      <c r="GP3" s="459"/>
      <c r="GQ3" s="459"/>
      <c r="GR3" s="459"/>
      <c r="GS3" s="459"/>
      <c r="GT3" s="459"/>
      <c r="GU3" s="459"/>
      <c r="GV3" s="459"/>
      <c r="GW3" s="459"/>
      <c r="GX3" s="459"/>
      <c r="GY3" s="459"/>
      <c r="GZ3" s="459"/>
      <c r="HA3" s="459"/>
      <c r="HB3" s="459"/>
      <c r="HC3" s="459"/>
      <c r="HD3" s="459"/>
      <c r="HE3" s="459"/>
      <c r="HF3" s="459"/>
      <c r="HG3" s="459"/>
      <c r="HH3" s="459"/>
      <c r="HI3" s="459"/>
      <c r="HJ3" s="459"/>
      <c r="HK3" s="459"/>
      <c r="HL3" s="459"/>
      <c r="HM3" s="459"/>
      <c r="HN3" s="459"/>
      <c r="HO3" s="459"/>
      <c r="HP3" s="459"/>
      <c r="HQ3" s="459"/>
      <c r="HR3" s="459"/>
      <c r="HS3" s="459"/>
      <c r="HT3" s="459"/>
      <c r="HU3" s="459"/>
      <c r="HV3" s="459"/>
      <c r="HW3" s="459"/>
      <c r="HX3" s="459"/>
      <c r="HY3" s="459"/>
      <c r="HZ3" s="459"/>
      <c r="IA3" s="459"/>
      <c r="IB3" s="459"/>
      <c r="IC3" s="459"/>
      <c r="ID3" s="459"/>
      <c r="IE3" s="459"/>
      <c r="IF3" s="459"/>
      <c r="IG3" s="459"/>
      <c r="IH3" s="459"/>
      <c r="II3" s="459"/>
      <c r="IJ3" s="459"/>
      <c r="IK3" s="459"/>
      <c r="IL3" s="459"/>
      <c r="IM3" s="459"/>
      <c r="IN3" s="459"/>
      <c r="IO3" s="459"/>
      <c r="IP3" s="459"/>
      <c r="IQ3" s="459"/>
      <c r="IR3" s="459"/>
      <c r="IS3" s="459"/>
      <c r="IT3" s="459"/>
      <c r="IU3" s="459"/>
      <c r="IV3" s="459"/>
      <c r="IW3" s="459"/>
      <c r="IX3" s="459"/>
      <c r="IY3" s="459"/>
      <c r="IZ3" s="459"/>
      <c r="JA3" s="459"/>
      <c r="JB3" s="459"/>
      <c r="JC3" s="459"/>
      <c r="JD3" s="459"/>
      <c r="JE3" s="459"/>
      <c r="JF3" s="459"/>
      <c r="JG3" s="459"/>
      <c r="JH3" s="459"/>
      <c r="JI3" s="459"/>
      <c r="JJ3" s="459"/>
      <c r="JK3" s="459"/>
      <c r="JL3" s="459"/>
      <c r="JM3" s="459"/>
      <c r="JN3" s="459"/>
      <c r="JO3" s="459"/>
      <c r="JP3" s="459"/>
      <c r="JQ3" s="459"/>
      <c r="JR3" s="459"/>
      <c r="JS3" s="459"/>
      <c r="JT3" s="459"/>
      <c r="JU3" s="459"/>
      <c r="JV3" s="459"/>
      <c r="JW3" s="459"/>
      <c r="JX3" s="459"/>
      <c r="JY3" s="459"/>
      <c r="JZ3" s="459"/>
      <c r="KA3" s="459"/>
      <c r="KB3" s="459"/>
      <c r="KC3" s="459"/>
      <c r="KD3" s="459"/>
      <c r="KE3" s="459"/>
      <c r="KF3" s="459"/>
      <c r="KG3" s="459"/>
      <c r="KH3" s="459"/>
      <c r="KI3" s="459"/>
      <c r="KJ3" s="459"/>
      <c r="KK3" s="459"/>
      <c r="KL3" s="459"/>
      <c r="KM3" s="459"/>
      <c r="KN3" s="459"/>
      <c r="KO3" s="459"/>
      <c r="KP3" s="459"/>
      <c r="KQ3" s="459"/>
      <c r="KR3" s="459"/>
      <c r="KS3" s="459"/>
      <c r="KT3" s="459"/>
      <c r="KU3" s="459"/>
      <c r="KV3" s="459"/>
      <c r="KW3" s="459"/>
      <c r="KX3" s="459"/>
      <c r="KY3" s="459"/>
      <c r="KZ3" s="459"/>
      <c r="LA3" s="459"/>
      <c r="LB3" s="459"/>
      <c r="LC3" s="459"/>
      <c r="LD3" s="459"/>
      <c r="LE3" s="459"/>
      <c r="LF3" s="459"/>
      <c r="LG3" s="459"/>
      <c r="LH3" s="459"/>
      <c r="LI3" s="459"/>
      <c r="LJ3" s="459"/>
      <c r="LK3" s="459"/>
      <c r="LL3" s="459"/>
      <c r="LM3" s="459"/>
      <c r="LN3" s="459"/>
      <c r="LO3" s="459"/>
      <c r="LP3" s="459"/>
      <c r="LQ3" s="459"/>
      <c r="LR3" s="459"/>
      <c r="LS3" s="459"/>
      <c r="LT3" s="459"/>
      <c r="LU3" s="459"/>
      <c r="LV3" s="459"/>
      <c r="LW3" s="459"/>
      <c r="LX3" s="459"/>
      <c r="LY3" s="459"/>
      <c r="LZ3" s="459"/>
      <c r="MA3" s="459"/>
      <c r="MB3" s="459"/>
      <c r="MC3" s="459"/>
      <c r="MD3" s="459"/>
      <c r="ME3" s="459"/>
      <c r="MF3" s="459"/>
      <c r="MG3" s="459"/>
      <c r="MH3" s="459"/>
      <c r="MI3" s="459"/>
      <c r="MJ3" s="459"/>
      <c r="MK3" s="459"/>
      <c r="ML3" s="459"/>
      <c r="MM3" s="459"/>
      <c r="MN3" s="459"/>
      <c r="MO3" s="459"/>
      <c r="MP3" s="459"/>
      <c r="MQ3" s="459"/>
      <c r="MR3" s="459"/>
      <c r="MS3" s="459"/>
      <c r="MT3" s="459"/>
      <c r="MU3" s="459"/>
      <c r="MV3" s="459"/>
      <c r="MW3" s="459"/>
      <c r="MX3" s="459"/>
      <c r="MY3" s="459"/>
      <c r="MZ3" s="459"/>
      <c r="NA3" s="459"/>
      <c r="NB3" s="459"/>
      <c r="NC3" s="459"/>
      <c r="ND3" s="459"/>
      <c r="NE3" s="459"/>
      <c r="NF3" s="459"/>
      <c r="NG3" s="459"/>
      <c r="NH3" s="459"/>
      <c r="NI3" s="459"/>
      <c r="NJ3" s="459"/>
      <c r="NK3" s="459"/>
      <c r="NL3" s="459"/>
      <c r="NM3" s="459"/>
      <c r="NN3" s="459"/>
      <c r="NO3" s="459"/>
      <c r="NP3" s="459"/>
      <c r="NQ3" s="459"/>
      <c r="NR3" s="459"/>
      <c r="NS3" s="459"/>
      <c r="NT3" s="459"/>
      <c r="NU3" s="459"/>
      <c r="NV3" s="459"/>
      <c r="NW3" s="459"/>
      <c r="NX3" s="459"/>
      <c r="NY3" s="459"/>
      <c r="NZ3" s="459"/>
      <c r="OA3" s="459"/>
      <c r="OB3" s="459"/>
      <c r="OC3" s="459"/>
      <c r="OD3" s="459"/>
      <c r="OE3" s="459"/>
      <c r="OF3" s="459"/>
      <c r="OG3" s="459"/>
      <c r="OH3" s="459"/>
      <c r="OI3" s="459"/>
      <c r="OJ3" s="459"/>
      <c r="OK3" s="459"/>
      <c r="OL3" s="459"/>
      <c r="OM3" s="459"/>
      <c r="ON3" s="459"/>
      <c r="OO3" s="459"/>
      <c r="OP3" s="459"/>
      <c r="OQ3" s="459"/>
      <c r="OR3" s="459"/>
      <c r="OS3" s="459"/>
      <c r="OT3" s="459"/>
      <c r="OU3" s="459"/>
      <c r="OV3" s="459"/>
      <c r="OW3" s="459"/>
      <c r="OX3" s="459"/>
      <c r="OY3" s="459"/>
      <c r="OZ3" s="459"/>
      <c r="PA3" s="459"/>
      <c r="PB3" s="459"/>
      <c r="PC3" s="459"/>
      <c r="PD3" s="459"/>
      <c r="PE3" s="459"/>
      <c r="PF3" s="459"/>
      <c r="PG3" s="459"/>
      <c r="PH3" s="459"/>
      <c r="PI3" s="459"/>
      <c r="PJ3" s="459"/>
      <c r="PK3" s="459"/>
      <c r="PL3" s="459"/>
      <c r="PM3" s="459"/>
      <c r="PN3" s="459"/>
      <c r="PO3" s="459"/>
      <c r="PP3" s="459"/>
      <c r="PQ3" s="459"/>
      <c r="PR3" s="459"/>
      <c r="PS3" s="459"/>
      <c r="PT3" s="459"/>
      <c r="PU3" s="459"/>
      <c r="PV3" s="459"/>
      <c r="PW3" s="459"/>
      <c r="PX3" s="459"/>
      <c r="PY3" s="459"/>
      <c r="PZ3" s="459"/>
      <c r="QA3" s="459"/>
      <c r="QB3" s="459"/>
      <c r="QC3" s="459"/>
      <c r="QD3" s="459"/>
      <c r="QE3" s="459"/>
      <c r="QF3" s="459"/>
      <c r="QG3" s="459"/>
      <c r="QH3" s="459"/>
      <c r="QI3" s="459"/>
      <c r="QJ3" s="459"/>
      <c r="QK3" s="459"/>
      <c r="QL3" s="459"/>
      <c r="QM3" s="459"/>
      <c r="QN3" s="459"/>
      <c r="QO3" s="459"/>
      <c r="QP3" s="459"/>
      <c r="QQ3" s="459"/>
      <c r="QR3" s="459"/>
      <c r="QS3" s="459"/>
      <c r="QT3" s="459"/>
      <c r="QU3" s="459"/>
      <c r="QV3" s="459"/>
      <c r="QW3" s="459"/>
      <c r="QX3" s="459"/>
      <c r="QY3" s="459"/>
      <c r="QZ3" s="459"/>
      <c r="RA3" s="459"/>
      <c r="RB3" s="459"/>
      <c r="RC3" s="459"/>
      <c r="RD3" s="459"/>
      <c r="RE3" s="459"/>
      <c r="RF3" s="459"/>
      <c r="RG3" s="459"/>
      <c r="RH3" s="459"/>
      <c r="RI3" s="459"/>
      <c r="RJ3" s="459"/>
      <c r="RK3" s="459"/>
      <c r="RL3" s="459"/>
      <c r="RM3" s="459"/>
      <c r="RN3" s="459"/>
      <c r="RO3" s="459"/>
      <c r="RP3" s="459"/>
      <c r="RQ3" s="459"/>
      <c r="RR3" s="459"/>
      <c r="RS3" s="459"/>
      <c r="RT3" s="459"/>
      <c r="RU3" s="459"/>
      <c r="RV3" s="459"/>
      <c r="RW3" s="459"/>
      <c r="RX3" s="459"/>
      <c r="RY3" s="459"/>
      <c r="RZ3" s="459"/>
      <c r="SA3" s="459"/>
      <c r="SB3" s="459"/>
      <c r="SC3" s="459"/>
      <c r="SD3" s="459"/>
      <c r="SE3" s="459"/>
      <c r="SF3" s="459"/>
      <c r="SG3" s="459"/>
      <c r="SH3" s="459"/>
      <c r="SI3" s="459"/>
      <c r="SJ3" s="459"/>
      <c r="SK3" s="459"/>
      <c r="SL3" s="459"/>
      <c r="SM3" s="459"/>
      <c r="SN3" s="459"/>
      <c r="SO3" s="459"/>
      <c r="SP3" s="459"/>
      <c r="SQ3" s="459"/>
      <c r="SR3" s="459"/>
      <c r="SS3" s="459"/>
      <c r="ST3" s="459"/>
      <c r="SU3" s="459"/>
      <c r="SV3" s="459"/>
      <c r="SW3" s="459"/>
      <c r="SX3" s="459"/>
      <c r="SY3" s="459"/>
      <c r="SZ3" s="459"/>
      <c r="TA3" s="459"/>
      <c r="TB3" s="459"/>
      <c r="TC3" s="459"/>
      <c r="TD3" s="459"/>
      <c r="TE3" s="459"/>
      <c r="TF3" s="459"/>
      <c r="TG3" s="459"/>
      <c r="TH3" s="459"/>
      <c r="TI3" s="459"/>
      <c r="TJ3" s="459"/>
      <c r="TK3" s="459"/>
      <c r="TL3" s="459"/>
      <c r="TM3" s="459"/>
      <c r="TN3" s="459"/>
      <c r="TO3" s="459"/>
      <c r="TP3" s="459"/>
      <c r="TQ3" s="459"/>
      <c r="TR3" s="459"/>
      <c r="TS3" s="459"/>
      <c r="TT3" s="459"/>
      <c r="TU3" s="459"/>
      <c r="TV3" s="459"/>
      <c r="TW3" s="459"/>
      <c r="TX3" s="459"/>
      <c r="TY3" s="459"/>
      <c r="TZ3" s="459"/>
      <c r="UA3" s="459"/>
      <c r="UB3" s="459"/>
      <c r="UC3" s="459"/>
      <c r="UD3" s="459"/>
      <c r="UE3" s="459"/>
      <c r="UF3" s="459"/>
      <c r="UG3" s="459"/>
      <c r="UH3" s="459"/>
      <c r="UI3" s="459"/>
    </row>
    <row r="4" spans="1:555" ht="15.75" thickBot="1"/>
    <row r="5" spans="1:555" ht="53.25" thickBot="1">
      <c r="C5" s="87" t="s">
        <v>384</v>
      </c>
      <c r="D5" s="198">
        <f>SUMIF(C:C,$C$10,D:D)</f>
        <v>11859286.24925</v>
      </c>
    </row>
    <row r="6" spans="1:555">
      <c r="C6" s="107"/>
      <c r="D6" s="107"/>
      <c r="E6" s="107"/>
      <c r="F6" s="107"/>
      <c r="G6" s="78"/>
      <c r="H6" s="107"/>
      <c r="I6" s="107"/>
    </row>
    <row r="7" spans="1:555">
      <c r="C7" s="107"/>
      <c r="D7" s="107"/>
      <c r="E7" s="107"/>
      <c r="F7" s="107"/>
      <c r="G7" s="79" t="s">
        <v>2122</v>
      </c>
      <c r="H7" s="107"/>
      <c r="I7" s="107"/>
    </row>
    <row r="8" spans="1:555">
      <c r="C8" s="107"/>
      <c r="D8" s="107"/>
      <c r="E8" s="107"/>
      <c r="F8" s="107"/>
      <c r="G8" s="79" t="s">
        <v>2123</v>
      </c>
      <c r="H8" s="107"/>
      <c r="I8" s="107"/>
    </row>
    <row r="9" spans="1:555" ht="15.75" thickBot="1">
      <c r="C9" s="107"/>
      <c r="D9" s="107"/>
      <c r="E9" s="107"/>
      <c r="F9" s="107"/>
      <c r="G9" s="78"/>
      <c r="H9" s="107"/>
      <c r="I9" s="107"/>
      <c r="K9" s="176"/>
    </row>
    <row r="10" spans="1:555" ht="15.75" thickBot="1">
      <c r="C10" s="157" t="s">
        <v>53</v>
      </c>
      <c r="D10" s="373">
        <f>SUM(F17:F51)</f>
        <v>12096</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71">
        <v>1111</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Participación en las comisiones de diseño curricular de los departamentos de la Facultad Ecónomia administrativo para las carreras de TUAB y TUMF; solicitud a la facultad y VRA la implementación de los diseños curriculares; implementación de los nuevos diseños</v>
      </c>
      <c r="D14" s="31"/>
      <c r="E14" s="93"/>
      <c r="F14" s="93"/>
      <c r="G14" s="93"/>
      <c r="H14" s="76"/>
      <c r="I14" s="76"/>
      <c r="J14" s="76"/>
      <c r="K14" s="112"/>
    </row>
    <row r="15" spans="1:555" ht="15.75" thickBot="1">
      <c r="F15" s="93"/>
      <c r="G15" s="76"/>
      <c r="H15" s="76"/>
      <c r="I15" s="76"/>
    </row>
    <row r="16" spans="1:555" ht="15.75" thickBot="1">
      <c r="C16" s="129" t="s">
        <v>44</v>
      </c>
      <c r="D16" s="129" t="s">
        <v>55</v>
      </c>
      <c r="E16" s="136" t="s">
        <v>57</v>
      </c>
      <c r="F16" s="135" t="s">
        <v>27</v>
      </c>
      <c r="G16" s="133" t="s">
        <v>130</v>
      </c>
      <c r="H16" s="136" t="s">
        <v>46</v>
      </c>
      <c r="I16" s="133" t="s">
        <v>131</v>
      </c>
      <c r="J16" s="133" t="s">
        <v>409</v>
      </c>
      <c r="K16" s="133" t="s">
        <v>410</v>
      </c>
    </row>
    <row r="17" spans="3:11" hidden="1">
      <c r="C17" s="220" t="s">
        <v>427</v>
      </c>
      <c r="D17" s="221"/>
      <c r="E17" s="219">
        <f>HLOOKUP(C17,$AH$2:$BU$3,2,0)</f>
        <v>2000</v>
      </c>
      <c r="F17" s="97">
        <f t="shared" ref="F17:F51" si="0">D17*E17</f>
        <v>0</v>
      </c>
      <c r="G17" s="161"/>
      <c r="H17" s="142"/>
      <c r="I17" s="130" t="e">
        <f>VLOOKUP(H17,Presupuesto!$B$11:$C$565,2,0)</f>
        <v>#N/A</v>
      </c>
      <c r="J17" s="218" t="s">
        <v>1503</v>
      </c>
      <c r="K17" s="98" t="s">
        <v>393</v>
      </c>
    </row>
    <row r="18" spans="3:11">
      <c r="C18" s="141" t="s">
        <v>427</v>
      </c>
      <c r="D18" s="158">
        <v>2.75</v>
      </c>
      <c r="E18" s="123">
        <v>2000</v>
      </c>
      <c r="F18" s="97">
        <f t="shared" ref="F18:F24" si="1">D18*E18</f>
        <v>5500</v>
      </c>
      <c r="G18" s="161" t="s">
        <v>128</v>
      </c>
      <c r="H18" s="142" t="s">
        <v>760</v>
      </c>
      <c r="I18" s="130" t="str">
        <f>VLOOKUP(H18,Presupuesto!$B$11:$C$565,2,0)</f>
        <v>VIATICOS NACIONALES</v>
      </c>
      <c r="J18" s="98" t="s">
        <v>1356</v>
      </c>
      <c r="K18" s="98" t="s">
        <v>394</v>
      </c>
    </row>
    <row r="19" spans="3:11">
      <c r="C19" s="141" t="s">
        <v>427</v>
      </c>
      <c r="D19" s="158">
        <v>2.75</v>
      </c>
      <c r="E19" s="123">
        <v>2000</v>
      </c>
      <c r="F19" s="97">
        <f t="shared" si="1"/>
        <v>5500</v>
      </c>
      <c r="G19" s="161" t="s">
        <v>128</v>
      </c>
      <c r="H19" s="142" t="s">
        <v>760</v>
      </c>
      <c r="I19" s="130" t="str">
        <f>VLOOKUP(H19,Presupuesto!$B$11:$C$565,2,0)</f>
        <v>VIATICOS NACIONALES</v>
      </c>
      <c r="J19" s="98" t="s">
        <v>1356</v>
      </c>
      <c r="K19" s="98" t="s">
        <v>394</v>
      </c>
    </row>
    <row r="20" spans="3:11">
      <c r="C20" s="141" t="s">
        <v>2022</v>
      </c>
      <c r="D20" s="158">
        <v>2</v>
      </c>
      <c r="E20" s="123">
        <f>274*2</f>
        <v>548</v>
      </c>
      <c r="F20" s="97">
        <f t="shared" si="1"/>
        <v>1096</v>
      </c>
      <c r="G20" s="161" t="s">
        <v>128</v>
      </c>
      <c r="H20" s="142" t="s">
        <v>748</v>
      </c>
      <c r="I20" s="130" t="str">
        <f>VLOOKUP(H20,Presupuesto!$B$11:$C$565,2,0)</f>
        <v>PASAJES NACIONALES</v>
      </c>
      <c r="J20" s="98" t="s">
        <v>1356</v>
      </c>
      <c r="K20" s="98" t="s">
        <v>394</v>
      </c>
    </row>
    <row r="21" spans="3:11" hidden="1">
      <c r="C21" s="141"/>
      <c r="D21" s="158"/>
      <c r="E21" s="123"/>
      <c r="F21" s="97">
        <f t="shared" si="1"/>
        <v>0</v>
      </c>
      <c r="G21" s="161"/>
      <c r="H21" s="142"/>
      <c r="I21" s="130" t="e">
        <f>VLOOKUP(H21,Presupuesto!$B$11:$C$565,2,0)</f>
        <v>#N/A</v>
      </c>
      <c r="J21" s="98" t="str">
        <f t="shared" ref="J21:J51" si="2">$J$17</f>
        <v>Gestión Tecnologías de Información y Comunicación</v>
      </c>
      <c r="K21" s="98" t="s">
        <v>411</v>
      </c>
    </row>
    <row r="22" spans="3:11" hidden="1">
      <c r="C22" s="141"/>
      <c r="D22" s="158"/>
      <c r="E22" s="123"/>
      <c r="F22" s="97">
        <f t="shared" si="1"/>
        <v>0</v>
      </c>
      <c r="G22" s="161"/>
      <c r="H22" s="142"/>
      <c r="I22" s="130" t="e">
        <f>VLOOKUP(H22,Presupuesto!$B$11:$C$565,2,0)</f>
        <v>#N/A</v>
      </c>
      <c r="J22" s="98" t="str">
        <f t="shared" si="2"/>
        <v>Gestión Tecnologías de Información y Comunicación</v>
      </c>
      <c r="K22" s="98" t="s">
        <v>400</v>
      </c>
    </row>
    <row r="23" spans="3:11" hidden="1">
      <c r="C23" s="141"/>
      <c r="D23" s="158"/>
      <c r="E23" s="123"/>
      <c r="F23" s="97">
        <f t="shared" si="1"/>
        <v>0</v>
      </c>
      <c r="G23" s="161"/>
      <c r="H23" s="142"/>
      <c r="I23" s="130" t="e">
        <f>VLOOKUP(H23,Presupuesto!$B$11:$C$565,2,0)</f>
        <v>#N/A</v>
      </c>
      <c r="J23" s="98" t="str">
        <f t="shared" si="2"/>
        <v>Gestión Tecnologías de Información y Comunicación</v>
      </c>
      <c r="K23" s="98" t="s">
        <v>411</v>
      </c>
    </row>
    <row r="24" spans="3:11" hidden="1">
      <c r="C24" s="141"/>
      <c r="D24" s="158"/>
      <c r="E24" s="123"/>
      <c r="F24" s="97">
        <f t="shared" si="1"/>
        <v>0</v>
      </c>
      <c r="G24" s="161"/>
      <c r="H24" s="142"/>
      <c r="I24" s="130" t="e">
        <f>VLOOKUP(H24,Presupuesto!$B$11:$C$565,2,0)</f>
        <v>#N/A</v>
      </c>
      <c r="J24" s="98" t="str">
        <f t="shared" si="2"/>
        <v>Gestión Tecnologías de Información y Comunicación</v>
      </c>
      <c r="K24" s="98" t="s">
        <v>411</v>
      </c>
    </row>
    <row r="25" spans="3:11" hidden="1">
      <c r="C25" s="141"/>
      <c r="D25" s="158"/>
      <c r="E25" s="123"/>
      <c r="F25" s="97">
        <f t="shared" si="0"/>
        <v>0</v>
      </c>
      <c r="G25" s="161"/>
      <c r="H25" s="142"/>
      <c r="I25" s="130" t="e">
        <f>VLOOKUP(H25,Presupuesto!$B$11:$C$565,2,0)</f>
        <v>#N/A</v>
      </c>
      <c r="J25" s="98" t="str">
        <f t="shared" si="2"/>
        <v>Gestión Tecnologías de Información y Comunicación</v>
      </c>
      <c r="K25" s="98" t="s">
        <v>411</v>
      </c>
    </row>
    <row r="26" spans="3:11" hidden="1">
      <c r="C26" s="141"/>
      <c r="D26" s="158"/>
      <c r="E26" s="123"/>
      <c r="F26" s="97">
        <f t="shared" si="0"/>
        <v>0</v>
      </c>
      <c r="G26" s="161"/>
      <c r="H26" s="142"/>
      <c r="I26" s="130" t="e">
        <f>VLOOKUP(H26,Presupuesto!$B$11:$C$565,2,0)</f>
        <v>#N/A</v>
      </c>
      <c r="J26" s="98" t="str">
        <f t="shared" si="2"/>
        <v>Gestión Tecnologías de Información y Comunicación</v>
      </c>
      <c r="K26" s="98" t="s">
        <v>411</v>
      </c>
    </row>
    <row r="27" spans="3:11" hidden="1">
      <c r="C27" s="141"/>
      <c r="D27" s="158"/>
      <c r="E27" s="123"/>
      <c r="F27" s="97">
        <f t="shared" si="0"/>
        <v>0</v>
      </c>
      <c r="G27" s="161"/>
      <c r="H27" s="142"/>
      <c r="I27" s="130" t="e">
        <f>VLOOKUP(H27,Presupuesto!$B$11:$C$565,2,0)</f>
        <v>#N/A</v>
      </c>
      <c r="J27" s="98" t="str">
        <f t="shared" si="2"/>
        <v>Gestión Tecnologías de Información y Comunicación</v>
      </c>
      <c r="K27" s="98" t="s">
        <v>411</v>
      </c>
    </row>
    <row r="28" spans="3:11" hidden="1">
      <c r="C28" s="141"/>
      <c r="D28" s="158"/>
      <c r="E28" s="123"/>
      <c r="F28" s="97">
        <f t="shared" si="0"/>
        <v>0</v>
      </c>
      <c r="G28" s="161"/>
      <c r="H28" s="142"/>
      <c r="I28" s="130" t="e">
        <f>VLOOKUP(H28,Presupuesto!$B$11:$C$565,2,0)</f>
        <v>#N/A</v>
      </c>
      <c r="J28" s="98" t="str">
        <f t="shared" si="2"/>
        <v>Gestión Tecnologías de Información y Comunicación</v>
      </c>
      <c r="K28" s="98" t="s">
        <v>411</v>
      </c>
    </row>
    <row r="29" spans="3:11" hidden="1">
      <c r="C29" s="141"/>
      <c r="D29" s="158"/>
      <c r="E29" s="123"/>
      <c r="F29" s="97">
        <f t="shared" si="0"/>
        <v>0</v>
      </c>
      <c r="G29" s="161"/>
      <c r="H29" s="142"/>
      <c r="I29" s="130" t="e">
        <f>VLOOKUP(H29,Presupuesto!$B$11:$C$565,2,0)</f>
        <v>#N/A</v>
      </c>
      <c r="J29" s="98" t="str">
        <f t="shared" si="2"/>
        <v>Gestión Tecnologías de Información y Comunicación</v>
      </c>
      <c r="K29" s="98" t="s">
        <v>411</v>
      </c>
    </row>
    <row r="30" spans="3:11" hidden="1">
      <c r="C30" s="141"/>
      <c r="D30" s="158"/>
      <c r="E30" s="123"/>
      <c r="F30" s="97">
        <f t="shared" si="0"/>
        <v>0</v>
      </c>
      <c r="G30" s="161"/>
      <c r="H30" s="142"/>
      <c r="I30" s="130" t="e">
        <f>VLOOKUP(H30,Presupuesto!$B$11:$C$565,2,0)</f>
        <v>#N/A</v>
      </c>
      <c r="J30" s="98" t="str">
        <f t="shared" si="2"/>
        <v>Gestión Tecnologías de Información y Comunicación</v>
      </c>
      <c r="K30" s="98" t="s">
        <v>411</v>
      </c>
    </row>
    <row r="31" spans="3:11" hidden="1">
      <c r="C31" s="141"/>
      <c r="D31" s="158"/>
      <c r="E31" s="123"/>
      <c r="F31" s="97">
        <f t="shared" si="0"/>
        <v>0</v>
      </c>
      <c r="G31" s="161"/>
      <c r="H31" s="142"/>
      <c r="I31" s="130" t="e">
        <f>VLOOKUP(H31,Presupuesto!$B$11:$C$565,2,0)</f>
        <v>#N/A</v>
      </c>
      <c r="J31" s="98" t="str">
        <f t="shared" si="2"/>
        <v>Gestión Tecnologías de Información y Comunicación</v>
      </c>
      <c r="K31" s="98" t="s">
        <v>411</v>
      </c>
    </row>
    <row r="32" spans="3:11" hidden="1">
      <c r="C32" s="141"/>
      <c r="D32" s="158"/>
      <c r="E32" s="123"/>
      <c r="F32" s="97">
        <f t="shared" si="0"/>
        <v>0</v>
      </c>
      <c r="G32" s="161"/>
      <c r="H32" s="142"/>
      <c r="I32" s="130" t="e">
        <f>VLOOKUP(H32,Presupuesto!$B$11:$C$565,2,0)</f>
        <v>#N/A</v>
      </c>
      <c r="J32" s="98" t="str">
        <f t="shared" si="2"/>
        <v>Gestión Tecnologías de Información y Comunicación</v>
      </c>
      <c r="K32" s="98" t="s">
        <v>411</v>
      </c>
    </row>
    <row r="33" spans="3:11" hidden="1">
      <c r="C33" s="141"/>
      <c r="D33" s="158"/>
      <c r="E33" s="123"/>
      <c r="F33" s="97">
        <f t="shared" si="0"/>
        <v>0</v>
      </c>
      <c r="G33" s="161"/>
      <c r="H33" s="142"/>
      <c r="I33" s="130" t="e">
        <f>VLOOKUP(H33,Presupuesto!$B$11:$C$565,2,0)</f>
        <v>#N/A</v>
      </c>
      <c r="J33" s="98" t="str">
        <f t="shared" si="2"/>
        <v>Gestión Tecnologías de Información y Comunicación</v>
      </c>
      <c r="K33" s="98" t="s">
        <v>411</v>
      </c>
    </row>
    <row r="34" spans="3:11" hidden="1">
      <c r="C34" s="141"/>
      <c r="D34" s="158"/>
      <c r="E34" s="123"/>
      <c r="F34" s="97">
        <f t="shared" si="0"/>
        <v>0</v>
      </c>
      <c r="G34" s="161"/>
      <c r="H34" s="142"/>
      <c r="I34" s="130" t="e">
        <f>VLOOKUP(H34,Presupuesto!$B$11:$C$565,2,0)</f>
        <v>#N/A</v>
      </c>
      <c r="J34" s="98" t="str">
        <f t="shared" si="2"/>
        <v>Gestión Tecnologías de Información y Comunicación</v>
      </c>
      <c r="K34" s="98" t="s">
        <v>411</v>
      </c>
    </row>
    <row r="35" spans="3:11" hidden="1">
      <c r="C35" s="141"/>
      <c r="D35" s="158"/>
      <c r="E35" s="123"/>
      <c r="F35" s="97">
        <f t="shared" si="0"/>
        <v>0</v>
      </c>
      <c r="G35" s="161"/>
      <c r="H35" s="142"/>
      <c r="I35" s="130" t="e">
        <f>VLOOKUP(H35,Presupuesto!$B$11:$C$565,2,0)</f>
        <v>#N/A</v>
      </c>
      <c r="J35" s="98" t="str">
        <f t="shared" si="2"/>
        <v>Gestión Tecnologías de Información y Comunicación</v>
      </c>
      <c r="K35" s="98" t="s">
        <v>411</v>
      </c>
    </row>
    <row r="36" spans="3:11" hidden="1">
      <c r="C36" s="141"/>
      <c r="D36" s="158"/>
      <c r="E36" s="123"/>
      <c r="F36" s="97">
        <f t="shared" si="0"/>
        <v>0</v>
      </c>
      <c r="G36" s="161"/>
      <c r="H36" s="142"/>
      <c r="I36" s="130" t="e">
        <f>VLOOKUP(H36,Presupuesto!$B$11:$C$565,2,0)</f>
        <v>#N/A</v>
      </c>
      <c r="J36" s="98" t="str">
        <f t="shared" si="2"/>
        <v>Gestión Tecnologías de Información y Comunicación</v>
      </c>
      <c r="K36" s="98" t="s">
        <v>411</v>
      </c>
    </row>
    <row r="37" spans="3:11" hidden="1">
      <c r="C37" s="141"/>
      <c r="D37" s="158"/>
      <c r="E37" s="123"/>
      <c r="F37" s="97">
        <f t="shared" si="0"/>
        <v>0</v>
      </c>
      <c r="G37" s="161"/>
      <c r="H37" s="142"/>
      <c r="I37" s="130" t="e">
        <f>VLOOKUP(H37,Presupuesto!$B$11:$C$565,2,0)</f>
        <v>#N/A</v>
      </c>
      <c r="J37" s="98" t="str">
        <f t="shared" si="2"/>
        <v>Gestión Tecnologías de Información y Comunicación</v>
      </c>
      <c r="K37" s="98" t="s">
        <v>411</v>
      </c>
    </row>
    <row r="38" spans="3:11" hidden="1">
      <c r="C38" s="141"/>
      <c r="D38" s="158"/>
      <c r="E38" s="123"/>
      <c r="F38" s="97">
        <f t="shared" si="0"/>
        <v>0</v>
      </c>
      <c r="G38" s="161"/>
      <c r="H38" s="142"/>
      <c r="I38" s="130" t="e">
        <f>VLOOKUP(H38,Presupuesto!$B$11:$C$565,2,0)</f>
        <v>#N/A</v>
      </c>
      <c r="J38" s="98" t="str">
        <f t="shared" si="2"/>
        <v>Gestión Tecnologías de Información y Comunicación</v>
      </c>
      <c r="K38" s="98" t="s">
        <v>411</v>
      </c>
    </row>
    <row r="39" spans="3:11" hidden="1">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hidden="1">
      <c r="C40" s="143"/>
      <c r="D40" s="151"/>
      <c r="E40" s="118"/>
      <c r="F40" s="97">
        <f t="shared" si="3"/>
        <v>0</v>
      </c>
      <c r="G40" s="161"/>
      <c r="H40" s="144"/>
      <c r="I40" s="130" t="e">
        <f>VLOOKUP(H40,Presupuesto!$B$11:$C$565,2,0)</f>
        <v>#N/A</v>
      </c>
      <c r="J40" s="98" t="str">
        <f t="shared" si="2"/>
        <v>Gestión Tecnologías de Información y Comunicación</v>
      </c>
      <c r="K40" s="98" t="s">
        <v>411</v>
      </c>
    </row>
    <row r="41" spans="3:11" hidden="1">
      <c r="C41" s="143"/>
      <c r="D41" s="151"/>
      <c r="E41" s="118"/>
      <c r="F41" s="97">
        <f t="shared" si="3"/>
        <v>0</v>
      </c>
      <c r="G41" s="161"/>
      <c r="H41" s="144"/>
      <c r="I41" s="130" t="e">
        <f>VLOOKUP(H41,Presupuesto!$B$11:$C$565,2,0)</f>
        <v>#N/A</v>
      </c>
      <c r="J41" s="98" t="str">
        <f t="shared" si="2"/>
        <v>Gestión Tecnologías de Información y Comunicación</v>
      </c>
      <c r="K41" s="98" t="s">
        <v>411</v>
      </c>
    </row>
    <row r="42" spans="3:11" hidden="1">
      <c r="C42" s="143"/>
      <c r="D42" s="151"/>
      <c r="E42" s="118"/>
      <c r="F42" s="97">
        <f t="shared" si="3"/>
        <v>0</v>
      </c>
      <c r="G42" s="161"/>
      <c r="H42" s="144"/>
      <c r="I42" s="130" t="e">
        <f>VLOOKUP(H42,Presupuesto!$B$11:$C$565,2,0)</f>
        <v>#N/A</v>
      </c>
      <c r="J42" s="98" t="str">
        <f t="shared" si="2"/>
        <v>Gestión Tecnologías de Información y Comunicación</v>
      </c>
      <c r="K42" s="98" t="s">
        <v>411</v>
      </c>
    </row>
    <row r="43" spans="3:11" hidden="1">
      <c r="C43" s="143"/>
      <c r="D43" s="151"/>
      <c r="E43" s="118"/>
      <c r="F43" s="97">
        <f t="shared" si="3"/>
        <v>0</v>
      </c>
      <c r="G43" s="161"/>
      <c r="H43" s="144"/>
      <c r="I43" s="130" t="e">
        <f>VLOOKUP(H43,Presupuesto!$B$11:$C$565,2,0)</f>
        <v>#N/A</v>
      </c>
      <c r="J43" s="98" t="str">
        <f t="shared" si="2"/>
        <v>Gestión Tecnologías de Información y Comunicación</v>
      </c>
      <c r="K43" s="98" t="s">
        <v>411</v>
      </c>
    </row>
    <row r="44" spans="3:11" hidden="1">
      <c r="C44" s="143"/>
      <c r="D44" s="151"/>
      <c r="E44" s="118"/>
      <c r="F44" s="97">
        <f t="shared" si="3"/>
        <v>0</v>
      </c>
      <c r="G44" s="161"/>
      <c r="H44" s="144"/>
      <c r="I44" s="130" t="e">
        <f>VLOOKUP(H44,Presupuesto!$B$11:$C$565,2,0)</f>
        <v>#N/A</v>
      </c>
      <c r="J44" s="98" t="str">
        <f t="shared" si="2"/>
        <v>Gestión Tecnologías de Información y Comunicación</v>
      </c>
      <c r="K44" s="98" t="s">
        <v>411</v>
      </c>
    </row>
    <row r="45" spans="3:11" hidden="1">
      <c r="C45" s="143"/>
      <c r="D45" s="151"/>
      <c r="E45" s="118"/>
      <c r="F45" s="97">
        <f t="shared" si="3"/>
        <v>0</v>
      </c>
      <c r="G45" s="161"/>
      <c r="H45" s="144"/>
      <c r="I45" s="130" t="e">
        <f>VLOOKUP(H45,Presupuesto!$B$11:$C$565,2,0)</f>
        <v>#N/A</v>
      </c>
      <c r="J45" s="98" t="str">
        <f t="shared" si="2"/>
        <v>Gestión Tecnologías de Información y Comunicación</v>
      </c>
      <c r="K45" s="98" t="s">
        <v>411</v>
      </c>
    </row>
    <row r="46" spans="3:11" hidden="1">
      <c r="C46" s="143"/>
      <c r="D46" s="151"/>
      <c r="E46" s="118"/>
      <c r="F46" s="97">
        <f t="shared" si="0"/>
        <v>0</v>
      </c>
      <c r="G46" s="161"/>
      <c r="H46" s="144"/>
      <c r="I46" s="130" t="e">
        <f>VLOOKUP(H46,Presupuesto!$B$11:$C$565,2,0)</f>
        <v>#N/A</v>
      </c>
      <c r="J46" s="98" t="str">
        <f t="shared" si="2"/>
        <v>Gestión Tecnologías de Información y Comunicación</v>
      </c>
      <c r="K46" s="98" t="s">
        <v>411</v>
      </c>
    </row>
    <row r="47" spans="3:11" hidden="1">
      <c r="C47" s="145"/>
      <c r="D47" s="151"/>
      <c r="E47" s="118"/>
      <c r="F47" s="97">
        <f t="shared" si="0"/>
        <v>0</v>
      </c>
      <c r="G47" s="161"/>
      <c r="H47" s="146"/>
      <c r="I47" s="130" t="e">
        <f>VLOOKUP(H47,Presupuesto!$B$11:$C$565,2,0)</f>
        <v>#N/A</v>
      </c>
      <c r="J47" s="98" t="str">
        <f t="shared" si="2"/>
        <v>Gestión Tecnologías de Información y Comunicación</v>
      </c>
      <c r="K47" s="98" t="s">
        <v>402</v>
      </c>
    </row>
    <row r="48" spans="3:11" hidden="1">
      <c r="C48" s="145"/>
      <c r="D48" s="151"/>
      <c r="E48" s="118"/>
      <c r="F48" s="97">
        <f t="shared" si="0"/>
        <v>0</v>
      </c>
      <c r="G48" s="161"/>
      <c r="H48" s="146"/>
      <c r="I48" s="130" t="e">
        <f>VLOOKUP(H48,Presupuesto!$B$11:$C$565,2,0)</f>
        <v>#N/A</v>
      </c>
      <c r="J48" s="98" t="str">
        <f t="shared" si="2"/>
        <v>Gestión Tecnologías de Información y Comunicación</v>
      </c>
      <c r="K48" s="98" t="s">
        <v>411</v>
      </c>
    </row>
    <row r="49" spans="3:11" hidden="1">
      <c r="C49" s="145"/>
      <c r="D49" s="151"/>
      <c r="E49" s="118"/>
      <c r="F49" s="97">
        <f t="shared" si="0"/>
        <v>0</v>
      </c>
      <c r="G49" s="161"/>
      <c r="H49" s="146"/>
      <c r="I49" s="130" t="e">
        <f>VLOOKUP(H49,Presupuesto!$B$11:$C$565,2,0)</f>
        <v>#N/A</v>
      </c>
      <c r="J49" s="98" t="str">
        <f t="shared" si="2"/>
        <v>Gestión Tecnologías de Información y Comunicación</v>
      </c>
      <c r="K49" s="98" t="s">
        <v>411</v>
      </c>
    </row>
    <row r="50" spans="3:11" hidden="1">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hidden="1" thickBot="1">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c r="F53" s="90"/>
      <c r="G53" s="89"/>
      <c r="H53" s="90"/>
      <c r="I53" s="90"/>
    </row>
    <row r="54" spans="3:11" ht="15.75" thickBot="1">
      <c r="C54" s="157" t="s">
        <v>53</v>
      </c>
      <c r="D54" s="373">
        <f>SUM(F61:F95)</f>
        <v>40480</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391</v>
      </c>
      <c r="D57" s="369">
        <v>2224</v>
      </c>
      <c r="E57" s="93"/>
      <c r="F57" s="93"/>
      <c r="G57" s="93"/>
      <c r="H57" s="76"/>
      <c r="I57" s="76"/>
      <c r="J57" s="76"/>
      <c r="K57" s="112"/>
    </row>
    <row r="58" spans="3:11" ht="18.7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Planificar el viaje; recibir los cursos o diplomados sobre investigación científica, promovidos por la DICU</v>
      </c>
      <c r="D58" s="31"/>
      <c r="E58" s="93"/>
      <c r="F58" s="93"/>
      <c r="G58" s="93"/>
      <c r="H58" s="76"/>
      <c r="I58" s="76"/>
      <c r="J58" s="76"/>
      <c r="K58" s="112"/>
    </row>
    <row r="59" spans="3:11" ht="15.75" thickBot="1">
      <c r="F59" s="93"/>
      <c r="G59" s="76"/>
      <c r="H59" s="76"/>
      <c r="I59" s="76"/>
    </row>
    <row r="60" spans="3:11" ht="15.75" thickBot="1">
      <c r="C60" s="129" t="s">
        <v>44</v>
      </c>
      <c r="D60" s="129" t="s">
        <v>55</v>
      </c>
      <c r="E60" s="136" t="s">
        <v>57</v>
      </c>
      <c r="F60" s="135" t="s">
        <v>27</v>
      </c>
      <c r="G60" s="133" t="s">
        <v>130</v>
      </c>
      <c r="H60" s="136" t="s">
        <v>46</v>
      </c>
      <c r="I60" s="133" t="s">
        <v>131</v>
      </c>
      <c r="J60" s="133" t="s">
        <v>409</v>
      </c>
      <c r="K60" s="133" t="s">
        <v>410</v>
      </c>
    </row>
    <row r="61" spans="3:11" hidden="1">
      <c r="C61" s="220" t="s">
        <v>427</v>
      </c>
      <c r="D61" s="221"/>
      <c r="E61" s="219">
        <f>HLOOKUP(C61,$AH$2:$BU$3,2,0)</f>
        <v>2000</v>
      </c>
      <c r="F61" s="97">
        <f t="shared" ref="F61:F95" si="4">D61*E61</f>
        <v>0</v>
      </c>
      <c r="G61" s="161"/>
      <c r="H61" s="142" t="s">
        <v>760</v>
      </c>
      <c r="I61" s="130" t="str">
        <f>VLOOKUP(H61,Presupuesto!$B$11:$C$565,2,0)</f>
        <v>VIATICOS NACIONALES</v>
      </c>
      <c r="J61" s="218" t="s">
        <v>1358</v>
      </c>
      <c r="K61" s="98" t="s">
        <v>393</v>
      </c>
    </row>
    <row r="62" spans="3:11">
      <c r="C62" s="141" t="s">
        <v>423</v>
      </c>
      <c r="D62" s="158">
        <v>1.75</v>
      </c>
      <c r="E62" s="123">
        <v>2000</v>
      </c>
      <c r="F62" s="97">
        <f t="shared" si="4"/>
        <v>3500</v>
      </c>
      <c r="G62" s="161" t="s">
        <v>128</v>
      </c>
      <c r="H62" s="142" t="s">
        <v>760</v>
      </c>
      <c r="I62" s="130" t="str">
        <f>VLOOKUP(H62,Presupuesto!$B$11:$C$565,2,0)</f>
        <v>VIATICOS NACIONALES</v>
      </c>
      <c r="J62" s="98" t="str">
        <f>$J$61</f>
        <v>Investigación Científica</v>
      </c>
      <c r="K62" s="98" t="s">
        <v>395</v>
      </c>
    </row>
    <row r="63" spans="3:11">
      <c r="C63" s="141" t="s">
        <v>423</v>
      </c>
      <c r="D63" s="158">
        <v>1.75</v>
      </c>
      <c r="E63" s="123">
        <v>2000</v>
      </c>
      <c r="F63" s="97">
        <f t="shared" si="4"/>
        <v>3500</v>
      </c>
      <c r="G63" s="161" t="s">
        <v>128</v>
      </c>
      <c r="H63" s="142" t="s">
        <v>760</v>
      </c>
      <c r="I63" s="130" t="str">
        <f>VLOOKUP(H63,Presupuesto!$B$11:$C$565,2,0)</f>
        <v>VIATICOS NACIONALES</v>
      </c>
      <c r="J63" s="98" t="str">
        <f t="shared" ref="J63:J95" si="5">$J$61</f>
        <v>Investigación Científica</v>
      </c>
      <c r="K63" s="98" t="s">
        <v>396</v>
      </c>
    </row>
    <row r="64" spans="3:11">
      <c r="C64" s="141" t="s">
        <v>423</v>
      </c>
      <c r="D64" s="158">
        <v>1.75</v>
      </c>
      <c r="E64" s="123">
        <v>2000</v>
      </c>
      <c r="F64" s="97">
        <f t="shared" si="4"/>
        <v>3500</v>
      </c>
      <c r="G64" s="161" t="s">
        <v>128</v>
      </c>
      <c r="H64" s="142" t="s">
        <v>760</v>
      </c>
      <c r="I64" s="130" t="str">
        <f>VLOOKUP(H64,Presupuesto!$B$11:$C$565,2,0)</f>
        <v>VIATICOS NACIONALES</v>
      </c>
      <c r="J64" s="98" t="str">
        <f t="shared" si="5"/>
        <v>Investigación Científica</v>
      </c>
      <c r="K64" s="98" t="s">
        <v>397</v>
      </c>
    </row>
    <row r="65" spans="3:11">
      <c r="C65" s="141" t="s">
        <v>423</v>
      </c>
      <c r="D65" s="158">
        <v>1.75</v>
      </c>
      <c r="E65" s="123">
        <v>2000</v>
      </c>
      <c r="F65" s="97">
        <f t="shared" si="4"/>
        <v>3500</v>
      </c>
      <c r="G65" s="161" t="s">
        <v>128</v>
      </c>
      <c r="H65" s="142" t="s">
        <v>760</v>
      </c>
      <c r="I65" s="130" t="str">
        <f>VLOOKUP(H65,Presupuesto!$B$11:$C$565,2,0)</f>
        <v>VIATICOS NACIONALES</v>
      </c>
      <c r="J65" s="98" t="str">
        <f t="shared" si="5"/>
        <v>Investigación Científica</v>
      </c>
      <c r="K65" s="98" t="s">
        <v>398</v>
      </c>
    </row>
    <row r="66" spans="3:11">
      <c r="C66" s="141" t="s">
        <v>423</v>
      </c>
      <c r="D66" s="158">
        <v>1.75</v>
      </c>
      <c r="E66" s="123">
        <v>2000</v>
      </c>
      <c r="F66" s="97">
        <f t="shared" si="4"/>
        <v>3500</v>
      </c>
      <c r="G66" s="161" t="s">
        <v>128</v>
      </c>
      <c r="H66" s="142" t="s">
        <v>760</v>
      </c>
      <c r="I66" s="130" t="str">
        <f>VLOOKUP(H66,Presupuesto!$B$11:$C$565,2,0)</f>
        <v>VIATICOS NACIONALES</v>
      </c>
      <c r="J66" s="98" t="str">
        <f t="shared" si="5"/>
        <v>Investigación Científica</v>
      </c>
      <c r="K66" s="98" t="s">
        <v>399</v>
      </c>
    </row>
    <row r="67" spans="3:11">
      <c r="C67" s="141" t="s">
        <v>423</v>
      </c>
      <c r="D67" s="158">
        <v>1.75</v>
      </c>
      <c r="E67" s="123">
        <v>2000</v>
      </c>
      <c r="F67" s="97">
        <f t="shared" si="4"/>
        <v>3500</v>
      </c>
      <c r="G67" s="161" t="s">
        <v>128</v>
      </c>
      <c r="H67" s="142" t="s">
        <v>760</v>
      </c>
      <c r="I67" s="130" t="str">
        <f>VLOOKUP(H67,Presupuesto!$B$11:$C$565,2,0)</f>
        <v>VIATICOS NACIONALES</v>
      </c>
      <c r="J67" s="98" t="str">
        <f t="shared" si="5"/>
        <v>Investigación Científica</v>
      </c>
      <c r="K67" s="98" t="s">
        <v>400</v>
      </c>
    </row>
    <row r="68" spans="3:11">
      <c r="C68" s="141" t="s">
        <v>423</v>
      </c>
      <c r="D68" s="158">
        <v>1.75</v>
      </c>
      <c r="E68" s="123">
        <v>2000</v>
      </c>
      <c r="F68" s="97">
        <f t="shared" si="4"/>
        <v>3500</v>
      </c>
      <c r="G68" s="161" t="s">
        <v>128</v>
      </c>
      <c r="H68" s="142" t="s">
        <v>760</v>
      </c>
      <c r="I68" s="130" t="str">
        <f>VLOOKUP(H68,Presupuesto!$B$11:$C$565,2,0)</f>
        <v>VIATICOS NACIONALES</v>
      </c>
      <c r="J68" s="98" t="str">
        <f t="shared" si="5"/>
        <v>Investigación Científica</v>
      </c>
      <c r="K68" s="98" t="s">
        <v>401</v>
      </c>
    </row>
    <row r="69" spans="3:11">
      <c r="C69" s="141" t="s">
        <v>423</v>
      </c>
      <c r="D69" s="158">
        <v>1.75</v>
      </c>
      <c r="E69" s="123">
        <v>2000</v>
      </c>
      <c r="F69" s="97">
        <f t="shared" si="4"/>
        <v>3500</v>
      </c>
      <c r="G69" s="161" t="s">
        <v>128</v>
      </c>
      <c r="H69" s="142" t="s">
        <v>760</v>
      </c>
      <c r="I69" s="130" t="str">
        <f>VLOOKUP(H69,Presupuesto!$B$11:$C$565,2,0)</f>
        <v>VIATICOS NACIONALES</v>
      </c>
      <c r="J69" s="98" t="str">
        <f t="shared" si="5"/>
        <v>Investigación Científica</v>
      </c>
      <c r="K69" s="98" t="s">
        <v>402</v>
      </c>
    </row>
    <row r="70" spans="3:11">
      <c r="C70" s="141" t="s">
        <v>423</v>
      </c>
      <c r="D70" s="158">
        <v>1.75</v>
      </c>
      <c r="E70" s="123">
        <v>2000</v>
      </c>
      <c r="F70" s="97">
        <f t="shared" si="4"/>
        <v>3500</v>
      </c>
      <c r="G70" s="161" t="s">
        <v>128</v>
      </c>
      <c r="H70" s="142" t="s">
        <v>760</v>
      </c>
      <c r="I70" s="130" t="str">
        <f>VLOOKUP(H70,Presupuesto!$B$11:$C$565,2,0)</f>
        <v>VIATICOS NACIONALES</v>
      </c>
      <c r="J70" s="98" t="str">
        <f t="shared" si="5"/>
        <v>Investigación Científica</v>
      </c>
      <c r="K70" s="98" t="s">
        <v>403</v>
      </c>
    </row>
    <row r="71" spans="3:11">
      <c r="C71" s="141" t="s">
        <v>423</v>
      </c>
      <c r="D71" s="158">
        <v>1.75</v>
      </c>
      <c r="E71" s="123">
        <v>2000</v>
      </c>
      <c r="F71" s="97">
        <f t="shared" si="4"/>
        <v>3500</v>
      </c>
      <c r="G71" s="161" t="s">
        <v>128</v>
      </c>
      <c r="H71" s="142" t="s">
        <v>760</v>
      </c>
      <c r="I71" s="130" t="str">
        <f>VLOOKUP(H71,Presupuesto!$B$11:$C$565,2,0)</f>
        <v>VIATICOS NACIONALES</v>
      </c>
      <c r="J71" s="98" t="str">
        <f t="shared" si="5"/>
        <v>Investigación Científica</v>
      </c>
      <c r="K71" s="98" t="s">
        <v>393</v>
      </c>
    </row>
    <row r="72" spans="3:11">
      <c r="C72" s="141" t="s">
        <v>2022</v>
      </c>
      <c r="D72" s="158">
        <v>2</v>
      </c>
      <c r="E72" s="123">
        <v>274</v>
      </c>
      <c r="F72" s="97">
        <f t="shared" si="4"/>
        <v>548</v>
      </c>
      <c r="G72" s="161" t="s">
        <v>128</v>
      </c>
      <c r="H72" s="142" t="s">
        <v>748</v>
      </c>
      <c r="I72" s="130" t="str">
        <f>VLOOKUP(H72,Presupuesto!$B$11:$C$565,2,0)</f>
        <v>PASAJES NACIONALES</v>
      </c>
      <c r="J72" s="98" t="str">
        <f t="shared" si="5"/>
        <v>Investigación Científica</v>
      </c>
      <c r="K72" s="98" t="s">
        <v>411</v>
      </c>
    </row>
    <row r="73" spans="3:11">
      <c r="C73" s="141" t="s">
        <v>2022</v>
      </c>
      <c r="D73" s="158">
        <v>2</v>
      </c>
      <c r="E73" s="123">
        <v>274</v>
      </c>
      <c r="F73" s="97">
        <f t="shared" si="4"/>
        <v>548</v>
      </c>
      <c r="G73" s="161" t="s">
        <v>128</v>
      </c>
      <c r="H73" s="142" t="s">
        <v>748</v>
      </c>
      <c r="I73" s="130" t="str">
        <f>VLOOKUP(H73,Presupuesto!$B$11:$C$565,2,0)</f>
        <v>PASAJES NACIONALES</v>
      </c>
      <c r="J73" s="98" t="str">
        <f t="shared" si="5"/>
        <v>Investigación Científica</v>
      </c>
      <c r="K73" s="98" t="s">
        <v>394</v>
      </c>
    </row>
    <row r="74" spans="3:11">
      <c r="C74" s="141" t="s">
        <v>2022</v>
      </c>
      <c r="D74" s="158">
        <v>2</v>
      </c>
      <c r="E74" s="123">
        <v>274</v>
      </c>
      <c r="F74" s="97">
        <f t="shared" si="4"/>
        <v>548</v>
      </c>
      <c r="G74" s="161" t="s">
        <v>128</v>
      </c>
      <c r="H74" s="142" t="s">
        <v>748</v>
      </c>
      <c r="I74" s="130" t="str">
        <f>VLOOKUP(H74,Presupuesto!$B$11:$C$565,2,0)</f>
        <v>PASAJES NACIONALES</v>
      </c>
      <c r="J74" s="98" t="str">
        <f t="shared" si="5"/>
        <v>Investigación Científica</v>
      </c>
      <c r="K74" s="98" t="s">
        <v>395</v>
      </c>
    </row>
    <row r="75" spans="3:11">
      <c r="C75" s="141" t="s">
        <v>2022</v>
      </c>
      <c r="D75" s="158">
        <v>2</v>
      </c>
      <c r="E75" s="123">
        <v>274</v>
      </c>
      <c r="F75" s="97">
        <f t="shared" si="4"/>
        <v>548</v>
      </c>
      <c r="G75" s="161" t="s">
        <v>128</v>
      </c>
      <c r="H75" s="142" t="s">
        <v>748</v>
      </c>
      <c r="I75" s="130" t="str">
        <f>VLOOKUP(H75,Presupuesto!$B$11:$C$565,2,0)</f>
        <v>PASAJES NACIONALES</v>
      </c>
      <c r="J75" s="98" t="str">
        <f t="shared" si="5"/>
        <v>Investigación Científica</v>
      </c>
      <c r="K75" s="98" t="s">
        <v>396</v>
      </c>
    </row>
    <row r="76" spans="3:11">
      <c r="C76" s="141" t="s">
        <v>2022</v>
      </c>
      <c r="D76" s="158">
        <v>2</v>
      </c>
      <c r="E76" s="123">
        <v>274</v>
      </c>
      <c r="F76" s="97">
        <f t="shared" si="4"/>
        <v>548</v>
      </c>
      <c r="G76" s="161" t="s">
        <v>128</v>
      </c>
      <c r="H76" s="142" t="s">
        <v>748</v>
      </c>
      <c r="I76" s="130" t="str">
        <f>VLOOKUP(H76,Presupuesto!$B$11:$C$565,2,0)</f>
        <v>PASAJES NACIONALES</v>
      </c>
      <c r="J76" s="98" t="str">
        <f t="shared" si="5"/>
        <v>Investigación Científica</v>
      </c>
      <c r="K76" s="98" t="s">
        <v>397</v>
      </c>
    </row>
    <row r="77" spans="3:11">
      <c r="C77" s="141" t="s">
        <v>2022</v>
      </c>
      <c r="D77" s="158">
        <v>2</v>
      </c>
      <c r="E77" s="123">
        <v>274</v>
      </c>
      <c r="F77" s="97">
        <f t="shared" si="4"/>
        <v>548</v>
      </c>
      <c r="G77" s="161" t="s">
        <v>128</v>
      </c>
      <c r="H77" s="142" t="s">
        <v>748</v>
      </c>
      <c r="I77" s="130" t="str">
        <f>VLOOKUP(H77,Presupuesto!$B$11:$C$565,2,0)</f>
        <v>PASAJES NACIONALES</v>
      </c>
      <c r="J77" s="98" t="str">
        <f t="shared" si="5"/>
        <v>Investigación Científica</v>
      </c>
      <c r="K77" s="98" t="s">
        <v>398</v>
      </c>
    </row>
    <row r="78" spans="3:11">
      <c r="C78" s="141" t="s">
        <v>2022</v>
      </c>
      <c r="D78" s="158">
        <v>2</v>
      </c>
      <c r="E78" s="123">
        <v>274</v>
      </c>
      <c r="F78" s="97">
        <f t="shared" si="4"/>
        <v>548</v>
      </c>
      <c r="G78" s="161" t="s">
        <v>128</v>
      </c>
      <c r="H78" s="142" t="s">
        <v>748</v>
      </c>
      <c r="I78" s="130" t="str">
        <f>VLOOKUP(H78,Presupuesto!$B$11:$C$565,2,0)</f>
        <v>PASAJES NACIONALES</v>
      </c>
      <c r="J78" s="98" t="str">
        <f t="shared" si="5"/>
        <v>Investigación Científica</v>
      </c>
      <c r="K78" s="98" t="s">
        <v>399</v>
      </c>
    </row>
    <row r="79" spans="3:11">
      <c r="C79" s="141" t="s">
        <v>2022</v>
      </c>
      <c r="D79" s="158">
        <v>2</v>
      </c>
      <c r="E79" s="123">
        <v>274</v>
      </c>
      <c r="F79" s="97">
        <f t="shared" si="4"/>
        <v>548</v>
      </c>
      <c r="G79" s="161" t="s">
        <v>128</v>
      </c>
      <c r="H79" s="142" t="s">
        <v>748</v>
      </c>
      <c r="I79" s="130" t="str">
        <f>VLOOKUP(H79,Presupuesto!$B$11:$C$565,2,0)</f>
        <v>PASAJES NACIONALES</v>
      </c>
      <c r="J79" s="98" t="str">
        <f t="shared" si="5"/>
        <v>Investigación Científica</v>
      </c>
      <c r="K79" s="98" t="s">
        <v>400</v>
      </c>
    </row>
    <row r="80" spans="3:11">
      <c r="C80" s="141" t="s">
        <v>2022</v>
      </c>
      <c r="D80" s="158">
        <v>2</v>
      </c>
      <c r="E80" s="123">
        <v>274</v>
      </c>
      <c r="F80" s="97">
        <f t="shared" si="4"/>
        <v>548</v>
      </c>
      <c r="G80" s="161" t="s">
        <v>128</v>
      </c>
      <c r="H80" s="142" t="s">
        <v>748</v>
      </c>
      <c r="I80" s="130" t="str">
        <f>VLOOKUP(H80,Presupuesto!$B$11:$C$565,2,0)</f>
        <v>PASAJES NACIONALES</v>
      </c>
      <c r="J80" s="98" t="str">
        <f t="shared" si="5"/>
        <v>Investigación Científica</v>
      </c>
      <c r="K80" s="98" t="s">
        <v>401</v>
      </c>
    </row>
    <row r="81" spans="3:11">
      <c r="C81" s="141" t="s">
        <v>2022</v>
      </c>
      <c r="D81" s="158">
        <v>2</v>
      </c>
      <c r="E81" s="123">
        <v>274</v>
      </c>
      <c r="F81" s="97">
        <f t="shared" si="4"/>
        <v>548</v>
      </c>
      <c r="G81" s="161" t="s">
        <v>128</v>
      </c>
      <c r="H81" s="142" t="s">
        <v>748</v>
      </c>
      <c r="I81" s="130" t="str">
        <f>VLOOKUP(H81,Presupuesto!$B$11:$C$565,2,0)</f>
        <v>PASAJES NACIONALES</v>
      </c>
      <c r="J81" s="98" t="str">
        <f t="shared" si="5"/>
        <v>Investigación Científica</v>
      </c>
      <c r="K81" s="98" t="s">
        <v>402</v>
      </c>
    </row>
    <row r="82" spans="3:11" hidden="1">
      <c r="C82" s="141"/>
      <c r="D82" s="158"/>
      <c r="E82" s="123"/>
      <c r="F82" s="97">
        <f t="shared" si="4"/>
        <v>0</v>
      </c>
      <c r="G82" s="161"/>
      <c r="H82" s="142"/>
      <c r="I82" s="130" t="e">
        <f>VLOOKUP(H82,Presupuesto!$B$11:$C$565,2,0)</f>
        <v>#N/A</v>
      </c>
      <c r="J82" s="98" t="str">
        <f t="shared" si="5"/>
        <v>Investigación Científica</v>
      </c>
      <c r="K82" s="98" t="s">
        <v>411</v>
      </c>
    </row>
    <row r="83" spans="3:11" hidden="1">
      <c r="C83" s="141"/>
      <c r="D83" s="151"/>
      <c r="E83" s="118"/>
      <c r="F83" s="97">
        <f t="shared" si="4"/>
        <v>0</v>
      </c>
      <c r="G83" s="161"/>
      <c r="H83" s="144"/>
      <c r="I83" s="130" t="e">
        <f>VLOOKUP(H83,Presupuesto!$B$11:$C$565,2,0)</f>
        <v>#N/A</v>
      </c>
      <c r="J83" s="98" t="str">
        <f t="shared" si="5"/>
        <v>Investigación Científica</v>
      </c>
      <c r="K83" s="98" t="s">
        <v>411</v>
      </c>
    </row>
    <row r="84" spans="3:11" hidden="1">
      <c r="C84" s="143"/>
      <c r="D84" s="151"/>
      <c r="E84" s="118"/>
      <c r="F84" s="97">
        <f t="shared" si="4"/>
        <v>0</v>
      </c>
      <c r="G84" s="161"/>
      <c r="H84" s="144"/>
      <c r="I84" s="130" t="e">
        <f>VLOOKUP(H84,Presupuesto!$B$11:$C$565,2,0)</f>
        <v>#N/A</v>
      </c>
      <c r="J84" s="98" t="str">
        <f t="shared" si="5"/>
        <v>Investigación Científica</v>
      </c>
      <c r="K84" s="98" t="s">
        <v>411</v>
      </c>
    </row>
    <row r="85" spans="3:11" hidden="1">
      <c r="C85" s="143"/>
      <c r="D85" s="151"/>
      <c r="E85" s="118"/>
      <c r="F85" s="97">
        <f t="shared" si="4"/>
        <v>0</v>
      </c>
      <c r="G85" s="161"/>
      <c r="H85" s="144"/>
      <c r="I85" s="130" t="e">
        <f>VLOOKUP(H85,Presupuesto!$B$11:$C$565,2,0)</f>
        <v>#N/A</v>
      </c>
      <c r="J85" s="98" t="str">
        <f t="shared" si="5"/>
        <v>Investigación Científica</v>
      </c>
      <c r="K85" s="98" t="s">
        <v>411</v>
      </c>
    </row>
    <row r="86" spans="3:11" hidden="1">
      <c r="C86" s="143"/>
      <c r="D86" s="151"/>
      <c r="E86" s="118"/>
      <c r="F86" s="97">
        <f t="shared" si="4"/>
        <v>0</v>
      </c>
      <c r="G86" s="161"/>
      <c r="H86" s="144"/>
      <c r="I86" s="130" t="e">
        <f>VLOOKUP(H86,Presupuesto!$B$11:$C$565,2,0)</f>
        <v>#N/A</v>
      </c>
      <c r="J86" s="98" t="str">
        <f t="shared" si="5"/>
        <v>Investigación Científica</v>
      </c>
      <c r="K86" s="98" t="s">
        <v>411</v>
      </c>
    </row>
    <row r="87" spans="3:11" hidden="1">
      <c r="C87" s="143"/>
      <c r="D87" s="151"/>
      <c r="E87" s="118"/>
      <c r="F87" s="97">
        <f t="shared" si="4"/>
        <v>0</v>
      </c>
      <c r="G87" s="161"/>
      <c r="H87" s="144"/>
      <c r="I87" s="130" t="e">
        <f>VLOOKUP(H87,Presupuesto!$B$11:$C$565,2,0)</f>
        <v>#N/A</v>
      </c>
      <c r="J87" s="98" t="str">
        <f t="shared" si="5"/>
        <v>Investigación Científica</v>
      </c>
      <c r="K87" s="98" t="s">
        <v>411</v>
      </c>
    </row>
    <row r="88" spans="3:11" hidden="1">
      <c r="C88" s="143"/>
      <c r="D88" s="151"/>
      <c r="E88" s="118"/>
      <c r="F88" s="97">
        <f t="shared" si="4"/>
        <v>0</v>
      </c>
      <c r="G88" s="161"/>
      <c r="H88" s="144"/>
      <c r="I88" s="130" t="e">
        <f>VLOOKUP(H88,Presupuesto!$B$11:$C$565,2,0)</f>
        <v>#N/A</v>
      </c>
      <c r="J88" s="98" t="str">
        <f t="shared" si="5"/>
        <v>Investigación Científica</v>
      </c>
      <c r="K88" s="98" t="s">
        <v>411</v>
      </c>
    </row>
    <row r="89" spans="3:11" hidden="1">
      <c r="C89" s="143"/>
      <c r="D89" s="151"/>
      <c r="E89" s="118"/>
      <c r="F89" s="97">
        <f t="shared" si="4"/>
        <v>0</v>
      </c>
      <c r="G89" s="161"/>
      <c r="H89" s="144"/>
      <c r="I89" s="130" t="e">
        <f>VLOOKUP(H89,Presupuesto!$B$11:$C$565,2,0)</f>
        <v>#N/A</v>
      </c>
      <c r="J89" s="98" t="str">
        <f t="shared" si="5"/>
        <v>Investigación Científica</v>
      </c>
      <c r="K89" s="98" t="s">
        <v>411</v>
      </c>
    </row>
    <row r="90" spans="3:11" hidden="1">
      <c r="C90" s="143"/>
      <c r="D90" s="151"/>
      <c r="E90" s="118"/>
      <c r="F90" s="97">
        <f t="shared" si="4"/>
        <v>0</v>
      </c>
      <c r="G90" s="161"/>
      <c r="H90" s="144"/>
      <c r="I90" s="130" t="e">
        <f>VLOOKUP(H90,Presupuesto!$B$11:$C$565,2,0)</f>
        <v>#N/A</v>
      </c>
      <c r="J90" s="98" t="str">
        <f t="shared" si="5"/>
        <v>Investigación Científica</v>
      </c>
      <c r="K90" s="98" t="s">
        <v>411</v>
      </c>
    </row>
    <row r="91" spans="3:11" hidden="1">
      <c r="C91" s="145"/>
      <c r="D91" s="151"/>
      <c r="E91" s="118"/>
      <c r="F91" s="97">
        <f t="shared" si="4"/>
        <v>0</v>
      </c>
      <c r="G91" s="161"/>
      <c r="H91" s="146"/>
      <c r="I91" s="130" t="e">
        <f>VLOOKUP(H91,Presupuesto!$B$11:$C$565,2,0)</f>
        <v>#N/A</v>
      </c>
      <c r="J91" s="98" t="str">
        <f t="shared" si="5"/>
        <v>Investigación Científica</v>
      </c>
      <c r="K91" s="98" t="s">
        <v>402</v>
      </c>
    </row>
    <row r="92" spans="3:11" hidden="1">
      <c r="C92" s="145"/>
      <c r="D92" s="151"/>
      <c r="E92" s="118"/>
      <c r="F92" s="97">
        <f t="shared" si="4"/>
        <v>0</v>
      </c>
      <c r="G92" s="161"/>
      <c r="H92" s="146"/>
      <c r="I92" s="130" t="e">
        <f>VLOOKUP(H92,Presupuesto!$B$11:$C$565,2,0)</f>
        <v>#N/A</v>
      </c>
      <c r="J92" s="98" t="str">
        <f t="shared" si="5"/>
        <v>Investigación Científica</v>
      </c>
      <c r="K92" s="98" t="s">
        <v>411</v>
      </c>
    </row>
    <row r="93" spans="3:11" hidden="1">
      <c r="C93" s="145"/>
      <c r="D93" s="151"/>
      <c r="E93" s="118"/>
      <c r="F93" s="97">
        <f t="shared" si="4"/>
        <v>0</v>
      </c>
      <c r="G93" s="161"/>
      <c r="H93" s="146"/>
      <c r="I93" s="130" t="e">
        <f>VLOOKUP(H93,Presupuesto!$B$11:$C$565,2,0)</f>
        <v>#N/A</v>
      </c>
      <c r="J93" s="98" t="str">
        <f t="shared" si="5"/>
        <v>Investigación Científica</v>
      </c>
      <c r="K93" s="98" t="s">
        <v>411</v>
      </c>
    </row>
    <row r="94" spans="3:11" hidden="1">
      <c r="C94" s="145"/>
      <c r="D94" s="151"/>
      <c r="E94" s="118"/>
      <c r="F94" s="97">
        <f t="shared" si="4"/>
        <v>0</v>
      </c>
      <c r="G94" s="161"/>
      <c r="H94" s="146"/>
      <c r="I94" s="130" t="e">
        <f>VLOOKUP(H94,Presupuesto!$B$11:$C$565,2,0)</f>
        <v>#N/A</v>
      </c>
      <c r="J94" s="98" t="str">
        <f t="shared" si="5"/>
        <v>Investigación Científica</v>
      </c>
      <c r="K94" s="98" t="s">
        <v>411</v>
      </c>
    </row>
    <row r="95" spans="3:11" ht="15.75" hidden="1" thickBot="1">
      <c r="C95" s="147"/>
      <c r="D95" s="159"/>
      <c r="E95" s="103"/>
      <c r="F95" s="105">
        <f t="shared" si="4"/>
        <v>0</v>
      </c>
      <c r="G95" s="162"/>
      <c r="H95" s="148"/>
      <c r="I95" s="132" t="e">
        <f>VLOOKUP(H95,Presupuesto!$B$11:$C$565,2,0)</f>
        <v>#N/A</v>
      </c>
      <c r="J95" s="106" t="str">
        <f t="shared" si="5"/>
        <v>Investigación Científica</v>
      </c>
      <c r="K95" s="124" t="s">
        <v>393</v>
      </c>
    </row>
    <row r="97" spans="3:11" ht="15.75" thickBot="1"/>
    <row r="98" spans="3:11" ht="15.75" thickBot="1">
      <c r="C98" s="157" t="s">
        <v>53</v>
      </c>
      <c r="D98" s="373">
        <f>SUM(F105:F139)</f>
        <v>25200</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391</v>
      </c>
      <c r="D101" s="369">
        <v>2225</v>
      </c>
      <c r="E101" s="93"/>
      <c r="F101" s="93"/>
      <c r="G101" s="93"/>
      <c r="H101" s="76"/>
      <c r="I101" s="76"/>
      <c r="J101" s="76"/>
      <c r="K101" s="112"/>
    </row>
    <row r="102" spans="3:11" ht="18.7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Planificación de reuniones; definición del plan de trabajo; ejecución de investigaciones conjuntas</v>
      </c>
      <c r="D102" s="408"/>
      <c r="E102" s="93"/>
      <c r="F102" s="93"/>
      <c r="G102" s="93"/>
      <c r="H102" s="76"/>
      <c r="I102" s="76"/>
      <c r="J102" s="76"/>
      <c r="K102" s="112"/>
    </row>
    <row r="103" spans="3:11" ht="15.75" thickBot="1">
      <c r="F103" s="93"/>
      <c r="G103" s="76"/>
      <c r="H103" s="76"/>
      <c r="I103" s="76"/>
    </row>
    <row r="104" spans="3:11" ht="15.75" thickBot="1">
      <c r="C104" s="129" t="s">
        <v>44</v>
      </c>
      <c r="D104" s="129" t="s">
        <v>55</v>
      </c>
      <c r="E104" s="136" t="s">
        <v>57</v>
      </c>
      <c r="F104" s="135" t="s">
        <v>27</v>
      </c>
      <c r="G104" s="133" t="s">
        <v>130</v>
      </c>
      <c r="H104" s="136" t="s">
        <v>46</v>
      </c>
      <c r="I104" s="133" t="s">
        <v>131</v>
      </c>
      <c r="J104" s="133" t="s">
        <v>409</v>
      </c>
      <c r="K104" s="133" t="s">
        <v>410</v>
      </c>
    </row>
    <row r="105" spans="3:11" hidden="1">
      <c r="C105" s="220" t="s">
        <v>427</v>
      </c>
      <c r="D105" s="221"/>
      <c r="E105" s="219">
        <f>HLOOKUP(C105,$AH$2:$BU$3,2,0)</f>
        <v>2000</v>
      </c>
      <c r="F105" s="97">
        <f t="shared" ref="F105:F139" si="6">D105*E105</f>
        <v>0</v>
      </c>
      <c r="G105" s="161"/>
      <c r="H105" s="142"/>
      <c r="I105" s="130" t="e">
        <f>VLOOKUP(H105,Presupuesto!$B$11:$C$565,2,0)</f>
        <v>#N/A</v>
      </c>
      <c r="J105" s="218" t="s">
        <v>1468</v>
      </c>
      <c r="K105" s="98" t="s">
        <v>393</v>
      </c>
    </row>
    <row r="106" spans="3:11">
      <c r="C106" s="141" t="s">
        <v>427</v>
      </c>
      <c r="D106" s="158">
        <v>1.5</v>
      </c>
      <c r="E106" s="123">
        <v>2000</v>
      </c>
      <c r="F106" s="97">
        <f t="shared" si="6"/>
        <v>3000</v>
      </c>
      <c r="G106" s="161" t="s">
        <v>128</v>
      </c>
      <c r="H106" s="142" t="s">
        <v>760</v>
      </c>
      <c r="I106" s="130" t="str">
        <f>VLOOKUP(H106,Presupuesto!$B$11:$C$565,2,0)</f>
        <v>VIATICOS NACIONALES</v>
      </c>
      <c r="J106" s="98" t="s">
        <v>1358</v>
      </c>
      <c r="K106" s="98" t="s">
        <v>394</v>
      </c>
    </row>
    <row r="107" spans="3:11">
      <c r="C107" s="141" t="s">
        <v>427</v>
      </c>
      <c r="D107" s="158">
        <v>1.5</v>
      </c>
      <c r="E107" s="123">
        <v>2000</v>
      </c>
      <c r="F107" s="97">
        <f t="shared" si="6"/>
        <v>3000</v>
      </c>
      <c r="G107" s="161" t="s">
        <v>128</v>
      </c>
      <c r="H107" s="142" t="s">
        <v>760</v>
      </c>
      <c r="I107" s="130" t="str">
        <f>VLOOKUP(H107,Presupuesto!$B$11:$C$565,2,0)</f>
        <v>VIATICOS NACIONALES</v>
      </c>
      <c r="J107" s="98" t="s">
        <v>1358</v>
      </c>
      <c r="K107" s="98" t="s">
        <v>397</v>
      </c>
    </row>
    <row r="108" spans="3:11">
      <c r="C108" s="141" t="s">
        <v>427</v>
      </c>
      <c r="D108" s="158">
        <v>1.5</v>
      </c>
      <c r="E108" s="123">
        <v>2000</v>
      </c>
      <c r="F108" s="97">
        <f t="shared" si="6"/>
        <v>3000</v>
      </c>
      <c r="G108" s="161" t="s">
        <v>128</v>
      </c>
      <c r="H108" s="142" t="s">
        <v>760</v>
      </c>
      <c r="I108" s="130" t="str">
        <f>VLOOKUP(H108,Presupuesto!$B$11:$C$565,2,0)</f>
        <v>VIATICOS NACIONALES</v>
      </c>
      <c r="J108" s="98" t="s">
        <v>1358</v>
      </c>
      <c r="K108" s="98" t="s">
        <v>411</v>
      </c>
    </row>
    <row r="109" spans="3:11">
      <c r="C109" s="141" t="s">
        <v>427</v>
      </c>
      <c r="D109" s="158">
        <v>1.5</v>
      </c>
      <c r="E109" s="123">
        <v>2000</v>
      </c>
      <c r="F109" s="97">
        <f t="shared" si="6"/>
        <v>3000</v>
      </c>
      <c r="G109" s="161" t="s">
        <v>128</v>
      </c>
      <c r="H109" s="142" t="s">
        <v>760</v>
      </c>
      <c r="I109" s="130" t="str">
        <f>VLOOKUP(H109,Presupuesto!$B$11:$C$565,2,0)</f>
        <v>VIATICOS NACIONALES</v>
      </c>
      <c r="J109" s="98" t="s">
        <v>1358</v>
      </c>
      <c r="K109" s="98" t="s">
        <v>411</v>
      </c>
    </row>
    <row r="110" spans="3:11">
      <c r="C110" s="141" t="s">
        <v>427</v>
      </c>
      <c r="D110" s="158">
        <v>1.5</v>
      </c>
      <c r="E110" s="123">
        <v>2000</v>
      </c>
      <c r="F110" s="97">
        <f t="shared" si="6"/>
        <v>3000</v>
      </c>
      <c r="G110" s="161" t="s">
        <v>128</v>
      </c>
      <c r="H110" s="142" t="s">
        <v>760</v>
      </c>
      <c r="I110" s="130" t="str">
        <f>VLOOKUP(H110,Presupuesto!$B$11:$C$565,2,0)</f>
        <v>VIATICOS NACIONALES</v>
      </c>
      <c r="J110" s="98" t="s">
        <v>1358</v>
      </c>
      <c r="K110" s="98" t="s">
        <v>400</v>
      </c>
    </row>
    <row r="111" spans="3:11">
      <c r="C111" s="141" t="s">
        <v>427</v>
      </c>
      <c r="D111" s="158">
        <v>1.5</v>
      </c>
      <c r="E111" s="123">
        <v>2000</v>
      </c>
      <c r="F111" s="97">
        <f t="shared" si="6"/>
        <v>3000</v>
      </c>
      <c r="G111" s="161" t="s">
        <v>128</v>
      </c>
      <c r="H111" s="142" t="s">
        <v>760</v>
      </c>
      <c r="I111" s="130" t="str">
        <f>VLOOKUP(H111,Presupuesto!$B$11:$C$565,2,0)</f>
        <v>VIATICOS NACIONALES</v>
      </c>
      <c r="J111" s="98" t="s">
        <v>1358</v>
      </c>
      <c r="K111" s="98" t="s">
        <v>411</v>
      </c>
    </row>
    <row r="112" spans="3:11">
      <c r="C112" s="141" t="s">
        <v>2082</v>
      </c>
      <c r="D112" s="158">
        <v>6</v>
      </c>
      <c r="E112" s="123">
        <v>1200</v>
      </c>
      <c r="F112" s="97">
        <f t="shared" si="6"/>
        <v>7200</v>
      </c>
      <c r="G112" s="161" t="s">
        <v>128</v>
      </c>
      <c r="H112" s="142" t="s">
        <v>872</v>
      </c>
      <c r="I112" s="130" t="str">
        <f>VLOOKUP(H112,Presupuesto!$B$11:$C$565,2,0)</f>
        <v>DIESEL</v>
      </c>
      <c r="J112" s="98" t="s">
        <v>1358</v>
      </c>
      <c r="K112" s="98" t="s">
        <v>411</v>
      </c>
    </row>
    <row r="113" spans="3:11" hidden="1">
      <c r="C113" s="141"/>
      <c r="D113" s="158"/>
      <c r="E113" s="123"/>
      <c r="F113" s="97">
        <f t="shared" si="6"/>
        <v>0</v>
      </c>
      <c r="G113" s="161"/>
      <c r="H113" s="142"/>
      <c r="I113" s="130" t="e">
        <f>VLOOKUP(H113,Presupuesto!$B$11:$C$565,2,0)</f>
        <v>#N/A</v>
      </c>
      <c r="J113" s="98" t="str">
        <f t="shared" ref="J113:J139" si="7">$J$105</f>
        <v>Desarrollo del Sistema de Educación Superior</v>
      </c>
      <c r="K113" s="98" t="s">
        <v>411</v>
      </c>
    </row>
    <row r="114" spans="3:11" hidden="1">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hidden="1">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hidden="1">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hidden="1">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hidden="1">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hidden="1">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hidden="1">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hidden="1">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hidden="1">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hidden="1">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hidden="1">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hidden="1">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hidden="1">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hidden="1">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hidden="1">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hidden="1">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hidden="1">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hidden="1">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hidden="1">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hidden="1">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hidden="1">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hidden="1">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hidden="1">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hidden="1">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hidden="1">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hidden="1" thickBot="1">
      <c r="C139" s="147"/>
      <c r="D139" s="159"/>
      <c r="E139" s="103"/>
      <c r="F139" s="105">
        <f t="shared" si="6"/>
        <v>0</v>
      </c>
      <c r="G139" s="162"/>
      <c r="H139" s="148"/>
      <c r="I139" s="132" t="e">
        <f>VLOOKUP(H139,Presupuesto!$B$11:$C$565,2,0)</f>
        <v>#N/A</v>
      </c>
      <c r="J139" s="106" t="str">
        <f t="shared" si="7"/>
        <v>Desarrollo del Sistema de Educación Superior</v>
      </c>
      <c r="K139" s="124" t="s">
        <v>393</v>
      </c>
    </row>
    <row r="141" spans="3:11" ht="15.75" thickBot="1">
      <c r="F141" s="90"/>
      <c r="G141" s="89"/>
      <c r="H141" s="90"/>
      <c r="I141" s="90"/>
    </row>
    <row r="142" spans="3:11" ht="15.75" thickBot="1">
      <c r="C142" s="157" t="s">
        <v>53</v>
      </c>
      <c r="D142" s="373">
        <f>SUM(F149:F183)</f>
        <v>14687.5</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391</v>
      </c>
      <c r="D145" s="369">
        <v>3332</v>
      </c>
      <c r="E145" s="93"/>
      <c r="F145" s="93"/>
      <c r="G145" s="93"/>
      <c r="H145" s="76"/>
      <c r="I145" s="76"/>
      <c r="J145" s="76"/>
      <c r="K145" s="112"/>
    </row>
    <row r="146" spans="3:11" ht="18.7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Ejecutar reuniones técnicas para la firma de convenios de cooperación mutua</v>
      </c>
      <c r="D146" s="31"/>
      <c r="E146" s="93"/>
      <c r="F146" s="93"/>
      <c r="G146" s="93"/>
      <c r="H146" s="76"/>
      <c r="I146" s="76"/>
      <c r="J146" s="76"/>
      <c r="K146" s="112"/>
    </row>
    <row r="147" spans="3:11" ht="15.75" thickBot="1">
      <c r="F147" s="93"/>
      <c r="G147" s="76"/>
      <c r="H147" s="76"/>
      <c r="I147" s="76"/>
    </row>
    <row r="148" spans="3:11" ht="15.75" thickBot="1">
      <c r="C148" s="129" t="s">
        <v>44</v>
      </c>
      <c r="D148" s="129" t="s">
        <v>55</v>
      </c>
      <c r="E148" s="136" t="s">
        <v>57</v>
      </c>
      <c r="F148" s="135" t="s">
        <v>27</v>
      </c>
      <c r="G148" s="133" t="s">
        <v>130</v>
      </c>
      <c r="H148" s="136" t="s">
        <v>46</v>
      </c>
      <c r="I148" s="133" t="s">
        <v>131</v>
      </c>
      <c r="J148" s="133" t="s">
        <v>409</v>
      </c>
      <c r="K148" s="133" t="s">
        <v>410</v>
      </c>
    </row>
    <row r="149" spans="3:11" hidden="1">
      <c r="C149" s="220" t="s">
        <v>423</v>
      </c>
      <c r="D149" s="221"/>
      <c r="E149" s="219">
        <f>HLOOKUP(C149,$AH$2:$BU$3,2,0)</f>
        <v>2250</v>
      </c>
      <c r="F149" s="97">
        <f t="shared" ref="F149:F183" si="8">D149*E149</f>
        <v>0</v>
      </c>
      <c r="G149" s="161"/>
      <c r="H149" s="142"/>
      <c r="I149" s="130" t="e">
        <f>VLOOKUP(H149,Presupuesto!$B$11:$C$565,2,0)</f>
        <v>#N/A</v>
      </c>
      <c r="J149" s="218" t="s">
        <v>1468</v>
      </c>
      <c r="K149" s="98" t="s">
        <v>393</v>
      </c>
    </row>
    <row r="150" spans="3:11">
      <c r="C150" s="141" t="s">
        <v>423</v>
      </c>
      <c r="D150" s="158">
        <v>2.75</v>
      </c>
      <c r="E150" s="123">
        <v>2250</v>
      </c>
      <c r="F150" s="97">
        <f t="shared" si="8"/>
        <v>6187.5</v>
      </c>
      <c r="G150" s="161" t="s">
        <v>128</v>
      </c>
      <c r="H150" s="142" t="s">
        <v>760</v>
      </c>
      <c r="I150" s="130" t="str">
        <f>VLOOKUP(H150,Presupuesto!$B$11:$C$565,2,0)</f>
        <v>VIATICOS NACIONALES</v>
      </c>
      <c r="J150" s="98" t="s">
        <v>470</v>
      </c>
      <c r="K150" s="98" t="s">
        <v>396</v>
      </c>
    </row>
    <row r="151" spans="3:11">
      <c r="C151" s="141" t="s">
        <v>427</v>
      </c>
      <c r="D151" s="158">
        <v>2.75</v>
      </c>
      <c r="E151" s="123">
        <v>2000</v>
      </c>
      <c r="F151" s="97">
        <f t="shared" si="8"/>
        <v>5500</v>
      </c>
      <c r="G151" s="161" t="s">
        <v>128</v>
      </c>
      <c r="H151" s="142" t="s">
        <v>762</v>
      </c>
      <c r="I151" s="130" t="str">
        <f>VLOOKUP(H151,Presupuesto!$B$11:$C$565,2,0)</f>
        <v>VIATICOS NACIONALES</v>
      </c>
      <c r="J151" s="98" t="s">
        <v>470</v>
      </c>
      <c r="K151" s="98" t="s">
        <v>398</v>
      </c>
    </row>
    <row r="152" spans="3:11">
      <c r="C152" s="141" t="s">
        <v>2082</v>
      </c>
      <c r="D152" s="158">
        <v>2</v>
      </c>
      <c r="E152" s="123">
        <v>1500</v>
      </c>
      <c r="F152" s="97">
        <f t="shared" si="8"/>
        <v>3000</v>
      </c>
      <c r="G152" s="161" t="s">
        <v>128</v>
      </c>
      <c r="H152" s="142" t="s">
        <v>872</v>
      </c>
      <c r="I152" s="130" t="str">
        <f>VLOOKUP(H152,Presupuesto!$B$11:$C$565,2,0)</f>
        <v>DIESEL</v>
      </c>
      <c r="J152" s="98" t="s">
        <v>470</v>
      </c>
      <c r="K152" s="98" t="s">
        <v>396</v>
      </c>
    </row>
    <row r="153" spans="3:11" hidden="1">
      <c r="C153" s="141"/>
      <c r="D153" s="158"/>
      <c r="E153" s="123"/>
      <c r="F153" s="97">
        <f t="shared" si="8"/>
        <v>0</v>
      </c>
      <c r="G153" s="161"/>
      <c r="H153" s="142"/>
      <c r="I153" s="130" t="e">
        <f>VLOOKUP(H153,Presupuesto!$B$11:$C$565,2,0)</f>
        <v>#N/A</v>
      </c>
      <c r="J153" s="98" t="str">
        <f t="shared" ref="J153:J183" si="9">$J$149</f>
        <v>Desarrollo del Sistema de Educación Superior</v>
      </c>
      <c r="K153" s="98" t="s">
        <v>411</v>
      </c>
    </row>
    <row r="154" spans="3:11" hidden="1">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hidden="1">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hidden="1">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hidden="1">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hidden="1">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hidden="1">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hidden="1">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hidden="1">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hidden="1">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hidden="1">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hidden="1">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hidden="1">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hidden="1">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hidden="1">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hidden="1">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hidden="1">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hidden="1">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hidden="1">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hidden="1">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hidden="1">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hidden="1">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hidden="1">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hidden="1">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hidden="1">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hidden="1">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hidden="1">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hidden="1">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hidden="1">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hidden="1">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hidden="1" thickBot="1">
      <c r="C183" s="147"/>
      <c r="D183" s="159"/>
      <c r="E183" s="103"/>
      <c r="F183" s="105">
        <f t="shared" si="8"/>
        <v>0</v>
      </c>
      <c r="G183" s="162"/>
      <c r="H183" s="148"/>
      <c r="I183" s="132" t="e">
        <f>VLOOKUP(H183,Presupuesto!$B$11:$C$565,2,0)</f>
        <v>#N/A</v>
      </c>
      <c r="J183" s="106" t="str">
        <f t="shared" si="9"/>
        <v>Desarrollo del Sistema de Educación Superior</v>
      </c>
      <c r="K183" s="124" t="s">
        <v>393</v>
      </c>
    </row>
    <row r="185" spans="3:11" ht="15.75" thickBot="1"/>
    <row r="186" spans="3:11" ht="15.75" thickBot="1">
      <c r="C186" s="157" t="s">
        <v>53</v>
      </c>
      <c r="D186" s="373">
        <f>SUM(F193:F227)</f>
        <v>9000</v>
      </c>
      <c r="F186" s="70"/>
      <c r="G186" s="79"/>
      <c r="H186" s="70"/>
      <c r="I186" s="70"/>
    </row>
    <row r="187" spans="3:11">
      <c r="C187" s="70"/>
      <c r="D187" s="31"/>
      <c r="E187" s="93"/>
      <c r="F187" s="93"/>
      <c r="G187" s="93"/>
      <c r="H187" s="76"/>
      <c r="I187" s="76"/>
      <c r="J187" s="76"/>
      <c r="K187" s="112"/>
    </row>
    <row r="188" spans="3:11">
      <c r="C188" s="70"/>
      <c r="D188" s="31"/>
      <c r="E188" s="93"/>
      <c r="F188" s="93"/>
      <c r="G188" s="93"/>
      <c r="H188" s="76"/>
      <c r="I188" s="76"/>
      <c r="J188" s="76"/>
      <c r="K188" s="112"/>
    </row>
    <row r="189" spans="3:11" ht="15.75">
      <c r="C189" s="202" t="s">
        <v>391</v>
      </c>
      <c r="D189" s="369">
        <v>3333</v>
      </c>
      <c r="E189" s="93"/>
      <c r="F189" s="93"/>
      <c r="G189" s="93"/>
      <c r="H189" s="76"/>
      <c r="I189" s="76"/>
      <c r="J189" s="76"/>
      <c r="K189" s="112"/>
    </row>
    <row r="190" spans="3:11" ht="18.7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Coordinación de acciones y actividades con otros miembros de la red</v>
      </c>
      <c r="D190" s="31"/>
      <c r="E190" s="93"/>
      <c r="F190" s="93"/>
      <c r="G190" s="93"/>
      <c r="H190" s="76"/>
      <c r="I190" s="76"/>
      <c r="J190" s="76"/>
      <c r="K190" s="112"/>
    </row>
    <row r="191" spans="3:11" ht="15.75" thickBot="1">
      <c r="F191" s="93"/>
      <c r="G191" s="76"/>
      <c r="H191" s="76"/>
      <c r="I191" s="76"/>
    </row>
    <row r="192" spans="3:11" ht="15.75" thickBot="1">
      <c r="C192" s="129" t="s">
        <v>44</v>
      </c>
      <c r="D192" s="129" t="s">
        <v>55</v>
      </c>
      <c r="E192" s="136" t="s">
        <v>57</v>
      </c>
      <c r="F192" s="135" t="s">
        <v>27</v>
      </c>
      <c r="G192" s="133" t="s">
        <v>130</v>
      </c>
      <c r="H192" s="136" t="s">
        <v>46</v>
      </c>
      <c r="I192" s="133" t="s">
        <v>131</v>
      </c>
      <c r="J192" s="133" t="s">
        <v>409</v>
      </c>
      <c r="K192" s="133" t="s">
        <v>410</v>
      </c>
    </row>
    <row r="193" spans="3:11" hidden="1">
      <c r="C193" s="220" t="s">
        <v>438</v>
      </c>
      <c r="D193" s="221"/>
      <c r="E193" s="219">
        <f>HLOOKUP(C193,$AH$2:$BU$3,2,0)</f>
        <v>620</v>
      </c>
      <c r="F193" s="97">
        <f t="shared" ref="F193:F227" si="10">D193*E193</f>
        <v>0</v>
      </c>
      <c r="G193" s="161"/>
      <c r="H193" s="142"/>
      <c r="I193" s="130" t="e">
        <f>VLOOKUP(H193,Presupuesto!$B$11:$C$565,2,0)</f>
        <v>#N/A</v>
      </c>
      <c r="J193" s="218" t="s">
        <v>1468</v>
      </c>
      <c r="K193" s="98" t="s">
        <v>393</v>
      </c>
    </row>
    <row r="194" spans="3:11">
      <c r="C194" s="141" t="s">
        <v>2081</v>
      </c>
      <c r="D194" s="158">
        <v>3</v>
      </c>
      <c r="E194" s="123">
        <v>1500</v>
      </c>
      <c r="F194" s="97">
        <f t="shared" si="10"/>
        <v>4500</v>
      </c>
      <c r="G194" s="161" t="s">
        <v>128</v>
      </c>
      <c r="H194" s="142" t="s">
        <v>872</v>
      </c>
      <c r="I194" s="130" t="str">
        <f>VLOOKUP(H194,Presupuesto!$B$11:$C$565,2,0)</f>
        <v>DIESEL</v>
      </c>
      <c r="J194" s="98" t="s">
        <v>470</v>
      </c>
      <c r="K194" s="98" t="s">
        <v>411</v>
      </c>
    </row>
    <row r="195" spans="3:11">
      <c r="C195" s="141" t="s">
        <v>2083</v>
      </c>
      <c r="D195" s="158">
        <v>3</v>
      </c>
      <c r="E195" s="123">
        <v>1500</v>
      </c>
      <c r="F195" s="97">
        <f t="shared" si="10"/>
        <v>4500</v>
      </c>
      <c r="G195" s="161" t="s">
        <v>128</v>
      </c>
      <c r="H195" s="142" t="s">
        <v>870</v>
      </c>
      <c r="I195" s="130" t="str">
        <f>VLOOKUP(H195,Presupuesto!$B$11:$C$565,2,0)</f>
        <v>GASOLINA</v>
      </c>
      <c r="J195" s="98" t="s">
        <v>470</v>
      </c>
      <c r="K195" s="98" t="s">
        <v>394</v>
      </c>
    </row>
    <row r="196" spans="3:11" hidden="1">
      <c r="C196" s="141"/>
      <c r="D196" s="158"/>
      <c r="E196" s="123"/>
      <c r="F196" s="97">
        <f t="shared" si="10"/>
        <v>0</v>
      </c>
      <c r="G196" s="161"/>
      <c r="H196" s="142"/>
      <c r="I196" s="130" t="e">
        <f>VLOOKUP(H196,Presupuesto!$B$11:$C$565,2,0)</f>
        <v>#N/A</v>
      </c>
      <c r="J196" s="98" t="str">
        <f t="shared" ref="J196:J227" si="11">$J$193</f>
        <v>Desarrollo del Sistema de Educación Superior</v>
      </c>
      <c r="K196" s="98" t="s">
        <v>411</v>
      </c>
    </row>
    <row r="197" spans="3:11" hidden="1">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hidden="1">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hidden="1">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hidden="1">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hidden="1">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hidden="1">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hidden="1">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hidden="1">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hidden="1">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hidden="1">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hidden="1">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hidden="1">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hidden="1">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hidden="1">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hidden="1">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hidden="1">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hidden="1">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hidden="1">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hidden="1">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hidden="1">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hidden="1">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hidden="1">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hidden="1">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hidden="1">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hidden="1">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hidden="1">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hidden="1">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hidden="1">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hidden="1">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hidden="1">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hidden="1" thickBot="1">
      <c r="C227" s="147"/>
      <c r="D227" s="159"/>
      <c r="E227" s="103"/>
      <c r="F227" s="105">
        <f t="shared" si="10"/>
        <v>0</v>
      </c>
      <c r="G227" s="162"/>
      <c r="H227" s="148"/>
      <c r="I227" s="132" t="e">
        <f>VLOOKUP(H227,Presupuesto!$B$11:$C$565,2,0)</f>
        <v>#N/A</v>
      </c>
      <c r="J227" s="106" t="str">
        <f t="shared" si="11"/>
        <v>Desarrollo del Sistema de Educación Superior</v>
      </c>
      <c r="K227" s="124" t="s">
        <v>393</v>
      </c>
    </row>
    <row r="229" spans="3:11" ht="15.75" thickBot="1">
      <c r="F229" s="90"/>
      <c r="G229" s="89"/>
      <c r="H229" s="90"/>
      <c r="I229" s="90"/>
    </row>
    <row r="230" spans="3:11" ht="15.75" thickBot="1">
      <c r="C230" s="157" t="s">
        <v>53</v>
      </c>
      <c r="D230" s="373">
        <f>SUM(F237:F271)</f>
        <v>119454.74925000001</v>
      </c>
      <c r="F230" s="70"/>
      <c r="G230" s="79"/>
      <c r="H230" s="70"/>
      <c r="I230" s="70"/>
    </row>
    <row r="231" spans="3:11">
      <c r="C231" s="70"/>
      <c r="D231" s="31"/>
      <c r="E231" s="93"/>
      <c r="F231" s="93"/>
      <c r="G231" s="93"/>
      <c r="H231" s="76"/>
      <c r="I231" s="76"/>
      <c r="J231" s="76"/>
      <c r="K231" s="112"/>
    </row>
    <row r="232" spans="3:11">
      <c r="C232" s="70"/>
      <c r="D232" s="31"/>
      <c r="E232" s="93"/>
      <c r="F232" s="93"/>
      <c r="G232" s="93"/>
      <c r="H232" s="76"/>
      <c r="I232" s="76"/>
      <c r="J232" s="76"/>
      <c r="K232" s="112"/>
    </row>
    <row r="233" spans="3:11" ht="15.75">
      <c r="C233" s="202" t="s">
        <v>391</v>
      </c>
      <c r="D233" s="369">
        <v>4442</v>
      </c>
      <c r="E233" s="93"/>
      <c r="F233" s="93"/>
      <c r="G233" s="93"/>
      <c r="H233" s="76"/>
      <c r="I233" s="76"/>
      <c r="J233" s="76"/>
      <c r="K233" s="112"/>
    </row>
    <row r="234" spans="3:11" ht="18.75">
      <c r="C234" s="210"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Participar en congresos, capacitaciones, visitas y otras actividades académicas en otros países</v>
      </c>
      <c r="D234" s="31"/>
      <c r="E234" s="93"/>
      <c r="F234" s="93"/>
      <c r="G234" s="93"/>
      <c r="H234" s="76"/>
      <c r="I234" s="76"/>
      <c r="J234" s="76"/>
      <c r="K234" s="112"/>
    </row>
    <row r="235" spans="3:11" ht="15.75" thickBot="1">
      <c r="F235" s="93"/>
      <c r="G235" s="76"/>
      <c r="H235" s="76"/>
      <c r="I235" s="76"/>
    </row>
    <row r="236" spans="3:11" ht="15.75" thickBot="1">
      <c r="C236" s="129" t="s">
        <v>44</v>
      </c>
      <c r="D236" s="129" t="s">
        <v>55</v>
      </c>
      <c r="E236" s="136" t="s">
        <v>57</v>
      </c>
      <c r="F236" s="135" t="s">
        <v>27</v>
      </c>
      <c r="G236" s="133" t="s">
        <v>130</v>
      </c>
      <c r="H236" s="136" t="s">
        <v>46</v>
      </c>
      <c r="I236" s="133" t="s">
        <v>131</v>
      </c>
      <c r="J236" s="133" t="s">
        <v>409</v>
      </c>
      <c r="K236" s="133" t="s">
        <v>410</v>
      </c>
    </row>
    <row r="237" spans="3:11" hidden="1">
      <c r="C237" s="220" t="s">
        <v>447</v>
      </c>
      <c r="D237" s="221"/>
      <c r="E237" s="219">
        <f>HLOOKUP(C237,$AH$2:$BU$3,2,0)</f>
        <v>4404.0555000000004</v>
      </c>
      <c r="F237" s="97">
        <f t="shared" ref="F237:F271" si="12">D237*E237</f>
        <v>0</v>
      </c>
      <c r="G237" s="161"/>
      <c r="H237" s="142"/>
      <c r="I237" s="130" t="e">
        <f>VLOOKUP(H237,Presupuesto!$B$11:$C$565,2,0)</f>
        <v>#N/A</v>
      </c>
      <c r="J237" s="218" t="s">
        <v>1468</v>
      </c>
      <c r="K237" s="98" t="s">
        <v>393</v>
      </c>
    </row>
    <row r="238" spans="3:11">
      <c r="C238" s="141" t="s">
        <v>447</v>
      </c>
      <c r="D238" s="158">
        <v>6.75</v>
      </c>
      <c r="E238" s="123">
        <f>+E237</f>
        <v>4404.0555000000004</v>
      </c>
      <c r="F238" s="97">
        <f t="shared" si="12"/>
        <v>29727.374625000004</v>
      </c>
      <c r="G238" s="161" t="s">
        <v>128</v>
      </c>
      <c r="H238" s="464" t="s">
        <v>307</v>
      </c>
      <c r="I238" s="130" t="str">
        <f>VLOOKUP(H238,Presupuesto!$B$11:$C$565,2,0)</f>
        <v>VIATICOS AL EXTERIOR</v>
      </c>
      <c r="J238" s="98" t="s">
        <v>1357</v>
      </c>
      <c r="K238" s="98" t="s">
        <v>396</v>
      </c>
    </row>
    <row r="239" spans="3:11">
      <c r="C239" s="141" t="s">
        <v>447</v>
      </c>
      <c r="D239" s="158">
        <v>6.75</v>
      </c>
      <c r="E239" s="123">
        <f>+E238</f>
        <v>4404.0555000000004</v>
      </c>
      <c r="F239" s="97">
        <f t="shared" si="12"/>
        <v>29727.374625000004</v>
      </c>
      <c r="G239" s="161" t="s">
        <v>1680</v>
      </c>
      <c r="H239" s="464" t="s">
        <v>766</v>
      </c>
      <c r="I239" s="130" t="str">
        <f>VLOOKUP(H239,Presupuesto!$B$11:$C$565,2,0)</f>
        <v>VIATICOS AL EXTERIOR</v>
      </c>
      <c r="J239" s="98" t="s">
        <v>1357</v>
      </c>
      <c r="K239" s="98" t="s">
        <v>397</v>
      </c>
    </row>
    <row r="240" spans="3:11">
      <c r="C240" s="141" t="s">
        <v>2084</v>
      </c>
      <c r="D240" s="158">
        <v>1</v>
      </c>
      <c r="E240" s="123">
        <v>30000</v>
      </c>
      <c r="F240" s="97">
        <f t="shared" si="12"/>
        <v>30000</v>
      </c>
      <c r="G240" s="161" t="s">
        <v>128</v>
      </c>
      <c r="H240" s="464" t="s">
        <v>754</v>
      </c>
      <c r="I240" s="130" t="str">
        <f>VLOOKUP(H240,Presupuesto!$B$11:$C$565,2,0)</f>
        <v>PASAJES AL EXTERIOR</v>
      </c>
      <c r="J240" s="98" t="s">
        <v>1357</v>
      </c>
      <c r="K240" s="98" t="s">
        <v>400</v>
      </c>
    </row>
    <row r="241" spans="3:11">
      <c r="C241" s="141" t="s">
        <v>2084</v>
      </c>
      <c r="D241" s="158">
        <v>1</v>
      </c>
      <c r="E241" s="123">
        <v>30000</v>
      </c>
      <c r="F241" s="97">
        <f t="shared" si="12"/>
        <v>30000</v>
      </c>
      <c r="G241" s="161" t="s">
        <v>1680</v>
      </c>
      <c r="H241" s="464" t="s">
        <v>754</v>
      </c>
      <c r="I241" s="130" t="str">
        <f>VLOOKUP(H241,Presupuesto!$B$11:$C$565,2,0)</f>
        <v>PASAJES AL EXTERIOR</v>
      </c>
      <c r="J241" s="98" t="s">
        <v>1357</v>
      </c>
      <c r="K241" s="98" t="s">
        <v>399</v>
      </c>
    </row>
    <row r="242" spans="3:11" hidden="1">
      <c r="C242" s="141"/>
      <c r="D242" s="158"/>
      <c r="E242" s="123"/>
      <c r="F242" s="97">
        <f t="shared" si="12"/>
        <v>0</v>
      </c>
      <c r="G242" s="161"/>
      <c r="H242" s="142"/>
      <c r="I242" s="130" t="e">
        <f>VLOOKUP(H242,Presupuesto!$B$11:$C$565,2,0)</f>
        <v>#N/A</v>
      </c>
      <c r="J242" s="98" t="str">
        <f t="shared" ref="J242:J271" si="13">$J$237</f>
        <v>Desarrollo del Sistema de Educación Superior</v>
      </c>
      <c r="K242" s="98" t="s">
        <v>400</v>
      </c>
    </row>
    <row r="243" spans="3:11" hidden="1">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hidden="1">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hidden="1">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hidden="1">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hidden="1">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hidden="1">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hidden="1">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hidden="1">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hidden="1">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hidden="1">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hidden="1">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hidden="1">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hidden="1">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hidden="1">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hidden="1">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hidden="1">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hidden="1">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hidden="1">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hidden="1">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hidden="1">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hidden="1">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hidden="1">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hidden="1">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hidden="1">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hidden="1">
      <c r="C267" s="145"/>
      <c r="D267" s="151"/>
      <c r="E267" s="118"/>
      <c r="F267" s="97">
        <f t="shared" si="12"/>
        <v>0</v>
      </c>
      <c r="G267" s="161"/>
      <c r="H267" s="146"/>
      <c r="I267" s="130" t="e">
        <f>VLOOKUP(H267,Presupuesto!$B$11:$C$565,2,0)</f>
        <v>#N/A</v>
      </c>
      <c r="J267" s="98" t="str">
        <f t="shared" si="13"/>
        <v>Desarrollo del Sistema de Educación Superior</v>
      </c>
      <c r="K267" s="98" t="s">
        <v>402</v>
      </c>
    </row>
    <row r="268" spans="3:11" hidden="1">
      <c r="C268" s="145"/>
      <c r="D268" s="151"/>
      <c r="E268" s="118"/>
      <c r="F268" s="97">
        <f t="shared" si="12"/>
        <v>0</v>
      </c>
      <c r="G268" s="161"/>
      <c r="H268" s="146"/>
      <c r="I268" s="130" t="e">
        <f>VLOOKUP(H268,Presupuesto!$B$11:$C$565,2,0)</f>
        <v>#N/A</v>
      </c>
      <c r="J268" s="98" t="str">
        <f t="shared" si="13"/>
        <v>Desarrollo del Sistema de Educación Superior</v>
      </c>
      <c r="K268" s="98" t="s">
        <v>411</v>
      </c>
    </row>
    <row r="269" spans="3:11" hidden="1">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hidden="1">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ht="15.75" hidden="1" thickBot="1">
      <c r="C271" s="147"/>
      <c r="D271" s="159"/>
      <c r="E271" s="103"/>
      <c r="F271" s="105">
        <f t="shared" si="12"/>
        <v>0</v>
      </c>
      <c r="G271" s="162"/>
      <c r="H271" s="148"/>
      <c r="I271" s="132" t="e">
        <f>VLOOKUP(H271,Presupuesto!$B$11:$C$565,2,0)</f>
        <v>#N/A</v>
      </c>
      <c r="J271" s="106" t="str">
        <f t="shared" si="13"/>
        <v>Desarrollo del Sistema de Educación Superior</v>
      </c>
      <c r="K271" s="124" t="s">
        <v>393</v>
      </c>
    </row>
    <row r="273" spans="3:11" ht="15.75" thickBot="1"/>
    <row r="274" spans="3:11" ht="15.75" thickBot="1">
      <c r="C274" s="157" t="s">
        <v>53</v>
      </c>
      <c r="D274" s="373">
        <f>SUM(F281:F315)</f>
        <v>1905</v>
      </c>
      <c r="F274" s="70"/>
      <c r="G274" s="79"/>
      <c r="H274" s="70"/>
      <c r="I274" s="70"/>
    </row>
    <row r="275" spans="3:11">
      <c r="C275" s="70"/>
      <c r="D275" s="31"/>
      <c r="E275" s="93"/>
      <c r="F275" s="93"/>
      <c r="G275" s="93"/>
      <c r="H275" s="76"/>
      <c r="I275" s="76"/>
      <c r="J275" s="76"/>
      <c r="K275" s="112"/>
    </row>
    <row r="276" spans="3:11">
      <c r="C276" s="70"/>
      <c r="D276" s="31"/>
      <c r="E276" s="93"/>
      <c r="F276" s="93"/>
      <c r="G276" s="93"/>
      <c r="H276" s="76"/>
      <c r="I276" s="76"/>
      <c r="J276" s="76"/>
      <c r="K276" s="112"/>
    </row>
    <row r="277" spans="3:11" ht="15.75">
      <c r="C277" s="202" t="s">
        <v>391</v>
      </c>
      <c r="D277" s="369">
        <v>5552</v>
      </c>
      <c r="E277" s="93"/>
      <c r="F277" s="93"/>
      <c r="G277" s="93"/>
      <c r="H277" s="76"/>
      <c r="I277" s="76"/>
      <c r="J277" s="76"/>
      <c r="K277" s="112"/>
    </row>
    <row r="278" spans="3:11" ht="18.75">
      <c r="C278" s="210"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 xml:space="preserve">Aplicar pruebas vocacionales a los estudiantes </v>
      </c>
      <c r="D278" s="31"/>
      <c r="E278" s="93"/>
      <c r="F278" s="93"/>
      <c r="G278" s="93"/>
      <c r="H278" s="76"/>
      <c r="I278" s="76"/>
      <c r="J278" s="76"/>
      <c r="K278" s="112"/>
    </row>
    <row r="279" spans="3:11" ht="15.75" thickBot="1">
      <c r="F279" s="93"/>
      <c r="G279" s="76"/>
      <c r="H279" s="76"/>
      <c r="I279" s="76"/>
    </row>
    <row r="280" spans="3:11" ht="15.75" thickBot="1">
      <c r="C280" s="129" t="s">
        <v>44</v>
      </c>
      <c r="D280" s="129" t="s">
        <v>55</v>
      </c>
      <c r="E280" s="136" t="s">
        <v>57</v>
      </c>
      <c r="F280" s="135" t="s">
        <v>27</v>
      </c>
      <c r="G280" s="133" t="s">
        <v>130</v>
      </c>
      <c r="H280" s="136" t="s">
        <v>46</v>
      </c>
      <c r="I280" s="133" t="s">
        <v>131</v>
      </c>
      <c r="J280" s="133" t="s">
        <v>409</v>
      </c>
      <c r="K280" s="133" t="s">
        <v>410</v>
      </c>
    </row>
    <row r="281" spans="3:11" hidden="1">
      <c r="C281" s="220" t="s">
        <v>438</v>
      </c>
      <c r="D281" s="221"/>
      <c r="E281" s="219">
        <f>HLOOKUP(C281,$AH$2:$BU$3,2,0)</f>
        <v>620</v>
      </c>
      <c r="F281" s="97">
        <f t="shared" ref="F281:F315" si="14">D281*E281</f>
        <v>0</v>
      </c>
      <c r="G281" s="161"/>
      <c r="H281" s="142"/>
      <c r="I281" s="130" t="e">
        <f>VLOOKUP(H281,Presupuesto!$B$11:$C$565,2,0)</f>
        <v>#N/A</v>
      </c>
      <c r="J281" s="218" t="s">
        <v>1468</v>
      </c>
      <c r="K281" s="98" t="s">
        <v>393</v>
      </c>
    </row>
    <row r="282" spans="3:11">
      <c r="C282" s="141" t="s">
        <v>2085</v>
      </c>
      <c r="D282" s="158">
        <v>15</v>
      </c>
      <c r="E282" s="123">
        <v>85</v>
      </c>
      <c r="F282" s="97">
        <f t="shared" si="14"/>
        <v>1275</v>
      </c>
      <c r="G282" s="161" t="s">
        <v>128</v>
      </c>
      <c r="H282" s="464" t="s">
        <v>814</v>
      </c>
      <c r="I282" s="130" t="str">
        <f>VLOOKUP(H282,Presupuesto!$B$11:$C$565,2,0)</f>
        <v>PAPEL DE ESCRITORIO</v>
      </c>
      <c r="J282" s="98" t="s">
        <v>1359</v>
      </c>
      <c r="K282" s="98" t="s">
        <v>411</v>
      </c>
    </row>
    <row r="283" spans="3:11">
      <c r="C283" s="141" t="s">
        <v>2086</v>
      </c>
      <c r="D283" s="158">
        <v>5</v>
      </c>
      <c r="E283" s="123">
        <v>85</v>
      </c>
      <c r="F283" s="97">
        <f t="shared" si="14"/>
        <v>425</v>
      </c>
      <c r="G283" s="161" t="s">
        <v>128</v>
      </c>
      <c r="H283" s="464" t="s">
        <v>326</v>
      </c>
      <c r="I283" s="130" t="str">
        <f>VLOOKUP(H283,Presupuesto!$B$11:$C$565,2,0)</f>
        <v>UTILES DE ESCRITORIO, OFICINA Y ENZE¥ANZA</v>
      </c>
      <c r="J283" s="98" t="s">
        <v>1359</v>
      </c>
      <c r="K283" s="98" t="s">
        <v>394</v>
      </c>
    </row>
    <row r="284" spans="3:11">
      <c r="C284" s="141" t="s">
        <v>2087</v>
      </c>
      <c r="D284" s="158">
        <v>1</v>
      </c>
      <c r="E284" s="123">
        <v>30</v>
      </c>
      <c r="F284" s="97">
        <f t="shared" si="14"/>
        <v>30</v>
      </c>
      <c r="G284" s="161" t="s">
        <v>128</v>
      </c>
      <c r="H284" s="464" t="s">
        <v>326</v>
      </c>
      <c r="I284" s="130" t="str">
        <f>VLOOKUP(H284,Presupuesto!$B$11:$C$565,2,0)</f>
        <v>UTILES DE ESCRITORIO, OFICINA Y ENZE¥ANZA</v>
      </c>
      <c r="J284" s="98" t="s">
        <v>1359</v>
      </c>
      <c r="K284" s="98" t="s">
        <v>395</v>
      </c>
    </row>
    <row r="285" spans="3:11">
      <c r="C285" s="141" t="s">
        <v>2088</v>
      </c>
      <c r="D285" s="158">
        <v>5</v>
      </c>
      <c r="E285" s="123">
        <v>10</v>
      </c>
      <c r="F285" s="97">
        <f t="shared" si="14"/>
        <v>50</v>
      </c>
      <c r="G285" s="161" t="s">
        <v>128</v>
      </c>
      <c r="H285" s="464" t="s">
        <v>326</v>
      </c>
      <c r="I285" s="130" t="str">
        <f>VLOOKUP(H285,Presupuesto!$B$11:$C$565,2,0)</f>
        <v>UTILES DE ESCRITORIO, OFICINA Y ENZE¥ANZA</v>
      </c>
      <c r="J285" s="98" t="s">
        <v>1359</v>
      </c>
      <c r="K285" s="98" t="s">
        <v>396</v>
      </c>
    </row>
    <row r="286" spans="3:11">
      <c r="C286" s="141" t="s">
        <v>2089</v>
      </c>
      <c r="D286" s="158">
        <v>5</v>
      </c>
      <c r="E286" s="123">
        <v>25</v>
      </c>
      <c r="F286" s="97">
        <f t="shared" si="14"/>
        <v>125</v>
      </c>
      <c r="G286" s="161" t="s">
        <v>128</v>
      </c>
      <c r="H286" s="464" t="s">
        <v>326</v>
      </c>
      <c r="I286" s="130" t="str">
        <f>VLOOKUP(H286,Presupuesto!$B$11:$C$565,2,0)</f>
        <v>UTILES DE ESCRITORIO, OFICINA Y ENZE¥ANZA</v>
      </c>
      <c r="J286" s="98" t="s">
        <v>1359</v>
      </c>
      <c r="K286" s="98" t="s">
        <v>397</v>
      </c>
    </row>
    <row r="287" spans="3:11" hidden="1">
      <c r="C287" s="141"/>
      <c r="D287" s="158"/>
      <c r="E287" s="123"/>
      <c r="F287" s="97">
        <f t="shared" si="14"/>
        <v>0</v>
      </c>
      <c r="G287" s="161"/>
      <c r="H287" s="142"/>
      <c r="I287" s="130" t="e">
        <f>VLOOKUP(H287,Presupuesto!$B$11:$C$565,2,0)</f>
        <v>#N/A</v>
      </c>
      <c r="J287" s="98" t="str">
        <f t="shared" ref="J287:J315" si="15">$J$281</f>
        <v>Desarrollo del Sistema de Educación Superior</v>
      </c>
      <c r="K287" s="98" t="s">
        <v>411</v>
      </c>
    </row>
    <row r="288" spans="3:11" hidden="1">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hidden="1">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hidden="1">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hidden="1">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hidden="1">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hidden="1">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hidden="1">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hidden="1">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hidden="1">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hidden="1">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hidden="1">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hidden="1">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hidden="1">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hidden="1">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hidden="1">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hidden="1">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hidden="1">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hidden="1">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hidden="1">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hidden="1">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hidden="1">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hidden="1">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hidden="1">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hidden="1">
      <c r="C311" s="145"/>
      <c r="D311" s="151"/>
      <c r="E311" s="118"/>
      <c r="F311" s="97">
        <f t="shared" si="14"/>
        <v>0</v>
      </c>
      <c r="G311" s="161"/>
      <c r="H311" s="146"/>
      <c r="I311" s="130" t="e">
        <f>VLOOKUP(H311,Presupuesto!$B$11:$C$565,2,0)</f>
        <v>#N/A</v>
      </c>
      <c r="J311" s="98" t="str">
        <f t="shared" si="15"/>
        <v>Desarrollo del Sistema de Educación Superior</v>
      </c>
      <c r="K311" s="98" t="s">
        <v>402</v>
      </c>
    </row>
    <row r="312" spans="3:11" hidden="1">
      <c r="C312" s="145"/>
      <c r="D312" s="151"/>
      <c r="E312" s="118"/>
      <c r="F312" s="97">
        <f t="shared" si="14"/>
        <v>0</v>
      </c>
      <c r="G312" s="161"/>
      <c r="H312" s="146"/>
      <c r="I312" s="130" t="e">
        <f>VLOOKUP(H312,Presupuesto!$B$11:$C$565,2,0)</f>
        <v>#N/A</v>
      </c>
      <c r="J312" s="98" t="str">
        <f t="shared" si="15"/>
        <v>Desarrollo del Sistema de Educación Superior</v>
      </c>
      <c r="K312" s="98" t="s">
        <v>411</v>
      </c>
    </row>
    <row r="313" spans="3:11" hidden="1">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hidden="1">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ht="15.75" hidden="1" thickBot="1">
      <c r="C315" s="147"/>
      <c r="D315" s="159"/>
      <c r="E315" s="103"/>
      <c r="F315" s="105">
        <f t="shared" si="14"/>
        <v>0</v>
      </c>
      <c r="G315" s="162"/>
      <c r="H315" s="148"/>
      <c r="I315" s="132" t="e">
        <f>VLOOKUP(H315,Presupuesto!$B$11:$C$565,2,0)</f>
        <v>#N/A</v>
      </c>
      <c r="J315" s="106" t="str">
        <f t="shared" si="15"/>
        <v>Desarrollo del Sistema de Educación Superior</v>
      </c>
      <c r="K315" s="124" t="s">
        <v>393</v>
      </c>
    </row>
    <row r="317" spans="3:11" ht="15.75" thickBot="1">
      <c r="F317" s="90"/>
      <c r="G317" s="89"/>
      <c r="H317" s="90"/>
      <c r="I317" s="90"/>
    </row>
    <row r="318" spans="3:11" ht="15.75" thickBot="1">
      <c r="C318" s="157" t="s">
        <v>53</v>
      </c>
      <c r="D318" s="373">
        <f>SUM(F325:F359)</f>
        <v>1010</v>
      </c>
      <c r="F318" s="70"/>
      <c r="G318" s="79"/>
      <c r="H318" s="70"/>
      <c r="I318" s="70"/>
    </row>
    <row r="319" spans="3:11">
      <c r="C319" s="70"/>
      <c r="D319" s="31"/>
      <c r="E319" s="93"/>
      <c r="F319" s="93"/>
      <c r="G319" s="93"/>
      <c r="H319" s="76"/>
      <c r="I319" s="76"/>
      <c r="J319" s="76"/>
      <c r="K319" s="112"/>
    </row>
    <row r="320" spans="3:11">
      <c r="C320" s="70"/>
      <c r="D320" s="31"/>
      <c r="E320" s="93"/>
      <c r="F320" s="93"/>
      <c r="G320" s="93"/>
      <c r="H320" s="76"/>
      <c r="I320" s="76"/>
      <c r="J320" s="76"/>
      <c r="K320" s="112"/>
    </row>
    <row r="321" spans="3:11" ht="15.75">
      <c r="C321" s="202" t="s">
        <v>391</v>
      </c>
      <c r="D321" s="369">
        <v>5555</v>
      </c>
      <c r="E321" s="93"/>
      <c r="F321" s="93"/>
      <c r="G321" s="93"/>
      <c r="H321" s="76"/>
      <c r="I321" s="76"/>
      <c r="J321" s="76"/>
      <c r="K321" s="112"/>
    </row>
    <row r="322" spans="3:11" ht="18.75">
      <c r="C322"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1) Atender conflictos académicos e interpersonales de estudiantes de acuerdo a solicitud.  2) Celebrar el día del estudiante. 3) Capacitar un grupo de lideres del ITS. 4) Gestionar alianzas con empleadores para coordinar actividades académicas y practicas.</v>
      </c>
      <c r="D322" s="31"/>
      <c r="E322" s="93"/>
      <c r="F322" s="93"/>
      <c r="G322" s="93"/>
      <c r="H322" s="76"/>
      <c r="I322" s="76"/>
      <c r="J322" s="76"/>
      <c r="K322" s="112"/>
    </row>
    <row r="323" spans="3:11" ht="15.75" thickBot="1">
      <c r="F323" s="93"/>
      <c r="G323" s="76"/>
      <c r="H323" s="76"/>
      <c r="I323" s="76"/>
    </row>
    <row r="324" spans="3:11" ht="15.75" thickBot="1">
      <c r="C324" s="129" t="s">
        <v>44</v>
      </c>
      <c r="D324" s="129" t="s">
        <v>55</v>
      </c>
      <c r="E324" s="136" t="s">
        <v>57</v>
      </c>
      <c r="F324" s="135" t="s">
        <v>27</v>
      </c>
      <c r="G324" s="133" t="s">
        <v>130</v>
      </c>
      <c r="H324" s="136" t="s">
        <v>46</v>
      </c>
      <c r="I324" s="133" t="s">
        <v>131</v>
      </c>
      <c r="J324" s="133" t="s">
        <v>409</v>
      </c>
      <c r="K324" s="133" t="s">
        <v>410</v>
      </c>
    </row>
    <row r="325" spans="3:11" hidden="1">
      <c r="C325" s="220" t="s">
        <v>438</v>
      </c>
      <c r="D325" s="221"/>
      <c r="E325" s="219">
        <f>HLOOKUP(C325,$AH$2:$BU$3,2,0)</f>
        <v>620</v>
      </c>
      <c r="F325" s="97">
        <f t="shared" ref="F325:F359" si="16">D325*E325</f>
        <v>0</v>
      </c>
      <c r="G325" s="161"/>
      <c r="H325" s="142"/>
      <c r="I325" s="130" t="e">
        <f>VLOOKUP(H325,Presupuesto!$B$11:$C$565,2,0)</f>
        <v>#N/A</v>
      </c>
      <c r="J325" s="218" t="s">
        <v>1468</v>
      </c>
      <c r="K325" s="98" t="s">
        <v>393</v>
      </c>
    </row>
    <row r="326" spans="3:11">
      <c r="C326" s="141" t="s">
        <v>2085</v>
      </c>
      <c r="D326" s="158">
        <v>10</v>
      </c>
      <c r="E326" s="123">
        <v>85</v>
      </c>
      <c r="F326" s="97">
        <f t="shared" si="16"/>
        <v>850</v>
      </c>
      <c r="G326" s="161" t="s">
        <v>128</v>
      </c>
      <c r="H326" s="464" t="s">
        <v>814</v>
      </c>
      <c r="I326" s="130" t="str">
        <f>VLOOKUP(H326,Presupuesto!$B$11:$C$565,2,0)</f>
        <v>PAPEL DE ESCRITORIO</v>
      </c>
      <c r="J326" s="98" t="s">
        <v>1359</v>
      </c>
      <c r="K326" s="98" t="s">
        <v>411</v>
      </c>
    </row>
    <row r="327" spans="3:11">
      <c r="C327" s="141" t="s">
        <v>2087</v>
      </c>
      <c r="D327" s="158">
        <v>2</v>
      </c>
      <c r="E327" s="123">
        <v>30</v>
      </c>
      <c r="F327" s="97">
        <f t="shared" si="16"/>
        <v>60</v>
      </c>
      <c r="G327" s="161" t="s">
        <v>128</v>
      </c>
      <c r="H327" s="464" t="s">
        <v>326</v>
      </c>
      <c r="I327" s="130" t="str">
        <f>VLOOKUP(H327,Presupuesto!$B$11:$C$565,2,0)</f>
        <v>UTILES DE ESCRITORIO, OFICINA Y ENZE¥ANZA</v>
      </c>
      <c r="J327" s="98" t="s">
        <v>1359</v>
      </c>
      <c r="K327" s="98" t="s">
        <v>411</v>
      </c>
    </row>
    <row r="328" spans="3:11">
      <c r="C328" s="141" t="s">
        <v>2088</v>
      </c>
      <c r="D328" s="158">
        <v>5</v>
      </c>
      <c r="E328" s="123">
        <v>10</v>
      </c>
      <c r="F328" s="97">
        <f t="shared" si="16"/>
        <v>50</v>
      </c>
      <c r="G328" s="161" t="s">
        <v>128</v>
      </c>
      <c r="H328" s="464" t="s">
        <v>326</v>
      </c>
      <c r="I328" s="130" t="str">
        <f>VLOOKUP(H328,Presupuesto!$B$11:$C$565,2,0)</f>
        <v>UTILES DE ESCRITORIO, OFICINA Y ENZE¥ANZA</v>
      </c>
      <c r="J328" s="98" t="s">
        <v>1359</v>
      </c>
      <c r="K328" s="98" t="s">
        <v>411</v>
      </c>
    </row>
    <row r="329" spans="3:11">
      <c r="C329" s="141" t="s">
        <v>2089</v>
      </c>
      <c r="D329" s="158">
        <v>2</v>
      </c>
      <c r="E329" s="123">
        <v>25</v>
      </c>
      <c r="F329" s="97">
        <f t="shared" si="16"/>
        <v>50</v>
      </c>
      <c r="G329" s="161" t="s">
        <v>128</v>
      </c>
      <c r="H329" s="464" t="s">
        <v>326</v>
      </c>
      <c r="I329" s="130" t="str">
        <f>VLOOKUP(H329,Presupuesto!$B$11:$C$565,2,0)</f>
        <v>UTILES DE ESCRITORIO, OFICINA Y ENZE¥ANZA</v>
      </c>
      <c r="J329" s="98" t="s">
        <v>1359</v>
      </c>
      <c r="K329" s="98" t="s">
        <v>411</v>
      </c>
    </row>
    <row r="330" spans="3:11" hidden="1">
      <c r="C330" s="141"/>
      <c r="D330" s="158"/>
      <c r="E330" s="123"/>
      <c r="F330" s="97">
        <f t="shared" si="16"/>
        <v>0</v>
      </c>
      <c r="G330" s="161"/>
      <c r="H330" s="142"/>
      <c r="I330" s="130" t="e">
        <f>VLOOKUP(H330,Presupuesto!$B$11:$C$565,2,0)</f>
        <v>#N/A</v>
      </c>
      <c r="J330" s="98" t="str">
        <f t="shared" ref="J330:J359" si="17">$J$325</f>
        <v>Desarrollo del Sistema de Educación Superior</v>
      </c>
      <c r="K330" s="98" t="s">
        <v>397</v>
      </c>
    </row>
    <row r="331" spans="3:11" hidden="1">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hidden="1">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hidden="1">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hidden="1">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hidden="1">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hidden="1">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hidden="1">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hidden="1">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hidden="1">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hidden="1">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hidden="1">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hidden="1">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hidden="1">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hidden="1">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hidden="1">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hidden="1">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hidden="1">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hidden="1">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hidden="1">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hidden="1">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hidden="1">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hidden="1">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hidden="1">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hidden="1">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hidden="1">
      <c r="C355" s="145"/>
      <c r="D355" s="151"/>
      <c r="E355" s="118"/>
      <c r="F355" s="97">
        <f t="shared" si="16"/>
        <v>0</v>
      </c>
      <c r="G355" s="161"/>
      <c r="H355" s="146"/>
      <c r="I355" s="130" t="e">
        <f>VLOOKUP(H355,Presupuesto!$B$11:$C$565,2,0)</f>
        <v>#N/A</v>
      </c>
      <c r="J355" s="98" t="str">
        <f t="shared" si="17"/>
        <v>Desarrollo del Sistema de Educación Superior</v>
      </c>
      <c r="K355" s="98" t="s">
        <v>402</v>
      </c>
    </row>
    <row r="356" spans="3:11" hidden="1">
      <c r="C356" s="145"/>
      <c r="D356" s="151"/>
      <c r="E356" s="118"/>
      <c r="F356" s="97">
        <f t="shared" si="16"/>
        <v>0</v>
      </c>
      <c r="G356" s="161"/>
      <c r="H356" s="146"/>
      <c r="I356" s="130" t="e">
        <f>VLOOKUP(H356,Presupuesto!$B$11:$C$565,2,0)</f>
        <v>#N/A</v>
      </c>
      <c r="J356" s="98" t="str">
        <f t="shared" si="17"/>
        <v>Desarrollo del Sistema de Educación Superior</v>
      </c>
      <c r="K356" s="98" t="s">
        <v>411</v>
      </c>
    </row>
    <row r="357" spans="3:11" hidden="1">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hidden="1">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ht="15.75" hidden="1" thickBot="1">
      <c r="C359" s="147"/>
      <c r="D359" s="159"/>
      <c r="E359" s="103"/>
      <c r="F359" s="105">
        <f t="shared" si="16"/>
        <v>0</v>
      </c>
      <c r="G359" s="162"/>
      <c r="H359" s="148"/>
      <c r="I359" s="132" t="e">
        <f>VLOOKUP(H359,Presupuesto!$B$11:$C$565,2,0)</f>
        <v>#N/A</v>
      </c>
      <c r="J359" s="106" t="str">
        <f t="shared" si="17"/>
        <v>Desarrollo del Sistema de Educación Superior</v>
      </c>
      <c r="K359" s="124" t="s">
        <v>393</v>
      </c>
    </row>
    <row r="362" spans="3:11" ht="15.75" thickBot="1"/>
    <row r="363" spans="3:11" ht="15.75" thickBot="1">
      <c r="C363" s="157" t="s">
        <v>53</v>
      </c>
      <c r="D363" s="373">
        <f>SUM(F370:F404)</f>
        <v>33500</v>
      </c>
      <c r="F363" s="70"/>
      <c r="G363" s="79"/>
      <c r="H363" s="70"/>
      <c r="I363" s="70"/>
    </row>
    <row r="364" spans="3:11">
      <c r="C364" s="70"/>
      <c r="D364" s="31"/>
      <c r="E364" s="93"/>
      <c r="F364" s="93"/>
      <c r="G364" s="93"/>
      <c r="H364" s="76"/>
      <c r="I364" s="76"/>
      <c r="J364" s="76"/>
      <c r="K364" s="112"/>
    </row>
    <row r="365" spans="3:11">
      <c r="C365" s="70"/>
      <c r="D365" s="31"/>
      <c r="E365" s="93"/>
      <c r="F365" s="93"/>
      <c r="G365" s="93"/>
      <c r="H365" s="76"/>
      <c r="I365" s="76"/>
      <c r="J365" s="76"/>
      <c r="K365" s="112"/>
    </row>
    <row r="366" spans="3:11" ht="15.75">
      <c r="C366" s="202" t="s">
        <v>391</v>
      </c>
      <c r="D366" s="369">
        <v>5556</v>
      </c>
      <c r="E366" s="93"/>
      <c r="F366" s="93"/>
      <c r="G366" s="93"/>
      <c r="H366" s="76"/>
      <c r="I366" s="76"/>
      <c r="J366" s="76"/>
      <c r="K366" s="112"/>
    </row>
    <row r="367" spans="3:11" ht="18.75">
      <c r="C367" s="210"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Celebrar una feria de la salud para dar cobertura a los estudiantes del ITS Tela.</v>
      </c>
      <c r="D367" s="31"/>
      <c r="E367" s="93"/>
      <c r="F367" s="93"/>
      <c r="G367" s="93"/>
      <c r="H367" s="76"/>
      <c r="I367" s="76"/>
      <c r="J367" s="76"/>
      <c r="K367" s="112"/>
    </row>
    <row r="368" spans="3:11" ht="15.75" thickBot="1">
      <c r="F368" s="93"/>
      <c r="G368" s="76"/>
      <c r="H368" s="76"/>
      <c r="I368" s="76"/>
    </row>
    <row r="369" spans="3:11" ht="15.75" thickBot="1">
      <c r="C369" s="129" t="s">
        <v>44</v>
      </c>
      <c r="D369" s="129" t="s">
        <v>55</v>
      </c>
      <c r="E369" s="136" t="s">
        <v>57</v>
      </c>
      <c r="F369" s="135" t="s">
        <v>27</v>
      </c>
      <c r="G369" s="133" t="s">
        <v>130</v>
      </c>
      <c r="H369" s="136" t="s">
        <v>46</v>
      </c>
      <c r="I369" s="133" t="s">
        <v>131</v>
      </c>
      <c r="J369" s="133" t="s">
        <v>409</v>
      </c>
      <c r="K369" s="133" t="s">
        <v>410</v>
      </c>
    </row>
    <row r="370" spans="3:11" hidden="1">
      <c r="C370" s="220" t="s">
        <v>438</v>
      </c>
      <c r="D370" s="221"/>
      <c r="E370" s="219">
        <f>HLOOKUP(C370,$AH$2:$BU$3,2,0)</f>
        <v>620</v>
      </c>
      <c r="F370" s="97">
        <f t="shared" ref="F370:F404" si="18">D370*E370</f>
        <v>0</v>
      </c>
      <c r="G370" s="161"/>
      <c r="H370" s="142"/>
      <c r="I370" s="130" t="e">
        <f>VLOOKUP(H370,Presupuesto!$B$11:$C$565,2,0)</f>
        <v>#N/A</v>
      </c>
      <c r="J370" s="218" t="s">
        <v>1468</v>
      </c>
      <c r="K370" s="98" t="s">
        <v>393</v>
      </c>
    </row>
    <row r="371" spans="3:11">
      <c r="C371" s="141" t="s">
        <v>2090</v>
      </c>
      <c r="D371" s="158">
        <v>20</v>
      </c>
      <c r="E371" s="123">
        <v>150</v>
      </c>
      <c r="F371" s="97">
        <f t="shared" si="18"/>
        <v>3000</v>
      </c>
      <c r="G371" s="161" t="s">
        <v>128</v>
      </c>
      <c r="H371" s="142" t="s">
        <v>791</v>
      </c>
      <c r="I371" s="130" t="str">
        <f>VLOOKUP(H371,Presupuesto!$B$11:$C$565,2,0)</f>
        <v>ALIMENTOS B EBIDAS PARA PERSONAS</v>
      </c>
      <c r="J371" s="98" t="str">
        <f>$J$370</f>
        <v>Desarrollo del Sistema de Educación Superior</v>
      </c>
      <c r="K371" s="98" t="s">
        <v>396</v>
      </c>
    </row>
    <row r="372" spans="3:11">
      <c r="C372" s="141" t="s">
        <v>2091</v>
      </c>
      <c r="D372" s="158">
        <v>1</v>
      </c>
      <c r="E372" s="123">
        <v>12000</v>
      </c>
      <c r="F372" s="97">
        <f t="shared" si="18"/>
        <v>12000</v>
      </c>
      <c r="G372" s="161" t="s">
        <v>128</v>
      </c>
      <c r="H372" s="464" t="s">
        <v>1024</v>
      </c>
      <c r="I372" s="130" t="str">
        <f>VLOOKUP(H372,Presupuesto!$B$11:$C$565,2,0)</f>
        <v>EQUIPO EDUCACIONAL Y RECREATIVO</v>
      </c>
      <c r="J372" s="98" t="str">
        <f t="shared" ref="J372:J404" si="19">$J$370</f>
        <v>Desarrollo del Sistema de Educación Superior</v>
      </c>
      <c r="K372" s="98" t="s">
        <v>396</v>
      </c>
    </row>
    <row r="373" spans="3:11">
      <c r="C373" s="141" t="s">
        <v>2092</v>
      </c>
      <c r="D373" s="158">
        <v>5</v>
      </c>
      <c r="E373" s="123">
        <v>2500</v>
      </c>
      <c r="F373" s="97">
        <f t="shared" si="18"/>
        <v>12500</v>
      </c>
      <c r="G373" s="161" t="s">
        <v>128</v>
      </c>
      <c r="H373" s="464" t="s">
        <v>742</v>
      </c>
      <c r="I373" s="130" t="str">
        <f>VLOOKUP(H373,Presupuesto!$B$11:$C$565,2,0)</f>
        <v>OTROS SERVICIOS COMERCIALES Y FINANCIEROS</v>
      </c>
      <c r="J373" s="98" t="str">
        <f t="shared" si="19"/>
        <v>Desarrollo del Sistema de Educación Superior</v>
      </c>
      <c r="K373" s="98" t="s">
        <v>396</v>
      </c>
    </row>
    <row r="374" spans="3:11">
      <c r="C374" s="141" t="s">
        <v>2093</v>
      </c>
      <c r="D374" s="158">
        <v>3</v>
      </c>
      <c r="E374" s="123">
        <v>2000</v>
      </c>
      <c r="F374" s="97">
        <f t="shared" si="18"/>
        <v>6000</v>
      </c>
      <c r="G374" s="161" t="s">
        <v>128</v>
      </c>
      <c r="H374" s="142" t="s">
        <v>716</v>
      </c>
      <c r="I374" s="130" t="str">
        <f>VLOOKUP(H374,Presupuesto!$B$11:$C$565,2,0)</f>
        <v>SERVICIOS DE IMPRENTA PUBLIC.Y REPRODUCCION</v>
      </c>
      <c r="J374" s="98" t="str">
        <f t="shared" si="19"/>
        <v>Desarrollo del Sistema de Educación Superior</v>
      </c>
      <c r="K374" s="98" t="s">
        <v>396</v>
      </c>
    </row>
    <row r="375" spans="3:11" hidden="1">
      <c r="C375" s="141"/>
      <c r="D375" s="158"/>
      <c r="E375" s="123"/>
      <c r="F375" s="97">
        <f t="shared" si="18"/>
        <v>0</v>
      </c>
      <c r="G375" s="161"/>
      <c r="H375" s="142"/>
      <c r="I375" s="130" t="e">
        <f>VLOOKUP(H375,Presupuesto!$B$11:$C$565,2,0)</f>
        <v>#N/A</v>
      </c>
      <c r="J375" s="98" t="str">
        <f t="shared" si="19"/>
        <v>Desarrollo del Sistema de Educación Superior</v>
      </c>
      <c r="K375" s="98" t="s">
        <v>400</v>
      </c>
    </row>
    <row r="376" spans="3:11" hidden="1">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hidden="1">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hidden="1">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hidden="1">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hidden="1">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hidden="1">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hidden="1">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hidden="1">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hidden="1">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hidden="1">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hidden="1">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hidden="1">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hidden="1">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hidden="1">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hidden="1">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hidden="1">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hidden="1">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hidden="1">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hidden="1">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hidden="1">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hidden="1">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hidden="1">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hidden="1">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hidden="1">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hidden="1">
      <c r="C400" s="145"/>
      <c r="D400" s="151"/>
      <c r="E400" s="118"/>
      <c r="F400" s="97">
        <f t="shared" si="18"/>
        <v>0</v>
      </c>
      <c r="G400" s="161"/>
      <c r="H400" s="146"/>
      <c r="I400" s="130" t="e">
        <f>VLOOKUP(H400,Presupuesto!$B$11:$C$565,2,0)</f>
        <v>#N/A</v>
      </c>
      <c r="J400" s="98" t="str">
        <f t="shared" si="19"/>
        <v>Desarrollo del Sistema de Educación Superior</v>
      </c>
      <c r="K400" s="98" t="s">
        <v>402</v>
      </c>
    </row>
    <row r="401" spans="3:11" hidden="1">
      <c r="C401" s="145"/>
      <c r="D401" s="151"/>
      <c r="E401" s="118"/>
      <c r="F401" s="97">
        <f t="shared" si="18"/>
        <v>0</v>
      </c>
      <c r="G401" s="161"/>
      <c r="H401" s="146"/>
      <c r="I401" s="130" t="e">
        <f>VLOOKUP(H401,Presupuesto!$B$11:$C$565,2,0)</f>
        <v>#N/A</v>
      </c>
      <c r="J401" s="98" t="str">
        <f t="shared" si="19"/>
        <v>Desarrollo del Sistema de Educación Superior</v>
      </c>
      <c r="K401" s="98" t="s">
        <v>411</v>
      </c>
    </row>
    <row r="402" spans="3:11" hidden="1">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hidden="1">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ht="15.75" hidden="1" thickBot="1">
      <c r="C404" s="147"/>
      <c r="D404" s="159"/>
      <c r="E404" s="103"/>
      <c r="F404" s="105">
        <f t="shared" si="18"/>
        <v>0</v>
      </c>
      <c r="G404" s="162"/>
      <c r="H404" s="148"/>
      <c r="I404" s="132" t="e">
        <f>VLOOKUP(H404,Presupuesto!$B$11:$C$565,2,0)</f>
        <v>#N/A</v>
      </c>
      <c r="J404" s="106" t="str">
        <f t="shared" si="19"/>
        <v>Desarrollo del Sistema de Educación Superior</v>
      </c>
      <c r="K404" s="124" t="s">
        <v>393</v>
      </c>
    </row>
    <row r="406" spans="3:11" ht="15.75" thickBot="1">
      <c r="F406" s="90"/>
      <c r="G406" s="89"/>
      <c r="H406" s="90"/>
      <c r="I406" s="90"/>
    </row>
    <row r="407" spans="3:11" ht="15.75" thickBot="1">
      <c r="C407" s="157" t="s">
        <v>53</v>
      </c>
      <c r="D407" s="373">
        <f>SUM(F414:F448)</f>
        <v>2085</v>
      </c>
      <c r="F407" s="70"/>
      <c r="G407" s="79"/>
      <c r="H407" s="70"/>
      <c r="I407" s="70"/>
    </row>
    <row r="408" spans="3:11">
      <c r="C408" s="70"/>
      <c r="D408" s="31"/>
      <c r="E408" s="93"/>
      <c r="F408" s="93"/>
      <c r="G408" s="93"/>
      <c r="H408" s="76"/>
      <c r="I408" s="76"/>
      <c r="J408" s="76"/>
      <c r="K408" s="112"/>
    </row>
    <row r="409" spans="3:11">
      <c r="C409" s="70"/>
      <c r="D409" s="31"/>
      <c r="E409" s="93"/>
      <c r="F409" s="93"/>
      <c r="G409" s="93"/>
      <c r="H409" s="76"/>
      <c r="I409" s="76"/>
      <c r="J409" s="76"/>
      <c r="K409" s="112"/>
    </row>
    <row r="410" spans="3:11" ht="15.75">
      <c r="C410" s="202" t="s">
        <v>391</v>
      </c>
      <c r="D410" s="369">
        <v>5558</v>
      </c>
      <c r="E410" s="93"/>
      <c r="F410" s="93"/>
      <c r="G410" s="93"/>
      <c r="H410" s="76"/>
      <c r="I410" s="76"/>
      <c r="J410" s="76"/>
      <c r="K410" s="112"/>
    </row>
    <row r="411" spans="3:11" ht="18.75">
      <c r="C411" s="210"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Crear alianzas con Municipalidad, colegios, universidades, etc.</v>
      </c>
      <c r="D411" s="31"/>
      <c r="E411" s="93"/>
      <c r="F411" s="93"/>
      <c r="G411" s="93"/>
      <c r="H411" s="76"/>
      <c r="I411" s="76"/>
      <c r="J411" s="76"/>
      <c r="K411" s="112"/>
    </row>
    <row r="412" spans="3:11" ht="15.75" thickBot="1">
      <c r="F412" s="93"/>
      <c r="G412" s="76"/>
      <c r="H412" s="76"/>
      <c r="I412" s="76"/>
    </row>
    <row r="413" spans="3:11" ht="15.75" thickBot="1">
      <c r="C413" s="129" t="s">
        <v>44</v>
      </c>
      <c r="D413" s="129" t="s">
        <v>55</v>
      </c>
      <c r="E413" s="136" t="s">
        <v>57</v>
      </c>
      <c r="F413" s="135" t="s">
        <v>27</v>
      </c>
      <c r="G413" s="133" t="s">
        <v>130</v>
      </c>
      <c r="H413" s="136" t="s">
        <v>46</v>
      </c>
      <c r="I413" s="133" t="s">
        <v>131</v>
      </c>
      <c r="J413" s="133" t="s">
        <v>409</v>
      </c>
      <c r="K413" s="133" t="s">
        <v>410</v>
      </c>
    </row>
    <row r="414" spans="3:11" hidden="1">
      <c r="C414" s="220" t="s">
        <v>438</v>
      </c>
      <c r="D414" s="221"/>
      <c r="E414" s="219">
        <f>HLOOKUP(C414,$AH$2:$BU$3,2,0)</f>
        <v>620</v>
      </c>
      <c r="F414" s="97">
        <f t="shared" ref="F414:F448" si="20">D414*E414</f>
        <v>0</v>
      </c>
      <c r="G414" s="161"/>
      <c r="H414" s="142"/>
      <c r="I414" s="130" t="e">
        <f>VLOOKUP(H414,Presupuesto!$B$11:$C$565,2,0)</f>
        <v>#N/A</v>
      </c>
      <c r="J414" s="218" t="s">
        <v>1468</v>
      </c>
      <c r="K414" s="98" t="s">
        <v>393</v>
      </c>
    </row>
    <row r="415" spans="3:11">
      <c r="C415" s="141" t="s">
        <v>2082</v>
      </c>
      <c r="D415" s="158">
        <v>1</v>
      </c>
      <c r="E415" s="123">
        <v>2000</v>
      </c>
      <c r="F415" s="97">
        <f t="shared" si="20"/>
        <v>2000</v>
      </c>
      <c r="G415" s="161" t="s">
        <v>128</v>
      </c>
      <c r="H415" s="142" t="s">
        <v>872</v>
      </c>
      <c r="I415" s="130" t="str">
        <f>VLOOKUP(H415,Presupuesto!$B$11:$C$565,2,0)</f>
        <v>DIESEL</v>
      </c>
      <c r="J415" s="98" t="str">
        <f>$J$414</f>
        <v>Desarrollo del Sistema de Educación Superior</v>
      </c>
      <c r="K415" s="98" t="s">
        <v>411</v>
      </c>
    </row>
    <row r="416" spans="3:11">
      <c r="C416" s="141" t="s">
        <v>2094</v>
      </c>
      <c r="D416" s="158">
        <v>1</v>
      </c>
      <c r="E416" s="123">
        <v>85</v>
      </c>
      <c r="F416" s="97">
        <f t="shared" si="20"/>
        <v>85</v>
      </c>
      <c r="G416" s="161" t="s">
        <v>128</v>
      </c>
      <c r="H416" s="464" t="s">
        <v>814</v>
      </c>
      <c r="I416" s="130" t="str">
        <f>VLOOKUP(H416,Presupuesto!$B$11:$C$565,2,0)</f>
        <v>PAPEL DE ESCRITORIO</v>
      </c>
      <c r="J416" s="98" t="str">
        <f t="shared" ref="J416:J448" si="21">$J$414</f>
        <v>Desarrollo del Sistema de Educación Superior</v>
      </c>
      <c r="K416" s="98" t="s">
        <v>411</v>
      </c>
    </row>
    <row r="417" spans="3:11" hidden="1">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hidden="1">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hidden="1">
      <c r="C419" s="141"/>
      <c r="D419" s="158"/>
      <c r="E419" s="123"/>
      <c r="F419" s="97">
        <f t="shared" si="20"/>
        <v>0</v>
      </c>
      <c r="G419" s="161"/>
      <c r="H419" s="142"/>
      <c r="I419" s="130" t="e">
        <f>VLOOKUP(H419,Presupuesto!$B$11:$C$565,2,0)</f>
        <v>#N/A</v>
      </c>
      <c r="J419" s="98" t="str">
        <f t="shared" si="21"/>
        <v>Desarrollo del Sistema de Educación Superior</v>
      </c>
      <c r="K419" s="98" t="s">
        <v>400</v>
      </c>
    </row>
    <row r="420" spans="3:11" hidden="1">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hidden="1">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hidden="1">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hidden="1">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hidden="1">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hidden="1">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hidden="1">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hidden="1">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hidden="1">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hidden="1">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hidden="1">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hidden="1">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hidden="1">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hidden="1">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hidden="1">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hidden="1">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hidden="1">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hidden="1">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hidden="1">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hidden="1">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hidden="1">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hidden="1">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hidden="1">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hidden="1">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hidden="1">
      <c r="C444" s="145"/>
      <c r="D444" s="151"/>
      <c r="E444" s="118"/>
      <c r="F444" s="97">
        <f t="shared" si="20"/>
        <v>0</v>
      </c>
      <c r="G444" s="161"/>
      <c r="H444" s="146"/>
      <c r="I444" s="130" t="e">
        <f>VLOOKUP(H444,Presupuesto!$B$11:$C$565,2,0)</f>
        <v>#N/A</v>
      </c>
      <c r="J444" s="98" t="str">
        <f t="shared" si="21"/>
        <v>Desarrollo del Sistema de Educación Superior</v>
      </c>
      <c r="K444" s="98" t="s">
        <v>402</v>
      </c>
    </row>
    <row r="445" spans="3:11" hidden="1">
      <c r="C445" s="145"/>
      <c r="D445" s="151"/>
      <c r="E445" s="118"/>
      <c r="F445" s="97">
        <f t="shared" si="20"/>
        <v>0</v>
      </c>
      <c r="G445" s="161"/>
      <c r="H445" s="146"/>
      <c r="I445" s="130" t="e">
        <f>VLOOKUP(H445,Presupuesto!$B$11:$C$565,2,0)</f>
        <v>#N/A</v>
      </c>
      <c r="J445" s="98" t="str">
        <f t="shared" si="21"/>
        <v>Desarrollo del Sistema de Educación Superior</v>
      </c>
      <c r="K445" s="98" t="s">
        <v>411</v>
      </c>
    </row>
    <row r="446" spans="3:11" hidden="1">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hidden="1">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ht="15.75" hidden="1" thickBot="1">
      <c r="C448" s="147"/>
      <c r="D448" s="159"/>
      <c r="E448" s="103"/>
      <c r="F448" s="105">
        <f t="shared" si="20"/>
        <v>0</v>
      </c>
      <c r="G448" s="162"/>
      <c r="H448" s="148"/>
      <c r="I448" s="132" t="e">
        <f>VLOOKUP(H448,Presupuesto!$B$11:$C$565,2,0)</f>
        <v>#N/A</v>
      </c>
      <c r="J448" s="106" t="str">
        <f t="shared" si="21"/>
        <v>Desarrollo del Sistema de Educación Superior</v>
      </c>
      <c r="K448" s="124" t="s">
        <v>393</v>
      </c>
    </row>
    <row r="450" spans="3:11" ht="15.75" thickBot="1"/>
    <row r="451" spans="3:11" ht="15.75" thickBot="1">
      <c r="C451" s="157" t="s">
        <v>53</v>
      </c>
      <c r="D451" s="373">
        <f>SUM(F458:F492)</f>
        <v>2700</v>
      </c>
      <c r="F451" s="70"/>
      <c r="G451" s="79"/>
      <c r="H451" s="70"/>
      <c r="I451" s="70"/>
    </row>
    <row r="452" spans="3:11">
      <c r="C452" s="70"/>
      <c r="D452" s="31"/>
      <c r="E452" s="93"/>
      <c r="F452" s="93"/>
      <c r="G452" s="93"/>
      <c r="H452" s="76"/>
      <c r="I452" s="76"/>
      <c r="J452" s="76"/>
      <c r="K452" s="112"/>
    </row>
    <row r="453" spans="3:11">
      <c r="C453" s="70"/>
      <c r="D453" s="31"/>
      <c r="E453" s="93"/>
      <c r="F453" s="93"/>
      <c r="G453" s="93"/>
      <c r="H453" s="76"/>
      <c r="I453" s="76"/>
      <c r="J453" s="76"/>
      <c r="K453" s="112"/>
    </row>
    <row r="454" spans="3:11" ht="15.75">
      <c r="C454" s="202" t="s">
        <v>391</v>
      </c>
      <c r="D454" s="369">
        <v>5559</v>
      </c>
      <c r="E454" s="93"/>
      <c r="F454" s="93"/>
      <c r="G454" s="93"/>
      <c r="H454" s="76"/>
      <c r="I454" s="76"/>
      <c r="J454" s="76"/>
      <c r="K454" s="112"/>
    </row>
    <row r="455" spans="3:11" ht="18.75">
      <c r="C455" s="210"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Organizar un torneo intramuros con los estudiantes del ITS Tela; en el marco de la semana del estudiante</v>
      </c>
      <c r="D455" s="31"/>
      <c r="E455" s="93"/>
      <c r="F455" s="93"/>
      <c r="G455" s="93"/>
      <c r="H455" s="76"/>
      <c r="I455" s="76"/>
      <c r="J455" s="76"/>
      <c r="K455" s="112"/>
    </row>
    <row r="456" spans="3:11" ht="15.75" thickBot="1">
      <c r="F456" s="93"/>
      <c r="G456" s="76"/>
      <c r="H456" s="76"/>
      <c r="I456" s="76"/>
    </row>
    <row r="457" spans="3:11" ht="15.75" thickBot="1">
      <c r="C457" s="129" t="s">
        <v>44</v>
      </c>
      <c r="D457" s="129" t="s">
        <v>55</v>
      </c>
      <c r="E457" s="136" t="s">
        <v>57</v>
      </c>
      <c r="F457" s="135" t="s">
        <v>27</v>
      </c>
      <c r="G457" s="133" t="s">
        <v>130</v>
      </c>
      <c r="H457" s="136" t="s">
        <v>46</v>
      </c>
      <c r="I457" s="133" t="s">
        <v>131</v>
      </c>
      <c r="J457" s="133" t="s">
        <v>409</v>
      </c>
      <c r="K457" s="133" t="s">
        <v>410</v>
      </c>
    </row>
    <row r="458" spans="3:11" hidden="1">
      <c r="C458" s="220" t="s">
        <v>438</v>
      </c>
      <c r="D458" s="221"/>
      <c r="E458" s="219">
        <f>HLOOKUP(C458,$AH$2:$BU$3,2,0)</f>
        <v>620</v>
      </c>
      <c r="F458" s="97">
        <f t="shared" ref="F458:F492" si="22">D458*E458</f>
        <v>0</v>
      </c>
      <c r="G458" s="161"/>
      <c r="H458" s="142"/>
      <c r="I458" s="130" t="e">
        <f>VLOOKUP(H458,Presupuesto!$B$11:$C$565,2,0)</f>
        <v>#N/A</v>
      </c>
      <c r="J458" s="218" t="s">
        <v>1468</v>
      </c>
      <c r="K458" s="98" t="s">
        <v>393</v>
      </c>
    </row>
    <row r="459" spans="3:11">
      <c r="C459" s="141" t="s">
        <v>2095</v>
      </c>
      <c r="D459" s="158">
        <v>3</v>
      </c>
      <c r="E459" s="123">
        <v>900</v>
      </c>
      <c r="F459" s="97">
        <f t="shared" si="22"/>
        <v>2700</v>
      </c>
      <c r="G459" s="161" t="s">
        <v>128</v>
      </c>
      <c r="H459" s="464" t="s">
        <v>789</v>
      </c>
      <c r="I459" s="130" t="str">
        <f>VLOOKUP(H459,Presupuesto!$B$11:$C$565,2,0)</f>
        <v>ACTUACIONES ARTISTICAS</v>
      </c>
      <c r="J459" s="98" t="s">
        <v>1359</v>
      </c>
      <c r="K459" s="98" t="s">
        <v>397</v>
      </c>
    </row>
    <row r="460" spans="3:11" hidden="1">
      <c r="C460" s="141"/>
      <c r="D460" s="158"/>
      <c r="E460" s="123"/>
      <c r="F460" s="97">
        <f t="shared" si="22"/>
        <v>0</v>
      </c>
      <c r="G460" s="161"/>
      <c r="H460" s="142"/>
      <c r="I460" s="130" t="e">
        <f>VLOOKUP(H460,Presupuesto!$B$11:$C$565,2,0)</f>
        <v>#N/A</v>
      </c>
      <c r="J460" s="98" t="str">
        <f t="shared" ref="J460:J492" si="23">$J$458</f>
        <v>Desarrollo del Sistema de Educación Superior</v>
      </c>
      <c r="K460" s="98" t="s">
        <v>411</v>
      </c>
    </row>
    <row r="461" spans="3:11" hidden="1">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hidden="1">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hidden="1">
      <c r="C463" s="141"/>
      <c r="D463" s="158"/>
      <c r="E463" s="123"/>
      <c r="F463" s="97">
        <f t="shared" si="22"/>
        <v>0</v>
      </c>
      <c r="G463" s="161"/>
      <c r="H463" s="142"/>
      <c r="I463" s="130" t="e">
        <f>VLOOKUP(H463,Presupuesto!$B$11:$C$565,2,0)</f>
        <v>#N/A</v>
      </c>
      <c r="J463" s="98" t="str">
        <f t="shared" si="23"/>
        <v>Desarrollo del Sistema de Educación Superior</v>
      </c>
      <c r="K463" s="98" t="s">
        <v>400</v>
      </c>
    </row>
    <row r="464" spans="3:11" hidden="1">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hidden="1">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hidden="1">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hidden="1">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hidden="1">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hidden="1">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hidden="1">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hidden="1">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hidden="1">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hidden="1">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hidden="1">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hidden="1">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hidden="1">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hidden="1">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hidden="1">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hidden="1">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hidden="1">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hidden="1">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hidden="1">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hidden="1">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hidden="1">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hidden="1">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hidden="1">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hidden="1">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hidden="1">
      <c r="C488" s="145"/>
      <c r="D488" s="151"/>
      <c r="E488" s="118"/>
      <c r="F488" s="97">
        <f t="shared" si="22"/>
        <v>0</v>
      </c>
      <c r="G488" s="161"/>
      <c r="H488" s="146"/>
      <c r="I488" s="130" t="e">
        <f>VLOOKUP(H488,Presupuesto!$B$11:$C$565,2,0)</f>
        <v>#N/A</v>
      </c>
      <c r="J488" s="98" t="str">
        <f t="shared" si="23"/>
        <v>Desarrollo del Sistema de Educación Superior</v>
      </c>
      <c r="K488" s="98" t="s">
        <v>402</v>
      </c>
    </row>
    <row r="489" spans="3:11" hidden="1">
      <c r="C489" s="145"/>
      <c r="D489" s="151"/>
      <c r="E489" s="118"/>
      <c r="F489" s="97">
        <f t="shared" si="22"/>
        <v>0</v>
      </c>
      <c r="G489" s="161"/>
      <c r="H489" s="146"/>
      <c r="I489" s="130" t="e">
        <f>VLOOKUP(H489,Presupuesto!$B$11:$C$565,2,0)</f>
        <v>#N/A</v>
      </c>
      <c r="J489" s="98" t="str">
        <f t="shared" si="23"/>
        <v>Desarrollo del Sistema de Educación Superior</v>
      </c>
      <c r="K489" s="98" t="s">
        <v>411</v>
      </c>
    </row>
    <row r="490" spans="3:11" hidden="1">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hidden="1">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ht="15.75" hidden="1" thickBot="1">
      <c r="C492" s="147"/>
      <c r="D492" s="159"/>
      <c r="E492" s="103"/>
      <c r="F492" s="105">
        <f t="shared" si="22"/>
        <v>0</v>
      </c>
      <c r="G492" s="162"/>
      <c r="H492" s="148"/>
      <c r="I492" s="132" t="e">
        <f>VLOOKUP(H492,Presupuesto!$B$11:$C$565,2,0)</f>
        <v>#N/A</v>
      </c>
      <c r="J492" s="106" t="str">
        <f t="shared" si="23"/>
        <v>Desarrollo del Sistema de Educación Superior</v>
      </c>
      <c r="K492" s="124" t="s">
        <v>393</v>
      </c>
    </row>
    <row r="494" spans="3:11" ht="15.75" thickBot="1">
      <c r="F494" s="90"/>
      <c r="G494" s="89"/>
      <c r="H494" s="90"/>
      <c r="I494" s="90"/>
    </row>
    <row r="495" spans="3:11" ht="15.75" thickBot="1">
      <c r="C495" s="157" t="s">
        <v>53</v>
      </c>
      <c r="D495" s="373">
        <f>SUM(F502:F536)</f>
        <v>2250</v>
      </c>
      <c r="F495" s="70"/>
      <c r="G495" s="79"/>
      <c r="H495" s="70"/>
      <c r="I495" s="70"/>
    </row>
    <row r="496" spans="3:11">
      <c r="C496" s="70"/>
      <c r="D496" s="31"/>
      <c r="E496" s="93"/>
      <c r="F496" s="93"/>
      <c r="G496" s="93"/>
      <c r="H496" s="76"/>
      <c r="I496" s="76"/>
      <c r="J496" s="76"/>
      <c r="K496" s="112"/>
    </row>
    <row r="497" spans="3:11">
      <c r="C497" s="70"/>
      <c r="D497" s="31"/>
      <c r="E497" s="93"/>
      <c r="F497" s="93"/>
      <c r="G497" s="93"/>
      <c r="H497" s="76"/>
      <c r="I497" s="76"/>
      <c r="J497" s="76"/>
      <c r="K497" s="112"/>
    </row>
    <row r="498" spans="3:11" ht="15.75">
      <c r="C498" s="202" t="s">
        <v>391</v>
      </c>
      <c r="D498" s="369">
        <v>5510</v>
      </c>
      <c r="E498" s="93"/>
      <c r="F498" s="93"/>
      <c r="G498" s="93"/>
      <c r="H498" s="76"/>
      <c r="I498" s="76"/>
      <c r="J498" s="76"/>
      <c r="K498" s="112"/>
    </row>
    <row r="499" spans="3:11" ht="18.75">
      <c r="C499" s="210"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Premiar a los estudiantes de excelencia Academica de cada periodo 2016</v>
      </c>
      <c r="D499" s="31"/>
      <c r="E499" s="93"/>
      <c r="F499" s="93"/>
      <c r="G499" s="93"/>
      <c r="H499" s="76"/>
      <c r="I499" s="76"/>
      <c r="J499" s="76"/>
      <c r="K499" s="112"/>
    </row>
    <row r="500" spans="3:11" ht="15.75" thickBot="1">
      <c r="F500" s="93"/>
      <c r="G500" s="76"/>
      <c r="H500" s="76"/>
      <c r="I500" s="76"/>
    </row>
    <row r="501" spans="3:11" ht="15.75" thickBot="1">
      <c r="C501" s="129" t="s">
        <v>44</v>
      </c>
      <c r="D501" s="129" t="s">
        <v>55</v>
      </c>
      <c r="E501" s="136" t="s">
        <v>57</v>
      </c>
      <c r="F501" s="135" t="s">
        <v>27</v>
      </c>
      <c r="G501" s="133" t="s">
        <v>130</v>
      </c>
      <c r="H501" s="136" t="s">
        <v>46</v>
      </c>
      <c r="I501" s="133" t="s">
        <v>131</v>
      </c>
      <c r="J501" s="133" t="s">
        <v>409</v>
      </c>
      <c r="K501" s="133" t="s">
        <v>410</v>
      </c>
    </row>
    <row r="502" spans="3:11" hidden="1">
      <c r="C502" s="220" t="s">
        <v>438</v>
      </c>
      <c r="D502" s="221"/>
      <c r="E502" s="219">
        <f>HLOOKUP(C502,$AH$2:$BU$3,2,0)</f>
        <v>620</v>
      </c>
      <c r="F502" s="97">
        <f t="shared" ref="F502:F536" si="24">D502*E502</f>
        <v>0</v>
      </c>
      <c r="G502" s="161"/>
      <c r="H502" s="142"/>
      <c r="I502" s="130" t="e">
        <f>VLOOKUP(H502,Presupuesto!$B$11:$C$565,2,0)</f>
        <v>#N/A</v>
      </c>
      <c r="J502" s="218" t="s">
        <v>1468</v>
      </c>
      <c r="K502" s="98" t="s">
        <v>393</v>
      </c>
    </row>
    <row r="503" spans="3:11">
      <c r="C503" s="141" t="s">
        <v>2095</v>
      </c>
      <c r="D503" s="158">
        <v>9</v>
      </c>
      <c r="E503" s="123">
        <v>250</v>
      </c>
      <c r="F503" s="97">
        <f t="shared" si="24"/>
        <v>2250</v>
      </c>
      <c r="G503" s="161" t="s">
        <v>128</v>
      </c>
      <c r="H503" s="464" t="s">
        <v>789</v>
      </c>
      <c r="I503" s="130" t="str">
        <f>VLOOKUP(H503,Presupuesto!$B$11:$C$565,2,0)</f>
        <v>ACTUACIONES ARTISTICAS</v>
      </c>
      <c r="J503" s="98" t="s">
        <v>1359</v>
      </c>
      <c r="K503" s="98" t="s">
        <v>397</v>
      </c>
    </row>
    <row r="504" spans="3:11" hidden="1">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hidden="1">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hidden="1">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hidden="1">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hidden="1">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hidden="1">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hidden="1">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hidden="1">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hidden="1">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hidden="1">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hidden="1">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hidden="1">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hidden="1">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hidden="1">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hidden="1">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hidden="1">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hidden="1">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hidden="1">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hidden="1">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hidden="1">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hidden="1">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hidden="1">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hidden="1">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hidden="1">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hidden="1">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hidden="1">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hidden="1">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hidden="1">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hidden="1">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hidden="1">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hidden="1">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hidden="1">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hidden="1" thickBot="1">
      <c r="C536" s="147"/>
      <c r="D536" s="159"/>
      <c r="E536" s="103"/>
      <c r="F536" s="105">
        <f t="shared" si="24"/>
        <v>0</v>
      </c>
      <c r="G536" s="162"/>
      <c r="H536" s="148"/>
      <c r="I536" s="132" t="e">
        <f>VLOOKUP(H536,Presupuesto!$B$11:$C$565,2,0)</f>
        <v>#N/A</v>
      </c>
      <c r="J536" s="106" t="str">
        <f t="shared" si="25"/>
        <v>Desarrollo del Sistema de Educación Superior</v>
      </c>
      <c r="K536" s="124" t="s">
        <v>393</v>
      </c>
    </row>
    <row r="538" spans="3:11" ht="15.75" thickBot="1"/>
    <row r="539" spans="3:11" ht="15.75" thickBot="1">
      <c r="C539" s="157" t="s">
        <v>53</v>
      </c>
      <c r="D539" s="373">
        <f>SUM(F546:F580)</f>
        <v>47350</v>
      </c>
      <c r="F539" s="70"/>
      <c r="G539" s="79"/>
      <c r="H539" s="70"/>
      <c r="I539" s="70"/>
    </row>
    <row r="540" spans="3:11">
      <c r="C540" s="70"/>
      <c r="D540" s="31"/>
      <c r="E540" s="93"/>
      <c r="F540" s="93"/>
      <c r="G540" s="93"/>
      <c r="H540" s="76"/>
      <c r="I540" s="76"/>
      <c r="J540" s="76"/>
      <c r="K540" s="112"/>
    </row>
    <row r="541" spans="3:11">
      <c r="C541" s="70"/>
      <c r="D541" s="31"/>
      <c r="E541" s="93"/>
      <c r="F541" s="93"/>
      <c r="G541" s="93"/>
      <c r="H541" s="76"/>
      <c r="I541" s="76"/>
      <c r="J541" s="76"/>
      <c r="K541" s="112"/>
    </row>
    <row r="542" spans="3:11" ht="15.75">
      <c r="C542" s="202" t="s">
        <v>391</v>
      </c>
      <c r="D542" s="369">
        <v>6661</v>
      </c>
      <c r="E542" s="93"/>
      <c r="F542" s="93"/>
      <c r="G542" s="93"/>
      <c r="H542" s="76"/>
      <c r="I542" s="76"/>
      <c r="J542" s="76"/>
      <c r="K542" s="112"/>
    </row>
    <row r="543" spans="3:11" ht="18.75">
      <c r="C543" s="210"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1. Cada comité de coordinaciones y enlace debe al menos realizar una actividad en equipo de trabajo para enriquecimiento de la Red LA</v>
      </c>
      <c r="D543" s="31"/>
      <c r="E543" s="93"/>
      <c r="F543" s="93"/>
      <c r="G543" s="93"/>
      <c r="H543" s="76"/>
      <c r="I543" s="76"/>
      <c r="J543" s="76"/>
      <c r="K543" s="112"/>
    </row>
    <row r="544" spans="3:11" ht="15.75" thickBot="1">
      <c r="F544" s="93"/>
      <c r="G544" s="76"/>
      <c r="H544" s="76"/>
      <c r="I544" s="76"/>
    </row>
    <row r="545" spans="3:11" ht="15.75" thickBot="1">
      <c r="C545" s="129" t="s">
        <v>44</v>
      </c>
      <c r="D545" s="129" t="s">
        <v>55</v>
      </c>
      <c r="E545" s="136" t="s">
        <v>57</v>
      </c>
      <c r="F545" s="135" t="s">
        <v>27</v>
      </c>
      <c r="G545" s="133" t="s">
        <v>130</v>
      </c>
      <c r="H545" s="136" t="s">
        <v>46</v>
      </c>
      <c r="I545" s="133" t="s">
        <v>131</v>
      </c>
      <c r="J545" s="133" t="s">
        <v>409</v>
      </c>
      <c r="K545" s="133" t="s">
        <v>410</v>
      </c>
    </row>
    <row r="546" spans="3:11" hidden="1">
      <c r="C546" s="220" t="s">
        <v>427</v>
      </c>
      <c r="D546" s="221"/>
      <c r="E546" s="219">
        <f>HLOOKUP(C546,$AH$2:$BU$3,2,0)</f>
        <v>2000</v>
      </c>
      <c r="F546" s="97">
        <f t="shared" ref="F546:F580" si="26">D546*E546</f>
        <v>0</v>
      </c>
      <c r="G546" s="161"/>
      <c r="H546" s="142"/>
      <c r="I546" s="130" t="e">
        <f>VLOOKUP(H546,Presupuesto!$B$11:$C$565,2,0)</f>
        <v>#N/A</v>
      </c>
      <c r="J546" s="218" t="s">
        <v>1468</v>
      </c>
      <c r="K546" s="98" t="s">
        <v>393</v>
      </c>
    </row>
    <row r="547" spans="3:11">
      <c r="C547" s="141" t="s">
        <v>427</v>
      </c>
      <c r="D547" s="158">
        <v>6.75</v>
      </c>
      <c r="E547" s="123">
        <v>2000</v>
      </c>
      <c r="F547" s="97">
        <f t="shared" si="26"/>
        <v>13500</v>
      </c>
      <c r="G547" s="161" t="s">
        <v>128</v>
      </c>
      <c r="H547" s="142" t="s">
        <v>760</v>
      </c>
      <c r="I547" s="130" t="str">
        <f>VLOOKUP(H547,Presupuesto!$B$11:$C$565,2,0)</f>
        <v>VIATICOS NACIONALES</v>
      </c>
      <c r="J547" s="98" t="s">
        <v>471</v>
      </c>
      <c r="K547" s="98" t="s">
        <v>396</v>
      </c>
    </row>
    <row r="548" spans="3:11">
      <c r="C548" s="141" t="s">
        <v>427</v>
      </c>
      <c r="D548" s="158">
        <v>6.75</v>
      </c>
      <c r="E548" s="123">
        <v>2000</v>
      </c>
      <c r="F548" s="97">
        <f t="shared" si="26"/>
        <v>13500</v>
      </c>
      <c r="G548" s="161" t="s">
        <v>128</v>
      </c>
      <c r="H548" s="142" t="s">
        <v>760</v>
      </c>
      <c r="I548" s="130" t="str">
        <f>VLOOKUP(H548,Presupuesto!$B$11:$C$565,2,0)</f>
        <v>VIATICOS NACIONALES</v>
      </c>
      <c r="J548" s="98" t="s">
        <v>471</v>
      </c>
      <c r="K548" s="98" t="s">
        <v>396</v>
      </c>
    </row>
    <row r="549" spans="3:11">
      <c r="C549" s="141" t="s">
        <v>427</v>
      </c>
      <c r="D549" s="158">
        <v>6.75</v>
      </c>
      <c r="E549" s="123">
        <v>2000</v>
      </c>
      <c r="F549" s="97">
        <f t="shared" si="26"/>
        <v>13500</v>
      </c>
      <c r="G549" s="161" t="s">
        <v>128</v>
      </c>
      <c r="H549" s="142" t="s">
        <v>760</v>
      </c>
      <c r="I549" s="130" t="str">
        <f>VLOOKUP(H549,Presupuesto!$B$11:$C$565,2,0)</f>
        <v>VIATICOS NACIONALES</v>
      </c>
      <c r="J549" s="98" t="s">
        <v>471</v>
      </c>
      <c r="K549" s="98" t="s">
        <v>396</v>
      </c>
    </row>
    <row r="550" spans="3:11">
      <c r="C550" s="141" t="s">
        <v>2082</v>
      </c>
      <c r="D550" s="158">
        <v>3</v>
      </c>
      <c r="E550" s="123">
        <v>2000</v>
      </c>
      <c r="F550" s="97">
        <f t="shared" si="26"/>
        <v>6000</v>
      </c>
      <c r="G550" s="161" t="s">
        <v>128</v>
      </c>
      <c r="H550" s="142" t="s">
        <v>872</v>
      </c>
      <c r="I550" s="130" t="str">
        <f>VLOOKUP(H550,Presupuesto!$B$11:$C$565,2,0)</f>
        <v>DIESEL</v>
      </c>
      <c r="J550" s="98" t="s">
        <v>471</v>
      </c>
      <c r="K550" s="98" t="s">
        <v>396</v>
      </c>
    </row>
    <row r="551" spans="3:11">
      <c r="C551" s="141" t="s">
        <v>2094</v>
      </c>
      <c r="D551" s="158">
        <v>10</v>
      </c>
      <c r="E551" s="123">
        <v>85</v>
      </c>
      <c r="F551" s="97">
        <f t="shared" si="26"/>
        <v>850</v>
      </c>
      <c r="G551" s="161" t="s">
        <v>128</v>
      </c>
      <c r="H551" s="142" t="s">
        <v>814</v>
      </c>
      <c r="I551" s="130" t="str">
        <f>VLOOKUP(H551,Presupuesto!$B$11:$C$565,2,0)</f>
        <v>PAPEL DE ESCRITORIO</v>
      </c>
      <c r="J551" s="98" t="s">
        <v>471</v>
      </c>
      <c r="K551" s="98" t="s">
        <v>396</v>
      </c>
    </row>
    <row r="552" spans="3:11" hidden="1">
      <c r="C552" s="141"/>
      <c r="D552" s="158"/>
      <c r="E552" s="123"/>
      <c r="F552" s="97">
        <f t="shared" si="26"/>
        <v>0</v>
      </c>
      <c r="G552" s="161"/>
      <c r="H552" s="142"/>
      <c r="I552" s="130" t="e">
        <f>VLOOKUP(H552,Presupuesto!$B$11:$C$565,2,0)</f>
        <v>#N/A</v>
      </c>
      <c r="J552" s="98" t="str">
        <f t="shared" ref="J552:J580" si="27">$J$546</f>
        <v>Desarrollo del Sistema de Educación Superior</v>
      </c>
      <c r="K552" s="98" t="s">
        <v>411</v>
      </c>
    </row>
    <row r="553" spans="3:11" hidden="1">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hidden="1">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hidden="1">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hidden="1">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hidden="1">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hidden="1">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hidden="1">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hidden="1">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hidden="1">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hidden="1">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hidden="1">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hidden="1">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hidden="1">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hidden="1">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hidden="1">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hidden="1">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hidden="1">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hidden="1">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hidden="1">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hidden="1">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hidden="1">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hidden="1">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hidden="1">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hidden="1">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hidden="1">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hidden="1">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hidden="1">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hidden="1" thickBot="1">
      <c r="C580" s="147"/>
      <c r="D580" s="159"/>
      <c r="E580" s="103"/>
      <c r="F580" s="105">
        <f t="shared" si="26"/>
        <v>0</v>
      </c>
      <c r="G580" s="162"/>
      <c r="H580" s="148"/>
      <c r="I580" s="132" t="e">
        <f>VLOOKUP(H580,Presupuesto!$B$11:$C$565,2,0)</f>
        <v>#N/A</v>
      </c>
      <c r="J580" s="106" t="str">
        <f t="shared" si="27"/>
        <v>Desarrollo del Sistema de Educación Superior</v>
      </c>
      <c r="K580" s="124" t="s">
        <v>393</v>
      </c>
    </row>
    <row r="582" spans="3:11" ht="15.75" thickBot="1">
      <c r="F582" s="90"/>
      <c r="G582" s="89"/>
      <c r="H582" s="90"/>
      <c r="I582" s="90"/>
    </row>
    <row r="583" spans="3:11" ht="15.75" thickBot="1">
      <c r="C583" s="157" t="s">
        <v>53</v>
      </c>
      <c r="D583" s="373">
        <f>SUM(F590:F624)</f>
        <v>81125</v>
      </c>
      <c r="F583" s="70"/>
      <c r="G583" s="79"/>
      <c r="H583" s="70"/>
      <c r="I583" s="70"/>
    </row>
    <row r="584" spans="3:11">
      <c r="C584" s="70"/>
      <c r="D584" s="31"/>
      <c r="E584" s="93"/>
      <c r="F584" s="93"/>
      <c r="G584" s="93"/>
      <c r="H584" s="76"/>
      <c r="I584" s="76"/>
      <c r="J584" s="76"/>
      <c r="K584" s="112"/>
    </row>
    <row r="585" spans="3:11">
      <c r="C585" s="70"/>
      <c r="D585" s="31"/>
      <c r="E585" s="93"/>
      <c r="F585" s="93"/>
      <c r="G585" s="93"/>
      <c r="H585" s="76"/>
      <c r="I585" s="76"/>
      <c r="J585" s="76"/>
      <c r="K585" s="112"/>
    </row>
    <row r="586" spans="3:11" ht="15.75">
      <c r="C586" s="202" t="s">
        <v>391</v>
      </c>
      <c r="D586" s="369">
        <v>7773</v>
      </c>
      <c r="E586" s="93"/>
      <c r="F586" s="93"/>
      <c r="G586" s="93"/>
      <c r="H586" s="76"/>
      <c r="I586" s="76"/>
      <c r="J586" s="76"/>
      <c r="K586" s="112"/>
    </row>
    <row r="587" spans="3:11" ht="18.75">
      <c r="C587" s="210"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Realizar un  Intercambio universitario con las unidades regionales de lo Esencial de la Reforma Universitaria, fortalecimiento  de la RED de  lo Esencial de la Reforma Universitaria</v>
      </c>
      <c r="D587" s="31"/>
      <c r="E587" s="93"/>
      <c r="F587" s="93"/>
      <c r="G587" s="93"/>
      <c r="H587" s="76"/>
      <c r="I587" s="76"/>
      <c r="J587" s="76"/>
      <c r="K587" s="112"/>
    </row>
    <row r="588" spans="3:11" ht="15.75" thickBot="1">
      <c r="F588" s="93"/>
      <c r="G588" s="76"/>
      <c r="H588" s="76"/>
      <c r="I588" s="76"/>
    </row>
    <row r="589" spans="3:11" ht="15.75" thickBot="1">
      <c r="C589" s="129" t="s">
        <v>44</v>
      </c>
      <c r="D589" s="129" t="s">
        <v>55</v>
      </c>
      <c r="E589" s="136" t="s">
        <v>57</v>
      </c>
      <c r="F589" s="135" t="s">
        <v>27</v>
      </c>
      <c r="G589" s="133" t="s">
        <v>130</v>
      </c>
      <c r="H589" s="136" t="s">
        <v>46</v>
      </c>
      <c r="I589" s="133" t="s">
        <v>131</v>
      </c>
      <c r="J589" s="133" t="s">
        <v>409</v>
      </c>
      <c r="K589" s="133" t="s">
        <v>410</v>
      </c>
    </row>
    <row r="590" spans="3:11" hidden="1">
      <c r="C590" s="220" t="s">
        <v>427</v>
      </c>
      <c r="D590" s="221">
        <v>0</v>
      </c>
      <c r="E590" s="219">
        <f>HLOOKUP(C590,$AH$2:$BU$3,2,0)</f>
        <v>2000</v>
      </c>
      <c r="F590" s="97">
        <f t="shared" ref="F590:F624" si="28">D590*E590</f>
        <v>0</v>
      </c>
      <c r="G590" s="161"/>
      <c r="H590" s="142"/>
      <c r="I590" s="130" t="e">
        <f>VLOOKUP(H590,Presupuesto!$B$11:$C$565,2,0)</f>
        <v>#N/A</v>
      </c>
      <c r="J590" s="218" t="s">
        <v>1468</v>
      </c>
      <c r="K590" s="98" t="s">
        <v>393</v>
      </c>
    </row>
    <row r="591" spans="3:11">
      <c r="C591" s="141" t="s">
        <v>427</v>
      </c>
      <c r="D591" s="158">
        <v>1.75</v>
      </c>
      <c r="E591" s="123">
        <v>2000</v>
      </c>
      <c r="F591" s="97">
        <f t="shared" si="28"/>
        <v>3500</v>
      </c>
      <c r="G591" s="161" t="s">
        <v>1680</v>
      </c>
      <c r="H591" s="142" t="s">
        <v>760</v>
      </c>
      <c r="I591" s="130" t="str">
        <f>VLOOKUP(H591,Presupuesto!$B$11:$C$565,2,0)</f>
        <v>VIATICOS NACIONALES</v>
      </c>
      <c r="J591" s="98" t="str">
        <f>$J$590</f>
        <v>Desarrollo del Sistema de Educación Superior</v>
      </c>
      <c r="K591" s="98" t="s">
        <v>411</v>
      </c>
    </row>
    <row r="592" spans="3:11">
      <c r="C592" s="141" t="s">
        <v>427</v>
      </c>
      <c r="D592" s="158">
        <v>1.75</v>
      </c>
      <c r="E592" s="123">
        <v>2000</v>
      </c>
      <c r="F592" s="97">
        <f t="shared" si="28"/>
        <v>3500</v>
      </c>
      <c r="G592" s="161" t="s">
        <v>1680</v>
      </c>
      <c r="H592" s="142" t="s">
        <v>760</v>
      </c>
      <c r="I592" s="130" t="str">
        <f>VLOOKUP(H592,Presupuesto!$B$11:$C$565,2,0)</f>
        <v>VIATICOS NACIONALES</v>
      </c>
      <c r="J592" s="98" t="str">
        <f t="shared" ref="J592:J624" si="29">$J$590</f>
        <v>Desarrollo del Sistema de Educación Superior</v>
      </c>
      <c r="K592" s="98" t="s">
        <v>411</v>
      </c>
    </row>
    <row r="593" spans="3:11">
      <c r="C593" s="141" t="s">
        <v>427</v>
      </c>
      <c r="D593" s="158">
        <v>1.75</v>
      </c>
      <c r="E593" s="123">
        <v>2000</v>
      </c>
      <c r="F593" s="97">
        <f t="shared" si="28"/>
        <v>3500</v>
      </c>
      <c r="G593" s="161" t="s">
        <v>1680</v>
      </c>
      <c r="H593" s="142" t="s">
        <v>760</v>
      </c>
      <c r="I593" s="130" t="str">
        <f>VLOOKUP(H593,Presupuesto!$B$11:$C$565,2,0)</f>
        <v>VIATICOS NACIONALES</v>
      </c>
      <c r="J593" s="98" t="str">
        <f t="shared" si="29"/>
        <v>Desarrollo del Sistema de Educación Superior</v>
      </c>
      <c r="K593" s="98" t="s">
        <v>411</v>
      </c>
    </row>
    <row r="594" spans="3:11">
      <c r="C594" s="141" t="s">
        <v>427</v>
      </c>
      <c r="D594" s="158">
        <v>1.75</v>
      </c>
      <c r="E594" s="123">
        <v>2000</v>
      </c>
      <c r="F594" s="97">
        <f t="shared" si="28"/>
        <v>3500</v>
      </c>
      <c r="G594" s="161" t="s">
        <v>1680</v>
      </c>
      <c r="H594" s="142" t="s">
        <v>760</v>
      </c>
      <c r="I594" s="130" t="str">
        <f>VLOOKUP(H594,Presupuesto!$B$11:$C$565,2,0)</f>
        <v>VIATICOS NACIONALES</v>
      </c>
      <c r="J594" s="98" t="str">
        <f t="shared" si="29"/>
        <v>Desarrollo del Sistema de Educación Superior</v>
      </c>
      <c r="K594" s="98" t="s">
        <v>411</v>
      </c>
    </row>
    <row r="595" spans="3:11">
      <c r="C595" s="141" t="s">
        <v>427</v>
      </c>
      <c r="D595" s="158">
        <v>1.75</v>
      </c>
      <c r="E595" s="123">
        <v>2000</v>
      </c>
      <c r="F595" s="97">
        <f t="shared" si="28"/>
        <v>3500</v>
      </c>
      <c r="G595" s="161" t="s">
        <v>1680</v>
      </c>
      <c r="H595" s="142" t="s">
        <v>760</v>
      </c>
      <c r="I595" s="130" t="str">
        <f>VLOOKUP(H595,Presupuesto!$B$11:$C$565,2,0)</f>
        <v>VIATICOS NACIONALES</v>
      </c>
      <c r="J595" s="98" t="str">
        <f t="shared" si="29"/>
        <v>Desarrollo del Sistema de Educación Superior</v>
      </c>
      <c r="K595" s="98" t="s">
        <v>400</v>
      </c>
    </row>
    <row r="596" spans="3:11">
      <c r="C596" s="141" t="s">
        <v>427</v>
      </c>
      <c r="D596" s="158">
        <v>1.75</v>
      </c>
      <c r="E596" s="123">
        <v>2000</v>
      </c>
      <c r="F596" s="97">
        <f t="shared" si="28"/>
        <v>3500</v>
      </c>
      <c r="G596" s="161" t="s">
        <v>1680</v>
      </c>
      <c r="H596" s="142" t="s">
        <v>760</v>
      </c>
      <c r="I596" s="130" t="str">
        <f>VLOOKUP(H596,Presupuesto!$B$11:$C$565,2,0)</f>
        <v>VIATICOS NACIONALES</v>
      </c>
      <c r="J596" s="98" t="str">
        <f t="shared" si="29"/>
        <v>Desarrollo del Sistema de Educación Superior</v>
      </c>
      <c r="K596" s="98" t="s">
        <v>411</v>
      </c>
    </row>
    <row r="597" spans="3:11">
      <c r="C597" s="141" t="s">
        <v>427</v>
      </c>
      <c r="D597" s="158">
        <v>1.75</v>
      </c>
      <c r="E597" s="123">
        <v>2000</v>
      </c>
      <c r="F597" s="97">
        <f t="shared" si="28"/>
        <v>3500</v>
      </c>
      <c r="G597" s="161" t="s">
        <v>1680</v>
      </c>
      <c r="H597" s="142" t="s">
        <v>760</v>
      </c>
      <c r="I597" s="130" t="str">
        <f>VLOOKUP(H597,Presupuesto!$B$11:$C$565,2,0)</f>
        <v>VIATICOS NACIONALES</v>
      </c>
      <c r="J597" s="98" t="str">
        <f t="shared" si="29"/>
        <v>Desarrollo del Sistema de Educación Superior</v>
      </c>
      <c r="K597" s="98" t="s">
        <v>411</v>
      </c>
    </row>
    <row r="598" spans="3:11">
      <c r="C598" s="141" t="s">
        <v>427</v>
      </c>
      <c r="D598" s="158">
        <v>1.75</v>
      </c>
      <c r="E598" s="123">
        <v>2000</v>
      </c>
      <c r="F598" s="97">
        <f t="shared" si="28"/>
        <v>3500</v>
      </c>
      <c r="G598" s="161" t="s">
        <v>1680</v>
      </c>
      <c r="H598" s="142" t="s">
        <v>760</v>
      </c>
      <c r="I598" s="130" t="str">
        <f>VLOOKUP(H598,Presupuesto!$B$11:$C$565,2,0)</f>
        <v>VIATICOS NACIONALES</v>
      </c>
      <c r="J598" s="98" t="str">
        <f t="shared" si="29"/>
        <v>Desarrollo del Sistema de Educación Superior</v>
      </c>
      <c r="K598" s="98" t="s">
        <v>411</v>
      </c>
    </row>
    <row r="599" spans="3:11">
      <c r="C599" s="141" t="s">
        <v>427</v>
      </c>
      <c r="D599" s="158">
        <v>1.75</v>
      </c>
      <c r="E599" s="123">
        <v>2000</v>
      </c>
      <c r="F599" s="97">
        <f t="shared" si="28"/>
        <v>3500</v>
      </c>
      <c r="G599" s="161" t="s">
        <v>1680</v>
      </c>
      <c r="H599" s="142" t="s">
        <v>760</v>
      </c>
      <c r="I599" s="130" t="str">
        <f>VLOOKUP(H599,Presupuesto!$B$11:$C$565,2,0)</f>
        <v>VIATICOS NACIONALES</v>
      </c>
      <c r="J599" s="98" t="str">
        <f t="shared" si="29"/>
        <v>Desarrollo del Sistema de Educación Superior</v>
      </c>
      <c r="K599" s="98" t="s">
        <v>411</v>
      </c>
    </row>
    <row r="600" spans="3:11">
      <c r="C600" s="141" t="s">
        <v>427</v>
      </c>
      <c r="D600" s="158">
        <v>1.75</v>
      </c>
      <c r="E600" s="123">
        <v>2000</v>
      </c>
      <c r="F600" s="97">
        <f t="shared" si="28"/>
        <v>3500</v>
      </c>
      <c r="G600" s="161" t="s">
        <v>1680</v>
      </c>
      <c r="H600" s="142" t="s">
        <v>760</v>
      </c>
      <c r="I600" s="130" t="str">
        <f>VLOOKUP(H600,Presupuesto!$B$11:$C$565,2,0)</f>
        <v>VIATICOS NACIONALES</v>
      </c>
      <c r="J600" s="98" t="str">
        <f t="shared" si="29"/>
        <v>Desarrollo del Sistema de Educación Superior</v>
      </c>
      <c r="K600" s="98" t="s">
        <v>411</v>
      </c>
    </row>
    <row r="601" spans="3:11">
      <c r="C601" s="141" t="s">
        <v>427</v>
      </c>
      <c r="D601" s="158">
        <v>1.75</v>
      </c>
      <c r="E601" s="123">
        <v>2000</v>
      </c>
      <c r="F601" s="97">
        <f t="shared" si="28"/>
        <v>3500</v>
      </c>
      <c r="G601" s="161" t="s">
        <v>1680</v>
      </c>
      <c r="H601" s="142" t="s">
        <v>760</v>
      </c>
      <c r="I601" s="130" t="str">
        <f>VLOOKUP(H601,Presupuesto!$B$11:$C$565,2,0)</f>
        <v>VIATICOS NACIONALES</v>
      </c>
      <c r="J601" s="98" t="str">
        <f t="shared" si="29"/>
        <v>Desarrollo del Sistema de Educación Superior</v>
      </c>
      <c r="K601" s="98" t="s">
        <v>411</v>
      </c>
    </row>
    <row r="602" spans="3:11">
      <c r="C602" s="141" t="s">
        <v>427</v>
      </c>
      <c r="D602" s="158">
        <v>1.75</v>
      </c>
      <c r="E602" s="123">
        <v>2000</v>
      </c>
      <c r="F602" s="97">
        <f t="shared" si="28"/>
        <v>3500</v>
      </c>
      <c r="G602" s="161" t="s">
        <v>1680</v>
      </c>
      <c r="H602" s="142" t="s">
        <v>760</v>
      </c>
      <c r="I602" s="130" t="str">
        <f>VLOOKUP(H602,Presupuesto!$B$11:$C$565,2,0)</f>
        <v>VIATICOS NACIONALES</v>
      </c>
      <c r="J602" s="98" t="str">
        <f t="shared" si="29"/>
        <v>Desarrollo del Sistema de Educación Superior</v>
      </c>
      <c r="K602" s="98" t="s">
        <v>411</v>
      </c>
    </row>
    <row r="603" spans="3:11">
      <c r="C603" s="141" t="s">
        <v>427</v>
      </c>
      <c r="D603" s="158">
        <v>1.75</v>
      </c>
      <c r="E603" s="123">
        <v>2000</v>
      </c>
      <c r="F603" s="97">
        <f t="shared" si="28"/>
        <v>3500</v>
      </c>
      <c r="G603" s="161" t="s">
        <v>1680</v>
      </c>
      <c r="H603" s="142" t="s">
        <v>760</v>
      </c>
      <c r="I603" s="130" t="str">
        <f>VLOOKUP(H603,Presupuesto!$B$11:$C$565,2,0)</f>
        <v>VIATICOS NACIONALES</v>
      </c>
      <c r="J603" s="98" t="str">
        <f t="shared" si="29"/>
        <v>Desarrollo del Sistema de Educación Superior</v>
      </c>
      <c r="K603" s="98" t="s">
        <v>411</v>
      </c>
    </row>
    <row r="604" spans="3:11">
      <c r="C604" s="141" t="s">
        <v>427</v>
      </c>
      <c r="D604" s="158">
        <v>1.75</v>
      </c>
      <c r="E604" s="123">
        <v>2000</v>
      </c>
      <c r="F604" s="97">
        <f t="shared" si="28"/>
        <v>3500</v>
      </c>
      <c r="G604" s="161" t="s">
        <v>1680</v>
      </c>
      <c r="H604" s="142" t="s">
        <v>760</v>
      </c>
      <c r="I604" s="130" t="str">
        <f>VLOOKUP(H604,Presupuesto!$B$11:$C$565,2,0)</f>
        <v>VIATICOS NACIONALES</v>
      </c>
      <c r="J604" s="98" t="str">
        <f t="shared" si="29"/>
        <v>Desarrollo del Sistema de Educación Superior</v>
      </c>
      <c r="K604" s="98" t="s">
        <v>411</v>
      </c>
    </row>
    <row r="605" spans="3:11">
      <c r="C605" s="141" t="s">
        <v>427</v>
      </c>
      <c r="D605" s="158">
        <v>1.75</v>
      </c>
      <c r="E605" s="123">
        <v>2000</v>
      </c>
      <c r="F605" s="97">
        <f t="shared" si="28"/>
        <v>3500</v>
      </c>
      <c r="G605" s="161" t="s">
        <v>1680</v>
      </c>
      <c r="H605" s="142" t="s">
        <v>760</v>
      </c>
      <c r="I605" s="130" t="str">
        <f>VLOOKUP(H605,Presupuesto!$B$11:$C$565,2,0)</f>
        <v>VIATICOS NACIONALES</v>
      </c>
      <c r="J605" s="98" t="str">
        <f t="shared" si="29"/>
        <v>Desarrollo del Sistema de Educación Superior</v>
      </c>
      <c r="K605" s="98" t="s">
        <v>411</v>
      </c>
    </row>
    <row r="606" spans="3:11">
      <c r="C606" s="141" t="s">
        <v>2022</v>
      </c>
      <c r="D606" s="158">
        <v>2</v>
      </c>
      <c r="E606" s="123">
        <v>600</v>
      </c>
      <c r="F606" s="97">
        <f t="shared" si="28"/>
        <v>1200</v>
      </c>
      <c r="G606" s="161" t="s">
        <v>1680</v>
      </c>
      <c r="H606" s="142" t="s">
        <v>760</v>
      </c>
      <c r="I606" s="130" t="str">
        <f>VLOOKUP(H606,Presupuesto!$B$11:$C$565,2,0)</f>
        <v>VIATICOS NACIONALES</v>
      </c>
      <c r="J606" s="98" t="str">
        <f t="shared" si="29"/>
        <v>Desarrollo del Sistema de Educación Superior</v>
      </c>
      <c r="K606" s="98" t="s">
        <v>411</v>
      </c>
    </row>
    <row r="607" spans="3:11">
      <c r="C607" s="141" t="s">
        <v>2022</v>
      </c>
      <c r="D607" s="158">
        <v>2</v>
      </c>
      <c r="E607" s="123">
        <v>600</v>
      </c>
      <c r="F607" s="97">
        <f t="shared" si="28"/>
        <v>1200</v>
      </c>
      <c r="G607" s="161" t="s">
        <v>1680</v>
      </c>
      <c r="H607" s="464" t="s">
        <v>748</v>
      </c>
      <c r="I607" s="130" t="str">
        <f>VLOOKUP(H607,Presupuesto!$B$11:$C$565,2,0)</f>
        <v>PASAJES NACIONALES</v>
      </c>
      <c r="J607" s="98" t="str">
        <f t="shared" si="29"/>
        <v>Desarrollo del Sistema de Educación Superior</v>
      </c>
      <c r="K607" s="98" t="s">
        <v>411</v>
      </c>
    </row>
    <row r="608" spans="3:11">
      <c r="C608" s="141" t="s">
        <v>2022</v>
      </c>
      <c r="D608" s="158">
        <v>2</v>
      </c>
      <c r="E608" s="123">
        <v>600</v>
      </c>
      <c r="F608" s="97">
        <f t="shared" si="28"/>
        <v>1200</v>
      </c>
      <c r="G608" s="161" t="s">
        <v>1680</v>
      </c>
      <c r="H608" s="464" t="s">
        <v>748</v>
      </c>
      <c r="I608" s="130" t="str">
        <f>VLOOKUP(H608,Presupuesto!$B$11:$C$565,2,0)</f>
        <v>PASAJES NACIONALES</v>
      </c>
      <c r="J608" s="98" t="str">
        <f t="shared" si="29"/>
        <v>Desarrollo del Sistema de Educación Superior</v>
      </c>
      <c r="K608" s="98" t="s">
        <v>411</v>
      </c>
    </row>
    <row r="609" spans="3:11">
      <c r="C609" s="141" t="s">
        <v>2022</v>
      </c>
      <c r="D609" s="158">
        <v>2</v>
      </c>
      <c r="E609" s="123">
        <v>600</v>
      </c>
      <c r="F609" s="97">
        <f t="shared" si="28"/>
        <v>1200</v>
      </c>
      <c r="G609" s="161" t="s">
        <v>1680</v>
      </c>
      <c r="H609" s="464" t="s">
        <v>748</v>
      </c>
      <c r="I609" s="130" t="str">
        <f>VLOOKUP(H609,Presupuesto!$B$11:$C$565,2,0)</f>
        <v>PASAJES NACIONALES</v>
      </c>
      <c r="J609" s="98" t="str">
        <f t="shared" si="29"/>
        <v>Desarrollo del Sistema de Educación Superior</v>
      </c>
      <c r="K609" s="98" t="s">
        <v>411</v>
      </c>
    </row>
    <row r="610" spans="3:11">
      <c r="C610" s="141" t="s">
        <v>2022</v>
      </c>
      <c r="D610" s="158">
        <v>2</v>
      </c>
      <c r="E610" s="123">
        <v>600</v>
      </c>
      <c r="F610" s="97">
        <f t="shared" si="28"/>
        <v>1200</v>
      </c>
      <c r="G610" s="161" t="s">
        <v>1680</v>
      </c>
      <c r="H610" s="464" t="s">
        <v>748</v>
      </c>
      <c r="I610" s="130" t="str">
        <f>VLOOKUP(H610,Presupuesto!$B$11:$C$565,2,0)</f>
        <v>PASAJES NACIONALES</v>
      </c>
      <c r="J610" s="98" t="str">
        <f t="shared" si="29"/>
        <v>Desarrollo del Sistema de Educación Superior</v>
      </c>
      <c r="K610" s="98" t="s">
        <v>411</v>
      </c>
    </row>
    <row r="611" spans="3:11">
      <c r="C611" s="141" t="s">
        <v>2022</v>
      </c>
      <c r="D611" s="158">
        <v>2</v>
      </c>
      <c r="E611" s="123">
        <v>600</v>
      </c>
      <c r="F611" s="97">
        <f t="shared" si="28"/>
        <v>1200</v>
      </c>
      <c r="G611" s="161" t="s">
        <v>1680</v>
      </c>
      <c r="H611" s="464" t="s">
        <v>748</v>
      </c>
      <c r="I611" s="130" t="str">
        <f>VLOOKUP(H611,Presupuesto!$B$11:$C$565,2,0)</f>
        <v>PASAJES NACIONALES</v>
      </c>
      <c r="J611" s="98" t="str">
        <f t="shared" si="29"/>
        <v>Desarrollo del Sistema de Educación Superior</v>
      </c>
      <c r="K611" s="98" t="s">
        <v>411</v>
      </c>
    </row>
    <row r="612" spans="3:11">
      <c r="C612" s="141" t="s">
        <v>2022</v>
      </c>
      <c r="D612" s="158">
        <v>2</v>
      </c>
      <c r="E612" s="123">
        <v>600</v>
      </c>
      <c r="F612" s="97">
        <f t="shared" si="28"/>
        <v>1200</v>
      </c>
      <c r="G612" s="161" t="s">
        <v>1680</v>
      </c>
      <c r="H612" s="464" t="s">
        <v>748</v>
      </c>
      <c r="I612" s="130" t="str">
        <f>VLOOKUP(H612,Presupuesto!$B$11:$C$565,2,0)</f>
        <v>PASAJES NACIONALES</v>
      </c>
      <c r="J612" s="98" t="str">
        <f t="shared" si="29"/>
        <v>Desarrollo del Sistema de Educación Superior</v>
      </c>
      <c r="K612" s="98" t="s">
        <v>411</v>
      </c>
    </row>
    <row r="613" spans="3:11">
      <c r="C613" s="141" t="s">
        <v>2022</v>
      </c>
      <c r="D613" s="158">
        <v>2</v>
      </c>
      <c r="E613" s="123">
        <v>600</v>
      </c>
      <c r="F613" s="97">
        <f t="shared" si="28"/>
        <v>1200</v>
      </c>
      <c r="G613" s="161" t="s">
        <v>1680</v>
      </c>
      <c r="H613" s="464" t="s">
        <v>748</v>
      </c>
      <c r="I613" s="130" t="str">
        <f>VLOOKUP(H613,Presupuesto!$B$11:$C$565,2,0)</f>
        <v>PASAJES NACIONALES</v>
      </c>
      <c r="J613" s="98" t="str">
        <f t="shared" si="29"/>
        <v>Desarrollo del Sistema de Educación Superior</v>
      </c>
      <c r="K613" s="98" t="s">
        <v>411</v>
      </c>
    </row>
    <row r="614" spans="3:11">
      <c r="C614" s="141" t="s">
        <v>2022</v>
      </c>
      <c r="D614" s="158">
        <v>2</v>
      </c>
      <c r="E614" s="123">
        <v>600</v>
      </c>
      <c r="F614" s="97">
        <f t="shared" si="28"/>
        <v>1200</v>
      </c>
      <c r="G614" s="161" t="s">
        <v>1680</v>
      </c>
      <c r="H614" s="464" t="s">
        <v>748</v>
      </c>
      <c r="I614" s="130" t="str">
        <f>VLOOKUP(H614,Presupuesto!$B$11:$C$565,2,0)</f>
        <v>PASAJES NACIONALES</v>
      </c>
      <c r="J614" s="98" t="str">
        <f t="shared" si="29"/>
        <v>Desarrollo del Sistema de Educación Superior</v>
      </c>
      <c r="K614" s="98" t="s">
        <v>411</v>
      </c>
    </row>
    <row r="615" spans="3:11">
      <c r="C615" s="141" t="s">
        <v>2022</v>
      </c>
      <c r="D615" s="158">
        <v>2</v>
      </c>
      <c r="E615" s="123">
        <v>600</v>
      </c>
      <c r="F615" s="97">
        <f t="shared" si="28"/>
        <v>1200</v>
      </c>
      <c r="G615" s="161" t="s">
        <v>1680</v>
      </c>
      <c r="H615" s="464" t="s">
        <v>748</v>
      </c>
      <c r="I615" s="130" t="str">
        <f>VLOOKUP(H615,Presupuesto!$B$11:$C$565,2,0)</f>
        <v>PASAJES NACIONALES</v>
      </c>
      <c r="J615" s="98" t="str">
        <f t="shared" si="29"/>
        <v>Desarrollo del Sistema de Educación Superior</v>
      </c>
      <c r="K615" s="98" t="s">
        <v>411</v>
      </c>
    </row>
    <row r="616" spans="3:11">
      <c r="C616" s="141" t="s">
        <v>2022</v>
      </c>
      <c r="D616" s="158">
        <v>2</v>
      </c>
      <c r="E616" s="123">
        <v>600</v>
      </c>
      <c r="F616" s="97">
        <f t="shared" si="28"/>
        <v>1200</v>
      </c>
      <c r="G616" s="161" t="s">
        <v>1680</v>
      </c>
      <c r="H616" s="464" t="s">
        <v>748</v>
      </c>
      <c r="I616" s="130" t="str">
        <f>VLOOKUP(H616,Presupuesto!$B$11:$C$565,2,0)</f>
        <v>PASAJES NACIONALES</v>
      </c>
      <c r="J616" s="98" t="str">
        <f t="shared" si="29"/>
        <v>Desarrollo del Sistema de Educación Superior</v>
      </c>
      <c r="K616" s="98" t="s">
        <v>411</v>
      </c>
    </row>
    <row r="617" spans="3:11">
      <c r="C617" s="141" t="s">
        <v>2022</v>
      </c>
      <c r="D617" s="158">
        <v>2</v>
      </c>
      <c r="E617" s="123">
        <v>600</v>
      </c>
      <c r="F617" s="97">
        <f t="shared" si="28"/>
        <v>1200</v>
      </c>
      <c r="G617" s="161" t="s">
        <v>1680</v>
      </c>
      <c r="H617" s="464" t="s">
        <v>748</v>
      </c>
      <c r="I617" s="130" t="str">
        <f>VLOOKUP(H617,Presupuesto!$B$11:$C$565,2,0)</f>
        <v>PASAJES NACIONALES</v>
      </c>
      <c r="J617" s="98" t="str">
        <f t="shared" si="29"/>
        <v>Desarrollo del Sistema de Educación Superior</v>
      </c>
      <c r="K617" s="98" t="s">
        <v>411</v>
      </c>
    </row>
    <row r="618" spans="3:11">
      <c r="C618" s="141" t="s">
        <v>2022</v>
      </c>
      <c r="D618" s="158">
        <v>2</v>
      </c>
      <c r="E618" s="123">
        <v>600</v>
      </c>
      <c r="F618" s="97">
        <f t="shared" si="28"/>
        <v>1200</v>
      </c>
      <c r="G618" s="161" t="s">
        <v>1680</v>
      </c>
      <c r="H618" s="464" t="s">
        <v>748</v>
      </c>
      <c r="I618" s="130" t="str">
        <f>VLOOKUP(H618,Presupuesto!$B$11:$C$565,2,0)</f>
        <v>PASAJES NACIONALES</v>
      </c>
      <c r="J618" s="98" t="str">
        <f t="shared" si="29"/>
        <v>Desarrollo del Sistema de Educación Superior</v>
      </c>
      <c r="K618" s="98" t="s">
        <v>411</v>
      </c>
    </row>
    <row r="619" spans="3:11">
      <c r="C619" s="141" t="s">
        <v>2022</v>
      </c>
      <c r="D619" s="158">
        <v>2</v>
      </c>
      <c r="E619" s="123">
        <v>600</v>
      </c>
      <c r="F619" s="97">
        <f t="shared" si="28"/>
        <v>1200</v>
      </c>
      <c r="G619" s="161" t="s">
        <v>1680</v>
      </c>
      <c r="H619" s="464" t="s">
        <v>748</v>
      </c>
      <c r="I619" s="130" t="str">
        <f>VLOOKUP(H619,Presupuesto!$B$11:$C$565,2,0)</f>
        <v>PASAJES NACIONALES</v>
      </c>
      <c r="J619" s="98" t="str">
        <f t="shared" si="29"/>
        <v>Desarrollo del Sistema de Educación Superior</v>
      </c>
      <c r="K619" s="98" t="s">
        <v>411</v>
      </c>
    </row>
    <row r="620" spans="3:11">
      <c r="C620" s="141" t="s">
        <v>2022</v>
      </c>
      <c r="D620" s="158">
        <v>2</v>
      </c>
      <c r="E620" s="123">
        <v>600</v>
      </c>
      <c r="F620" s="97">
        <f t="shared" si="28"/>
        <v>1200</v>
      </c>
      <c r="G620" s="161" t="s">
        <v>1680</v>
      </c>
      <c r="H620" s="464" t="s">
        <v>748</v>
      </c>
      <c r="I620" s="130" t="str">
        <f>VLOOKUP(H620,Presupuesto!$B$11:$C$565,2,0)</f>
        <v>PASAJES NACIONALES</v>
      </c>
      <c r="J620" s="98" t="str">
        <f t="shared" si="29"/>
        <v>Desarrollo del Sistema de Educación Superior</v>
      </c>
      <c r="K620" s="98" t="s">
        <v>402</v>
      </c>
    </row>
    <row r="621" spans="3:11">
      <c r="C621" s="141" t="s">
        <v>2022</v>
      </c>
      <c r="D621" s="158">
        <v>2</v>
      </c>
      <c r="E621" s="123">
        <v>600</v>
      </c>
      <c r="F621" s="97">
        <f t="shared" si="28"/>
        <v>1200</v>
      </c>
      <c r="G621" s="161" t="s">
        <v>1680</v>
      </c>
      <c r="H621" s="464" t="s">
        <v>748</v>
      </c>
      <c r="I621" s="130" t="str">
        <f>VLOOKUP(H621,Presupuesto!$B$11:$C$565,2,0)</f>
        <v>PASAJES NACIONALES</v>
      </c>
      <c r="J621" s="98" t="str">
        <f t="shared" si="29"/>
        <v>Desarrollo del Sistema de Educación Superior</v>
      </c>
      <c r="K621" s="98" t="s">
        <v>411</v>
      </c>
    </row>
    <row r="622" spans="3:11">
      <c r="C622" s="145" t="s">
        <v>2096</v>
      </c>
      <c r="D622" s="151">
        <v>20</v>
      </c>
      <c r="E622" s="118">
        <v>300</v>
      </c>
      <c r="F622" s="97">
        <f t="shared" si="28"/>
        <v>6000</v>
      </c>
      <c r="G622" s="161" t="s">
        <v>1680</v>
      </c>
      <c r="H622" s="146" t="s">
        <v>791</v>
      </c>
      <c r="I622" s="130" t="str">
        <f>VLOOKUP(H622,Presupuesto!$B$11:$C$565,2,0)</f>
        <v>ALIMENTOS B EBIDAS PARA PERSONAS</v>
      </c>
      <c r="J622" s="98" t="str">
        <f t="shared" si="29"/>
        <v>Desarrollo del Sistema de Educación Superior</v>
      </c>
      <c r="K622" s="98" t="s">
        <v>411</v>
      </c>
    </row>
    <row r="623" spans="3:11">
      <c r="C623" s="145" t="s">
        <v>2097</v>
      </c>
      <c r="D623" s="151">
        <v>5</v>
      </c>
      <c r="E623" s="118">
        <v>85</v>
      </c>
      <c r="F623" s="97">
        <f t="shared" si="28"/>
        <v>425</v>
      </c>
      <c r="G623" s="161" t="s">
        <v>1680</v>
      </c>
      <c r="H623" s="142" t="s">
        <v>814</v>
      </c>
      <c r="I623" s="130" t="str">
        <f>VLOOKUP(H623,Presupuesto!$B$11:$C$565,2,0)</f>
        <v>PAPEL DE ESCRITORIO</v>
      </c>
      <c r="J623" s="98" t="str">
        <f t="shared" si="29"/>
        <v>Desarrollo del Sistema de Educación Superior</v>
      </c>
      <c r="K623" s="98" t="s">
        <v>411</v>
      </c>
    </row>
    <row r="624" spans="3:11" ht="15.75" thickBot="1">
      <c r="C624" s="147" t="s">
        <v>2098</v>
      </c>
      <c r="D624" s="159">
        <v>20</v>
      </c>
      <c r="E624" s="103">
        <v>150</v>
      </c>
      <c r="F624" s="105">
        <f t="shared" si="28"/>
        <v>3000</v>
      </c>
      <c r="G624" s="161" t="s">
        <v>1680</v>
      </c>
      <c r="H624" s="98" t="s">
        <v>716</v>
      </c>
      <c r="I624" s="132" t="str">
        <f>VLOOKUP(H624,Presupuesto!$B$11:$C$565,2,0)</f>
        <v>SERVICIOS DE IMPRENTA PUBLIC.Y REPRODUCCION</v>
      </c>
      <c r="J624" s="106" t="str">
        <f t="shared" si="29"/>
        <v>Desarrollo del Sistema de Educación Superior</v>
      </c>
      <c r="K624" s="124" t="s">
        <v>393</v>
      </c>
    </row>
    <row r="626" spans="3:11" ht="15.75" thickBot="1"/>
    <row r="627" spans="3:11" ht="15.75" thickBot="1">
      <c r="C627" s="157" t="s">
        <v>53</v>
      </c>
      <c r="D627" s="373">
        <f>SUM(F634:F668)</f>
        <v>5300</v>
      </c>
      <c r="F627" s="70"/>
      <c r="G627" s="79"/>
      <c r="H627" s="70"/>
      <c r="I627" s="70"/>
    </row>
    <row r="628" spans="3:11">
      <c r="C628" s="70"/>
      <c r="D628" s="31"/>
      <c r="E628" s="93"/>
      <c r="F628" s="93"/>
      <c r="G628" s="93"/>
      <c r="H628" s="76"/>
      <c r="I628" s="76"/>
      <c r="J628" s="76"/>
      <c r="K628" s="112"/>
    </row>
    <row r="629" spans="3:11">
      <c r="C629" s="70"/>
      <c r="D629" s="31"/>
      <c r="E629" s="93"/>
      <c r="F629" s="93"/>
      <c r="G629" s="93"/>
      <c r="H629" s="76"/>
      <c r="I629" s="76"/>
      <c r="J629" s="76"/>
      <c r="K629" s="112"/>
    </row>
    <row r="630" spans="3:11" ht="15.75">
      <c r="C630" s="202" t="s">
        <v>391</v>
      </c>
      <c r="D630" s="369">
        <v>7774</v>
      </c>
      <c r="E630" s="93"/>
      <c r="F630" s="93"/>
      <c r="G630" s="93"/>
      <c r="H630" s="76"/>
      <c r="I630" s="76"/>
      <c r="J630" s="76"/>
      <c r="K630" s="112"/>
    </row>
    <row r="631" spans="3:11" ht="18.75">
      <c r="C631" s="210"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 xml:space="preserve">1. Realizadas 2 jornadas de trabajo con los actores del saber indígena y afro hondureños a nivel académico como aporte  a la gestión del conocimiento Intercultural como variable académica </v>
      </c>
      <c r="D631" s="31"/>
      <c r="E631" s="93"/>
      <c r="F631" s="93"/>
      <c r="G631" s="93"/>
      <c r="H631" s="76"/>
      <c r="I631" s="76"/>
      <c r="J631" s="76"/>
      <c r="K631" s="112"/>
    </row>
    <row r="632" spans="3:11" ht="15.75" thickBot="1">
      <c r="F632" s="93"/>
      <c r="G632" s="76"/>
      <c r="H632" s="76"/>
      <c r="I632" s="76"/>
    </row>
    <row r="633" spans="3:11" ht="15.75" thickBot="1">
      <c r="C633" s="129" t="s">
        <v>44</v>
      </c>
      <c r="D633" s="129" t="s">
        <v>55</v>
      </c>
      <c r="E633" s="136" t="s">
        <v>57</v>
      </c>
      <c r="F633" s="135" t="s">
        <v>27</v>
      </c>
      <c r="G633" s="133" t="s">
        <v>130</v>
      </c>
      <c r="H633" s="136" t="s">
        <v>46</v>
      </c>
      <c r="I633" s="133" t="s">
        <v>131</v>
      </c>
      <c r="J633" s="133" t="s">
        <v>409</v>
      </c>
      <c r="K633" s="133" t="s">
        <v>410</v>
      </c>
    </row>
    <row r="634" spans="3:11" hidden="1">
      <c r="C634" s="220" t="s">
        <v>438</v>
      </c>
      <c r="D634" s="221"/>
      <c r="E634" s="219">
        <f>HLOOKUP(C634,$AH$2:$BU$3,2,0)</f>
        <v>620</v>
      </c>
      <c r="F634" s="97">
        <f t="shared" ref="F634:F668" si="30">D634*E634</f>
        <v>0</v>
      </c>
      <c r="G634" s="161"/>
      <c r="H634" s="142"/>
      <c r="I634" s="130" t="e">
        <f>VLOOKUP(H634,Presupuesto!$B$11:$C$565,2,0)</f>
        <v>#N/A</v>
      </c>
      <c r="J634" s="218" t="s">
        <v>1468</v>
      </c>
      <c r="K634" s="98" t="s">
        <v>393</v>
      </c>
    </row>
    <row r="635" spans="3:11">
      <c r="C635" s="145" t="s">
        <v>2096</v>
      </c>
      <c r="D635" s="151">
        <v>10</v>
      </c>
      <c r="E635" s="118">
        <v>80</v>
      </c>
      <c r="F635" s="97">
        <f t="shared" si="30"/>
        <v>800</v>
      </c>
      <c r="G635" s="161" t="s">
        <v>128</v>
      </c>
      <c r="H635" s="146" t="s">
        <v>791</v>
      </c>
      <c r="I635" s="130" t="str">
        <f>VLOOKUP(H635,Presupuesto!$B$11:$C$565,2,0)</f>
        <v>ALIMENTOS B EBIDAS PARA PERSONAS</v>
      </c>
      <c r="J635" s="98" t="s">
        <v>1360</v>
      </c>
      <c r="K635" s="98" t="s">
        <v>395</v>
      </c>
    </row>
    <row r="636" spans="3:11">
      <c r="C636" s="141" t="s">
        <v>2098</v>
      </c>
      <c r="D636" s="158">
        <v>10</v>
      </c>
      <c r="E636" s="123">
        <v>150</v>
      </c>
      <c r="F636" s="97">
        <f t="shared" si="30"/>
        <v>1500</v>
      </c>
      <c r="G636" s="161" t="s">
        <v>128</v>
      </c>
      <c r="H636" s="98" t="s">
        <v>716</v>
      </c>
      <c r="I636" s="130" t="str">
        <f>VLOOKUP(H636,Presupuesto!$B$11:$C$565,2,0)</f>
        <v>SERVICIOS DE IMPRENTA PUBLIC.Y REPRODUCCION</v>
      </c>
      <c r="J636" s="98" t="s">
        <v>1360</v>
      </c>
      <c r="K636" s="98" t="s">
        <v>395</v>
      </c>
    </row>
    <row r="637" spans="3:11">
      <c r="C637" s="141" t="s">
        <v>2081</v>
      </c>
      <c r="D637" s="158">
        <v>2</v>
      </c>
      <c r="E637" s="123">
        <v>1500</v>
      </c>
      <c r="F637" s="97">
        <f t="shared" si="30"/>
        <v>3000</v>
      </c>
      <c r="G637" s="161" t="s">
        <v>128</v>
      </c>
      <c r="H637" s="142" t="s">
        <v>872</v>
      </c>
      <c r="I637" s="130" t="str">
        <f>VLOOKUP(H637,Presupuesto!$B$11:$C$565,2,0)</f>
        <v>DIESEL</v>
      </c>
      <c r="J637" s="98" t="s">
        <v>1360</v>
      </c>
      <c r="K637" s="98" t="s">
        <v>395</v>
      </c>
    </row>
    <row r="638" spans="3:11" hidden="1">
      <c r="C638" s="141"/>
      <c r="D638" s="158"/>
      <c r="E638" s="123"/>
      <c r="F638" s="97">
        <f t="shared" si="30"/>
        <v>0</v>
      </c>
      <c r="G638" s="161"/>
      <c r="H638" s="142"/>
      <c r="I638" s="130" t="e">
        <f>VLOOKUP(H638,Presupuesto!$B$11:$C$565,2,0)</f>
        <v>#N/A</v>
      </c>
      <c r="J638" s="98" t="str">
        <f t="shared" ref="J638:J668" si="31">$J$634</f>
        <v>Desarrollo del Sistema de Educación Superior</v>
      </c>
      <c r="K638" s="98" t="s">
        <v>411</v>
      </c>
    </row>
    <row r="639" spans="3:11" hidden="1">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hidden="1">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hidden="1">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hidden="1">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hidden="1">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hidden="1">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hidden="1">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hidden="1">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hidden="1">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hidden="1">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hidden="1">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hidden="1">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hidden="1">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hidden="1">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hidden="1">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hidden="1">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hidden="1">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hidden="1">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hidden="1">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hidden="1">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hidden="1">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hidden="1">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hidden="1">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hidden="1">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hidden="1">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hidden="1">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hidden="1">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hidden="1">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hidden="1">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hidden="1" thickBot="1">
      <c r="C668" s="147"/>
      <c r="D668" s="159"/>
      <c r="E668" s="103"/>
      <c r="F668" s="105">
        <f t="shared" si="30"/>
        <v>0</v>
      </c>
      <c r="G668" s="162"/>
      <c r="H668" s="148"/>
      <c r="I668" s="132" t="e">
        <f>VLOOKUP(H668,Presupuesto!$B$11:$C$565,2,0)</f>
        <v>#N/A</v>
      </c>
      <c r="J668" s="106" t="str">
        <f t="shared" si="31"/>
        <v>Desarrollo del Sistema de Educación Superior</v>
      </c>
      <c r="K668" s="124" t="s">
        <v>393</v>
      </c>
    </row>
    <row r="670" spans="3:11" ht="15.75" thickBot="1">
      <c r="F670" s="90"/>
      <c r="G670" s="89"/>
      <c r="H670" s="90"/>
      <c r="I670" s="90"/>
    </row>
    <row r="671" spans="3:11" ht="15.75" thickBot="1">
      <c r="C671" s="157" t="s">
        <v>53</v>
      </c>
      <c r="D671" s="373">
        <f>SUM(F678:F712)</f>
        <v>3000</v>
      </c>
      <c r="F671" s="70"/>
      <c r="G671" s="79"/>
      <c r="H671" s="70"/>
      <c r="I671" s="70"/>
    </row>
    <row r="672" spans="3:11">
      <c r="C672" s="70"/>
      <c r="D672" s="31"/>
      <c r="E672" s="93"/>
      <c r="F672" s="93"/>
      <c r="G672" s="93"/>
      <c r="H672" s="76"/>
      <c r="I672" s="76"/>
      <c r="J672" s="76"/>
      <c r="K672" s="112"/>
    </row>
    <row r="673" spans="3:11">
      <c r="C673" s="70"/>
      <c r="D673" s="31"/>
      <c r="E673" s="93"/>
      <c r="F673" s="93"/>
      <c r="G673" s="93"/>
      <c r="H673" s="76"/>
      <c r="I673" s="76"/>
      <c r="J673" s="76"/>
      <c r="K673" s="112"/>
    </row>
    <row r="674" spans="3:11" ht="15.75">
      <c r="C674" s="202" t="s">
        <v>391</v>
      </c>
      <c r="D674" s="369">
        <v>7775</v>
      </c>
      <c r="E674" s="93"/>
      <c r="F674" s="93"/>
      <c r="G674" s="93"/>
      <c r="H674" s="76"/>
      <c r="I674" s="76"/>
      <c r="J674" s="76"/>
      <c r="K674" s="112"/>
    </row>
    <row r="675" spans="3:11" ht="18.75">
      <c r="C675" s="210" t="str">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3. Gestión de un proyecto culturales en coordinación con la Red Educativa del Litoral Atlántico</v>
      </c>
      <c r="D675" s="31"/>
      <c r="E675" s="93"/>
      <c r="F675" s="93"/>
      <c r="G675" s="93"/>
      <c r="H675" s="76"/>
      <c r="I675" s="76"/>
      <c r="J675" s="76"/>
      <c r="K675" s="112"/>
    </row>
    <row r="676" spans="3:11" ht="15.75" thickBot="1">
      <c r="F676" s="93"/>
      <c r="G676" s="76"/>
      <c r="H676" s="76"/>
      <c r="I676" s="76"/>
    </row>
    <row r="677" spans="3:11" ht="15.75" thickBot="1">
      <c r="C677" s="129" t="s">
        <v>44</v>
      </c>
      <c r="D677" s="129" t="s">
        <v>55</v>
      </c>
      <c r="E677" s="136" t="s">
        <v>57</v>
      </c>
      <c r="F677" s="135" t="s">
        <v>27</v>
      </c>
      <c r="G677" s="133" t="s">
        <v>130</v>
      </c>
      <c r="H677" s="136" t="s">
        <v>46</v>
      </c>
      <c r="I677" s="133" t="s">
        <v>131</v>
      </c>
      <c r="J677" s="133" t="s">
        <v>409</v>
      </c>
      <c r="K677" s="133" t="s">
        <v>410</v>
      </c>
    </row>
    <row r="678" spans="3:11" hidden="1">
      <c r="C678" s="220" t="s">
        <v>438</v>
      </c>
      <c r="D678" s="221"/>
      <c r="E678" s="219">
        <f>HLOOKUP(C678,$AH$2:$BU$3,2,0)</f>
        <v>620</v>
      </c>
      <c r="F678" s="97">
        <f t="shared" ref="F678:F712" si="32">D678*E678</f>
        <v>0</v>
      </c>
      <c r="G678" s="161"/>
      <c r="H678" s="142"/>
      <c r="I678" s="130" t="e">
        <f>VLOOKUP(H678,Presupuesto!$B$11:$C$565,2,0)</f>
        <v>#N/A</v>
      </c>
      <c r="J678" s="218" t="s">
        <v>1468</v>
      </c>
      <c r="K678" s="98" t="s">
        <v>393</v>
      </c>
    </row>
    <row r="679" spans="3:11">
      <c r="C679" s="141" t="s">
        <v>2082</v>
      </c>
      <c r="D679" s="158">
        <v>2</v>
      </c>
      <c r="E679" s="123">
        <v>1500</v>
      </c>
      <c r="F679" s="97">
        <f t="shared" si="32"/>
        <v>3000</v>
      </c>
      <c r="G679" s="161" t="s">
        <v>128</v>
      </c>
      <c r="H679" s="142" t="s">
        <v>872</v>
      </c>
      <c r="I679" s="130" t="str">
        <f>VLOOKUP(H679,Presupuesto!$B$11:$C$565,2,0)</f>
        <v>DIESEL</v>
      </c>
      <c r="J679" s="98" t="s">
        <v>1360</v>
      </c>
      <c r="K679" s="98" t="s">
        <v>411</v>
      </c>
    </row>
    <row r="680" spans="3:11" hidden="1">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hidden="1">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hidden="1">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hidden="1">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hidden="1">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hidden="1">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hidden="1">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hidden="1">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hidden="1">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hidden="1">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hidden="1">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hidden="1">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hidden="1">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hidden="1">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hidden="1">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hidden="1">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hidden="1">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hidden="1">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hidden="1">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hidden="1">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hidden="1">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hidden="1">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hidden="1">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hidden="1">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hidden="1">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hidden="1">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hidden="1">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hidden="1">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hidden="1">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hidden="1">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hidden="1">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hidden="1">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hidden="1" thickBot="1">
      <c r="C712" s="147"/>
      <c r="D712" s="159"/>
      <c r="E712" s="103"/>
      <c r="F712" s="105">
        <f t="shared" si="32"/>
        <v>0</v>
      </c>
      <c r="G712" s="162"/>
      <c r="H712" s="148"/>
      <c r="I712" s="132" t="e">
        <f>VLOOKUP(H712,Presupuesto!$B$11:$C$565,2,0)</f>
        <v>#N/A</v>
      </c>
      <c r="J712" s="106" t="str">
        <f t="shared" si="33"/>
        <v>Desarrollo del Sistema de Educación Superior</v>
      </c>
      <c r="K712" s="124" t="s">
        <v>393</v>
      </c>
    </row>
    <row r="714" spans="3:11" ht="15.75" thickBot="1"/>
    <row r="715" spans="3:11" ht="15.75" thickBot="1">
      <c r="C715" s="157" t="s">
        <v>53</v>
      </c>
      <c r="D715" s="373">
        <f>SUM(F722:F756)</f>
        <v>4800</v>
      </c>
      <c r="F715" s="70"/>
      <c r="G715" s="79"/>
      <c r="H715" s="70"/>
      <c r="I715" s="70"/>
    </row>
    <row r="716" spans="3:11">
      <c r="C716" s="70"/>
      <c r="D716" s="31"/>
      <c r="E716" s="93"/>
      <c r="F716" s="93"/>
      <c r="G716" s="93"/>
      <c r="H716" s="76"/>
      <c r="I716" s="76"/>
      <c r="J716" s="76"/>
      <c r="K716" s="112"/>
    </row>
    <row r="717" spans="3:11">
      <c r="C717" s="70"/>
      <c r="D717" s="31"/>
      <c r="E717" s="93"/>
      <c r="F717" s="93"/>
      <c r="G717" s="93"/>
      <c r="H717" s="76"/>
      <c r="I717" s="76"/>
      <c r="J717" s="76"/>
      <c r="K717" s="112"/>
    </row>
    <row r="718" spans="3:11" ht="15.75">
      <c r="C718" s="202" t="s">
        <v>391</v>
      </c>
      <c r="D718" s="369">
        <v>7777</v>
      </c>
      <c r="E718" s="93"/>
      <c r="F718" s="93"/>
      <c r="G718" s="93"/>
      <c r="H718" s="76"/>
      <c r="I718" s="76"/>
      <c r="J718" s="76"/>
      <c r="K718" s="112"/>
    </row>
    <row r="719" spans="3:11" ht="18.75">
      <c r="C719" s="210" t="str">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3. Realizar eventos, foros, simposio de fomento al desarrollo cultural de nuestros universitarios y planta docentes.</v>
      </c>
      <c r="D719" s="31"/>
      <c r="E719" s="93"/>
      <c r="F719" s="93"/>
      <c r="G719" s="93"/>
      <c r="H719" s="76"/>
      <c r="I719" s="76"/>
      <c r="J719" s="76"/>
      <c r="K719" s="112"/>
    </row>
    <row r="720" spans="3:11" ht="15.75" thickBot="1">
      <c r="F720" s="93"/>
      <c r="G720" s="76"/>
      <c r="H720" s="76"/>
      <c r="I720" s="76"/>
    </row>
    <row r="721" spans="3:11" ht="15.75" thickBot="1">
      <c r="C721" s="129" t="s">
        <v>44</v>
      </c>
      <c r="D721" s="129" t="s">
        <v>55</v>
      </c>
      <c r="E721" s="136" t="s">
        <v>57</v>
      </c>
      <c r="F721" s="135" t="s">
        <v>27</v>
      </c>
      <c r="G721" s="133" t="s">
        <v>130</v>
      </c>
      <c r="H721" s="136" t="s">
        <v>46</v>
      </c>
      <c r="I721" s="133" t="s">
        <v>131</v>
      </c>
      <c r="J721" s="133" t="s">
        <v>409</v>
      </c>
      <c r="K721" s="133" t="s">
        <v>410</v>
      </c>
    </row>
    <row r="722" spans="3:11" hidden="1">
      <c r="C722" s="220" t="s">
        <v>438</v>
      </c>
      <c r="D722" s="221"/>
      <c r="E722" s="219">
        <f>HLOOKUP(C722,$AH$2:$BU$3,2,0)</f>
        <v>620</v>
      </c>
      <c r="F722" s="97">
        <f t="shared" ref="F722:F756" si="34">D722*E722</f>
        <v>0</v>
      </c>
      <c r="G722" s="161"/>
      <c r="H722" s="142"/>
      <c r="I722" s="130" t="e">
        <f>VLOOKUP(H722,Presupuesto!$B$11:$C$565,2,0)</f>
        <v>#N/A</v>
      </c>
      <c r="J722" s="218" t="s">
        <v>1468</v>
      </c>
      <c r="K722" s="98" t="s">
        <v>393</v>
      </c>
    </row>
    <row r="723" spans="3:11">
      <c r="C723" s="141" t="s">
        <v>2099</v>
      </c>
      <c r="D723" s="158">
        <v>30</v>
      </c>
      <c r="E723" s="123">
        <v>80</v>
      </c>
      <c r="F723" s="97">
        <f t="shared" si="34"/>
        <v>2400</v>
      </c>
      <c r="G723" s="161" t="s">
        <v>128</v>
      </c>
      <c r="H723" s="142" t="s">
        <v>791</v>
      </c>
      <c r="I723" s="130" t="str">
        <f>VLOOKUP(H723,Presupuesto!$B$11:$C$565,2,0)</f>
        <v>ALIMENTOS B EBIDAS PARA PERSONAS</v>
      </c>
      <c r="J723" s="98" t="s">
        <v>1360</v>
      </c>
      <c r="K723" s="98" t="s">
        <v>411</v>
      </c>
    </row>
    <row r="724" spans="3:11">
      <c r="C724" s="141" t="s">
        <v>2099</v>
      </c>
      <c r="D724" s="158">
        <v>30</v>
      </c>
      <c r="E724" s="123">
        <v>80</v>
      </c>
      <c r="F724" s="97">
        <f t="shared" si="34"/>
        <v>2400</v>
      </c>
      <c r="G724" s="161" t="s">
        <v>128</v>
      </c>
      <c r="H724" s="142" t="s">
        <v>791</v>
      </c>
      <c r="I724" s="130" t="str">
        <f>VLOOKUP(H724,Presupuesto!$B$11:$C$565,2,0)</f>
        <v>ALIMENTOS B EBIDAS PARA PERSONAS</v>
      </c>
      <c r="J724" s="98" t="s">
        <v>1360</v>
      </c>
      <c r="K724" s="98" t="s">
        <v>399</v>
      </c>
    </row>
    <row r="725" spans="3:11" hidden="1">
      <c r="C725" s="141"/>
      <c r="D725" s="158"/>
      <c r="E725" s="123"/>
      <c r="F725" s="97">
        <f t="shared" si="34"/>
        <v>0</v>
      </c>
      <c r="G725" s="161"/>
      <c r="H725" s="142"/>
      <c r="I725" s="130" t="e">
        <f>VLOOKUP(H725,Presupuesto!$B$11:$C$565,2,0)</f>
        <v>#N/A</v>
      </c>
      <c r="J725" s="98" t="str">
        <f t="shared" ref="J725:J756" si="35">$J$722</f>
        <v>Desarrollo del Sistema de Educación Superior</v>
      </c>
      <c r="K725" s="98" t="s">
        <v>411</v>
      </c>
    </row>
    <row r="726" spans="3:11" hidden="1">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hidden="1">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hidden="1">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hidden="1">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hidden="1">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hidden="1">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hidden="1">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hidden="1">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hidden="1">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hidden="1">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hidden="1">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hidden="1">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hidden="1">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hidden="1">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hidden="1">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hidden="1">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hidden="1">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hidden="1">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hidden="1">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hidden="1">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hidden="1">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hidden="1">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hidden="1">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hidden="1">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hidden="1">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hidden="1">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hidden="1">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hidden="1">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hidden="1">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hidden="1">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hidden="1" thickBot="1">
      <c r="C756" s="147"/>
      <c r="D756" s="159"/>
      <c r="E756" s="103"/>
      <c r="F756" s="105">
        <f t="shared" si="34"/>
        <v>0</v>
      </c>
      <c r="G756" s="162"/>
      <c r="H756" s="148"/>
      <c r="I756" s="132" t="e">
        <f>VLOOKUP(H756,Presupuesto!$B$11:$C$565,2,0)</f>
        <v>#N/A</v>
      </c>
      <c r="J756" s="106" t="str">
        <f t="shared" si="35"/>
        <v>Desarrollo del Sistema de Educación Superior</v>
      </c>
      <c r="K756" s="124" t="s">
        <v>393</v>
      </c>
    </row>
    <row r="758" spans="3:11" ht="15.75" thickBot="1">
      <c r="F758" s="90"/>
      <c r="G758" s="89"/>
      <c r="H758" s="90"/>
      <c r="I758" s="90"/>
    </row>
    <row r="759" spans="3:11" ht="15.75" thickBot="1">
      <c r="C759" s="157" t="s">
        <v>53</v>
      </c>
      <c r="D759" s="373">
        <f>SUM(F766:F800)</f>
        <v>4800</v>
      </c>
      <c r="F759" s="70"/>
      <c r="G759" s="79"/>
      <c r="H759" s="70"/>
      <c r="I759" s="70"/>
    </row>
    <row r="760" spans="3:11">
      <c r="C760" s="70"/>
      <c r="D760" s="31"/>
      <c r="E760" s="93"/>
      <c r="F760" s="93"/>
      <c r="G760" s="93"/>
      <c r="H760" s="76"/>
      <c r="I760" s="76"/>
      <c r="J760" s="76"/>
      <c r="K760" s="112"/>
    </row>
    <row r="761" spans="3:11">
      <c r="C761" s="70"/>
      <c r="D761" s="31"/>
      <c r="E761" s="93"/>
      <c r="F761" s="93"/>
      <c r="G761" s="93"/>
      <c r="H761" s="76"/>
      <c r="I761" s="76"/>
      <c r="J761" s="76"/>
      <c r="K761" s="112"/>
    </row>
    <row r="762" spans="3:11" ht="15.75">
      <c r="C762" s="202" t="s">
        <v>391</v>
      </c>
      <c r="D762" s="369">
        <v>7778</v>
      </c>
      <c r="E762" s="93"/>
      <c r="F762" s="93"/>
      <c r="G762" s="93"/>
      <c r="H762" s="76"/>
      <c r="I762" s="76"/>
      <c r="J762" s="76"/>
      <c r="K762" s="112"/>
    </row>
    <row r="763" spans="3:11" ht="18.75">
      <c r="C763" s="210" t="str">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4. desarrollar eventos de conformidad al calendario cívico y académico de la UNAH, en fomento al fortalecimiento conocimiento cultural</v>
      </c>
      <c r="D763" s="31"/>
      <c r="E763" s="93"/>
      <c r="F763" s="93"/>
      <c r="G763" s="93"/>
      <c r="H763" s="76"/>
      <c r="I763" s="76"/>
      <c r="J763" s="76"/>
      <c r="K763" s="112"/>
    </row>
    <row r="764" spans="3:11" ht="15.75" thickBot="1">
      <c r="F764" s="93"/>
      <c r="G764" s="76"/>
      <c r="H764" s="76"/>
      <c r="I764" s="76"/>
    </row>
    <row r="765" spans="3:11" ht="15.75" thickBot="1">
      <c r="C765" s="129" t="s">
        <v>44</v>
      </c>
      <c r="D765" s="129" t="s">
        <v>55</v>
      </c>
      <c r="E765" s="136" t="s">
        <v>57</v>
      </c>
      <c r="F765" s="135" t="s">
        <v>27</v>
      </c>
      <c r="G765" s="133" t="s">
        <v>130</v>
      </c>
      <c r="H765" s="136" t="s">
        <v>46</v>
      </c>
      <c r="I765" s="133" t="s">
        <v>131</v>
      </c>
      <c r="J765" s="133" t="s">
        <v>409</v>
      </c>
      <c r="K765" s="133" t="s">
        <v>410</v>
      </c>
    </row>
    <row r="766" spans="3:11" hidden="1">
      <c r="C766" s="220" t="s">
        <v>438</v>
      </c>
      <c r="D766" s="221"/>
      <c r="E766" s="219">
        <f>HLOOKUP(C766,$AH$2:$BU$3,2,0)</f>
        <v>620</v>
      </c>
      <c r="F766" s="97">
        <f t="shared" ref="F766:F800" si="36">D766*E766</f>
        <v>0</v>
      </c>
      <c r="G766" s="161"/>
      <c r="H766" s="142"/>
      <c r="I766" s="130" t="e">
        <f>VLOOKUP(H766,Presupuesto!$B$11:$C$565,2,0)</f>
        <v>#N/A</v>
      </c>
      <c r="J766" s="218" t="s">
        <v>1468</v>
      </c>
      <c r="K766" s="98" t="s">
        <v>393</v>
      </c>
    </row>
    <row r="767" spans="3:11">
      <c r="C767" s="141" t="s">
        <v>2099</v>
      </c>
      <c r="D767" s="158">
        <v>30</v>
      </c>
      <c r="E767" s="123">
        <v>80</v>
      </c>
      <c r="F767" s="97">
        <f t="shared" si="36"/>
        <v>2400</v>
      </c>
      <c r="G767" s="161" t="s">
        <v>128</v>
      </c>
      <c r="H767" s="142" t="s">
        <v>791</v>
      </c>
      <c r="I767" s="130" t="str">
        <f>VLOOKUP(H767,Presupuesto!$B$11:$C$565,2,0)</f>
        <v>ALIMENTOS B EBIDAS PARA PERSONAS</v>
      </c>
      <c r="J767" s="98" t="s">
        <v>1360</v>
      </c>
      <c r="K767" s="98" t="s">
        <v>396</v>
      </c>
    </row>
    <row r="768" spans="3:11">
      <c r="C768" s="141" t="s">
        <v>2099</v>
      </c>
      <c r="D768" s="158">
        <v>30</v>
      </c>
      <c r="E768" s="123">
        <v>80</v>
      </c>
      <c r="F768" s="97">
        <f t="shared" si="36"/>
        <v>2400</v>
      </c>
      <c r="G768" s="161" t="s">
        <v>128</v>
      </c>
      <c r="H768" s="142" t="s">
        <v>791</v>
      </c>
      <c r="I768" s="130" t="str">
        <f>VLOOKUP(H768,Presupuesto!$B$11:$C$565,2,0)</f>
        <v>ALIMENTOS B EBIDAS PARA PERSONAS</v>
      </c>
      <c r="J768" s="98" t="s">
        <v>1360</v>
      </c>
      <c r="K768" s="98" t="s">
        <v>398</v>
      </c>
    </row>
    <row r="769" spans="3:11" hidden="1">
      <c r="C769" s="141"/>
      <c r="D769" s="158"/>
      <c r="E769" s="123"/>
      <c r="F769" s="97">
        <f t="shared" si="36"/>
        <v>0</v>
      </c>
      <c r="G769" s="161"/>
      <c r="H769" s="142"/>
      <c r="I769" s="130" t="e">
        <f>VLOOKUP(H769,Presupuesto!$B$11:$C$565,2,0)</f>
        <v>#N/A</v>
      </c>
      <c r="J769" s="98" t="str">
        <f t="shared" ref="J769:J800" si="37">$J$766</f>
        <v>Desarrollo del Sistema de Educación Superior</v>
      </c>
      <c r="K769" s="98" t="s">
        <v>411</v>
      </c>
    </row>
    <row r="770" spans="3:11" hidden="1">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hidden="1">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hidden="1">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hidden="1">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hidden="1">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hidden="1">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hidden="1">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hidden="1">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hidden="1">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hidden="1">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hidden="1">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hidden="1">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hidden="1">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hidden="1">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hidden="1">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hidden="1">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hidden="1">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hidden="1">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hidden="1">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hidden="1">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hidden="1">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hidden="1">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hidden="1">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hidden="1">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hidden="1">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hidden="1">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hidden="1">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hidden="1">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hidden="1">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hidden="1">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hidden="1" thickBot="1">
      <c r="C800" s="147"/>
      <c r="D800" s="159"/>
      <c r="E800" s="103"/>
      <c r="F800" s="105">
        <f t="shared" si="36"/>
        <v>0</v>
      </c>
      <c r="G800" s="162"/>
      <c r="H800" s="148"/>
      <c r="I800" s="132" t="e">
        <f>VLOOKUP(H800,Presupuesto!$B$11:$C$565,2,0)</f>
        <v>#N/A</v>
      </c>
      <c r="J800" s="106" t="str">
        <f t="shared" si="37"/>
        <v>Desarrollo del Sistema de Educación Superior</v>
      </c>
      <c r="K800" s="124" t="s">
        <v>393</v>
      </c>
    </row>
    <row r="802" spans="3:11" ht="15.75" thickBot="1"/>
    <row r="803" spans="3:11" ht="15.75" thickBot="1">
      <c r="C803" s="157" t="s">
        <v>53</v>
      </c>
      <c r="D803" s="373">
        <f>SUM(F810:F844)</f>
        <v>24000</v>
      </c>
      <c r="F803" s="70"/>
      <c r="G803" s="79"/>
      <c r="H803" s="70"/>
      <c r="I803" s="70"/>
    </row>
    <row r="804" spans="3:11">
      <c r="C804" s="70"/>
      <c r="D804" s="31"/>
      <c r="E804" s="93"/>
      <c r="F804" s="93"/>
      <c r="G804" s="93"/>
      <c r="H804" s="76"/>
      <c r="I804" s="76"/>
      <c r="J804" s="76"/>
      <c r="K804" s="112"/>
    </row>
    <row r="805" spans="3:11">
      <c r="C805" s="70"/>
      <c r="D805" s="31"/>
      <c r="E805" s="93"/>
      <c r="F805" s="93"/>
      <c r="G805" s="93"/>
      <c r="H805" s="76"/>
      <c r="I805" s="76"/>
      <c r="J805" s="76"/>
      <c r="K805" s="112"/>
    </row>
    <row r="806" spans="3:11" ht="15.75">
      <c r="C806" s="202" t="s">
        <v>391</v>
      </c>
      <c r="D806" s="369">
        <v>11112</v>
      </c>
      <c r="E806" s="93"/>
      <c r="F806" s="93"/>
      <c r="G806" s="93"/>
      <c r="H806" s="76"/>
      <c r="I806" s="76"/>
      <c r="J806" s="76"/>
      <c r="K806" s="112"/>
    </row>
    <row r="807" spans="3:11" ht="18.75">
      <c r="C807" s="210" t="str">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Un mantenimiento preventivo realizado por periodo académico</v>
      </c>
      <c r="D807" s="31"/>
      <c r="E807" s="93"/>
      <c r="F807" s="93"/>
      <c r="G807" s="93"/>
      <c r="H807" s="76"/>
      <c r="I807" s="76"/>
      <c r="J807" s="76"/>
      <c r="K807" s="112"/>
    </row>
    <row r="808" spans="3:11" ht="15.75" thickBot="1">
      <c r="F808" s="93"/>
      <c r="G808" s="76"/>
      <c r="H808" s="76"/>
      <c r="I808" s="76"/>
    </row>
    <row r="809" spans="3:11" ht="15.75" thickBot="1">
      <c r="C809" s="129" t="s">
        <v>44</v>
      </c>
      <c r="D809" s="129" t="s">
        <v>55</v>
      </c>
      <c r="E809" s="136" t="s">
        <v>57</v>
      </c>
      <c r="F809" s="135" t="s">
        <v>27</v>
      </c>
      <c r="G809" s="133" t="s">
        <v>130</v>
      </c>
      <c r="H809" s="136" t="s">
        <v>46</v>
      </c>
      <c r="I809" s="133" t="s">
        <v>131</v>
      </c>
      <c r="J809" s="133" t="s">
        <v>409</v>
      </c>
      <c r="K809" s="133" t="s">
        <v>410</v>
      </c>
    </row>
    <row r="810" spans="3:11" hidden="1">
      <c r="C810" s="220" t="s">
        <v>438</v>
      </c>
      <c r="D810" s="221"/>
      <c r="E810" s="219">
        <f>HLOOKUP(C810,$AH$2:$BU$3,2,0)</f>
        <v>620</v>
      </c>
      <c r="F810" s="97">
        <f t="shared" ref="F810:F844" si="38">D810*E810</f>
        <v>0</v>
      </c>
      <c r="G810" s="161"/>
      <c r="H810" s="142"/>
      <c r="I810" s="130" t="e">
        <f>VLOOKUP(H810,Presupuesto!$B$11:$C$565,2,0)</f>
        <v>#N/A</v>
      </c>
      <c r="J810" s="218" t="s">
        <v>1468</v>
      </c>
      <c r="K810" s="98" t="s">
        <v>393</v>
      </c>
    </row>
    <row r="811" spans="3:11">
      <c r="C811" s="141" t="s">
        <v>2105</v>
      </c>
      <c r="D811" s="158">
        <v>1</v>
      </c>
      <c r="E811" s="123">
        <v>6000</v>
      </c>
      <c r="F811" s="97">
        <f t="shared" si="38"/>
        <v>6000</v>
      </c>
      <c r="G811" s="161" t="s">
        <v>128</v>
      </c>
      <c r="H811" s="464" t="s">
        <v>702</v>
      </c>
      <c r="I811" s="130" t="str">
        <f>VLOOKUP(H811,Presupuesto!$B$11:$C$565,2,0)</f>
        <v>SERVICIOS DE INFORMATICA Y SISTEMA COMPUTARIZADAS</v>
      </c>
      <c r="J811" s="98" t="s">
        <v>1363</v>
      </c>
      <c r="K811" s="98" t="s">
        <v>411</v>
      </c>
    </row>
    <row r="812" spans="3:11">
      <c r="C812" s="141" t="s">
        <v>2105</v>
      </c>
      <c r="D812" s="158">
        <v>1</v>
      </c>
      <c r="E812" s="123">
        <v>6000</v>
      </c>
      <c r="F812" s="97">
        <f t="shared" si="38"/>
        <v>6000</v>
      </c>
      <c r="G812" s="161" t="s">
        <v>128</v>
      </c>
      <c r="H812" s="464" t="s">
        <v>702</v>
      </c>
      <c r="I812" s="130" t="str">
        <f>VLOOKUP(H812,Presupuesto!$B$11:$C$565,2,0)</f>
        <v>SERVICIOS DE INFORMATICA Y SISTEMA COMPUTARIZADAS</v>
      </c>
      <c r="J812" s="98" t="s">
        <v>1363</v>
      </c>
      <c r="K812" s="98" t="s">
        <v>396</v>
      </c>
    </row>
    <row r="813" spans="3:11">
      <c r="C813" s="141" t="s">
        <v>2105</v>
      </c>
      <c r="D813" s="158">
        <v>1</v>
      </c>
      <c r="E813" s="123">
        <f>+E812</f>
        <v>6000</v>
      </c>
      <c r="F813" s="97">
        <f t="shared" si="38"/>
        <v>6000</v>
      </c>
      <c r="G813" s="161" t="s">
        <v>128</v>
      </c>
      <c r="H813" s="464" t="s">
        <v>702</v>
      </c>
      <c r="I813" s="130" t="str">
        <f>VLOOKUP(H813,Presupuesto!$B$11:$C$565,2,0)</f>
        <v>SERVICIOS DE INFORMATICA Y SISTEMA COMPUTARIZADAS</v>
      </c>
      <c r="J813" s="98" t="s">
        <v>1363</v>
      </c>
      <c r="K813" s="98" t="s">
        <v>399</v>
      </c>
    </row>
    <row r="814" spans="3:11">
      <c r="C814" s="141" t="s">
        <v>2105</v>
      </c>
      <c r="D814" s="158">
        <v>1</v>
      </c>
      <c r="E814" s="123">
        <f>+E813</f>
        <v>6000</v>
      </c>
      <c r="F814" s="97">
        <f t="shared" si="38"/>
        <v>6000</v>
      </c>
      <c r="G814" s="161" t="s">
        <v>128</v>
      </c>
      <c r="H814" s="464" t="s">
        <v>702</v>
      </c>
      <c r="I814" s="130" t="str">
        <f>VLOOKUP(H814,Presupuesto!$B$11:$C$565,2,0)</f>
        <v>SERVICIOS DE INFORMATICA Y SISTEMA COMPUTARIZADAS</v>
      </c>
      <c r="J814" s="98" t="s">
        <v>1363</v>
      </c>
      <c r="K814" s="98" t="s">
        <v>403</v>
      </c>
    </row>
    <row r="815" spans="3:11" hidden="1">
      <c r="C815" s="141"/>
      <c r="D815" s="158"/>
      <c r="E815" s="123"/>
      <c r="F815" s="97">
        <f t="shared" si="38"/>
        <v>0</v>
      </c>
      <c r="G815" s="161"/>
      <c r="H815" s="142"/>
      <c r="I815" s="130" t="e">
        <f>VLOOKUP(H815,Presupuesto!$B$11:$C$565,2,0)</f>
        <v>#N/A</v>
      </c>
      <c r="J815" s="98" t="str">
        <f t="shared" ref="J815:J844" si="39">$J$810</f>
        <v>Desarrollo del Sistema de Educación Superior</v>
      </c>
      <c r="K815" s="98" t="s">
        <v>400</v>
      </c>
    </row>
    <row r="816" spans="3:11" hidden="1">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hidden="1">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hidden="1">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hidden="1">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hidden="1">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hidden="1">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hidden="1">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hidden="1">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hidden="1">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hidden="1">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hidden="1">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hidden="1">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hidden="1">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hidden="1">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hidden="1">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hidden="1">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hidden="1">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hidden="1">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hidden="1">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hidden="1">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hidden="1">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hidden="1">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hidden="1">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hidden="1">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hidden="1">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hidden="1">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hidden="1">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hidden="1">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hidden="1" thickBot="1">
      <c r="C844" s="147"/>
      <c r="D844" s="159"/>
      <c r="E844" s="103"/>
      <c r="F844" s="105">
        <f t="shared" si="38"/>
        <v>0</v>
      </c>
      <c r="G844" s="162"/>
      <c r="H844" s="148"/>
      <c r="I844" s="132" t="e">
        <f>VLOOKUP(H844,Presupuesto!$B$11:$C$565,2,0)</f>
        <v>#N/A</v>
      </c>
      <c r="J844" s="106" t="str">
        <f t="shared" si="39"/>
        <v>Desarrollo del Sistema de Educación Superior</v>
      </c>
      <c r="K844" s="124" t="s">
        <v>393</v>
      </c>
    </row>
    <row r="846" spans="3:11" ht="15.75" thickBot="1">
      <c r="F846" s="90"/>
      <c r="G846" s="89"/>
      <c r="H846" s="90"/>
      <c r="I846" s="90"/>
    </row>
    <row r="847" spans="3:11" ht="15.75" thickBot="1">
      <c r="C847" s="157" t="s">
        <v>53</v>
      </c>
      <c r="D847" s="373">
        <f>SUM(F854:F888)</f>
        <v>10000000</v>
      </c>
      <c r="F847" s="70"/>
      <c r="G847" s="79"/>
      <c r="H847" s="70"/>
      <c r="I847" s="70"/>
    </row>
    <row r="848" spans="3:11">
      <c r="C848" s="70"/>
      <c r="D848" s="31"/>
      <c r="E848" s="93"/>
      <c r="F848" s="93"/>
      <c r="G848" s="93"/>
      <c r="H848" s="76"/>
      <c r="I848" s="76"/>
      <c r="J848" s="76"/>
      <c r="K848" s="112"/>
    </row>
    <row r="849" spans="3:11">
      <c r="C849" s="70"/>
      <c r="D849" s="31"/>
      <c r="E849" s="93"/>
      <c r="F849" s="93"/>
      <c r="G849" s="93"/>
      <c r="H849" s="76"/>
      <c r="I849" s="76"/>
      <c r="J849" s="76"/>
      <c r="K849" s="112"/>
    </row>
    <row r="850" spans="3:11" ht="15.75">
      <c r="C850" s="202" t="s">
        <v>391</v>
      </c>
      <c r="D850" s="369">
        <v>11113</v>
      </c>
      <c r="E850" s="93"/>
      <c r="F850" s="93"/>
      <c r="G850" s="93"/>
      <c r="H850" s="76"/>
      <c r="I850" s="76"/>
      <c r="J850" s="76"/>
      <c r="K850" s="112"/>
    </row>
    <row r="851" spans="3:11" ht="18.75">
      <c r="C851" s="210" t="str">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Continuacion  de la construccion de los edificios e instalaciones en el ITS-Tela</v>
      </c>
      <c r="D851" s="31"/>
      <c r="E851" s="93"/>
      <c r="F851" s="93"/>
      <c r="G851" s="93"/>
      <c r="H851" s="76"/>
      <c r="I851" s="76"/>
      <c r="J851" s="76"/>
      <c r="K851" s="112"/>
    </row>
    <row r="852" spans="3:11" ht="15.75" thickBot="1">
      <c r="F852" s="93"/>
      <c r="G852" s="76"/>
      <c r="H852" s="76"/>
      <c r="I852" s="76"/>
    </row>
    <row r="853" spans="3:11" ht="15.75" thickBot="1">
      <c r="C853" s="129" t="s">
        <v>44</v>
      </c>
      <c r="D853" s="129" t="s">
        <v>55</v>
      </c>
      <c r="E853" s="136" t="s">
        <v>57</v>
      </c>
      <c r="F853" s="135" t="s">
        <v>27</v>
      </c>
      <c r="G853" s="133" t="s">
        <v>130</v>
      </c>
      <c r="H853" s="136" t="s">
        <v>46</v>
      </c>
      <c r="I853" s="133" t="s">
        <v>131</v>
      </c>
      <c r="J853" s="133" t="s">
        <v>409</v>
      </c>
      <c r="K853" s="133" t="s">
        <v>410</v>
      </c>
    </row>
    <row r="854" spans="3:11" hidden="1">
      <c r="C854" s="220" t="s">
        <v>438</v>
      </c>
      <c r="D854" s="221"/>
      <c r="E854" s="219">
        <f>HLOOKUP(C854,$AH$2:$BU$3,2,0)</f>
        <v>620</v>
      </c>
      <c r="F854" s="97">
        <f t="shared" ref="F854:F888" si="40">D854*E854</f>
        <v>0</v>
      </c>
      <c r="G854" s="161"/>
      <c r="H854" s="142"/>
      <c r="I854" s="130" t="e">
        <f>VLOOKUP(H854,Presupuesto!$B$11:$C$565,2,0)</f>
        <v>#N/A</v>
      </c>
      <c r="J854" s="218" t="s">
        <v>1468</v>
      </c>
      <c r="K854" s="98" t="s">
        <v>393</v>
      </c>
    </row>
    <row r="855" spans="3:11" hidden="1">
      <c r="C855" s="141" t="s">
        <v>2106</v>
      </c>
      <c r="D855" s="158">
        <v>1</v>
      </c>
      <c r="E855" s="123">
        <v>10000000</v>
      </c>
      <c r="F855" s="97">
        <f t="shared" si="40"/>
        <v>10000000</v>
      </c>
      <c r="G855" s="161" t="s">
        <v>1680</v>
      </c>
      <c r="H855" s="464" t="s">
        <v>976</v>
      </c>
      <c r="I855" s="130" t="str">
        <f>VLOOKUP(H855,Presupuesto!$B$11:$C$565,2,0)</f>
        <v>EDIFICIOS Y LOCALES</v>
      </c>
      <c r="J855" s="98" t="s">
        <v>1363</v>
      </c>
      <c r="K855" s="98" t="s">
        <v>394</v>
      </c>
    </row>
    <row r="856" spans="3:11" hidden="1">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hidden="1">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hidden="1">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hidden="1">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hidden="1">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hidden="1">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hidden="1">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hidden="1">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hidden="1">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hidden="1">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hidden="1">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hidden="1">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hidden="1">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hidden="1">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hidden="1">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hidden="1">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hidden="1">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hidden="1">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hidden="1">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hidden="1">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hidden="1">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hidden="1">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hidden="1">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hidden="1">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hidden="1">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hidden="1">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hidden="1">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hidden="1">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hidden="1">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hidden="1">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hidden="1">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hidden="1">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hidden="1" thickBot="1">
      <c r="C888" s="147"/>
      <c r="D888" s="159"/>
      <c r="E888" s="103"/>
      <c r="F888" s="105">
        <f t="shared" si="40"/>
        <v>0</v>
      </c>
      <c r="G888" s="162"/>
      <c r="H888" s="148"/>
      <c r="I888" s="132" t="e">
        <f>VLOOKUP(H888,Presupuesto!$B$11:$C$565,2,0)</f>
        <v>#N/A</v>
      </c>
      <c r="J888" s="106" t="str">
        <f t="shared" si="41"/>
        <v>Desarrollo del Sistema de Educación Superior</v>
      </c>
      <c r="K888" s="124" t="s">
        <v>393</v>
      </c>
    </row>
    <row r="890" spans="3:11" ht="15.75" thickBot="1"/>
    <row r="891" spans="3:11" ht="15.75" thickBot="1">
      <c r="C891" s="157" t="s">
        <v>53</v>
      </c>
      <c r="D891" s="373">
        <f>SUM(F898:F932)</f>
        <v>726000</v>
      </c>
      <c r="E891" s="460"/>
      <c r="F891" s="70"/>
      <c r="G891" s="79"/>
      <c r="H891" s="70"/>
      <c r="I891" s="70"/>
      <c r="J891" s="460"/>
    </row>
    <row r="892" spans="3:11">
      <c r="C892" s="70"/>
      <c r="D892" s="31"/>
      <c r="E892" s="93"/>
      <c r="F892" s="93"/>
      <c r="G892" s="93"/>
      <c r="H892" s="76"/>
      <c r="I892" s="76"/>
      <c r="J892" s="76"/>
    </row>
    <row r="893" spans="3:11">
      <c r="C893" s="70"/>
      <c r="D893" s="31"/>
      <c r="E893" s="93"/>
      <c r="F893" s="93"/>
      <c r="G893" s="93"/>
      <c r="H893" s="76"/>
      <c r="I893" s="76"/>
      <c r="J893" s="76"/>
    </row>
    <row r="894" spans="3:11" ht="15.75">
      <c r="C894" s="202" t="s">
        <v>391</v>
      </c>
      <c r="D894" s="369">
        <v>11115</v>
      </c>
      <c r="E894" s="93"/>
      <c r="F894" s="93"/>
      <c r="G894" s="93"/>
      <c r="H894" s="76"/>
      <c r="I894" s="76"/>
      <c r="J894" s="76"/>
    </row>
    <row r="895" spans="3:11" ht="18.75">
      <c r="C895" s="210" t="str">
        <f>IFERROR(VLOOKUP(D894,'1. Desarrollo e Innov. Curricu.'!$F:$G,2,FALSE),IFERROR(VLOOKUP(D894,'2. Investigación Científica'!$F:$G,2,FALSE),IFERROR(VLOOKUP(D894,'3. Vinculación Univ. Sociedad'!$F:$G,2,FALSE),IFERROR(VLOOKUP(D894,'4. Docencia y Profesorado Univ.'!$F:$G,2,FALSE),IFERROR(VLOOKUP(D894,'5. Estudiantes y Graduados'!$F:$G,2,FALSE),IFERROR(VLOOKUP(D894,'11. Gestion Administrativa'!$F:$G,2,FALSE),IFERROR(VLOOKUP(D894,'13. Gestión Académica'!$F:$G,2,FALSE),IFERROR(VLOOKUP(D894,'9. Asegura. de la Calid. y M'!$F:$G,2,FALSE),IFERROR(VLOOKUP(D894,'6. Gestión del Conocimiento'!$F:$G,2,FALSE),IFERROR(VLOOKUP(D894,'15. Gobernabilidad y Proceso...'!$F:$G,2,FALSE),IFERROR(VLOOKUP(D894,'12. Gestión del Talento Humano'!$F:$G,2,FALSE),IFERROR(VLOOKUP(D894,'14. Internacional... de la E.S.'!$F:$G,2,FALSE),IFERROR(VLOOKUP(D894,'10. Posgrado'!$F:$G,2,FALSE),IFERROR(VLOOKUP(D894,'17. Gestión TIC'!$F:$G,2,FALSE),IFERROR(VLOOKUP(D894,'16. Desa. del Sistema Educ.Sup.'!$F:$G,2,FALSE),IFERROR(VLOOKUP(D894,'8. Cultura de Inno. Insti...'!$F:$G,2,FALSE),VLOOKUP(D894,'7. Lo Esencial de la Reforma U.'!$F:$G,2,0)))))))))))))))))</f>
        <v>Pago se Servicios de Mantenimiento de Obras y Pago de Srvicios Publicos</v>
      </c>
      <c r="D895" s="31"/>
      <c r="E895" s="93"/>
      <c r="F895" s="93"/>
      <c r="G895" s="93"/>
      <c r="H895" s="76"/>
      <c r="I895" s="76"/>
      <c r="J895" s="76"/>
    </row>
    <row r="896" spans="3:11" ht="15.75" thickBot="1">
      <c r="C896" s="460"/>
      <c r="D896" s="460"/>
      <c r="E896" s="460"/>
      <c r="F896" s="93"/>
      <c r="G896" s="76"/>
      <c r="H896" s="76"/>
      <c r="I896" s="76"/>
      <c r="J896" s="460"/>
    </row>
    <row r="897" spans="3:11" ht="15.75" thickBot="1">
      <c r="C897" s="129" t="s">
        <v>44</v>
      </c>
      <c r="D897" s="129" t="s">
        <v>55</v>
      </c>
      <c r="E897" s="136" t="s">
        <v>57</v>
      </c>
      <c r="F897" s="135" t="s">
        <v>27</v>
      </c>
      <c r="G897" s="133" t="s">
        <v>130</v>
      </c>
      <c r="H897" s="136" t="s">
        <v>46</v>
      </c>
      <c r="I897" s="133" t="s">
        <v>131</v>
      </c>
      <c r="J897" s="133" t="s">
        <v>409</v>
      </c>
      <c r="K897" s="133" t="s">
        <v>410</v>
      </c>
    </row>
    <row r="898" spans="3:11" hidden="1">
      <c r="C898" s="220" t="s">
        <v>438</v>
      </c>
      <c r="D898" s="221"/>
      <c r="E898" s="219">
        <f>HLOOKUP(C898,$AH$2:$BU$3,2,0)</f>
        <v>620</v>
      </c>
      <c r="F898" s="97">
        <f t="shared" ref="F898:F932" si="42">D898*E898</f>
        <v>0</v>
      </c>
      <c r="G898" s="161"/>
      <c r="H898" s="142"/>
      <c r="I898" s="130" t="e">
        <f>VLOOKUP(H898,Presupuesto!$B$11:$C$565,2,0)</f>
        <v>#N/A</v>
      </c>
      <c r="J898" s="218" t="s">
        <v>1468</v>
      </c>
      <c r="K898" s="98" t="s">
        <v>393</v>
      </c>
    </row>
    <row r="899" spans="3:11">
      <c r="C899" s="141" t="s">
        <v>2111</v>
      </c>
      <c r="D899" s="158">
        <v>12</v>
      </c>
      <c r="E899" s="123">
        <v>3000</v>
      </c>
      <c r="F899" s="97">
        <f t="shared" si="42"/>
        <v>36000</v>
      </c>
      <c r="G899" s="161" t="s">
        <v>128</v>
      </c>
      <c r="H899" s="464" t="s">
        <v>682</v>
      </c>
      <c r="I899" s="130" t="str">
        <f>VLOOKUP(H899,Presupuesto!$B$11:$C$565,2,0)</f>
        <v>MANTENIMIENTO Y REPARACION DE OBRAS CIVILES EINSTALACIONES VARIAS</v>
      </c>
      <c r="J899" s="98" t="s">
        <v>1363</v>
      </c>
      <c r="K899" s="98" t="s">
        <v>411</v>
      </c>
    </row>
    <row r="900" spans="3:11">
      <c r="C900" s="141" t="s">
        <v>2112</v>
      </c>
      <c r="D900" s="158">
        <v>12</v>
      </c>
      <c r="E900" s="123">
        <v>3000</v>
      </c>
      <c r="F900" s="97">
        <f t="shared" si="42"/>
        <v>36000</v>
      </c>
      <c r="G900" s="161" t="s">
        <v>128</v>
      </c>
      <c r="H900" s="464" t="s">
        <v>962</v>
      </c>
      <c r="I900" s="130" t="str">
        <f>VLOOKUP(H900,Presupuesto!$B$11:$C$565,2,0)</f>
        <v>ELEMENTOS DE FERRETERIA</v>
      </c>
      <c r="J900" s="98" t="s">
        <v>1363</v>
      </c>
      <c r="K900" s="98" t="s">
        <v>394</v>
      </c>
    </row>
    <row r="901" spans="3:11">
      <c r="C901" s="141" t="s">
        <v>2108</v>
      </c>
      <c r="D901" s="158">
        <v>12</v>
      </c>
      <c r="E901" s="123">
        <v>6000</v>
      </c>
      <c r="F901" s="97">
        <f t="shared" si="42"/>
        <v>72000</v>
      </c>
      <c r="G901" s="161" t="s">
        <v>128</v>
      </c>
      <c r="H901" s="464" t="s">
        <v>296</v>
      </c>
      <c r="I901" s="130" t="str">
        <f>VLOOKUP(H901,Presupuesto!$B$11:$C$565,2,0)</f>
        <v>SERVICIOS DE INTERNET</v>
      </c>
      <c r="J901" s="98" t="s">
        <v>1363</v>
      </c>
      <c r="K901" s="98" t="s">
        <v>395</v>
      </c>
    </row>
    <row r="902" spans="3:11">
      <c r="C902" s="141" t="s">
        <v>2109</v>
      </c>
      <c r="D902" s="158">
        <v>12</v>
      </c>
      <c r="E902" s="123">
        <v>35000</v>
      </c>
      <c r="F902" s="97">
        <f t="shared" si="42"/>
        <v>420000</v>
      </c>
      <c r="G902" s="161" t="s">
        <v>128</v>
      </c>
      <c r="H902" s="464" t="s">
        <v>623</v>
      </c>
      <c r="I902" s="130" t="str">
        <f>VLOOKUP(H902,Presupuesto!$B$11:$C$565,2,0)</f>
        <v>ENERGIA ELECTRICA</v>
      </c>
      <c r="J902" s="98" t="s">
        <v>1363</v>
      </c>
      <c r="K902" s="98" t="s">
        <v>396</v>
      </c>
    </row>
    <row r="903" spans="3:11">
      <c r="C903" s="141" t="s">
        <v>2110</v>
      </c>
      <c r="D903" s="158">
        <v>12</v>
      </c>
      <c r="E903" s="123">
        <v>6000</v>
      </c>
      <c r="F903" s="97">
        <f t="shared" si="42"/>
        <v>72000</v>
      </c>
      <c r="G903" s="161" t="s">
        <v>128</v>
      </c>
      <c r="H903" s="464" t="s">
        <v>630</v>
      </c>
      <c r="I903" s="130" t="str">
        <f>VLOOKUP(H903,Presupuesto!$B$11:$C$565,2,0)</f>
        <v>TELEFONIA FIJA</v>
      </c>
      <c r="J903" s="98" t="s">
        <v>1363</v>
      </c>
      <c r="K903" s="98" t="s">
        <v>397</v>
      </c>
    </row>
    <row r="904" spans="3:11">
      <c r="C904" s="141" t="s">
        <v>2113</v>
      </c>
      <c r="D904" s="158">
        <v>12</v>
      </c>
      <c r="E904" s="123">
        <v>1500</v>
      </c>
      <c r="F904" s="97">
        <f t="shared" si="42"/>
        <v>18000</v>
      </c>
      <c r="G904" s="161" t="s">
        <v>128</v>
      </c>
      <c r="H904" s="464" t="s">
        <v>938</v>
      </c>
      <c r="I904" s="130" t="str">
        <f>VLOOKUP(H904,Presupuesto!$B$11:$C$565,2,0)</f>
        <v>ELEMENTOS DE LIMPIEZA</v>
      </c>
      <c r="J904" s="98" t="s">
        <v>1363</v>
      </c>
      <c r="K904" s="98" t="s">
        <v>398</v>
      </c>
    </row>
    <row r="905" spans="3:11">
      <c r="C905" s="141" t="s">
        <v>2114</v>
      </c>
      <c r="D905" s="158">
        <v>12</v>
      </c>
      <c r="E905" s="123">
        <v>6000</v>
      </c>
      <c r="F905" s="97">
        <f t="shared" si="42"/>
        <v>72000</v>
      </c>
      <c r="G905" s="161" t="s">
        <v>128</v>
      </c>
      <c r="H905" s="464" t="s">
        <v>684</v>
      </c>
      <c r="I905" s="130" t="str">
        <f>VLOOKUP(H905,Presupuesto!$B$11:$C$565,2,0)</f>
        <v>LIMPIEZA ASEO Y FUMIGACION</v>
      </c>
      <c r="J905" s="98" t="s">
        <v>1363</v>
      </c>
      <c r="K905" s="98" t="s">
        <v>399</v>
      </c>
    </row>
    <row r="906" spans="3:11" hidden="1">
      <c r="C906" s="141"/>
      <c r="D906" s="158"/>
      <c r="E906" s="123"/>
      <c r="F906" s="97">
        <f t="shared" si="42"/>
        <v>0</v>
      </c>
      <c r="G906" s="161"/>
      <c r="H906" s="142"/>
      <c r="I906" s="130" t="e">
        <f>VLOOKUP(H906,Presupuesto!$B$11:$C$565,2,0)</f>
        <v>#N/A</v>
      </c>
      <c r="J906" s="98" t="str">
        <f t="shared" ref="J906:J932" si="43">$J$854</f>
        <v>Desarrollo del Sistema de Educación Superior</v>
      </c>
      <c r="K906" s="98" t="s">
        <v>411</v>
      </c>
    </row>
    <row r="907" spans="3:11" hidden="1">
      <c r="C907" s="141"/>
      <c r="D907" s="158"/>
      <c r="E907" s="123"/>
      <c r="F907" s="97">
        <f t="shared" si="42"/>
        <v>0</v>
      </c>
      <c r="G907" s="161"/>
      <c r="H907" s="142"/>
      <c r="I907" s="130" t="e">
        <f>VLOOKUP(H907,Presupuesto!$B$11:$C$565,2,0)</f>
        <v>#N/A</v>
      </c>
      <c r="J907" s="98" t="str">
        <f t="shared" si="43"/>
        <v>Desarrollo del Sistema de Educación Superior</v>
      </c>
      <c r="K907" s="98" t="s">
        <v>411</v>
      </c>
    </row>
    <row r="908" spans="3:11" hidden="1">
      <c r="C908" s="141"/>
      <c r="D908" s="158"/>
      <c r="E908" s="123"/>
      <c r="F908" s="97">
        <f t="shared" si="42"/>
        <v>0</v>
      </c>
      <c r="G908" s="161"/>
      <c r="H908" s="142"/>
      <c r="I908" s="130" t="e">
        <f>VLOOKUP(H908,Presupuesto!$B$11:$C$565,2,0)</f>
        <v>#N/A</v>
      </c>
      <c r="J908" s="98" t="str">
        <f t="shared" si="43"/>
        <v>Desarrollo del Sistema de Educación Superior</v>
      </c>
      <c r="K908" s="98" t="s">
        <v>411</v>
      </c>
    </row>
    <row r="909" spans="3:11" hidden="1">
      <c r="C909" s="141"/>
      <c r="D909" s="158"/>
      <c r="E909" s="123"/>
      <c r="F909" s="97">
        <f t="shared" si="42"/>
        <v>0</v>
      </c>
      <c r="G909" s="161"/>
      <c r="H909" s="142"/>
      <c r="I909" s="130" t="e">
        <f>VLOOKUP(H909,Presupuesto!$B$11:$C$565,2,0)</f>
        <v>#N/A</v>
      </c>
      <c r="J909" s="98" t="str">
        <f t="shared" si="43"/>
        <v>Desarrollo del Sistema de Educación Superior</v>
      </c>
      <c r="K909" s="98" t="s">
        <v>411</v>
      </c>
    </row>
    <row r="910" spans="3:11" hidden="1">
      <c r="C910" s="141"/>
      <c r="D910" s="158"/>
      <c r="E910" s="123"/>
      <c r="F910" s="97">
        <f t="shared" si="42"/>
        <v>0</v>
      </c>
      <c r="G910" s="161"/>
      <c r="H910" s="142"/>
      <c r="I910" s="130" t="e">
        <f>VLOOKUP(H910,Presupuesto!$B$11:$C$565,2,0)</f>
        <v>#N/A</v>
      </c>
      <c r="J910" s="98" t="str">
        <f t="shared" si="43"/>
        <v>Desarrollo del Sistema de Educación Superior</v>
      </c>
      <c r="K910" s="98" t="s">
        <v>411</v>
      </c>
    </row>
    <row r="911" spans="3:11" hidden="1">
      <c r="C911" s="141"/>
      <c r="D911" s="158"/>
      <c r="E911" s="123"/>
      <c r="F911" s="97">
        <f t="shared" si="42"/>
        <v>0</v>
      </c>
      <c r="G911" s="161"/>
      <c r="H911" s="142"/>
      <c r="I911" s="130" t="e">
        <f>VLOOKUP(H911,Presupuesto!$B$11:$C$565,2,0)</f>
        <v>#N/A</v>
      </c>
      <c r="J911" s="98" t="str">
        <f t="shared" si="43"/>
        <v>Desarrollo del Sistema de Educación Superior</v>
      </c>
      <c r="K911" s="98" t="s">
        <v>411</v>
      </c>
    </row>
    <row r="912" spans="3:11" hidden="1">
      <c r="C912" s="141"/>
      <c r="D912" s="158"/>
      <c r="E912" s="123"/>
      <c r="F912" s="97">
        <f t="shared" si="42"/>
        <v>0</v>
      </c>
      <c r="G912" s="161"/>
      <c r="H912" s="142"/>
      <c r="I912" s="130" t="e">
        <f>VLOOKUP(H912,Presupuesto!$B$11:$C$565,2,0)</f>
        <v>#N/A</v>
      </c>
      <c r="J912" s="98" t="str">
        <f t="shared" si="43"/>
        <v>Desarrollo del Sistema de Educación Superior</v>
      </c>
      <c r="K912" s="98" t="s">
        <v>411</v>
      </c>
    </row>
    <row r="913" spans="3:11" hidden="1">
      <c r="C913" s="141"/>
      <c r="D913" s="158"/>
      <c r="E913" s="123"/>
      <c r="F913" s="97">
        <f t="shared" si="42"/>
        <v>0</v>
      </c>
      <c r="G913" s="161"/>
      <c r="H913" s="142"/>
      <c r="I913" s="130" t="e">
        <f>VLOOKUP(H913,Presupuesto!$B$11:$C$565,2,0)</f>
        <v>#N/A</v>
      </c>
      <c r="J913" s="98" t="str">
        <f t="shared" si="43"/>
        <v>Desarrollo del Sistema de Educación Superior</v>
      </c>
      <c r="K913" s="98" t="s">
        <v>411</v>
      </c>
    </row>
    <row r="914" spans="3:11" hidden="1">
      <c r="C914" s="141"/>
      <c r="D914" s="158"/>
      <c r="E914" s="123"/>
      <c r="F914" s="97">
        <f t="shared" si="42"/>
        <v>0</v>
      </c>
      <c r="G914" s="161"/>
      <c r="H914" s="142"/>
      <c r="I914" s="130" t="e">
        <f>VLOOKUP(H914,Presupuesto!$B$11:$C$565,2,0)</f>
        <v>#N/A</v>
      </c>
      <c r="J914" s="98" t="str">
        <f t="shared" si="43"/>
        <v>Desarrollo del Sistema de Educación Superior</v>
      </c>
      <c r="K914" s="98" t="s">
        <v>411</v>
      </c>
    </row>
    <row r="915" spans="3:11" hidden="1">
      <c r="C915" s="141"/>
      <c r="D915" s="158"/>
      <c r="E915" s="123"/>
      <c r="F915" s="97">
        <f t="shared" si="42"/>
        <v>0</v>
      </c>
      <c r="G915" s="161"/>
      <c r="H915" s="142"/>
      <c r="I915" s="130" t="e">
        <f>VLOOKUP(H915,Presupuesto!$B$11:$C$565,2,0)</f>
        <v>#N/A</v>
      </c>
      <c r="J915" s="98" t="str">
        <f t="shared" si="43"/>
        <v>Desarrollo del Sistema de Educación Superior</v>
      </c>
      <c r="K915" s="98" t="s">
        <v>411</v>
      </c>
    </row>
    <row r="916" spans="3:11" hidden="1">
      <c r="C916" s="141"/>
      <c r="D916" s="158"/>
      <c r="E916" s="123"/>
      <c r="F916" s="97">
        <f t="shared" si="42"/>
        <v>0</v>
      </c>
      <c r="G916" s="161"/>
      <c r="H916" s="142"/>
      <c r="I916" s="130" t="e">
        <f>VLOOKUP(H916,Presupuesto!$B$11:$C$565,2,0)</f>
        <v>#N/A</v>
      </c>
      <c r="J916" s="98" t="str">
        <f t="shared" si="43"/>
        <v>Desarrollo del Sistema de Educación Superior</v>
      </c>
      <c r="K916" s="98" t="s">
        <v>411</v>
      </c>
    </row>
    <row r="917" spans="3:11" hidden="1">
      <c r="C917" s="141"/>
      <c r="D917" s="158"/>
      <c r="E917" s="123"/>
      <c r="F917" s="97">
        <f t="shared" si="42"/>
        <v>0</v>
      </c>
      <c r="G917" s="161"/>
      <c r="H917" s="142"/>
      <c r="I917" s="130" t="e">
        <f>VLOOKUP(H917,Presupuesto!$B$11:$C$565,2,0)</f>
        <v>#N/A</v>
      </c>
      <c r="J917" s="98" t="str">
        <f t="shared" si="43"/>
        <v>Desarrollo del Sistema de Educación Superior</v>
      </c>
      <c r="K917" s="98" t="s">
        <v>411</v>
      </c>
    </row>
    <row r="918" spans="3:11" hidden="1">
      <c r="C918" s="141"/>
      <c r="D918" s="158"/>
      <c r="E918" s="123"/>
      <c r="F918" s="97">
        <f t="shared" si="42"/>
        <v>0</v>
      </c>
      <c r="G918" s="161"/>
      <c r="H918" s="142"/>
      <c r="I918" s="130" t="e">
        <f>VLOOKUP(H918,Presupuesto!$B$11:$C$565,2,0)</f>
        <v>#N/A</v>
      </c>
      <c r="J918" s="98" t="str">
        <f t="shared" si="43"/>
        <v>Desarrollo del Sistema de Educación Superior</v>
      </c>
      <c r="K918" s="98" t="s">
        <v>411</v>
      </c>
    </row>
    <row r="919" spans="3:11" hidden="1">
      <c r="C919" s="141"/>
      <c r="D919" s="158"/>
      <c r="E919" s="123"/>
      <c r="F919" s="97">
        <f t="shared" si="42"/>
        <v>0</v>
      </c>
      <c r="G919" s="161"/>
      <c r="H919" s="142"/>
      <c r="I919" s="130" t="e">
        <f>VLOOKUP(H919,Presupuesto!$B$11:$C$565,2,0)</f>
        <v>#N/A</v>
      </c>
      <c r="J919" s="98" t="str">
        <f t="shared" si="43"/>
        <v>Desarrollo del Sistema de Educación Superior</v>
      </c>
      <c r="K919" s="98" t="s">
        <v>411</v>
      </c>
    </row>
    <row r="920" spans="3:11" hidden="1">
      <c r="C920" s="143"/>
      <c r="D920" s="151"/>
      <c r="E920" s="118"/>
      <c r="F920" s="97">
        <f t="shared" si="42"/>
        <v>0</v>
      </c>
      <c r="G920" s="161"/>
      <c r="H920" s="144"/>
      <c r="I920" s="130" t="e">
        <f>VLOOKUP(H920,Presupuesto!$B$11:$C$565,2,0)</f>
        <v>#N/A</v>
      </c>
      <c r="J920" s="98" t="str">
        <f t="shared" si="43"/>
        <v>Desarrollo del Sistema de Educación Superior</v>
      </c>
      <c r="K920" s="98" t="s">
        <v>411</v>
      </c>
    </row>
    <row r="921" spans="3:11" hidden="1">
      <c r="C921" s="143"/>
      <c r="D921" s="151"/>
      <c r="E921" s="118"/>
      <c r="F921" s="97">
        <f t="shared" si="42"/>
        <v>0</v>
      </c>
      <c r="G921" s="161"/>
      <c r="H921" s="144"/>
      <c r="I921" s="130" t="e">
        <f>VLOOKUP(H921,Presupuesto!$B$11:$C$565,2,0)</f>
        <v>#N/A</v>
      </c>
      <c r="J921" s="98" t="str">
        <f t="shared" si="43"/>
        <v>Desarrollo del Sistema de Educación Superior</v>
      </c>
      <c r="K921" s="98" t="s">
        <v>411</v>
      </c>
    </row>
    <row r="922" spans="3:11" hidden="1">
      <c r="C922" s="143"/>
      <c r="D922" s="151"/>
      <c r="E922" s="118"/>
      <c r="F922" s="97">
        <f t="shared" si="42"/>
        <v>0</v>
      </c>
      <c r="G922" s="161"/>
      <c r="H922" s="144"/>
      <c r="I922" s="130" t="e">
        <f>VLOOKUP(H922,Presupuesto!$B$11:$C$565,2,0)</f>
        <v>#N/A</v>
      </c>
      <c r="J922" s="98" t="str">
        <f t="shared" si="43"/>
        <v>Desarrollo del Sistema de Educación Superior</v>
      </c>
      <c r="K922" s="98" t="s">
        <v>411</v>
      </c>
    </row>
    <row r="923" spans="3:11" hidden="1">
      <c r="C923" s="143"/>
      <c r="D923" s="151"/>
      <c r="E923" s="118"/>
      <c r="F923" s="97">
        <f t="shared" si="42"/>
        <v>0</v>
      </c>
      <c r="G923" s="161"/>
      <c r="H923" s="144"/>
      <c r="I923" s="130" t="e">
        <f>VLOOKUP(H923,Presupuesto!$B$11:$C$565,2,0)</f>
        <v>#N/A</v>
      </c>
      <c r="J923" s="98" t="str">
        <f t="shared" si="43"/>
        <v>Desarrollo del Sistema de Educación Superior</v>
      </c>
      <c r="K923" s="98" t="s">
        <v>411</v>
      </c>
    </row>
    <row r="924" spans="3:11" hidden="1">
      <c r="C924" s="143"/>
      <c r="D924" s="151"/>
      <c r="E924" s="118"/>
      <c r="F924" s="97">
        <f t="shared" si="42"/>
        <v>0</v>
      </c>
      <c r="G924" s="161"/>
      <c r="H924" s="144"/>
      <c r="I924" s="130" t="e">
        <f>VLOOKUP(H924,Presupuesto!$B$11:$C$565,2,0)</f>
        <v>#N/A</v>
      </c>
      <c r="J924" s="98" t="str">
        <f t="shared" si="43"/>
        <v>Desarrollo del Sistema de Educación Superior</v>
      </c>
      <c r="K924" s="98" t="s">
        <v>411</v>
      </c>
    </row>
    <row r="925" spans="3:11" hidden="1">
      <c r="C925" s="143"/>
      <c r="D925" s="151"/>
      <c r="E925" s="118"/>
      <c r="F925" s="97">
        <f t="shared" si="42"/>
        <v>0</v>
      </c>
      <c r="G925" s="161"/>
      <c r="H925" s="144"/>
      <c r="I925" s="130" t="e">
        <f>VLOOKUP(H925,Presupuesto!$B$11:$C$565,2,0)</f>
        <v>#N/A</v>
      </c>
      <c r="J925" s="98" t="str">
        <f t="shared" si="43"/>
        <v>Desarrollo del Sistema de Educación Superior</v>
      </c>
      <c r="K925" s="98" t="s">
        <v>411</v>
      </c>
    </row>
    <row r="926" spans="3:11" hidden="1">
      <c r="C926" s="143"/>
      <c r="D926" s="151"/>
      <c r="E926" s="118"/>
      <c r="F926" s="97">
        <f t="shared" si="42"/>
        <v>0</v>
      </c>
      <c r="G926" s="161"/>
      <c r="H926" s="144"/>
      <c r="I926" s="130" t="e">
        <f>VLOOKUP(H926,Presupuesto!$B$11:$C$565,2,0)</f>
        <v>#N/A</v>
      </c>
      <c r="J926" s="98" t="str">
        <f t="shared" si="43"/>
        <v>Desarrollo del Sistema de Educación Superior</v>
      </c>
      <c r="K926" s="98" t="s">
        <v>411</v>
      </c>
    </row>
    <row r="927" spans="3:11" hidden="1">
      <c r="C927" s="143"/>
      <c r="D927" s="151"/>
      <c r="E927" s="118"/>
      <c r="F927" s="97">
        <f t="shared" si="42"/>
        <v>0</v>
      </c>
      <c r="G927" s="161"/>
      <c r="H927" s="144"/>
      <c r="I927" s="130" t="e">
        <f>VLOOKUP(H927,Presupuesto!$B$11:$C$565,2,0)</f>
        <v>#N/A</v>
      </c>
      <c r="J927" s="98" t="str">
        <f t="shared" si="43"/>
        <v>Desarrollo del Sistema de Educación Superior</v>
      </c>
      <c r="K927" s="98" t="s">
        <v>411</v>
      </c>
    </row>
    <row r="928" spans="3:11" hidden="1">
      <c r="C928" s="145"/>
      <c r="D928" s="151"/>
      <c r="E928" s="118"/>
      <c r="F928" s="97">
        <f t="shared" si="42"/>
        <v>0</v>
      </c>
      <c r="G928" s="161"/>
      <c r="H928" s="146"/>
      <c r="I928" s="130" t="e">
        <f>VLOOKUP(H928,Presupuesto!$B$11:$C$565,2,0)</f>
        <v>#N/A</v>
      </c>
      <c r="J928" s="98" t="str">
        <f t="shared" si="43"/>
        <v>Desarrollo del Sistema de Educación Superior</v>
      </c>
      <c r="K928" s="98" t="s">
        <v>402</v>
      </c>
    </row>
    <row r="929" spans="3:11" hidden="1">
      <c r="C929" s="145"/>
      <c r="D929" s="151"/>
      <c r="E929" s="118"/>
      <c r="F929" s="97">
        <f t="shared" si="42"/>
        <v>0</v>
      </c>
      <c r="G929" s="161"/>
      <c r="H929" s="146"/>
      <c r="I929" s="130" t="e">
        <f>VLOOKUP(H929,Presupuesto!$B$11:$C$565,2,0)</f>
        <v>#N/A</v>
      </c>
      <c r="J929" s="98" t="str">
        <f t="shared" si="43"/>
        <v>Desarrollo del Sistema de Educación Superior</v>
      </c>
      <c r="K929" s="98" t="s">
        <v>411</v>
      </c>
    </row>
    <row r="930" spans="3:11" hidden="1">
      <c r="C930" s="145"/>
      <c r="D930" s="151"/>
      <c r="E930" s="118"/>
      <c r="F930" s="97">
        <f t="shared" si="42"/>
        <v>0</v>
      </c>
      <c r="G930" s="161"/>
      <c r="H930" s="146"/>
      <c r="I930" s="130" t="e">
        <f>VLOOKUP(H930,Presupuesto!$B$11:$C$565,2,0)</f>
        <v>#N/A</v>
      </c>
      <c r="J930" s="98" t="str">
        <f t="shared" si="43"/>
        <v>Desarrollo del Sistema de Educación Superior</v>
      </c>
      <c r="K930" s="98" t="s">
        <v>411</v>
      </c>
    </row>
    <row r="931" spans="3:11" hidden="1">
      <c r="C931" s="145"/>
      <c r="D931" s="151"/>
      <c r="E931" s="118"/>
      <c r="F931" s="97">
        <f t="shared" si="42"/>
        <v>0</v>
      </c>
      <c r="G931" s="161"/>
      <c r="H931" s="146"/>
      <c r="I931" s="130" t="e">
        <f>VLOOKUP(H931,Presupuesto!$B$11:$C$565,2,0)</f>
        <v>#N/A</v>
      </c>
      <c r="J931" s="98" t="str">
        <f t="shared" si="43"/>
        <v>Desarrollo del Sistema de Educación Superior</v>
      </c>
      <c r="K931" s="98" t="s">
        <v>411</v>
      </c>
    </row>
    <row r="932" spans="3:11" ht="15.75" hidden="1" thickBot="1">
      <c r="C932" s="147"/>
      <c r="D932" s="159"/>
      <c r="E932" s="103"/>
      <c r="F932" s="105">
        <f t="shared" si="42"/>
        <v>0</v>
      </c>
      <c r="G932" s="162"/>
      <c r="H932" s="148"/>
      <c r="I932" s="132" t="e">
        <f>VLOOKUP(H932,Presupuesto!$B$11:$C$565,2,0)</f>
        <v>#N/A</v>
      </c>
      <c r="J932" s="106" t="str">
        <f t="shared" si="43"/>
        <v>Desarrollo del Sistema de Educación Superior</v>
      </c>
      <c r="K932" s="124" t="s">
        <v>393</v>
      </c>
    </row>
    <row r="934" spans="3:11" ht="15.75" thickBot="1"/>
    <row r="935" spans="3:11" ht="15.75" thickBot="1">
      <c r="C935" s="157" t="s">
        <v>53</v>
      </c>
      <c r="D935" s="373">
        <f>SUM(F942:F976)</f>
        <v>72000</v>
      </c>
      <c r="E935" s="460"/>
      <c r="F935" s="70"/>
      <c r="G935" s="79"/>
      <c r="H935" s="70"/>
      <c r="I935" s="70"/>
      <c r="J935" s="460"/>
    </row>
    <row r="936" spans="3:11">
      <c r="C936" s="70"/>
      <c r="D936" s="31"/>
      <c r="E936" s="93"/>
      <c r="F936" s="93"/>
      <c r="G936" s="93"/>
      <c r="H936" s="76"/>
      <c r="I936" s="76"/>
      <c r="J936" s="76"/>
    </row>
    <row r="937" spans="3:11">
      <c r="C937" s="70"/>
      <c r="D937" s="31"/>
      <c r="E937" s="93"/>
      <c r="F937" s="93"/>
      <c r="G937" s="93"/>
      <c r="H937" s="76"/>
      <c r="I937" s="76"/>
      <c r="J937" s="76"/>
    </row>
    <row r="938" spans="3:11" ht="15.75">
      <c r="C938" s="202" t="s">
        <v>391</v>
      </c>
      <c r="D938" s="369">
        <v>11117</v>
      </c>
      <c r="E938" s="93"/>
      <c r="F938" s="93"/>
      <c r="G938" s="93"/>
      <c r="H938" s="76"/>
      <c r="I938" s="76"/>
      <c r="J938" s="76"/>
    </row>
    <row r="939" spans="3:11" ht="18.75">
      <c r="C939" s="210" t="str">
        <f>IFERROR(VLOOKUP(D938,'1. Desarrollo e Innov. Curricu.'!$F:$G,2,FALSE),IFERROR(VLOOKUP(D938,'2. Investigación Científica'!$F:$G,2,FALSE),IFERROR(VLOOKUP(D938,'3. Vinculación Univ. Sociedad'!$F:$G,2,FALSE),IFERROR(VLOOKUP(D938,'4. Docencia y Profesorado Univ.'!$F:$G,2,FALSE),IFERROR(VLOOKUP(D938,'5. Estudiantes y Graduados'!$F:$G,2,FALSE),IFERROR(VLOOKUP(D938,'11. Gestion Administrativa'!$F:$G,2,FALSE),IFERROR(VLOOKUP(D938,'13. Gestión Académica'!$F:$G,2,FALSE),IFERROR(VLOOKUP(D938,'9. Asegura. de la Calid. y M'!$F:$G,2,FALSE),IFERROR(VLOOKUP(D938,'6. Gestión del Conocimiento'!$F:$G,2,FALSE),IFERROR(VLOOKUP(D938,'15. Gobernabilidad y Proceso...'!$F:$G,2,FALSE),IFERROR(VLOOKUP(D938,'12. Gestión del Talento Humano'!$F:$G,2,FALSE),IFERROR(VLOOKUP(D938,'14. Internacional... de la E.S.'!$F:$G,2,FALSE),IFERROR(VLOOKUP(D938,'10. Posgrado'!$F:$G,2,FALSE),IFERROR(VLOOKUP(D938,'17. Gestión TIC'!$F:$G,2,FALSE),IFERROR(VLOOKUP(D938,'16. Desa. del Sistema Educ.Sup.'!$F:$G,2,FALSE),IFERROR(VLOOKUP(D938,'8. Cultura de Inno. Insti...'!$F:$G,2,FALSE),VLOOKUP(D938,'7. Lo Esencial de la Reforma U.'!$F:$G,2,0)))))))))))))))))</f>
        <v>Compra de libros por carrera</v>
      </c>
      <c r="D939" s="31"/>
      <c r="E939" s="93"/>
      <c r="F939" s="93"/>
      <c r="G939" s="93"/>
      <c r="H939" s="76"/>
      <c r="I939" s="76"/>
      <c r="J939" s="76"/>
    </row>
    <row r="940" spans="3:11" ht="15.75" thickBot="1">
      <c r="C940" s="460"/>
      <c r="D940" s="460"/>
      <c r="E940" s="460"/>
      <c r="F940" s="93"/>
      <c r="G940" s="76"/>
      <c r="H940" s="76"/>
      <c r="I940" s="76"/>
      <c r="J940" s="460"/>
    </row>
    <row r="941" spans="3:11" ht="15.75" thickBot="1">
      <c r="C941" s="129" t="s">
        <v>44</v>
      </c>
      <c r="D941" s="129" t="s">
        <v>55</v>
      </c>
      <c r="E941" s="136" t="s">
        <v>57</v>
      </c>
      <c r="F941" s="135" t="s">
        <v>27</v>
      </c>
      <c r="G941" s="133" t="s">
        <v>130</v>
      </c>
      <c r="H941" s="136" t="s">
        <v>46</v>
      </c>
      <c r="I941" s="133" t="s">
        <v>131</v>
      </c>
      <c r="J941" s="133" t="s">
        <v>409</v>
      </c>
      <c r="K941" s="133" t="s">
        <v>410</v>
      </c>
    </row>
    <row r="942" spans="3:11" hidden="1">
      <c r="C942" s="220" t="s">
        <v>438</v>
      </c>
      <c r="D942" s="221"/>
      <c r="E942" s="219">
        <f>HLOOKUP(C942,$AH$2:$BU$3,2,0)</f>
        <v>620</v>
      </c>
      <c r="F942" s="97">
        <f t="shared" ref="F942:F976" si="44">D942*E942</f>
        <v>0</v>
      </c>
      <c r="G942" s="161"/>
      <c r="H942" s="142"/>
      <c r="I942" s="130" t="e">
        <f>VLOOKUP(H942,Presupuesto!$B$11:$C$565,2,0)</f>
        <v>#N/A</v>
      </c>
      <c r="J942" s="218" t="s">
        <v>1468</v>
      </c>
      <c r="K942" s="98" t="s">
        <v>393</v>
      </c>
    </row>
    <row r="943" spans="3:11">
      <c r="C943" s="141" t="s">
        <v>2115</v>
      </c>
      <c r="D943" s="158">
        <v>120</v>
      </c>
      <c r="E943" s="123">
        <v>600</v>
      </c>
      <c r="F943" s="97">
        <f t="shared" si="44"/>
        <v>72000</v>
      </c>
      <c r="G943" s="161" t="s">
        <v>128</v>
      </c>
      <c r="H943" s="464" t="s">
        <v>834</v>
      </c>
      <c r="I943" s="130" t="str">
        <f>VLOOKUP(H943,Presupuesto!$B$11:$C$565,2,0)</f>
        <v>TEXTOS DE ENSE¥ANZA</v>
      </c>
      <c r="J943" s="98" t="s">
        <v>1363</v>
      </c>
      <c r="K943" s="98" t="s">
        <v>394</v>
      </c>
    </row>
    <row r="944" spans="3:11" hidden="1">
      <c r="C944" s="141"/>
      <c r="D944" s="158"/>
      <c r="E944" s="123"/>
      <c r="F944" s="97">
        <f t="shared" si="44"/>
        <v>0</v>
      </c>
      <c r="G944" s="161"/>
      <c r="H944" s="142"/>
      <c r="I944" s="130" t="e">
        <f>VLOOKUP(H944,Presupuesto!$B$11:$C$565,2,0)</f>
        <v>#N/A</v>
      </c>
      <c r="J944" s="98" t="str">
        <f t="shared" ref="J944:J976" si="45">$J$854</f>
        <v>Desarrollo del Sistema de Educación Superior</v>
      </c>
      <c r="K944" s="98" t="s">
        <v>411</v>
      </c>
    </row>
    <row r="945" spans="3:11" hidden="1">
      <c r="C945" s="141"/>
      <c r="D945" s="158"/>
      <c r="E945" s="123"/>
      <c r="F945" s="97">
        <f t="shared" si="44"/>
        <v>0</v>
      </c>
      <c r="G945" s="161"/>
      <c r="H945" s="142"/>
      <c r="I945" s="130" t="e">
        <f>VLOOKUP(H945,Presupuesto!$B$11:$C$565,2,0)</f>
        <v>#N/A</v>
      </c>
      <c r="J945" s="98" t="str">
        <f t="shared" si="45"/>
        <v>Desarrollo del Sistema de Educación Superior</v>
      </c>
      <c r="K945" s="98" t="s">
        <v>411</v>
      </c>
    </row>
    <row r="946" spans="3:11" hidden="1">
      <c r="C946" s="141"/>
      <c r="D946" s="158"/>
      <c r="E946" s="123"/>
      <c r="F946" s="97">
        <f t="shared" si="44"/>
        <v>0</v>
      </c>
      <c r="G946" s="161"/>
      <c r="H946" s="142"/>
      <c r="I946" s="130" t="e">
        <f>VLOOKUP(H946,Presupuesto!$B$11:$C$565,2,0)</f>
        <v>#N/A</v>
      </c>
      <c r="J946" s="98" t="str">
        <f t="shared" si="45"/>
        <v>Desarrollo del Sistema de Educación Superior</v>
      </c>
      <c r="K946" s="98" t="s">
        <v>411</v>
      </c>
    </row>
    <row r="947" spans="3:11" hidden="1">
      <c r="C947" s="141"/>
      <c r="D947" s="158"/>
      <c r="E947" s="123"/>
      <c r="F947" s="97">
        <f t="shared" si="44"/>
        <v>0</v>
      </c>
      <c r="G947" s="161"/>
      <c r="H947" s="142"/>
      <c r="I947" s="130" t="e">
        <f>VLOOKUP(H947,Presupuesto!$B$11:$C$565,2,0)</f>
        <v>#N/A</v>
      </c>
      <c r="J947" s="98" t="str">
        <f t="shared" si="45"/>
        <v>Desarrollo del Sistema de Educación Superior</v>
      </c>
      <c r="K947" s="98" t="s">
        <v>400</v>
      </c>
    </row>
    <row r="948" spans="3:11" hidden="1">
      <c r="C948" s="141"/>
      <c r="D948" s="158"/>
      <c r="E948" s="123"/>
      <c r="F948" s="97">
        <f t="shared" si="44"/>
        <v>0</v>
      </c>
      <c r="G948" s="161"/>
      <c r="H948" s="142"/>
      <c r="I948" s="130" t="e">
        <f>VLOOKUP(H948,Presupuesto!$B$11:$C$565,2,0)</f>
        <v>#N/A</v>
      </c>
      <c r="J948" s="98" t="str">
        <f t="shared" si="45"/>
        <v>Desarrollo del Sistema de Educación Superior</v>
      </c>
      <c r="K948" s="98" t="s">
        <v>411</v>
      </c>
    </row>
    <row r="949" spans="3:11" hidden="1">
      <c r="C949" s="141"/>
      <c r="D949" s="158"/>
      <c r="E949" s="123"/>
      <c r="F949" s="97">
        <f t="shared" si="44"/>
        <v>0</v>
      </c>
      <c r="G949" s="161"/>
      <c r="H949" s="142"/>
      <c r="I949" s="130" t="e">
        <f>VLOOKUP(H949,Presupuesto!$B$11:$C$565,2,0)</f>
        <v>#N/A</v>
      </c>
      <c r="J949" s="98" t="str">
        <f t="shared" si="45"/>
        <v>Desarrollo del Sistema de Educación Superior</v>
      </c>
      <c r="K949" s="98" t="s">
        <v>411</v>
      </c>
    </row>
    <row r="950" spans="3:11" hidden="1">
      <c r="C950" s="141"/>
      <c r="D950" s="158"/>
      <c r="E950" s="123"/>
      <c r="F950" s="97">
        <f t="shared" si="44"/>
        <v>0</v>
      </c>
      <c r="G950" s="161"/>
      <c r="H950" s="142"/>
      <c r="I950" s="130" t="e">
        <f>VLOOKUP(H950,Presupuesto!$B$11:$C$565,2,0)</f>
        <v>#N/A</v>
      </c>
      <c r="J950" s="98" t="str">
        <f t="shared" si="45"/>
        <v>Desarrollo del Sistema de Educación Superior</v>
      </c>
      <c r="K950" s="98" t="s">
        <v>411</v>
      </c>
    </row>
    <row r="951" spans="3:11" hidden="1">
      <c r="C951" s="141"/>
      <c r="D951" s="158"/>
      <c r="E951" s="123"/>
      <c r="F951" s="97">
        <f t="shared" si="44"/>
        <v>0</v>
      </c>
      <c r="G951" s="161"/>
      <c r="H951" s="142"/>
      <c r="I951" s="130" t="e">
        <f>VLOOKUP(H951,Presupuesto!$B$11:$C$565,2,0)</f>
        <v>#N/A</v>
      </c>
      <c r="J951" s="98" t="str">
        <f t="shared" si="45"/>
        <v>Desarrollo del Sistema de Educación Superior</v>
      </c>
      <c r="K951" s="98" t="s">
        <v>411</v>
      </c>
    </row>
    <row r="952" spans="3:11" hidden="1">
      <c r="C952" s="141"/>
      <c r="D952" s="158"/>
      <c r="E952" s="123"/>
      <c r="F952" s="97">
        <f t="shared" si="44"/>
        <v>0</v>
      </c>
      <c r="G952" s="161"/>
      <c r="H952" s="142"/>
      <c r="I952" s="130" t="e">
        <f>VLOOKUP(H952,Presupuesto!$B$11:$C$565,2,0)</f>
        <v>#N/A</v>
      </c>
      <c r="J952" s="98" t="str">
        <f t="shared" si="45"/>
        <v>Desarrollo del Sistema de Educación Superior</v>
      </c>
      <c r="K952" s="98" t="s">
        <v>411</v>
      </c>
    </row>
    <row r="953" spans="3:11" hidden="1">
      <c r="C953" s="141"/>
      <c r="D953" s="158"/>
      <c r="E953" s="123"/>
      <c r="F953" s="97">
        <f t="shared" si="44"/>
        <v>0</v>
      </c>
      <c r="G953" s="161"/>
      <c r="H953" s="142"/>
      <c r="I953" s="130" t="e">
        <f>VLOOKUP(H953,Presupuesto!$B$11:$C$565,2,0)</f>
        <v>#N/A</v>
      </c>
      <c r="J953" s="98" t="str">
        <f t="shared" si="45"/>
        <v>Desarrollo del Sistema de Educación Superior</v>
      </c>
      <c r="K953" s="98" t="s">
        <v>411</v>
      </c>
    </row>
    <row r="954" spans="3:11" hidden="1">
      <c r="C954" s="141"/>
      <c r="D954" s="158"/>
      <c r="E954" s="123"/>
      <c r="F954" s="97">
        <f t="shared" si="44"/>
        <v>0</v>
      </c>
      <c r="G954" s="161"/>
      <c r="H954" s="142"/>
      <c r="I954" s="130" t="e">
        <f>VLOOKUP(H954,Presupuesto!$B$11:$C$565,2,0)</f>
        <v>#N/A</v>
      </c>
      <c r="J954" s="98" t="str">
        <f t="shared" si="45"/>
        <v>Desarrollo del Sistema de Educación Superior</v>
      </c>
      <c r="K954" s="98" t="s">
        <v>411</v>
      </c>
    </row>
    <row r="955" spans="3:11" hidden="1">
      <c r="C955" s="141"/>
      <c r="D955" s="158"/>
      <c r="E955" s="123"/>
      <c r="F955" s="97">
        <f t="shared" si="44"/>
        <v>0</v>
      </c>
      <c r="G955" s="161"/>
      <c r="H955" s="142"/>
      <c r="I955" s="130" t="e">
        <f>VLOOKUP(H955,Presupuesto!$B$11:$C$565,2,0)</f>
        <v>#N/A</v>
      </c>
      <c r="J955" s="98" t="str">
        <f t="shared" si="45"/>
        <v>Desarrollo del Sistema de Educación Superior</v>
      </c>
      <c r="K955" s="98" t="s">
        <v>411</v>
      </c>
    </row>
    <row r="956" spans="3:11" hidden="1">
      <c r="C956" s="141"/>
      <c r="D956" s="158"/>
      <c r="E956" s="123"/>
      <c r="F956" s="97">
        <f t="shared" si="44"/>
        <v>0</v>
      </c>
      <c r="G956" s="161"/>
      <c r="H956" s="142"/>
      <c r="I956" s="130" t="e">
        <f>VLOOKUP(H956,Presupuesto!$B$11:$C$565,2,0)</f>
        <v>#N/A</v>
      </c>
      <c r="J956" s="98" t="str">
        <f t="shared" si="45"/>
        <v>Desarrollo del Sistema de Educación Superior</v>
      </c>
      <c r="K956" s="98" t="s">
        <v>411</v>
      </c>
    </row>
    <row r="957" spans="3:11" hidden="1">
      <c r="C957" s="141"/>
      <c r="D957" s="158"/>
      <c r="E957" s="123"/>
      <c r="F957" s="97">
        <f t="shared" si="44"/>
        <v>0</v>
      </c>
      <c r="G957" s="161"/>
      <c r="H957" s="142"/>
      <c r="I957" s="130" t="e">
        <f>VLOOKUP(H957,Presupuesto!$B$11:$C$565,2,0)</f>
        <v>#N/A</v>
      </c>
      <c r="J957" s="98" t="str">
        <f t="shared" si="45"/>
        <v>Desarrollo del Sistema de Educación Superior</v>
      </c>
      <c r="K957" s="98" t="s">
        <v>411</v>
      </c>
    </row>
    <row r="958" spans="3:11" hidden="1">
      <c r="C958" s="141"/>
      <c r="D958" s="158"/>
      <c r="E958" s="123"/>
      <c r="F958" s="97">
        <f t="shared" si="44"/>
        <v>0</v>
      </c>
      <c r="G958" s="161"/>
      <c r="H958" s="142"/>
      <c r="I958" s="130" t="e">
        <f>VLOOKUP(H958,Presupuesto!$B$11:$C$565,2,0)</f>
        <v>#N/A</v>
      </c>
      <c r="J958" s="98" t="str">
        <f t="shared" si="45"/>
        <v>Desarrollo del Sistema de Educación Superior</v>
      </c>
      <c r="K958" s="98" t="s">
        <v>411</v>
      </c>
    </row>
    <row r="959" spans="3:11" hidden="1">
      <c r="C959" s="141"/>
      <c r="D959" s="158"/>
      <c r="E959" s="123"/>
      <c r="F959" s="97">
        <f t="shared" si="44"/>
        <v>0</v>
      </c>
      <c r="G959" s="161"/>
      <c r="H959" s="142"/>
      <c r="I959" s="130" t="e">
        <f>VLOOKUP(H959,Presupuesto!$B$11:$C$565,2,0)</f>
        <v>#N/A</v>
      </c>
      <c r="J959" s="98" t="str">
        <f t="shared" si="45"/>
        <v>Desarrollo del Sistema de Educación Superior</v>
      </c>
      <c r="K959" s="98" t="s">
        <v>411</v>
      </c>
    </row>
    <row r="960" spans="3:11" hidden="1">
      <c r="C960" s="141"/>
      <c r="D960" s="158"/>
      <c r="E960" s="123"/>
      <c r="F960" s="97">
        <f t="shared" si="44"/>
        <v>0</v>
      </c>
      <c r="G960" s="161"/>
      <c r="H960" s="142"/>
      <c r="I960" s="130" t="e">
        <f>VLOOKUP(H960,Presupuesto!$B$11:$C$565,2,0)</f>
        <v>#N/A</v>
      </c>
      <c r="J960" s="98" t="str">
        <f t="shared" si="45"/>
        <v>Desarrollo del Sistema de Educación Superior</v>
      </c>
      <c r="K960" s="98" t="s">
        <v>411</v>
      </c>
    </row>
    <row r="961" spans="3:11" hidden="1">
      <c r="C961" s="141"/>
      <c r="D961" s="158"/>
      <c r="E961" s="123"/>
      <c r="F961" s="97">
        <f t="shared" si="44"/>
        <v>0</v>
      </c>
      <c r="G961" s="161"/>
      <c r="H961" s="142"/>
      <c r="I961" s="130" t="e">
        <f>VLOOKUP(H961,Presupuesto!$B$11:$C$565,2,0)</f>
        <v>#N/A</v>
      </c>
      <c r="J961" s="98" t="str">
        <f t="shared" si="45"/>
        <v>Desarrollo del Sistema de Educación Superior</v>
      </c>
      <c r="K961" s="98" t="s">
        <v>411</v>
      </c>
    </row>
    <row r="962" spans="3:11" hidden="1">
      <c r="C962" s="141"/>
      <c r="D962" s="158"/>
      <c r="E962" s="123"/>
      <c r="F962" s="97">
        <f t="shared" si="44"/>
        <v>0</v>
      </c>
      <c r="G962" s="161"/>
      <c r="H962" s="142"/>
      <c r="I962" s="130" t="e">
        <f>VLOOKUP(H962,Presupuesto!$B$11:$C$565,2,0)</f>
        <v>#N/A</v>
      </c>
      <c r="J962" s="98" t="str">
        <f t="shared" si="45"/>
        <v>Desarrollo del Sistema de Educación Superior</v>
      </c>
      <c r="K962" s="98" t="s">
        <v>411</v>
      </c>
    </row>
    <row r="963" spans="3:11" hidden="1">
      <c r="C963" s="141"/>
      <c r="D963" s="158"/>
      <c r="E963" s="123"/>
      <c r="F963" s="97">
        <f t="shared" si="44"/>
        <v>0</v>
      </c>
      <c r="G963" s="161"/>
      <c r="H963" s="142"/>
      <c r="I963" s="130" t="e">
        <f>VLOOKUP(H963,Presupuesto!$B$11:$C$565,2,0)</f>
        <v>#N/A</v>
      </c>
      <c r="J963" s="98" t="str">
        <f t="shared" si="45"/>
        <v>Desarrollo del Sistema de Educación Superior</v>
      </c>
      <c r="K963" s="98" t="s">
        <v>411</v>
      </c>
    </row>
    <row r="964" spans="3:11" hidden="1">
      <c r="C964" s="143"/>
      <c r="D964" s="151"/>
      <c r="E964" s="118"/>
      <c r="F964" s="97">
        <f t="shared" si="44"/>
        <v>0</v>
      </c>
      <c r="G964" s="161"/>
      <c r="H964" s="144"/>
      <c r="I964" s="130" t="e">
        <f>VLOOKUP(H964,Presupuesto!$B$11:$C$565,2,0)</f>
        <v>#N/A</v>
      </c>
      <c r="J964" s="98" t="str">
        <f t="shared" si="45"/>
        <v>Desarrollo del Sistema de Educación Superior</v>
      </c>
      <c r="K964" s="98" t="s">
        <v>411</v>
      </c>
    </row>
    <row r="965" spans="3:11" hidden="1">
      <c r="C965" s="143"/>
      <c r="D965" s="151"/>
      <c r="E965" s="118"/>
      <c r="F965" s="97">
        <f t="shared" si="44"/>
        <v>0</v>
      </c>
      <c r="G965" s="161"/>
      <c r="H965" s="144"/>
      <c r="I965" s="130" t="e">
        <f>VLOOKUP(H965,Presupuesto!$B$11:$C$565,2,0)</f>
        <v>#N/A</v>
      </c>
      <c r="J965" s="98" t="str">
        <f t="shared" si="45"/>
        <v>Desarrollo del Sistema de Educación Superior</v>
      </c>
      <c r="K965" s="98" t="s">
        <v>411</v>
      </c>
    </row>
    <row r="966" spans="3:11" hidden="1">
      <c r="C966" s="143"/>
      <c r="D966" s="151"/>
      <c r="E966" s="118"/>
      <c r="F966" s="97">
        <f t="shared" si="44"/>
        <v>0</v>
      </c>
      <c r="G966" s="161"/>
      <c r="H966" s="144"/>
      <c r="I966" s="130" t="e">
        <f>VLOOKUP(H966,Presupuesto!$B$11:$C$565,2,0)</f>
        <v>#N/A</v>
      </c>
      <c r="J966" s="98" t="str">
        <f t="shared" si="45"/>
        <v>Desarrollo del Sistema de Educación Superior</v>
      </c>
      <c r="K966" s="98" t="s">
        <v>411</v>
      </c>
    </row>
    <row r="967" spans="3:11" hidden="1">
      <c r="C967" s="143"/>
      <c r="D967" s="151"/>
      <c r="E967" s="118"/>
      <c r="F967" s="97">
        <f t="shared" si="44"/>
        <v>0</v>
      </c>
      <c r="G967" s="161"/>
      <c r="H967" s="144"/>
      <c r="I967" s="130" t="e">
        <f>VLOOKUP(H967,Presupuesto!$B$11:$C$565,2,0)</f>
        <v>#N/A</v>
      </c>
      <c r="J967" s="98" t="str">
        <f t="shared" si="45"/>
        <v>Desarrollo del Sistema de Educación Superior</v>
      </c>
      <c r="K967" s="98" t="s">
        <v>411</v>
      </c>
    </row>
    <row r="968" spans="3:11" hidden="1">
      <c r="C968" s="143"/>
      <c r="D968" s="151"/>
      <c r="E968" s="118"/>
      <c r="F968" s="97">
        <f t="shared" si="44"/>
        <v>0</v>
      </c>
      <c r="G968" s="161"/>
      <c r="H968" s="144"/>
      <c r="I968" s="130" t="e">
        <f>VLOOKUP(H968,Presupuesto!$B$11:$C$565,2,0)</f>
        <v>#N/A</v>
      </c>
      <c r="J968" s="98" t="str">
        <f t="shared" si="45"/>
        <v>Desarrollo del Sistema de Educación Superior</v>
      </c>
      <c r="K968" s="98" t="s">
        <v>411</v>
      </c>
    </row>
    <row r="969" spans="3:11" hidden="1">
      <c r="C969" s="143"/>
      <c r="D969" s="151"/>
      <c r="E969" s="118"/>
      <c r="F969" s="97">
        <f t="shared" si="44"/>
        <v>0</v>
      </c>
      <c r="G969" s="161"/>
      <c r="H969" s="144"/>
      <c r="I969" s="130" t="e">
        <f>VLOOKUP(H969,Presupuesto!$B$11:$C$565,2,0)</f>
        <v>#N/A</v>
      </c>
      <c r="J969" s="98" t="str">
        <f t="shared" si="45"/>
        <v>Desarrollo del Sistema de Educación Superior</v>
      </c>
      <c r="K969" s="98" t="s">
        <v>411</v>
      </c>
    </row>
    <row r="970" spans="3:11" hidden="1">
      <c r="C970" s="143"/>
      <c r="D970" s="151"/>
      <c r="E970" s="118"/>
      <c r="F970" s="97">
        <f t="shared" si="44"/>
        <v>0</v>
      </c>
      <c r="G970" s="161"/>
      <c r="H970" s="144"/>
      <c r="I970" s="130" t="e">
        <f>VLOOKUP(H970,Presupuesto!$B$11:$C$565,2,0)</f>
        <v>#N/A</v>
      </c>
      <c r="J970" s="98" t="str">
        <f t="shared" si="45"/>
        <v>Desarrollo del Sistema de Educación Superior</v>
      </c>
      <c r="K970" s="98" t="s">
        <v>411</v>
      </c>
    </row>
    <row r="971" spans="3:11" hidden="1">
      <c r="C971" s="143"/>
      <c r="D971" s="151"/>
      <c r="E971" s="118"/>
      <c r="F971" s="97">
        <f t="shared" si="44"/>
        <v>0</v>
      </c>
      <c r="G971" s="161"/>
      <c r="H971" s="144"/>
      <c r="I971" s="130" t="e">
        <f>VLOOKUP(H971,Presupuesto!$B$11:$C$565,2,0)</f>
        <v>#N/A</v>
      </c>
      <c r="J971" s="98" t="str">
        <f t="shared" si="45"/>
        <v>Desarrollo del Sistema de Educación Superior</v>
      </c>
      <c r="K971" s="98" t="s">
        <v>411</v>
      </c>
    </row>
    <row r="972" spans="3:11" hidden="1">
      <c r="C972" s="145"/>
      <c r="D972" s="151"/>
      <c r="E972" s="118"/>
      <c r="F972" s="97">
        <f t="shared" si="44"/>
        <v>0</v>
      </c>
      <c r="G972" s="161"/>
      <c r="H972" s="146"/>
      <c r="I972" s="130" t="e">
        <f>VLOOKUP(H972,Presupuesto!$B$11:$C$565,2,0)</f>
        <v>#N/A</v>
      </c>
      <c r="J972" s="98" t="str">
        <f t="shared" si="45"/>
        <v>Desarrollo del Sistema de Educación Superior</v>
      </c>
      <c r="K972" s="98" t="s">
        <v>402</v>
      </c>
    </row>
    <row r="973" spans="3:11" hidden="1">
      <c r="C973" s="145"/>
      <c r="D973" s="151"/>
      <c r="E973" s="118"/>
      <c r="F973" s="97">
        <f t="shared" si="44"/>
        <v>0</v>
      </c>
      <c r="G973" s="161"/>
      <c r="H973" s="146"/>
      <c r="I973" s="130" t="e">
        <f>VLOOKUP(H973,Presupuesto!$B$11:$C$565,2,0)</f>
        <v>#N/A</v>
      </c>
      <c r="J973" s="98" t="str">
        <f t="shared" si="45"/>
        <v>Desarrollo del Sistema de Educación Superior</v>
      </c>
      <c r="K973" s="98" t="s">
        <v>411</v>
      </c>
    </row>
    <row r="974" spans="3:11" hidden="1">
      <c r="C974" s="145"/>
      <c r="D974" s="151"/>
      <c r="E974" s="118"/>
      <c r="F974" s="97">
        <f t="shared" si="44"/>
        <v>0</v>
      </c>
      <c r="G974" s="161"/>
      <c r="H974" s="146"/>
      <c r="I974" s="130" t="e">
        <f>VLOOKUP(H974,Presupuesto!$B$11:$C$565,2,0)</f>
        <v>#N/A</v>
      </c>
      <c r="J974" s="98" t="str">
        <f t="shared" si="45"/>
        <v>Desarrollo del Sistema de Educación Superior</v>
      </c>
      <c r="K974" s="98" t="s">
        <v>411</v>
      </c>
    </row>
    <row r="975" spans="3:11" hidden="1">
      <c r="C975" s="145"/>
      <c r="D975" s="151"/>
      <c r="E975" s="118"/>
      <c r="F975" s="97">
        <f t="shared" si="44"/>
        <v>0</v>
      </c>
      <c r="G975" s="161"/>
      <c r="H975" s="146"/>
      <c r="I975" s="130" t="e">
        <f>VLOOKUP(H975,Presupuesto!$B$11:$C$565,2,0)</f>
        <v>#N/A</v>
      </c>
      <c r="J975" s="98" t="str">
        <f t="shared" si="45"/>
        <v>Desarrollo del Sistema de Educación Superior</v>
      </c>
      <c r="K975" s="98" t="s">
        <v>411</v>
      </c>
    </row>
    <row r="976" spans="3:11" ht="15.75" hidden="1" thickBot="1">
      <c r="C976" s="147"/>
      <c r="D976" s="159"/>
      <c r="E976" s="103"/>
      <c r="F976" s="105">
        <f t="shared" si="44"/>
        <v>0</v>
      </c>
      <c r="G976" s="162"/>
      <c r="H976" s="148"/>
      <c r="I976" s="132" t="e">
        <f>VLOOKUP(H976,Presupuesto!$B$11:$C$565,2,0)</f>
        <v>#N/A</v>
      </c>
      <c r="J976" s="106" t="str">
        <f t="shared" si="45"/>
        <v>Desarrollo del Sistema de Educación Superior</v>
      </c>
      <c r="K976" s="124" t="s">
        <v>393</v>
      </c>
    </row>
    <row r="978" spans="3:11" ht="15.75" thickBot="1"/>
    <row r="979" spans="3:11" ht="15.75" thickBot="1">
      <c r="C979" s="157" t="s">
        <v>53</v>
      </c>
      <c r="D979" s="373">
        <f>SUM(F986:F1020)</f>
        <v>56500</v>
      </c>
      <c r="E979" s="460"/>
      <c r="F979" s="70"/>
      <c r="G979" s="79"/>
      <c r="H979" s="70"/>
      <c r="I979" s="70"/>
      <c r="J979" s="460"/>
    </row>
    <row r="980" spans="3:11">
      <c r="C980" s="70"/>
      <c r="D980" s="31"/>
      <c r="E980" s="93"/>
      <c r="F980" s="93"/>
      <c r="G980" s="93"/>
      <c r="H980" s="76"/>
      <c r="I980" s="76"/>
      <c r="J980" s="76"/>
    </row>
    <row r="981" spans="3:11">
      <c r="C981" s="70"/>
      <c r="D981" s="31"/>
      <c r="E981" s="93"/>
      <c r="F981" s="93"/>
      <c r="G981" s="93"/>
      <c r="H981" s="76"/>
      <c r="I981" s="76"/>
      <c r="J981" s="76"/>
    </row>
    <row r="982" spans="3:11" ht="15.75">
      <c r="C982" s="202" t="s">
        <v>391</v>
      </c>
      <c r="D982" s="369">
        <v>11118</v>
      </c>
      <c r="E982" s="93"/>
      <c r="F982" s="93"/>
      <c r="G982" s="93"/>
      <c r="H982" s="76"/>
      <c r="I982" s="76"/>
      <c r="J982" s="76"/>
    </row>
    <row r="983" spans="3:11" ht="18.75">
      <c r="C983" s="210" t="str">
        <f>IFERROR(VLOOKUP(D982,'1. Desarrollo e Innov. Curricu.'!$F:$G,2,FALSE),IFERROR(VLOOKUP(D982,'2. Investigación Científica'!$F:$G,2,FALSE),IFERROR(VLOOKUP(D982,'3. Vinculación Univ. Sociedad'!$F:$G,2,FALSE),IFERROR(VLOOKUP(D982,'4. Docencia y Profesorado Univ.'!$F:$G,2,FALSE),IFERROR(VLOOKUP(D982,'5. Estudiantes y Graduados'!$F:$G,2,FALSE),IFERROR(VLOOKUP(D982,'11. Gestion Administrativa'!$F:$G,2,FALSE),IFERROR(VLOOKUP(D982,'13. Gestión Académica'!$F:$G,2,FALSE),IFERROR(VLOOKUP(D982,'9. Asegura. de la Calid. y M'!$F:$G,2,FALSE),IFERROR(VLOOKUP(D982,'6. Gestión del Conocimiento'!$F:$G,2,FALSE),IFERROR(VLOOKUP(D982,'15. Gobernabilidad y Proceso...'!$F:$G,2,FALSE),IFERROR(VLOOKUP(D982,'12. Gestión del Talento Humano'!$F:$G,2,FALSE),IFERROR(VLOOKUP(D982,'14. Internacional... de la E.S.'!$F:$G,2,FALSE),IFERROR(VLOOKUP(D982,'10. Posgrado'!$F:$G,2,FALSE),IFERROR(VLOOKUP(D982,'17. Gestión TIC'!$F:$G,2,FALSE),IFERROR(VLOOKUP(D982,'16. Desa. del Sistema Educ.Sup.'!$F:$G,2,FALSE),IFERROR(VLOOKUP(D982,'8. Cultura de Inno. Insti...'!$F:$G,2,FALSE),VLOOKUP(D982,'7. Lo Esencial de la Reforma U.'!$F:$G,2,0)))))))))))))))))</f>
        <v>Gestionar fondos de la Ciudad Universitaria para los proyectos académicos y administrativos en el ITS Tela</v>
      </c>
      <c r="D983" s="31"/>
      <c r="E983" s="93"/>
      <c r="F983" s="93"/>
      <c r="G983" s="93"/>
      <c r="H983" s="76"/>
      <c r="I983" s="76"/>
      <c r="J983" s="76"/>
    </row>
    <row r="984" spans="3:11" ht="15.75" thickBot="1">
      <c r="C984" s="460"/>
      <c r="D984" s="460"/>
      <c r="E984" s="460"/>
      <c r="F984" s="93"/>
      <c r="G984" s="76"/>
      <c r="H984" s="76"/>
      <c r="I984" s="76"/>
      <c r="J984" s="460"/>
    </row>
    <row r="985" spans="3:11" ht="15.75" thickBot="1">
      <c r="C985" s="129" t="s">
        <v>44</v>
      </c>
      <c r="D985" s="129" t="s">
        <v>55</v>
      </c>
      <c r="E985" s="136" t="s">
        <v>57</v>
      </c>
      <c r="F985" s="135" t="s">
        <v>27</v>
      </c>
      <c r="G985" s="133" t="s">
        <v>130</v>
      </c>
      <c r="H985" s="136" t="s">
        <v>46</v>
      </c>
      <c r="I985" s="133" t="s">
        <v>131</v>
      </c>
      <c r="J985" s="133" t="s">
        <v>409</v>
      </c>
      <c r="K985" s="133" t="s">
        <v>410</v>
      </c>
    </row>
    <row r="986" spans="3:11" hidden="1">
      <c r="C986" s="220" t="s">
        <v>431</v>
      </c>
      <c r="D986" s="221"/>
      <c r="E986" s="219">
        <f>HLOOKUP(C986,$AH$2:$BU$3,2,0)</f>
        <v>1750</v>
      </c>
      <c r="F986" s="97">
        <f t="shared" ref="F986:F1020" si="46">D986*E986</f>
        <v>0</v>
      </c>
      <c r="G986" s="161"/>
      <c r="H986" s="142"/>
      <c r="I986" s="130" t="e">
        <f>VLOOKUP(H986,Presupuesto!$B$11:$C$565,2,0)</f>
        <v>#N/A</v>
      </c>
      <c r="J986" s="218" t="s">
        <v>1468</v>
      </c>
      <c r="K986" s="98" t="s">
        <v>393</v>
      </c>
    </row>
    <row r="987" spans="3:11">
      <c r="C987" s="141" t="s">
        <v>431</v>
      </c>
      <c r="D987" s="158">
        <v>2.75</v>
      </c>
      <c r="E987" s="123">
        <v>1750</v>
      </c>
      <c r="F987" s="97">
        <f t="shared" si="46"/>
        <v>4812.5</v>
      </c>
      <c r="G987" s="161" t="s">
        <v>128</v>
      </c>
      <c r="H987" s="142" t="s">
        <v>760</v>
      </c>
      <c r="I987" s="130" t="str">
        <f>VLOOKUP(H987,Presupuesto!$B$11:$C$565,2,0)</f>
        <v>VIATICOS NACIONALES</v>
      </c>
      <c r="J987" s="98" t="s">
        <v>1363</v>
      </c>
      <c r="K987" s="98" t="s">
        <v>393</v>
      </c>
    </row>
    <row r="988" spans="3:11">
      <c r="C988" s="141" t="s">
        <v>431</v>
      </c>
      <c r="D988" s="158">
        <v>2.75</v>
      </c>
      <c r="E988" s="123">
        <v>1750</v>
      </c>
      <c r="F988" s="97">
        <f t="shared" si="46"/>
        <v>4812.5</v>
      </c>
      <c r="G988" s="161" t="s">
        <v>128</v>
      </c>
      <c r="H988" s="142" t="s">
        <v>760</v>
      </c>
      <c r="I988" s="130" t="str">
        <f>VLOOKUP(H988,Presupuesto!$B$11:$C$565,2,0)</f>
        <v>VIATICOS NACIONALES</v>
      </c>
      <c r="J988" s="98" t="s">
        <v>1363</v>
      </c>
      <c r="K988" s="98" t="s">
        <v>411</v>
      </c>
    </row>
    <row r="989" spans="3:11">
      <c r="C989" s="141" t="s">
        <v>431</v>
      </c>
      <c r="D989" s="158">
        <v>2.75</v>
      </c>
      <c r="E989" s="123">
        <v>1750</v>
      </c>
      <c r="F989" s="97">
        <f t="shared" si="46"/>
        <v>4812.5</v>
      </c>
      <c r="G989" s="161" t="s">
        <v>128</v>
      </c>
      <c r="H989" s="142" t="s">
        <v>760</v>
      </c>
      <c r="I989" s="130" t="str">
        <f>VLOOKUP(H989,Presupuesto!$B$11:$C$565,2,0)</f>
        <v>VIATICOS NACIONALES</v>
      </c>
      <c r="J989" s="98" t="s">
        <v>1363</v>
      </c>
      <c r="K989" s="98" t="s">
        <v>394</v>
      </c>
    </row>
    <row r="990" spans="3:11">
      <c r="C990" s="141" t="s">
        <v>431</v>
      </c>
      <c r="D990" s="158">
        <v>2.75</v>
      </c>
      <c r="E990" s="123">
        <v>1750</v>
      </c>
      <c r="F990" s="97">
        <f t="shared" si="46"/>
        <v>4812.5</v>
      </c>
      <c r="G990" s="161" t="s">
        <v>128</v>
      </c>
      <c r="H990" s="142" t="s">
        <v>760</v>
      </c>
      <c r="I990" s="130" t="str">
        <f>VLOOKUP(H990,Presupuesto!$B$11:$C$565,2,0)</f>
        <v>VIATICOS NACIONALES</v>
      </c>
      <c r="J990" s="98" t="s">
        <v>1363</v>
      </c>
      <c r="K990" s="98" t="s">
        <v>395</v>
      </c>
    </row>
    <row r="991" spans="3:11">
      <c r="C991" s="141" t="s">
        <v>431</v>
      </c>
      <c r="D991" s="158">
        <v>2.75</v>
      </c>
      <c r="E991" s="123">
        <v>1750</v>
      </c>
      <c r="F991" s="97">
        <f t="shared" si="46"/>
        <v>4812.5</v>
      </c>
      <c r="G991" s="161" t="s">
        <v>128</v>
      </c>
      <c r="H991" s="142" t="s">
        <v>760</v>
      </c>
      <c r="I991" s="130" t="str">
        <f>VLOOKUP(H991,Presupuesto!$B$11:$C$565,2,0)</f>
        <v>VIATICOS NACIONALES</v>
      </c>
      <c r="J991" s="98" t="s">
        <v>1363</v>
      </c>
      <c r="K991" s="98" t="s">
        <v>396</v>
      </c>
    </row>
    <row r="992" spans="3:11">
      <c r="C992" s="141" t="s">
        <v>431</v>
      </c>
      <c r="D992" s="158">
        <v>2.75</v>
      </c>
      <c r="E992" s="123">
        <v>1750</v>
      </c>
      <c r="F992" s="97">
        <f t="shared" si="46"/>
        <v>4812.5</v>
      </c>
      <c r="G992" s="161" t="s">
        <v>128</v>
      </c>
      <c r="H992" s="142" t="s">
        <v>760</v>
      </c>
      <c r="I992" s="130" t="str">
        <f>VLOOKUP(H992,Presupuesto!$B$11:$C$565,2,0)</f>
        <v>VIATICOS NACIONALES</v>
      </c>
      <c r="J992" s="98" t="s">
        <v>1363</v>
      </c>
      <c r="K992" s="98" t="s">
        <v>397</v>
      </c>
    </row>
    <row r="993" spans="3:11">
      <c r="C993" s="141" t="s">
        <v>431</v>
      </c>
      <c r="D993" s="158">
        <v>2.75</v>
      </c>
      <c r="E993" s="123">
        <v>1750</v>
      </c>
      <c r="F993" s="97">
        <f t="shared" si="46"/>
        <v>4812.5</v>
      </c>
      <c r="G993" s="161" t="s">
        <v>128</v>
      </c>
      <c r="H993" s="142" t="s">
        <v>760</v>
      </c>
      <c r="I993" s="130" t="str">
        <f>VLOOKUP(H993,Presupuesto!$B$11:$C$565,2,0)</f>
        <v>VIATICOS NACIONALES</v>
      </c>
      <c r="J993" s="98" t="s">
        <v>1363</v>
      </c>
      <c r="K993" s="98" t="s">
        <v>398</v>
      </c>
    </row>
    <row r="994" spans="3:11">
      <c r="C994" s="141" t="s">
        <v>431</v>
      </c>
      <c r="D994" s="158">
        <v>2.75</v>
      </c>
      <c r="E994" s="123">
        <v>1750</v>
      </c>
      <c r="F994" s="97">
        <f t="shared" si="46"/>
        <v>4812.5</v>
      </c>
      <c r="G994" s="161" t="s">
        <v>128</v>
      </c>
      <c r="H994" s="142" t="s">
        <v>760</v>
      </c>
      <c r="I994" s="130" t="str">
        <f>VLOOKUP(H994,Presupuesto!$B$11:$C$565,2,0)</f>
        <v>VIATICOS NACIONALES</v>
      </c>
      <c r="J994" s="98" t="s">
        <v>1363</v>
      </c>
      <c r="K994" s="98" t="s">
        <v>399</v>
      </c>
    </row>
    <row r="995" spans="3:11">
      <c r="C995" s="141" t="s">
        <v>2081</v>
      </c>
      <c r="D995" s="158">
        <v>12</v>
      </c>
      <c r="E995" s="123">
        <v>1500</v>
      </c>
      <c r="F995" s="97">
        <f t="shared" si="46"/>
        <v>18000</v>
      </c>
      <c r="G995" s="161" t="s">
        <v>128</v>
      </c>
      <c r="H995" s="142" t="s">
        <v>872</v>
      </c>
      <c r="I995" s="130" t="str">
        <f>VLOOKUP(H995,Presupuesto!$B$11:$C$565,2,0)</f>
        <v>DIESEL</v>
      </c>
      <c r="J995" s="98" t="s">
        <v>1363</v>
      </c>
      <c r="K995" s="98" t="s">
        <v>400</v>
      </c>
    </row>
    <row r="996" spans="3:11" hidden="1">
      <c r="C996" s="141"/>
      <c r="D996" s="158"/>
      <c r="E996" s="123"/>
      <c r="F996" s="97">
        <f t="shared" si="46"/>
        <v>0</v>
      </c>
      <c r="G996" s="161"/>
      <c r="H996" s="142"/>
      <c r="I996" s="130" t="e">
        <f>VLOOKUP(H996,Presupuesto!$B$11:$C$565,2,0)</f>
        <v>#N/A</v>
      </c>
      <c r="J996" s="98" t="str">
        <f t="shared" ref="J996:J1020" si="47">$J$854</f>
        <v>Desarrollo del Sistema de Educación Superior</v>
      </c>
      <c r="K996" s="98" t="s">
        <v>411</v>
      </c>
    </row>
    <row r="997" spans="3:11" hidden="1">
      <c r="C997" s="141"/>
      <c r="D997" s="158"/>
      <c r="E997" s="123"/>
      <c r="F997" s="97">
        <f t="shared" si="46"/>
        <v>0</v>
      </c>
      <c r="G997" s="161"/>
      <c r="H997" s="142"/>
      <c r="I997" s="130" t="e">
        <f>VLOOKUP(H997,Presupuesto!$B$11:$C$565,2,0)</f>
        <v>#N/A</v>
      </c>
      <c r="J997" s="98" t="str">
        <f t="shared" si="47"/>
        <v>Desarrollo del Sistema de Educación Superior</v>
      </c>
      <c r="K997" s="98" t="s">
        <v>411</v>
      </c>
    </row>
    <row r="998" spans="3:11" hidden="1">
      <c r="C998" s="141"/>
      <c r="D998" s="158"/>
      <c r="E998" s="123"/>
      <c r="F998" s="97">
        <f t="shared" si="46"/>
        <v>0</v>
      </c>
      <c r="G998" s="161"/>
      <c r="H998" s="142"/>
      <c r="I998" s="130" t="e">
        <f>VLOOKUP(H998,Presupuesto!$B$11:$C$565,2,0)</f>
        <v>#N/A</v>
      </c>
      <c r="J998" s="98" t="str">
        <f t="shared" si="47"/>
        <v>Desarrollo del Sistema de Educación Superior</v>
      </c>
      <c r="K998" s="98" t="s">
        <v>411</v>
      </c>
    </row>
    <row r="999" spans="3:11" hidden="1">
      <c r="C999" s="141"/>
      <c r="D999" s="158"/>
      <c r="E999" s="123"/>
      <c r="F999" s="97">
        <f t="shared" si="46"/>
        <v>0</v>
      </c>
      <c r="G999" s="161"/>
      <c r="H999" s="142"/>
      <c r="I999" s="130" t="e">
        <f>VLOOKUP(H999,Presupuesto!$B$11:$C$565,2,0)</f>
        <v>#N/A</v>
      </c>
      <c r="J999" s="98" t="str">
        <f t="shared" si="47"/>
        <v>Desarrollo del Sistema de Educación Superior</v>
      </c>
      <c r="K999" s="98" t="s">
        <v>411</v>
      </c>
    </row>
    <row r="1000" spans="3:11" hidden="1">
      <c r="C1000" s="141"/>
      <c r="D1000" s="158"/>
      <c r="E1000" s="123"/>
      <c r="F1000" s="97">
        <f t="shared" si="46"/>
        <v>0</v>
      </c>
      <c r="G1000" s="161"/>
      <c r="H1000" s="142"/>
      <c r="I1000" s="130" t="e">
        <f>VLOOKUP(H1000,Presupuesto!$B$11:$C$565,2,0)</f>
        <v>#N/A</v>
      </c>
      <c r="J1000" s="98" t="str">
        <f t="shared" si="47"/>
        <v>Desarrollo del Sistema de Educación Superior</v>
      </c>
      <c r="K1000" s="98" t="s">
        <v>411</v>
      </c>
    </row>
    <row r="1001" spans="3:11" hidden="1">
      <c r="C1001" s="141"/>
      <c r="D1001" s="158"/>
      <c r="E1001" s="123"/>
      <c r="F1001" s="97">
        <f t="shared" si="46"/>
        <v>0</v>
      </c>
      <c r="G1001" s="161"/>
      <c r="H1001" s="142"/>
      <c r="I1001" s="130" t="e">
        <f>VLOOKUP(H1001,Presupuesto!$B$11:$C$565,2,0)</f>
        <v>#N/A</v>
      </c>
      <c r="J1001" s="98" t="str">
        <f t="shared" si="47"/>
        <v>Desarrollo del Sistema de Educación Superior</v>
      </c>
      <c r="K1001" s="98" t="s">
        <v>411</v>
      </c>
    </row>
    <row r="1002" spans="3:11" hidden="1">
      <c r="C1002" s="141"/>
      <c r="D1002" s="158"/>
      <c r="E1002" s="123"/>
      <c r="F1002" s="97">
        <f t="shared" si="46"/>
        <v>0</v>
      </c>
      <c r="G1002" s="161"/>
      <c r="H1002" s="142"/>
      <c r="I1002" s="130" t="e">
        <f>VLOOKUP(H1002,Presupuesto!$B$11:$C$565,2,0)</f>
        <v>#N/A</v>
      </c>
      <c r="J1002" s="98" t="str">
        <f t="shared" si="47"/>
        <v>Desarrollo del Sistema de Educación Superior</v>
      </c>
      <c r="K1002" s="98" t="s">
        <v>411</v>
      </c>
    </row>
    <row r="1003" spans="3:11" hidden="1">
      <c r="C1003" s="141"/>
      <c r="D1003" s="158"/>
      <c r="E1003" s="123"/>
      <c r="F1003" s="97">
        <f t="shared" si="46"/>
        <v>0</v>
      </c>
      <c r="G1003" s="161"/>
      <c r="H1003" s="142"/>
      <c r="I1003" s="130" t="e">
        <f>VLOOKUP(H1003,Presupuesto!$B$11:$C$565,2,0)</f>
        <v>#N/A</v>
      </c>
      <c r="J1003" s="98" t="str">
        <f t="shared" si="47"/>
        <v>Desarrollo del Sistema de Educación Superior</v>
      </c>
      <c r="K1003" s="98" t="s">
        <v>411</v>
      </c>
    </row>
    <row r="1004" spans="3:11" hidden="1">
      <c r="C1004" s="141"/>
      <c r="D1004" s="158"/>
      <c r="E1004" s="123"/>
      <c r="F1004" s="97">
        <f t="shared" si="46"/>
        <v>0</v>
      </c>
      <c r="G1004" s="161"/>
      <c r="H1004" s="142"/>
      <c r="I1004" s="130" t="e">
        <f>VLOOKUP(H1004,Presupuesto!$B$11:$C$565,2,0)</f>
        <v>#N/A</v>
      </c>
      <c r="J1004" s="98" t="str">
        <f t="shared" si="47"/>
        <v>Desarrollo del Sistema de Educación Superior</v>
      </c>
      <c r="K1004" s="98" t="s">
        <v>411</v>
      </c>
    </row>
    <row r="1005" spans="3:11" hidden="1">
      <c r="C1005" s="141"/>
      <c r="D1005" s="158"/>
      <c r="E1005" s="123"/>
      <c r="F1005" s="97">
        <f t="shared" si="46"/>
        <v>0</v>
      </c>
      <c r="G1005" s="161"/>
      <c r="H1005" s="142"/>
      <c r="I1005" s="130" t="e">
        <f>VLOOKUP(H1005,Presupuesto!$B$11:$C$565,2,0)</f>
        <v>#N/A</v>
      </c>
      <c r="J1005" s="98" t="str">
        <f t="shared" si="47"/>
        <v>Desarrollo del Sistema de Educación Superior</v>
      </c>
      <c r="K1005" s="98" t="s">
        <v>411</v>
      </c>
    </row>
    <row r="1006" spans="3:11" hidden="1">
      <c r="C1006" s="141"/>
      <c r="D1006" s="158"/>
      <c r="E1006" s="123"/>
      <c r="F1006" s="97">
        <f t="shared" si="46"/>
        <v>0</v>
      </c>
      <c r="G1006" s="161"/>
      <c r="H1006" s="142"/>
      <c r="I1006" s="130" t="e">
        <f>VLOOKUP(H1006,Presupuesto!$B$11:$C$565,2,0)</f>
        <v>#N/A</v>
      </c>
      <c r="J1006" s="98" t="str">
        <f t="shared" si="47"/>
        <v>Desarrollo del Sistema de Educación Superior</v>
      </c>
      <c r="K1006" s="98" t="s">
        <v>411</v>
      </c>
    </row>
    <row r="1007" spans="3:11" hidden="1">
      <c r="C1007" s="141"/>
      <c r="D1007" s="158"/>
      <c r="E1007" s="123"/>
      <c r="F1007" s="97">
        <f t="shared" si="46"/>
        <v>0</v>
      </c>
      <c r="G1007" s="161"/>
      <c r="H1007" s="142"/>
      <c r="I1007" s="130" t="e">
        <f>VLOOKUP(H1007,Presupuesto!$B$11:$C$565,2,0)</f>
        <v>#N/A</v>
      </c>
      <c r="J1007" s="98" t="str">
        <f t="shared" si="47"/>
        <v>Desarrollo del Sistema de Educación Superior</v>
      </c>
      <c r="K1007" s="98" t="s">
        <v>411</v>
      </c>
    </row>
    <row r="1008" spans="3:11" hidden="1">
      <c r="C1008" s="143"/>
      <c r="D1008" s="151"/>
      <c r="E1008" s="118"/>
      <c r="F1008" s="97">
        <f t="shared" si="46"/>
        <v>0</v>
      </c>
      <c r="G1008" s="161"/>
      <c r="H1008" s="144"/>
      <c r="I1008" s="130" t="e">
        <f>VLOOKUP(H1008,Presupuesto!$B$11:$C$565,2,0)</f>
        <v>#N/A</v>
      </c>
      <c r="J1008" s="98" t="str">
        <f t="shared" si="47"/>
        <v>Desarrollo del Sistema de Educación Superior</v>
      </c>
      <c r="K1008" s="98" t="s">
        <v>411</v>
      </c>
    </row>
    <row r="1009" spans="3:11" hidden="1">
      <c r="C1009" s="143"/>
      <c r="D1009" s="151"/>
      <c r="E1009" s="118"/>
      <c r="F1009" s="97">
        <f t="shared" si="46"/>
        <v>0</v>
      </c>
      <c r="G1009" s="161"/>
      <c r="H1009" s="144"/>
      <c r="I1009" s="130" t="e">
        <f>VLOOKUP(H1009,Presupuesto!$B$11:$C$565,2,0)</f>
        <v>#N/A</v>
      </c>
      <c r="J1009" s="98" t="str">
        <f t="shared" si="47"/>
        <v>Desarrollo del Sistema de Educación Superior</v>
      </c>
      <c r="K1009" s="98" t="s">
        <v>411</v>
      </c>
    </row>
    <row r="1010" spans="3:11" hidden="1">
      <c r="C1010" s="143"/>
      <c r="D1010" s="151"/>
      <c r="E1010" s="118"/>
      <c r="F1010" s="97">
        <f t="shared" si="46"/>
        <v>0</v>
      </c>
      <c r="G1010" s="161"/>
      <c r="H1010" s="144"/>
      <c r="I1010" s="130" t="e">
        <f>VLOOKUP(H1010,Presupuesto!$B$11:$C$565,2,0)</f>
        <v>#N/A</v>
      </c>
      <c r="J1010" s="98" t="str">
        <f t="shared" si="47"/>
        <v>Desarrollo del Sistema de Educación Superior</v>
      </c>
      <c r="K1010" s="98" t="s">
        <v>411</v>
      </c>
    </row>
    <row r="1011" spans="3:11" hidden="1">
      <c r="C1011" s="143"/>
      <c r="D1011" s="151"/>
      <c r="E1011" s="118"/>
      <c r="F1011" s="97">
        <f t="shared" si="46"/>
        <v>0</v>
      </c>
      <c r="G1011" s="161"/>
      <c r="H1011" s="144"/>
      <c r="I1011" s="130" t="e">
        <f>VLOOKUP(H1011,Presupuesto!$B$11:$C$565,2,0)</f>
        <v>#N/A</v>
      </c>
      <c r="J1011" s="98" t="str">
        <f t="shared" si="47"/>
        <v>Desarrollo del Sistema de Educación Superior</v>
      </c>
      <c r="K1011" s="98" t="s">
        <v>411</v>
      </c>
    </row>
    <row r="1012" spans="3:11" hidden="1">
      <c r="C1012" s="143"/>
      <c r="D1012" s="151"/>
      <c r="E1012" s="118"/>
      <c r="F1012" s="97">
        <f t="shared" si="46"/>
        <v>0</v>
      </c>
      <c r="G1012" s="161"/>
      <c r="H1012" s="144"/>
      <c r="I1012" s="130" t="e">
        <f>VLOOKUP(H1012,Presupuesto!$B$11:$C$565,2,0)</f>
        <v>#N/A</v>
      </c>
      <c r="J1012" s="98" t="str">
        <f t="shared" si="47"/>
        <v>Desarrollo del Sistema de Educación Superior</v>
      </c>
      <c r="K1012" s="98" t="s">
        <v>411</v>
      </c>
    </row>
    <row r="1013" spans="3:11" hidden="1">
      <c r="C1013" s="143"/>
      <c r="D1013" s="151"/>
      <c r="E1013" s="118"/>
      <c r="F1013" s="97">
        <f t="shared" si="46"/>
        <v>0</v>
      </c>
      <c r="G1013" s="161"/>
      <c r="H1013" s="144"/>
      <c r="I1013" s="130" t="e">
        <f>VLOOKUP(H1013,Presupuesto!$B$11:$C$565,2,0)</f>
        <v>#N/A</v>
      </c>
      <c r="J1013" s="98" t="str">
        <f t="shared" si="47"/>
        <v>Desarrollo del Sistema de Educación Superior</v>
      </c>
      <c r="K1013" s="98" t="s">
        <v>411</v>
      </c>
    </row>
    <row r="1014" spans="3:11" hidden="1">
      <c r="C1014" s="143"/>
      <c r="D1014" s="151"/>
      <c r="E1014" s="118"/>
      <c r="F1014" s="97">
        <f t="shared" si="46"/>
        <v>0</v>
      </c>
      <c r="G1014" s="161"/>
      <c r="H1014" s="144"/>
      <c r="I1014" s="130" t="e">
        <f>VLOOKUP(H1014,Presupuesto!$B$11:$C$565,2,0)</f>
        <v>#N/A</v>
      </c>
      <c r="J1014" s="98" t="str">
        <f t="shared" si="47"/>
        <v>Desarrollo del Sistema de Educación Superior</v>
      </c>
      <c r="K1014" s="98" t="s">
        <v>411</v>
      </c>
    </row>
    <row r="1015" spans="3:11" hidden="1">
      <c r="C1015" s="143"/>
      <c r="D1015" s="151"/>
      <c r="E1015" s="118"/>
      <c r="F1015" s="97">
        <f t="shared" si="46"/>
        <v>0</v>
      </c>
      <c r="G1015" s="161"/>
      <c r="H1015" s="144"/>
      <c r="I1015" s="130" t="e">
        <f>VLOOKUP(H1015,Presupuesto!$B$11:$C$565,2,0)</f>
        <v>#N/A</v>
      </c>
      <c r="J1015" s="98" t="str">
        <f t="shared" si="47"/>
        <v>Desarrollo del Sistema de Educación Superior</v>
      </c>
      <c r="K1015" s="98" t="s">
        <v>411</v>
      </c>
    </row>
    <row r="1016" spans="3:11" hidden="1">
      <c r="C1016" s="145"/>
      <c r="D1016" s="151"/>
      <c r="E1016" s="118"/>
      <c r="F1016" s="97">
        <f t="shared" si="46"/>
        <v>0</v>
      </c>
      <c r="G1016" s="161"/>
      <c r="H1016" s="146"/>
      <c r="I1016" s="130" t="e">
        <f>VLOOKUP(H1016,Presupuesto!$B$11:$C$565,2,0)</f>
        <v>#N/A</v>
      </c>
      <c r="J1016" s="98" t="str">
        <f t="shared" si="47"/>
        <v>Desarrollo del Sistema de Educación Superior</v>
      </c>
      <c r="K1016" s="98" t="s">
        <v>402</v>
      </c>
    </row>
    <row r="1017" spans="3:11" hidden="1">
      <c r="C1017" s="145"/>
      <c r="D1017" s="151"/>
      <c r="E1017" s="118"/>
      <c r="F1017" s="97">
        <f t="shared" si="46"/>
        <v>0</v>
      </c>
      <c r="G1017" s="161"/>
      <c r="H1017" s="146"/>
      <c r="I1017" s="130" t="e">
        <f>VLOOKUP(H1017,Presupuesto!$B$11:$C$565,2,0)</f>
        <v>#N/A</v>
      </c>
      <c r="J1017" s="98" t="str">
        <f t="shared" si="47"/>
        <v>Desarrollo del Sistema de Educación Superior</v>
      </c>
      <c r="K1017" s="98" t="s">
        <v>411</v>
      </c>
    </row>
    <row r="1018" spans="3:11" hidden="1">
      <c r="C1018" s="145"/>
      <c r="D1018" s="151"/>
      <c r="E1018" s="118"/>
      <c r="F1018" s="97">
        <f t="shared" si="46"/>
        <v>0</v>
      </c>
      <c r="G1018" s="161"/>
      <c r="H1018" s="146"/>
      <c r="I1018" s="130" t="e">
        <f>VLOOKUP(H1018,Presupuesto!$B$11:$C$565,2,0)</f>
        <v>#N/A</v>
      </c>
      <c r="J1018" s="98" t="str">
        <f t="shared" si="47"/>
        <v>Desarrollo del Sistema de Educación Superior</v>
      </c>
      <c r="K1018" s="98" t="s">
        <v>411</v>
      </c>
    </row>
    <row r="1019" spans="3:11" hidden="1">
      <c r="C1019" s="145"/>
      <c r="D1019" s="151"/>
      <c r="E1019" s="118"/>
      <c r="F1019" s="97">
        <f t="shared" si="46"/>
        <v>0</v>
      </c>
      <c r="G1019" s="161"/>
      <c r="H1019" s="146"/>
      <c r="I1019" s="130" t="e">
        <f>VLOOKUP(H1019,Presupuesto!$B$11:$C$565,2,0)</f>
        <v>#N/A</v>
      </c>
      <c r="J1019" s="98" t="str">
        <f t="shared" si="47"/>
        <v>Desarrollo del Sistema de Educación Superior</v>
      </c>
      <c r="K1019" s="98" t="s">
        <v>411</v>
      </c>
    </row>
    <row r="1020" spans="3:11" ht="15.75" hidden="1" thickBot="1">
      <c r="C1020" s="147"/>
      <c r="D1020" s="159"/>
      <c r="E1020" s="103"/>
      <c r="F1020" s="105">
        <f t="shared" si="46"/>
        <v>0</v>
      </c>
      <c r="G1020" s="162"/>
      <c r="H1020" s="148"/>
      <c r="I1020" s="132" t="e">
        <f>VLOOKUP(H1020,Presupuesto!$B$11:$C$565,2,0)</f>
        <v>#N/A</v>
      </c>
      <c r="J1020" s="106" t="str">
        <f t="shared" si="47"/>
        <v>Desarrollo del Sistema de Educación Superior</v>
      </c>
      <c r="K1020" s="124" t="s">
        <v>393</v>
      </c>
    </row>
    <row r="1022" spans="3:11" ht="15.75" thickBot="1"/>
    <row r="1023" spans="3:11" ht="15.75" thickBot="1">
      <c r="C1023" s="157" t="s">
        <v>53</v>
      </c>
      <c r="D1023" s="373">
        <f>SUM(F1030:F1064)</f>
        <v>12500</v>
      </c>
      <c r="E1023" s="460"/>
      <c r="F1023" s="70"/>
      <c r="G1023" s="79"/>
      <c r="H1023" s="70"/>
      <c r="I1023" s="70"/>
      <c r="J1023" s="460"/>
    </row>
    <row r="1024" spans="3:11">
      <c r="C1024" s="70"/>
      <c r="D1024" s="31"/>
      <c r="E1024" s="93"/>
      <c r="F1024" s="93"/>
      <c r="G1024" s="93"/>
      <c r="H1024" s="76"/>
      <c r="I1024" s="76"/>
      <c r="J1024" s="76"/>
    </row>
    <row r="1025" spans="3:11">
      <c r="C1025" s="70"/>
      <c r="D1025" s="31"/>
      <c r="E1025" s="93"/>
      <c r="F1025" s="93"/>
      <c r="G1025" s="93"/>
      <c r="H1025" s="76"/>
      <c r="I1025" s="76"/>
      <c r="J1025" s="76"/>
    </row>
    <row r="1026" spans="3:11" ht="15.75">
      <c r="C1026" s="202" t="s">
        <v>391</v>
      </c>
      <c r="D1026" s="369">
        <v>111110</v>
      </c>
      <c r="E1026" s="93"/>
      <c r="F1026" s="93"/>
      <c r="G1026" s="93"/>
      <c r="H1026" s="76"/>
      <c r="I1026" s="76"/>
      <c r="J1026" s="76"/>
    </row>
    <row r="1027" spans="3:11" ht="18.75">
      <c r="C1027" s="210" t="str">
        <f>IFERROR(VLOOKUP(D1026,'1. Desarrollo e Innov. Curricu.'!$F:$G,2,FALSE),IFERROR(VLOOKUP(D1026,'2. Investigación Científica'!$F:$G,2,FALSE),IFERROR(VLOOKUP(D1026,'3. Vinculación Univ. Sociedad'!$F:$G,2,FALSE),IFERROR(VLOOKUP(D1026,'4. Docencia y Profesorado Univ.'!$F:$G,2,FALSE),IFERROR(VLOOKUP(D1026,'5. Estudiantes y Graduados'!$F:$G,2,FALSE),IFERROR(VLOOKUP(D1026,'11. Gestion Administrativa'!$F:$G,2,FALSE),IFERROR(VLOOKUP(D1026,'13. Gestión Académica'!$F:$G,2,FALSE),IFERROR(VLOOKUP(D1026,'9. Asegura. de la Calid. y M'!$F:$G,2,FALSE),IFERROR(VLOOKUP(D1026,'6. Gestión del Conocimiento'!$F:$G,2,FALSE),IFERROR(VLOOKUP(D1026,'15. Gobernabilidad y Proceso...'!$F:$G,2,FALSE),IFERROR(VLOOKUP(D1026,'12. Gestión del Talento Humano'!$F:$G,2,FALSE),IFERROR(VLOOKUP(D1026,'14. Internacional... de la E.S.'!$F:$G,2,FALSE),IFERROR(VLOOKUP(D1026,'10. Posgrado'!$F:$G,2,FALSE),IFERROR(VLOOKUP(D1026,'17. Gestión TIC'!$F:$G,2,FALSE),IFERROR(VLOOKUP(D1026,'16. Desa. del Sistema Educ.Sup.'!$F:$G,2,FALSE),IFERROR(VLOOKUP(D1026,'8. Cultura de Inno. Insti...'!$F:$G,2,FALSE),VLOOKUP(D1026,'7. Lo Esencial de la Reforma U.'!$F:$G,2,0)))))))))))))))))</f>
        <v>Elaborar la liquidación del fondo rotatorio asignado al ITS Tela</v>
      </c>
      <c r="D1027" s="31"/>
      <c r="E1027" s="93"/>
      <c r="F1027" s="93"/>
      <c r="G1027" s="93"/>
      <c r="H1027" s="76"/>
      <c r="I1027" s="76"/>
      <c r="J1027" s="76"/>
    </row>
    <row r="1028" spans="3:11" ht="15.75" thickBot="1">
      <c r="C1028" s="460"/>
      <c r="D1028" s="460"/>
      <c r="E1028" s="460"/>
      <c r="F1028" s="93"/>
      <c r="G1028" s="76"/>
      <c r="H1028" s="76"/>
      <c r="I1028" s="76"/>
      <c r="J1028" s="460"/>
    </row>
    <row r="1029" spans="3:11" ht="15.75" thickBot="1">
      <c r="C1029" s="129" t="s">
        <v>44</v>
      </c>
      <c r="D1029" s="129" t="s">
        <v>55</v>
      </c>
      <c r="E1029" s="136" t="s">
        <v>57</v>
      </c>
      <c r="F1029" s="135" t="s">
        <v>27</v>
      </c>
      <c r="G1029" s="133" t="s">
        <v>130</v>
      </c>
      <c r="H1029" s="136" t="s">
        <v>46</v>
      </c>
      <c r="I1029" s="133" t="s">
        <v>131</v>
      </c>
      <c r="J1029" s="133" t="s">
        <v>409</v>
      </c>
      <c r="K1029" s="133" t="s">
        <v>410</v>
      </c>
    </row>
    <row r="1030" spans="3:11" hidden="1">
      <c r="C1030" s="220" t="s">
        <v>431</v>
      </c>
      <c r="D1030" s="221"/>
      <c r="E1030" s="219">
        <f>HLOOKUP(C1030,$AH$2:$BU$3,2,0)</f>
        <v>1750</v>
      </c>
      <c r="F1030" s="97">
        <f t="shared" ref="F1030:F1064" si="48">D1030*E1030</f>
        <v>0</v>
      </c>
      <c r="G1030" s="161"/>
      <c r="H1030" s="142"/>
      <c r="I1030" s="130" t="e">
        <f>VLOOKUP(H1030,Presupuesto!$B$11:$C$565,2,0)</f>
        <v>#N/A</v>
      </c>
      <c r="J1030" s="218" t="s">
        <v>1468</v>
      </c>
      <c r="K1030" s="98" t="s">
        <v>393</v>
      </c>
    </row>
    <row r="1031" spans="3:11">
      <c r="C1031" s="141" t="s">
        <v>431</v>
      </c>
      <c r="D1031" s="158">
        <v>2.75</v>
      </c>
      <c r="E1031" s="123">
        <v>1750</v>
      </c>
      <c r="F1031" s="97">
        <f t="shared" si="48"/>
        <v>4812.5</v>
      </c>
      <c r="G1031" s="161" t="s">
        <v>128</v>
      </c>
      <c r="H1031" s="142" t="s">
        <v>760</v>
      </c>
      <c r="I1031" s="130" t="str">
        <f>VLOOKUP(H1031,Presupuesto!$B$11:$C$565,2,0)</f>
        <v>VIATICOS NACIONALES</v>
      </c>
      <c r="J1031" s="98" t="s">
        <v>1363</v>
      </c>
      <c r="K1031" s="98" t="s">
        <v>403</v>
      </c>
    </row>
    <row r="1032" spans="3:11">
      <c r="C1032" s="141" t="s">
        <v>2082</v>
      </c>
      <c r="D1032" s="158">
        <v>1</v>
      </c>
      <c r="E1032" s="123">
        <v>1500</v>
      </c>
      <c r="F1032" s="97">
        <f t="shared" si="48"/>
        <v>1500</v>
      </c>
      <c r="G1032" s="161" t="s">
        <v>128</v>
      </c>
      <c r="H1032" s="142" t="s">
        <v>872</v>
      </c>
      <c r="I1032" s="130" t="str">
        <f>VLOOKUP(H1032,Presupuesto!$B$11:$C$565,2,0)</f>
        <v>DIESEL</v>
      </c>
      <c r="J1032" s="98" t="s">
        <v>1363</v>
      </c>
      <c r="K1032" s="98" t="s">
        <v>403</v>
      </c>
    </row>
    <row r="1033" spans="3:11">
      <c r="C1033" s="141" t="s">
        <v>423</v>
      </c>
      <c r="D1033" s="158">
        <v>2.75</v>
      </c>
      <c r="E1033" s="123">
        <v>2250</v>
      </c>
      <c r="F1033" s="97">
        <f t="shared" si="48"/>
        <v>6187.5</v>
      </c>
      <c r="G1033" s="161" t="s">
        <v>128</v>
      </c>
      <c r="H1033" s="142" t="s">
        <v>760</v>
      </c>
      <c r="I1033" s="130" t="str">
        <f>VLOOKUP(H1033,Presupuesto!$B$11:$C$565,2,0)</f>
        <v>VIATICOS NACIONALES</v>
      </c>
      <c r="J1033" s="98" t="s">
        <v>1363</v>
      </c>
      <c r="K1033" s="98" t="s">
        <v>403</v>
      </c>
    </row>
    <row r="1034" spans="3:11" hidden="1">
      <c r="C1034" s="141"/>
      <c r="D1034" s="158"/>
      <c r="E1034" s="123"/>
      <c r="F1034" s="97">
        <f t="shared" si="48"/>
        <v>0</v>
      </c>
      <c r="G1034" s="161"/>
      <c r="H1034" s="142"/>
      <c r="I1034" s="130" t="e">
        <f>VLOOKUP(H1034,Presupuesto!$B$11:$C$565,2,0)</f>
        <v>#N/A</v>
      </c>
      <c r="J1034" s="98" t="str">
        <f t="shared" ref="J1034:J1064" si="49">$J$854</f>
        <v>Desarrollo del Sistema de Educación Superior</v>
      </c>
      <c r="K1034" s="98" t="s">
        <v>411</v>
      </c>
    </row>
    <row r="1035" spans="3:11" hidden="1">
      <c r="C1035" s="141"/>
      <c r="D1035" s="158"/>
      <c r="E1035" s="123"/>
      <c r="F1035" s="97">
        <f t="shared" si="48"/>
        <v>0</v>
      </c>
      <c r="G1035" s="161"/>
      <c r="H1035" s="142"/>
      <c r="I1035" s="130" t="e">
        <f>VLOOKUP(H1035,Presupuesto!$B$11:$C$565,2,0)</f>
        <v>#N/A</v>
      </c>
      <c r="J1035" s="98" t="str">
        <f t="shared" si="49"/>
        <v>Desarrollo del Sistema de Educación Superior</v>
      </c>
      <c r="K1035" s="98" t="s">
        <v>400</v>
      </c>
    </row>
    <row r="1036" spans="3:11" hidden="1">
      <c r="C1036" s="141"/>
      <c r="D1036" s="158"/>
      <c r="E1036" s="123"/>
      <c r="F1036" s="97">
        <f t="shared" si="48"/>
        <v>0</v>
      </c>
      <c r="G1036" s="161"/>
      <c r="H1036" s="142"/>
      <c r="I1036" s="130" t="e">
        <f>VLOOKUP(H1036,Presupuesto!$B$11:$C$565,2,0)</f>
        <v>#N/A</v>
      </c>
      <c r="J1036" s="98" t="str">
        <f t="shared" si="49"/>
        <v>Desarrollo del Sistema de Educación Superior</v>
      </c>
      <c r="K1036" s="98" t="s">
        <v>411</v>
      </c>
    </row>
    <row r="1037" spans="3:11" hidden="1">
      <c r="C1037" s="141"/>
      <c r="D1037" s="158"/>
      <c r="E1037" s="123"/>
      <c r="F1037" s="97">
        <f t="shared" si="48"/>
        <v>0</v>
      </c>
      <c r="G1037" s="161"/>
      <c r="H1037" s="142"/>
      <c r="I1037" s="130" t="e">
        <f>VLOOKUP(H1037,Presupuesto!$B$11:$C$565,2,0)</f>
        <v>#N/A</v>
      </c>
      <c r="J1037" s="98" t="str">
        <f t="shared" si="49"/>
        <v>Desarrollo del Sistema de Educación Superior</v>
      </c>
      <c r="K1037" s="98" t="s">
        <v>411</v>
      </c>
    </row>
    <row r="1038" spans="3:11" hidden="1">
      <c r="C1038" s="141"/>
      <c r="D1038" s="158"/>
      <c r="E1038" s="123"/>
      <c r="F1038" s="97">
        <f t="shared" si="48"/>
        <v>0</v>
      </c>
      <c r="G1038" s="161"/>
      <c r="H1038" s="142"/>
      <c r="I1038" s="130" t="e">
        <f>VLOOKUP(H1038,Presupuesto!$B$11:$C$565,2,0)</f>
        <v>#N/A</v>
      </c>
      <c r="J1038" s="98" t="str">
        <f t="shared" si="49"/>
        <v>Desarrollo del Sistema de Educación Superior</v>
      </c>
      <c r="K1038" s="98" t="s">
        <v>411</v>
      </c>
    </row>
    <row r="1039" spans="3:11" hidden="1">
      <c r="C1039" s="141"/>
      <c r="D1039" s="158"/>
      <c r="E1039" s="123"/>
      <c r="F1039" s="97">
        <f t="shared" si="48"/>
        <v>0</v>
      </c>
      <c r="G1039" s="161"/>
      <c r="H1039" s="142"/>
      <c r="I1039" s="130" t="e">
        <f>VLOOKUP(H1039,Presupuesto!$B$11:$C$565,2,0)</f>
        <v>#N/A</v>
      </c>
      <c r="J1039" s="98" t="str">
        <f t="shared" si="49"/>
        <v>Desarrollo del Sistema de Educación Superior</v>
      </c>
      <c r="K1039" s="98" t="s">
        <v>411</v>
      </c>
    </row>
    <row r="1040" spans="3:11" hidden="1">
      <c r="C1040" s="141"/>
      <c r="D1040" s="158"/>
      <c r="E1040" s="123"/>
      <c r="F1040" s="97">
        <f t="shared" si="48"/>
        <v>0</v>
      </c>
      <c r="G1040" s="161"/>
      <c r="H1040" s="142"/>
      <c r="I1040" s="130" t="e">
        <f>VLOOKUP(H1040,Presupuesto!$B$11:$C$565,2,0)</f>
        <v>#N/A</v>
      </c>
      <c r="J1040" s="98" t="str">
        <f t="shared" si="49"/>
        <v>Desarrollo del Sistema de Educación Superior</v>
      </c>
      <c r="K1040" s="98" t="s">
        <v>411</v>
      </c>
    </row>
    <row r="1041" spans="3:11" hidden="1">
      <c r="C1041" s="141"/>
      <c r="D1041" s="158"/>
      <c r="E1041" s="123"/>
      <c r="F1041" s="97">
        <f t="shared" si="48"/>
        <v>0</v>
      </c>
      <c r="G1041" s="161"/>
      <c r="H1041" s="142"/>
      <c r="I1041" s="130" t="e">
        <f>VLOOKUP(H1041,Presupuesto!$B$11:$C$565,2,0)</f>
        <v>#N/A</v>
      </c>
      <c r="J1041" s="98" t="str">
        <f t="shared" si="49"/>
        <v>Desarrollo del Sistema de Educación Superior</v>
      </c>
      <c r="K1041" s="98" t="s">
        <v>411</v>
      </c>
    </row>
    <row r="1042" spans="3:11" hidden="1">
      <c r="C1042" s="141"/>
      <c r="D1042" s="158"/>
      <c r="E1042" s="123"/>
      <c r="F1042" s="97">
        <f t="shared" si="48"/>
        <v>0</v>
      </c>
      <c r="G1042" s="161"/>
      <c r="H1042" s="142"/>
      <c r="I1042" s="130" t="e">
        <f>VLOOKUP(H1042,Presupuesto!$B$11:$C$565,2,0)</f>
        <v>#N/A</v>
      </c>
      <c r="J1042" s="98" t="str">
        <f t="shared" si="49"/>
        <v>Desarrollo del Sistema de Educación Superior</v>
      </c>
      <c r="K1042" s="98" t="s">
        <v>411</v>
      </c>
    </row>
    <row r="1043" spans="3:11" hidden="1">
      <c r="C1043" s="141"/>
      <c r="D1043" s="158"/>
      <c r="E1043" s="123"/>
      <c r="F1043" s="97">
        <f t="shared" si="48"/>
        <v>0</v>
      </c>
      <c r="G1043" s="161"/>
      <c r="H1043" s="142"/>
      <c r="I1043" s="130" t="e">
        <f>VLOOKUP(H1043,Presupuesto!$B$11:$C$565,2,0)</f>
        <v>#N/A</v>
      </c>
      <c r="J1043" s="98" t="str">
        <f t="shared" si="49"/>
        <v>Desarrollo del Sistema de Educación Superior</v>
      </c>
      <c r="K1043" s="98" t="s">
        <v>411</v>
      </c>
    </row>
    <row r="1044" spans="3:11" hidden="1">
      <c r="C1044" s="141"/>
      <c r="D1044" s="158"/>
      <c r="E1044" s="123"/>
      <c r="F1044" s="97">
        <f t="shared" si="48"/>
        <v>0</v>
      </c>
      <c r="G1044" s="161"/>
      <c r="H1044" s="142"/>
      <c r="I1044" s="130" t="e">
        <f>VLOOKUP(H1044,Presupuesto!$B$11:$C$565,2,0)</f>
        <v>#N/A</v>
      </c>
      <c r="J1044" s="98" t="str">
        <f t="shared" si="49"/>
        <v>Desarrollo del Sistema de Educación Superior</v>
      </c>
      <c r="K1044" s="98" t="s">
        <v>411</v>
      </c>
    </row>
    <row r="1045" spans="3:11" hidden="1">
      <c r="C1045" s="141"/>
      <c r="D1045" s="158"/>
      <c r="E1045" s="123"/>
      <c r="F1045" s="97">
        <f t="shared" si="48"/>
        <v>0</v>
      </c>
      <c r="G1045" s="161"/>
      <c r="H1045" s="142"/>
      <c r="I1045" s="130" t="e">
        <f>VLOOKUP(H1045,Presupuesto!$B$11:$C$565,2,0)</f>
        <v>#N/A</v>
      </c>
      <c r="J1045" s="98" t="str">
        <f t="shared" si="49"/>
        <v>Desarrollo del Sistema de Educación Superior</v>
      </c>
      <c r="K1045" s="98" t="s">
        <v>411</v>
      </c>
    </row>
    <row r="1046" spans="3:11" hidden="1">
      <c r="C1046" s="141"/>
      <c r="D1046" s="158"/>
      <c r="E1046" s="123"/>
      <c r="F1046" s="97">
        <f t="shared" si="48"/>
        <v>0</v>
      </c>
      <c r="G1046" s="161"/>
      <c r="H1046" s="142"/>
      <c r="I1046" s="130" t="e">
        <f>VLOOKUP(H1046,Presupuesto!$B$11:$C$565,2,0)</f>
        <v>#N/A</v>
      </c>
      <c r="J1046" s="98" t="str">
        <f t="shared" si="49"/>
        <v>Desarrollo del Sistema de Educación Superior</v>
      </c>
      <c r="K1046" s="98" t="s">
        <v>411</v>
      </c>
    </row>
    <row r="1047" spans="3:11" hidden="1">
      <c r="C1047" s="141"/>
      <c r="D1047" s="158"/>
      <c r="E1047" s="123"/>
      <c r="F1047" s="97">
        <f t="shared" si="48"/>
        <v>0</v>
      </c>
      <c r="G1047" s="161"/>
      <c r="H1047" s="142"/>
      <c r="I1047" s="130" t="e">
        <f>VLOOKUP(H1047,Presupuesto!$B$11:$C$565,2,0)</f>
        <v>#N/A</v>
      </c>
      <c r="J1047" s="98" t="str">
        <f t="shared" si="49"/>
        <v>Desarrollo del Sistema de Educación Superior</v>
      </c>
      <c r="K1047" s="98" t="s">
        <v>411</v>
      </c>
    </row>
    <row r="1048" spans="3:11" hidden="1">
      <c r="C1048" s="141"/>
      <c r="D1048" s="158"/>
      <c r="E1048" s="123"/>
      <c r="F1048" s="97">
        <f t="shared" si="48"/>
        <v>0</v>
      </c>
      <c r="G1048" s="161"/>
      <c r="H1048" s="142"/>
      <c r="I1048" s="130" t="e">
        <f>VLOOKUP(H1048,Presupuesto!$B$11:$C$565,2,0)</f>
        <v>#N/A</v>
      </c>
      <c r="J1048" s="98" t="str">
        <f t="shared" si="49"/>
        <v>Desarrollo del Sistema de Educación Superior</v>
      </c>
      <c r="K1048" s="98" t="s">
        <v>411</v>
      </c>
    </row>
    <row r="1049" spans="3:11" hidden="1">
      <c r="C1049" s="141"/>
      <c r="D1049" s="158"/>
      <c r="E1049" s="123"/>
      <c r="F1049" s="97">
        <f t="shared" si="48"/>
        <v>0</v>
      </c>
      <c r="G1049" s="161"/>
      <c r="H1049" s="142"/>
      <c r="I1049" s="130" t="e">
        <f>VLOOKUP(H1049,Presupuesto!$B$11:$C$565,2,0)</f>
        <v>#N/A</v>
      </c>
      <c r="J1049" s="98" t="str">
        <f t="shared" si="49"/>
        <v>Desarrollo del Sistema de Educación Superior</v>
      </c>
      <c r="K1049" s="98" t="s">
        <v>411</v>
      </c>
    </row>
    <row r="1050" spans="3:11" hidden="1">
      <c r="C1050" s="141"/>
      <c r="D1050" s="158"/>
      <c r="E1050" s="123"/>
      <c r="F1050" s="97">
        <f t="shared" si="48"/>
        <v>0</v>
      </c>
      <c r="G1050" s="161"/>
      <c r="H1050" s="142"/>
      <c r="I1050" s="130" t="e">
        <f>VLOOKUP(H1050,Presupuesto!$B$11:$C$565,2,0)</f>
        <v>#N/A</v>
      </c>
      <c r="J1050" s="98" t="str">
        <f t="shared" si="49"/>
        <v>Desarrollo del Sistema de Educación Superior</v>
      </c>
      <c r="K1050" s="98" t="s">
        <v>411</v>
      </c>
    </row>
    <row r="1051" spans="3:11" hidden="1">
      <c r="C1051" s="141"/>
      <c r="D1051" s="158"/>
      <c r="E1051" s="123"/>
      <c r="F1051" s="97">
        <f t="shared" si="48"/>
        <v>0</v>
      </c>
      <c r="G1051" s="161"/>
      <c r="H1051" s="142"/>
      <c r="I1051" s="130" t="e">
        <f>VLOOKUP(H1051,Presupuesto!$B$11:$C$565,2,0)</f>
        <v>#N/A</v>
      </c>
      <c r="J1051" s="98" t="str">
        <f t="shared" si="49"/>
        <v>Desarrollo del Sistema de Educación Superior</v>
      </c>
      <c r="K1051" s="98" t="s">
        <v>411</v>
      </c>
    </row>
    <row r="1052" spans="3:11" hidden="1">
      <c r="C1052" s="143"/>
      <c r="D1052" s="151"/>
      <c r="E1052" s="118"/>
      <c r="F1052" s="97">
        <f t="shared" si="48"/>
        <v>0</v>
      </c>
      <c r="G1052" s="161"/>
      <c r="H1052" s="144"/>
      <c r="I1052" s="130" t="e">
        <f>VLOOKUP(H1052,Presupuesto!$B$11:$C$565,2,0)</f>
        <v>#N/A</v>
      </c>
      <c r="J1052" s="98" t="str">
        <f t="shared" si="49"/>
        <v>Desarrollo del Sistema de Educación Superior</v>
      </c>
      <c r="K1052" s="98" t="s">
        <v>411</v>
      </c>
    </row>
    <row r="1053" spans="3:11" hidden="1">
      <c r="C1053" s="143"/>
      <c r="D1053" s="151"/>
      <c r="E1053" s="118"/>
      <c r="F1053" s="97">
        <f t="shared" si="48"/>
        <v>0</v>
      </c>
      <c r="G1053" s="161"/>
      <c r="H1053" s="144"/>
      <c r="I1053" s="130" t="e">
        <f>VLOOKUP(H1053,Presupuesto!$B$11:$C$565,2,0)</f>
        <v>#N/A</v>
      </c>
      <c r="J1053" s="98" t="str">
        <f t="shared" si="49"/>
        <v>Desarrollo del Sistema de Educación Superior</v>
      </c>
      <c r="K1053" s="98" t="s">
        <v>411</v>
      </c>
    </row>
    <row r="1054" spans="3:11" hidden="1">
      <c r="C1054" s="143"/>
      <c r="D1054" s="151"/>
      <c r="E1054" s="118"/>
      <c r="F1054" s="97">
        <f t="shared" si="48"/>
        <v>0</v>
      </c>
      <c r="G1054" s="161"/>
      <c r="H1054" s="144"/>
      <c r="I1054" s="130" t="e">
        <f>VLOOKUP(H1054,Presupuesto!$B$11:$C$565,2,0)</f>
        <v>#N/A</v>
      </c>
      <c r="J1054" s="98" t="str">
        <f t="shared" si="49"/>
        <v>Desarrollo del Sistema de Educación Superior</v>
      </c>
      <c r="K1054" s="98" t="s">
        <v>411</v>
      </c>
    </row>
    <row r="1055" spans="3:11" hidden="1">
      <c r="C1055" s="143"/>
      <c r="D1055" s="151"/>
      <c r="E1055" s="118"/>
      <c r="F1055" s="97">
        <f t="shared" si="48"/>
        <v>0</v>
      </c>
      <c r="G1055" s="161"/>
      <c r="H1055" s="144"/>
      <c r="I1055" s="130" t="e">
        <f>VLOOKUP(H1055,Presupuesto!$B$11:$C$565,2,0)</f>
        <v>#N/A</v>
      </c>
      <c r="J1055" s="98" t="str">
        <f t="shared" si="49"/>
        <v>Desarrollo del Sistema de Educación Superior</v>
      </c>
      <c r="K1055" s="98" t="s">
        <v>411</v>
      </c>
    </row>
    <row r="1056" spans="3:11" hidden="1">
      <c r="C1056" s="143"/>
      <c r="D1056" s="151"/>
      <c r="E1056" s="118"/>
      <c r="F1056" s="97">
        <f t="shared" si="48"/>
        <v>0</v>
      </c>
      <c r="G1056" s="161"/>
      <c r="H1056" s="144"/>
      <c r="I1056" s="130" t="e">
        <f>VLOOKUP(H1056,Presupuesto!$B$11:$C$565,2,0)</f>
        <v>#N/A</v>
      </c>
      <c r="J1056" s="98" t="str">
        <f t="shared" si="49"/>
        <v>Desarrollo del Sistema de Educación Superior</v>
      </c>
      <c r="K1056" s="98" t="s">
        <v>411</v>
      </c>
    </row>
    <row r="1057" spans="3:11" hidden="1">
      <c r="C1057" s="143"/>
      <c r="D1057" s="151"/>
      <c r="E1057" s="118"/>
      <c r="F1057" s="97">
        <f t="shared" si="48"/>
        <v>0</v>
      </c>
      <c r="G1057" s="161"/>
      <c r="H1057" s="144"/>
      <c r="I1057" s="130" t="e">
        <f>VLOOKUP(H1057,Presupuesto!$B$11:$C$565,2,0)</f>
        <v>#N/A</v>
      </c>
      <c r="J1057" s="98" t="str">
        <f t="shared" si="49"/>
        <v>Desarrollo del Sistema de Educación Superior</v>
      </c>
      <c r="K1057" s="98" t="s">
        <v>411</v>
      </c>
    </row>
    <row r="1058" spans="3:11" hidden="1">
      <c r="C1058" s="143"/>
      <c r="D1058" s="151"/>
      <c r="E1058" s="118"/>
      <c r="F1058" s="97">
        <f t="shared" si="48"/>
        <v>0</v>
      </c>
      <c r="G1058" s="161"/>
      <c r="H1058" s="144"/>
      <c r="I1058" s="130" t="e">
        <f>VLOOKUP(H1058,Presupuesto!$B$11:$C$565,2,0)</f>
        <v>#N/A</v>
      </c>
      <c r="J1058" s="98" t="str">
        <f t="shared" si="49"/>
        <v>Desarrollo del Sistema de Educación Superior</v>
      </c>
      <c r="K1058" s="98" t="s">
        <v>411</v>
      </c>
    </row>
    <row r="1059" spans="3:11" hidden="1">
      <c r="C1059" s="143"/>
      <c r="D1059" s="151"/>
      <c r="E1059" s="118"/>
      <c r="F1059" s="97">
        <f t="shared" si="48"/>
        <v>0</v>
      </c>
      <c r="G1059" s="161"/>
      <c r="H1059" s="144"/>
      <c r="I1059" s="130" t="e">
        <f>VLOOKUP(H1059,Presupuesto!$B$11:$C$565,2,0)</f>
        <v>#N/A</v>
      </c>
      <c r="J1059" s="98" t="str">
        <f t="shared" si="49"/>
        <v>Desarrollo del Sistema de Educación Superior</v>
      </c>
      <c r="K1059" s="98" t="s">
        <v>411</v>
      </c>
    </row>
    <row r="1060" spans="3:11" hidden="1">
      <c r="C1060" s="145"/>
      <c r="D1060" s="151"/>
      <c r="E1060" s="118"/>
      <c r="F1060" s="97">
        <f t="shared" si="48"/>
        <v>0</v>
      </c>
      <c r="G1060" s="161"/>
      <c r="H1060" s="146"/>
      <c r="I1060" s="130" t="e">
        <f>VLOOKUP(H1060,Presupuesto!$B$11:$C$565,2,0)</f>
        <v>#N/A</v>
      </c>
      <c r="J1060" s="98" t="str">
        <f t="shared" si="49"/>
        <v>Desarrollo del Sistema de Educación Superior</v>
      </c>
      <c r="K1060" s="98" t="s">
        <v>402</v>
      </c>
    </row>
    <row r="1061" spans="3:11" hidden="1">
      <c r="C1061" s="145"/>
      <c r="D1061" s="151"/>
      <c r="E1061" s="118"/>
      <c r="F1061" s="97">
        <f t="shared" si="48"/>
        <v>0</v>
      </c>
      <c r="G1061" s="161"/>
      <c r="H1061" s="146"/>
      <c r="I1061" s="130" t="e">
        <f>VLOOKUP(H1061,Presupuesto!$B$11:$C$565,2,0)</f>
        <v>#N/A</v>
      </c>
      <c r="J1061" s="98" t="str">
        <f t="shared" si="49"/>
        <v>Desarrollo del Sistema de Educación Superior</v>
      </c>
      <c r="K1061" s="98" t="s">
        <v>411</v>
      </c>
    </row>
    <row r="1062" spans="3:11" hidden="1">
      <c r="C1062" s="145"/>
      <c r="D1062" s="151"/>
      <c r="E1062" s="118"/>
      <c r="F1062" s="97">
        <f t="shared" si="48"/>
        <v>0</v>
      </c>
      <c r="G1062" s="161"/>
      <c r="H1062" s="146"/>
      <c r="I1062" s="130" t="e">
        <f>VLOOKUP(H1062,Presupuesto!$B$11:$C$565,2,0)</f>
        <v>#N/A</v>
      </c>
      <c r="J1062" s="98" t="str">
        <f t="shared" si="49"/>
        <v>Desarrollo del Sistema de Educación Superior</v>
      </c>
      <c r="K1062" s="98" t="s">
        <v>411</v>
      </c>
    </row>
    <row r="1063" spans="3:11" hidden="1">
      <c r="C1063" s="145"/>
      <c r="D1063" s="151"/>
      <c r="E1063" s="118"/>
      <c r="F1063" s="97">
        <f t="shared" si="48"/>
        <v>0</v>
      </c>
      <c r="G1063" s="161"/>
      <c r="H1063" s="146"/>
      <c r="I1063" s="130" t="e">
        <f>VLOOKUP(H1063,Presupuesto!$B$11:$C$565,2,0)</f>
        <v>#N/A</v>
      </c>
      <c r="J1063" s="98" t="str">
        <f t="shared" si="49"/>
        <v>Desarrollo del Sistema de Educación Superior</v>
      </c>
      <c r="K1063" s="98" t="s">
        <v>411</v>
      </c>
    </row>
    <row r="1064" spans="3:11" ht="15.75" hidden="1" thickBot="1">
      <c r="C1064" s="147"/>
      <c r="D1064" s="159"/>
      <c r="E1064" s="103"/>
      <c r="F1064" s="105">
        <f t="shared" si="48"/>
        <v>0</v>
      </c>
      <c r="G1064" s="162"/>
      <c r="H1064" s="148"/>
      <c r="I1064" s="132" t="e">
        <f>VLOOKUP(H1064,Presupuesto!$B$11:$C$565,2,0)</f>
        <v>#N/A</v>
      </c>
      <c r="J1064" s="106" t="str">
        <f t="shared" si="49"/>
        <v>Desarrollo del Sistema de Educación Superior</v>
      </c>
      <c r="K1064" s="124" t="s">
        <v>393</v>
      </c>
    </row>
    <row r="1066" spans="3:11" ht="15.75" thickBot="1"/>
    <row r="1067" spans="3:11" ht="15.75" thickBot="1">
      <c r="C1067" s="157" t="s">
        <v>53</v>
      </c>
      <c r="D1067" s="373">
        <f>SUM(F1074:F1108)</f>
        <v>179181</v>
      </c>
      <c r="E1067" s="460"/>
      <c r="F1067" s="70"/>
      <c r="G1067" s="79"/>
      <c r="H1067" s="70"/>
      <c r="I1067" s="70"/>
      <c r="J1067" s="460"/>
    </row>
    <row r="1068" spans="3:11">
      <c r="C1068" s="70"/>
      <c r="D1068" s="31"/>
      <c r="E1068" s="93"/>
      <c r="F1068" s="93"/>
      <c r="G1068" s="93"/>
      <c r="H1068" s="76"/>
      <c r="I1068" s="76"/>
      <c r="J1068" s="76"/>
    </row>
    <row r="1069" spans="3:11">
      <c r="C1069" s="70"/>
      <c r="D1069" s="31"/>
      <c r="E1069" s="93"/>
      <c r="F1069" s="93"/>
      <c r="G1069" s="93"/>
      <c r="H1069" s="76"/>
      <c r="I1069" s="76"/>
      <c r="J1069" s="76"/>
    </row>
    <row r="1070" spans="3:11" ht="15.75">
      <c r="C1070" s="202" t="s">
        <v>391</v>
      </c>
      <c r="D1070" s="369">
        <v>14141</v>
      </c>
      <c r="E1070" s="93"/>
      <c r="F1070" s="93"/>
      <c r="G1070" s="93"/>
      <c r="H1070" s="76"/>
      <c r="I1070" s="76"/>
      <c r="J1070" s="76"/>
    </row>
    <row r="1071" spans="3:11" ht="18.75">
      <c r="C1071" s="210" t="str">
        <f>IFERROR(VLOOKUP(D1070,'1. Desarrollo e Innov. Curricu.'!$F:$G,2,FALSE),IFERROR(VLOOKUP(D1070,'2. Investigación Científica'!$F:$G,2,FALSE),IFERROR(VLOOKUP(D1070,'3. Vinculación Univ. Sociedad'!$F:$G,2,FALSE),IFERROR(VLOOKUP(D1070,'4. Docencia y Profesorado Univ.'!$F:$G,2,FALSE),IFERROR(VLOOKUP(D1070,'5. Estudiantes y Graduados'!$F:$G,2,FALSE),IFERROR(VLOOKUP(D1070,'11. Gestion Administrativa'!$F:$G,2,FALSE),IFERROR(VLOOKUP(D1070,'13. Gestión Académica'!$F:$G,2,FALSE),IFERROR(VLOOKUP(D1070,'9. Asegura. de la Calid. y M'!$F:$G,2,FALSE),IFERROR(VLOOKUP(D1070,'6. Gestión del Conocimiento'!$F:$G,2,FALSE),IFERROR(VLOOKUP(D1070,'15. Gobernabilidad y Proceso...'!$F:$G,2,FALSE),IFERROR(VLOOKUP(D1070,'12. Gestión del Talento Humano'!$F:$G,2,FALSE),IFERROR(VLOOKUP(D1070,'14. Internacional... de la E.S.'!$F:$G,2,FALSE),IFERROR(VLOOKUP(D1070,'10. Posgrado'!$F:$G,2,FALSE),IFERROR(VLOOKUP(D1070,'17. Gestión TIC'!$F:$G,2,FALSE),IFERROR(VLOOKUP(D1070,'16. Desa. del Sistema Educ.Sup.'!$F:$G,2,FALSE),IFERROR(VLOOKUP(D1070,'8. Cultura de Inno. Insti...'!$F:$G,2,FALSE),VLOOKUP(D1070,'7. Lo Esencial de la Reforma U.'!$F:$G,2,0)))))))))))))))))</f>
        <v>3 docentes del ITS-Tela, participan activamente en conferencias, foros o congresos internacionales.</v>
      </c>
      <c r="D1071" s="31"/>
      <c r="E1071" s="93"/>
      <c r="F1071" s="93"/>
      <c r="G1071" s="93"/>
      <c r="H1071" s="76"/>
      <c r="I1071" s="76"/>
      <c r="J1071" s="76"/>
    </row>
    <row r="1072" spans="3:11" ht="15.75" thickBot="1">
      <c r="C1072" s="460"/>
      <c r="D1072" s="460"/>
      <c r="E1072" s="460"/>
      <c r="F1072" s="93"/>
      <c r="G1072" s="76"/>
      <c r="H1072" s="76"/>
      <c r="I1072" s="76"/>
      <c r="J1072" s="460"/>
    </row>
    <row r="1073" spans="3:11" ht="15.75" thickBot="1">
      <c r="C1073" s="129" t="s">
        <v>44</v>
      </c>
      <c r="D1073" s="129" t="s">
        <v>55</v>
      </c>
      <c r="E1073" s="136" t="s">
        <v>57</v>
      </c>
      <c r="F1073" s="135" t="s">
        <v>27</v>
      </c>
      <c r="G1073" s="133" t="s">
        <v>130</v>
      </c>
      <c r="H1073" s="136" t="s">
        <v>46</v>
      </c>
      <c r="I1073" s="133" t="s">
        <v>131</v>
      </c>
      <c r="J1073" s="133" t="s">
        <v>409</v>
      </c>
      <c r="K1073" s="133" t="s">
        <v>410</v>
      </c>
    </row>
    <row r="1074" spans="3:11" hidden="1">
      <c r="C1074" s="220" t="s">
        <v>447</v>
      </c>
      <c r="D1074" s="221"/>
      <c r="E1074" s="219">
        <f>HLOOKUP(C1074,$AH$2:$BU$3,2,0)</f>
        <v>4404.0555000000004</v>
      </c>
      <c r="F1074" s="97">
        <f t="shared" ref="F1074:F1108" si="50">D1074*E1074</f>
        <v>0</v>
      </c>
      <c r="G1074" s="161"/>
      <c r="H1074" s="142"/>
      <c r="I1074" s="130" t="e">
        <f>VLOOKUP(H1074,Presupuesto!$B$11:$C$565,2,0)</f>
        <v>#N/A</v>
      </c>
      <c r="J1074" s="218" t="s">
        <v>1468</v>
      </c>
      <c r="K1074" s="98" t="s">
        <v>393</v>
      </c>
    </row>
    <row r="1075" spans="3:11">
      <c r="C1075" s="141" t="s">
        <v>447</v>
      </c>
      <c r="D1075" s="158">
        <v>6.75</v>
      </c>
      <c r="E1075" s="123">
        <v>4404</v>
      </c>
      <c r="F1075" s="97">
        <f t="shared" si="50"/>
        <v>29727</v>
      </c>
      <c r="G1075" s="161" t="s">
        <v>128</v>
      </c>
      <c r="H1075" s="464" t="s">
        <v>307</v>
      </c>
      <c r="I1075" s="130" t="str">
        <f>VLOOKUP(H1075,Presupuesto!$B$11:$C$565,2,0)</f>
        <v>VIATICOS AL EXTERIOR</v>
      </c>
      <c r="J1075" s="98" t="s">
        <v>1366</v>
      </c>
      <c r="K1075" s="98" t="s">
        <v>394</v>
      </c>
    </row>
    <row r="1076" spans="3:11">
      <c r="C1076" s="141" t="s">
        <v>447</v>
      </c>
      <c r="D1076" s="158">
        <v>6.75</v>
      </c>
      <c r="E1076" s="123">
        <v>4404</v>
      </c>
      <c r="F1076" s="97">
        <f t="shared" si="50"/>
        <v>29727</v>
      </c>
      <c r="G1076" s="161" t="s">
        <v>128</v>
      </c>
      <c r="H1076" s="464" t="s">
        <v>307</v>
      </c>
      <c r="I1076" s="130" t="str">
        <f>VLOOKUP(H1076,Presupuesto!$B$11:$C$565,2,0)</f>
        <v>VIATICOS AL EXTERIOR</v>
      </c>
      <c r="J1076" s="98" t="s">
        <v>1366</v>
      </c>
      <c r="K1076" s="98" t="s">
        <v>411</v>
      </c>
    </row>
    <row r="1077" spans="3:11">
      <c r="C1077" s="141" t="s">
        <v>447</v>
      </c>
      <c r="D1077" s="158">
        <v>6.75</v>
      </c>
      <c r="E1077" s="123">
        <v>4404</v>
      </c>
      <c r="F1077" s="97">
        <f t="shared" si="50"/>
        <v>29727</v>
      </c>
      <c r="G1077" s="161" t="s">
        <v>128</v>
      </c>
      <c r="H1077" s="464" t="s">
        <v>307</v>
      </c>
      <c r="I1077" s="130" t="str">
        <f>VLOOKUP(H1077,Presupuesto!$B$11:$C$565,2,0)</f>
        <v>VIATICOS AL EXTERIOR</v>
      </c>
      <c r="J1077" s="98" t="s">
        <v>1366</v>
      </c>
      <c r="K1077" s="98" t="s">
        <v>411</v>
      </c>
    </row>
    <row r="1078" spans="3:11">
      <c r="C1078" s="141" t="s">
        <v>2120</v>
      </c>
      <c r="D1078" s="158">
        <v>1</v>
      </c>
      <c r="E1078" s="123">
        <v>30000</v>
      </c>
      <c r="F1078" s="97">
        <f t="shared" si="50"/>
        <v>30000</v>
      </c>
      <c r="G1078" s="161" t="s">
        <v>128</v>
      </c>
      <c r="H1078" s="464" t="s">
        <v>754</v>
      </c>
      <c r="I1078" s="130" t="str">
        <f>VLOOKUP(H1078,Presupuesto!$B$11:$C$565,2,0)</f>
        <v>PASAJES AL EXTERIOR</v>
      </c>
      <c r="J1078" s="98" t="s">
        <v>1366</v>
      </c>
      <c r="K1078" s="98" t="s">
        <v>411</v>
      </c>
    </row>
    <row r="1079" spans="3:11">
      <c r="C1079" s="141" t="s">
        <v>2120</v>
      </c>
      <c r="D1079" s="158">
        <v>1</v>
      </c>
      <c r="E1079" s="123">
        <v>30000</v>
      </c>
      <c r="F1079" s="97">
        <f t="shared" si="50"/>
        <v>30000</v>
      </c>
      <c r="G1079" s="161" t="s">
        <v>128</v>
      </c>
      <c r="H1079" s="464" t="s">
        <v>754</v>
      </c>
      <c r="I1079" s="130" t="str">
        <f>VLOOKUP(H1079,Presupuesto!$B$11:$C$565,2,0)</f>
        <v>PASAJES AL EXTERIOR</v>
      </c>
      <c r="J1079" s="98" t="s">
        <v>1366</v>
      </c>
      <c r="K1079" s="98" t="s">
        <v>400</v>
      </c>
    </row>
    <row r="1080" spans="3:11">
      <c r="C1080" s="141" t="s">
        <v>2120</v>
      </c>
      <c r="D1080" s="158">
        <v>1</v>
      </c>
      <c r="E1080" s="123">
        <v>30000</v>
      </c>
      <c r="F1080" s="97">
        <f t="shared" si="50"/>
        <v>30000</v>
      </c>
      <c r="G1080" s="161" t="s">
        <v>128</v>
      </c>
      <c r="H1080" s="464" t="s">
        <v>754</v>
      </c>
      <c r="I1080" s="130" t="str">
        <f>VLOOKUP(H1080,Presupuesto!$B$11:$C$565,2,0)</f>
        <v>PASAJES AL EXTERIOR</v>
      </c>
      <c r="J1080" s="98" t="s">
        <v>1366</v>
      </c>
      <c r="K1080" s="98" t="s">
        <v>411</v>
      </c>
    </row>
    <row r="1081" spans="3:11" hidden="1">
      <c r="C1081" s="141"/>
      <c r="D1081" s="158"/>
      <c r="E1081" s="123"/>
      <c r="F1081" s="97">
        <f t="shared" si="50"/>
        <v>0</v>
      </c>
      <c r="G1081" s="161"/>
      <c r="H1081" s="142"/>
      <c r="I1081" s="130" t="e">
        <f>VLOOKUP(H1081,Presupuesto!$B$11:$C$565,2,0)</f>
        <v>#N/A</v>
      </c>
      <c r="J1081" s="98" t="str">
        <f t="shared" ref="J1081:J1108" si="51">$J$854</f>
        <v>Desarrollo del Sistema de Educación Superior</v>
      </c>
      <c r="K1081" s="98" t="s">
        <v>411</v>
      </c>
    </row>
    <row r="1082" spans="3:11" hidden="1">
      <c r="C1082" s="141"/>
      <c r="D1082" s="158"/>
      <c r="E1082" s="123"/>
      <c r="F1082" s="97">
        <f t="shared" si="50"/>
        <v>0</v>
      </c>
      <c r="G1082" s="161"/>
      <c r="H1082" s="142"/>
      <c r="I1082" s="130" t="e">
        <f>VLOOKUP(H1082,Presupuesto!$B$11:$C$565,2,0)</f>
        <v>#N/A</v>
      </c>
      <c r="J1082" s="98" t="str">
        <f t="shared" si="51"/>
        <v>Desarrollo del Sistema de Educación Superior</v>
      </c>
      <c r="K1082" s="98" t="s">
        <v>411</v>
      </c>
    </row>
    <row r="1083" spans="3:11" hidden="1">
      <c r="C1083" s="141"/>
      <c r="D1083" s="158"/>
      <c r="E1083" s="123"/>
      <c r="F1083" s="97">
        <f t="shared" si="50"/>
        <v>0</v>
      </c>
      <c r="G1083" s="161"/>
      <c r="H1083" s="142"/>
      <c r="I1083" s="130" t="e">
        <f>VLOOKUP(H1083,Presupuesto!$B$11:$C$565,2,0)</f>
        <v>#N/A</v>
      </c>
      <c r="J1083" s="98" t="str">
        <f t="shared" si="51"/>
        <v>Desarrollo del Sistema de Educación Superior</v>
      </c>
      <c r="K1083" s="98" t="s">
        <v>411</v>
      </c>
    </row>
    <row r="1084" spans="3:11" hidden="1">
      <c r="C1084" s="141"/>
      <c r="D1084" s="158"/>
      <c r="E1084" s="123"/>
      <c r="F1084" s="97">
        <f t="shared" si="50"/>
        <v>0</v>
      </c>
      <c r="G1084" s="161"/>
      <c r="H1084" s="142"/>
      <c r="I1084" s="130" t="e">
        <f>VLOOKUP(H1084,Presupuesto!$B$11:$C$565,2,0)</f>
        <v>#N/A</v>
      </c>
      <c r="J1084" s="98" t="str">
        <f t="shared" si="51"/>
        <v>Desarrollo del Sistema de Educación Superior</v>
      </c>
      <c r="K1084" s="98" t="s">
        <v>411</v>
      </c>
    </row>
    <row r="1085" spans="3:11" hidden="1">
      <c r="C1085" s="141"/>
      <c r="D1085" s="158"/>
      <c r="E1085" s="123"/>
      <c r="F1085" s="97">
        <f t="shared" si="50"/>
        <v>0</v>
      </c>
      <c r="G1085" s="161"/>
      <c r="H1085" s="142"/>
      <c r="I1085" s="130" t="e">
        <f>VLOOKUP(H1085,Presupuesto!$B$11:$C$565,2,0)</f>
        <v>#N/A</v>
      </c>
      <c r="J1085" s="98" t="str">
        <f t="shared" si="51"/>
        <v>Desarrollo del Sistema de Educación Superior</v>
      </c>
      <c r="K1085" s="98" t="s">
        <v>411</v>
      </c>
    </row>
    <row r="1086" spans="3:11" hidden="1">
      <c r="C1086" s="141"/>
      <c r="D1086" s="158"/>
      <c r="E1086" s="123"/>
      <c r="F1086" s="97">
        <f t="shared" si="50"/>
        <v>0</v>
      </c>
      <c r="G1086" s="161"/>
      <c r="H1086" s="142"/>
      <c r="I1086" s="130" t="e">
        <f>VLOOKUP(H1086,Presupuesto!$B$11:$C$565,2,0)</f>
        <v>#N/A</v>
      </c>
      <c r="J1086" s="98" t="str">
        <f t="shared" si="51"/>
        <v>Desarrollo del Sistema de Educación Superior</v>
      </c>
      <c r="K1086" s="98" t="s">
        <v>411</v>
      </c>
    </row>
    <row r="1087" spans="3:11" hidden="1">
      <c r="C1087" s="141"/>
      <c r="D1087" s="158"/>
      <c r="E1087" s="123"/>
      <c r="F1087" s="97">
        <f t="shared" si="50"/>
        <v>0</v>
      </c>
      <c r="G1087" s="161"/>
      <c r="H1087" s="142"/>
      <c r="I1087" s="130" t="e">
        <f>VLOOKUP(H1087,Presupuesto!$B$11:$C$565,2,0)</f>
        <v>#N/A</v>
      </c>
      <c r="J1087" s="98" t="str">
        <f t="shared" si="51"/>
        <v>Desarrollo del Sistema de Educación Superior</v>
      </c>
      <c r="K1087" s="98" t="s">
        <v>411</v>
      </c>
    </row>
    <row r="1088" spans="3:11" hidden="1">
      <c r="C1088" s="141"/>
      <c r="D1088" s="158"/>
      <c r="E1088" s="123"/>
      <c r="F1088" s="97">
        <f t="shared" si="50"/>
        <v>0</v>
      </c>
      <c r="G1088" s="161"/>
      <c r="H1088" s="142"/>
      <c r="I1088" s="130" t="e">
        <f>VLOOKUP(H1088,Presupuesto!$B$11:$C$565,2,0)</f>
        <v>#N/A</v>
      </c>
      <c r="J1088" s="98" t="str">
        <f t="shared" si="51"/>
        <v>Desarrollo del Sistema de Educación Superior</v>
      </c>
      <c r="K1088" s="98" t="s">
        <v>411</v>
      </c>
    </row>
    <row r="1089" spans="3:11" hidden="1">
      <c r="C1089" s="141"/>
      <c r="D1089" s="158"/>
      <c r="E1089" s="123"/>
      <c r="F1089" s="97">
        <f t="shared" si="50"/>
        <v>0</v>
      </c>
      <c r="G1089" s="161"/>
      <c r="H1089" s="142"/>
      <c r="I1089" s="130" t="e">
        <f>VLOOKUP(H1089,Presupuesto!$B$11:$C$565,2,0)</f>
        <v>#N/A</v>
      </c>
      <c r="J1089" s="98" t="str">
        <f t="shared" si="51"/>
        <v>Desarrollo del Sistema de Educación Superior</v>
      </c>
      <c r="K1089" s="98" t="s">
        <v>411</v>
      </c>
    </row>
    <row r="1090" spans="3:11" hidden="1">
      <c r="C1090" s="141"/>
      <c r="D1090" s="158"/>
      <c r="E1090" s="123"/>
      <c r="F1090" s="97">
        <f t="shared" si="50"/>
        <v>0</v>
      </c>
      <c r="G1090" s="161"/>
      <c r="H1090" s="142"/>
      <c r="I1090" s="130" t="e">
        <f>VLOOKUP(H1090,Presupuesto!$B$11:$C$565,2,0)</f>
        <v>#N/A</v>
      </c>
      <c r="J1090" s="98" t="str">
        <f t="shared" si="51"/>
        <v>Desarrollo del Sistema de Educación Superior</v>
      </c>
      <c r="K1090" s="98" t="s">
        <v>411</v>
      </c>
    </row>
    <row r="1091" spans="3:11" hidden="1">
      <c r="C1091" s="141"/>
      <c r="D1091" s="158"/>
      <c r="E1091" s="123"/>
      <c r="F1091" s="97">
        <f t="shared" si="50"/>
        <v>0</v>
      </c>
      <c r="G1091" s="161"/>
      <c r="H1091" s="142"/>
      <c r="I1091" s="130" t="e">
        <f>VLOOKUP(H1091,Presupuesto!$B$11:$C$565,2,0)</f>
        <v>#N/A</v>
      </c>
      <c r="J1091" s="98" t="str">
        <f t="shared" si="51"/>
        <v>Desarrollo del Sistema de Educación Superior</v>
      </c>
      <c r="K1091" s="98" t="s">
        <v>411</v>
      </c>
    </row>
    <row r="1092" spans="3:11" hidden="1">
      <c r="C1092" s="141"/>
      <c r="D1092" s="158"/>
      <c r="E1092" s="123"/>
      <c r="F1092" s="97">
        <f t="shared" si="50"/>
        <v>0</v>
      </c>
      <c r="G1092" s="161"/>
      <c r="H1092" s="142"/>
      <c r="I1092" s="130" t="e">
        <f>VLOOKUP(H1092,Presupuesto!$B$11:$C$565,2,0)</f>
        <v>#N/A</v>
      </c>
      <c r="J1092" s="98" t="str">
        <f t="shared" si="51"/>
        <v>Desarrollo del Sistema de Educación Superior</v>
      </c>
      <c r="K1092" s="98" t="s">
        <v>411</v>
      </c>
    </row>
    <row r="1093" spans="3:11" hidden="1">
      <c r="C1093" s="141"/>
      <c r="D1093" s="158"/>
      <c r="E1093" s="123"/>
      <c r="F1093" s="97">
        <f t="shared" si="50"/>
        <v>0</v>
      </c>
      <c r="G1093" s="161"/>
      <c r="H1093" s="142"/>
      <c r="I1093" s="130" t="e">
        <f>VLOOKUP(H1093,Presupuesto!$B$11:$C$565,2,0)</f>
        <v>#N/A</v>
      </c>
      <c r="J1093" s="98" t="str">
        <f t="shared" si="51"/>
        <v>Desarrollo del Sistema de Educación Superior</v>
      </c>
      <c r="K1093" s="98" t="s">
        <v>411</v>
      </c>
    </row>
    <row r="1094" spans="3:11" hidden="1">
      <c r="C1094" s="141"/>
      <c r="D1094" s="158"/>
      <c r="E1094" s="123"/>
      <c r="F1094" s="97">
        <f t="shared" si="50"/>
        <v>0</v>
      </c>
      <c r="G1094" s="161"/>
      <c r="H1094" s="142"/>
      <c r="I1094" s="130" t="e">
        <f>VLOOKUP(H1094,Presupuesto!$B$11:$C$565,2,0)</f>
        <v>#N/A</v>
      </c>
      <c r="J1094" s="98" t="str">
        <f t="shared" si="51"/>
        <v>Desarrollo del Sistema de Educación Superior</v>
      </c>
      <c r="K1094" s="98" t="s">
        <v>411</v>
      </c>
    </row>
    <row r="1095" spans="3:11" hidden="1">
      <c r="C1095" s="141"/>
      <c r="D1095" s="158"/>
      <c r="E1095" s="123"/>
      <c r="F1095" s="97">
        <f t="shared" si="50"/>
        <v>0</v>
      </c>
      <c r="G1095" s="161"/>
      <c r="H1095" s="142"/>
      <c r="I1095" s="130" t="e">
        <f>VLOOKUP(H1095,Presupuesto!$B$11:$C$565,2,0)</f>
        <v>#N/A</v>
      </c>
      <c r="J1095" s="98" t="str">
        <f t="shared" si="51"/>
        <v>Desarrollo del Sistema de Educación Superior</v>
      </c>
      <c r="K1095" s="98" t="s">
        <v>411</v>
      </c>
    </row>
    <row r="1096" spans="3:11" hidden="1">
      <c r="C1096" s="143"/>
      <c r="D1096" s="151"/>
      <c r="E1096" s="118"/>
      <c r="F1096" s="97">
        <f t="shared" si="50"/>
        <v>0</v>
      </c>
      <c r="G1096" s="161"/>
      <c r="H1096" s="144"/>
      <c r="I1096" s="130" t="e">
        <f>VLOOKUP(H1096,Presupuesto!$B$11:$C$565,2,0)</f>
        <v>#N/A</v>
      </c>
      <c r="J1096" s="98" t="str">
        <f t="shared" si="51"/>
        <v>Desarrollo del Sistema de Educación Superior</v>
      </c>
      <c r="K1096" s="98" t="s">
        <v>411</v>
      </c>
    </row>
    <row r="1097" spans="3:11" hidden="1">
      <c r="C1097" s="143"/>
      <c r="D1097" s="151"/>
      <c r="E1097" s="118"/>
      <c r="F1097" s="97">
        <f t="shared" si="50"/>
        <v>0</v>
      </c>
      <c r="G1097" s="161"/>
      <c r="H1097" s="144"/>
      <c r="I1097" s="130" t="e">
        <f>VLOOKUP(H1097,Presupuesto!$B$11:$C$565,2,0)</f>
        <v>#N/A</v>
      </c>
      <c r="J1097" s="98" t="str">
        <f t="shared" si="51"/>
        <v>Desarrollo del Sistema de Educación Superior</v>
      </c>
      <c r="K1097" s="98" t="s">
        <v>411</v>
      </c>
    </row>
    <row r="1098" spans="3:11" hidden="1">
      <c r="C1098" s="143"/>
      <c r="D1098" s="151"/>
      <c r="E1098" s="118"/>
      <c r="F1098" s="97">
        <f t="shared" si="50"/>
        <v>0</v>
      </c>
      <c r="G1098" s="161"/>
      <c r="H1098" s="144"/>
      <c r="I1098" s="130" t="e">
        <f>VLOOKUP(H1098,Presupuesto!$B$11:$C$565,2,0)</f>
        <v>#N/A</v>
      </c>
      <c r="J1098" s="98" t="str">
        <f t="shared" si="51"/>
        <v>Desarrollo del Sistema de Educación Superior</v>
      </c>
      <c r="K1098" s="98" t="s">
        <v>411</v>
      </c>
    </row>
    <row r="1099" spans="3:11" hidden="1">
      <c r="C1099" s="143"/>
      <c r="D1099" s="151"/>
      <c r="E1099" s="118"/>
      <c r="F1099" s="97">
        <f t="shared" si="50"/>
        <v>0</v>
      </c>
      <c r="G1099" s="161"/>
      <c r="H1099" s="144"/>
      <c r="I1099" s="130" t="e">
        <f>VLOOKUP(H1099,Presupuesto!$B$11:$C$565,2,0)</f>
        <v>#N/A</v>
      </c>
      <c r="J1099" s="98" t="str">
        <f t="shared" si="51"/>
        <v>Desarrollo del Sistema de Educación Superior</v>
      </c>
      <c r="K1099" s="98" t="s">
        <v>411</v>
      </c>
    </row>
    <row r="1100" spans="3:11" hidden="1">
      <c r="C1100" s="143"/>
      <c r="D1100" s="151"/>
      <c r="E1100" s="118"/>
      <c r="F1100" s="97">
        <f t="shared" si="50"/>
        <v>0</v>
      </c>
      <c r="G1100" s="161"/>
      <c r="H1100" s="144"/>
      <c r="I1100" s="130" t="e">
        <f>VLOOKUP(H1100,Presupuesto!$B$11:$C$565,2,0)</f>
        <v>#N/A</v>
      </c>
      <c r="J1100" s="98" t="str">
        <f t="shared" si="51"/>
        <v>Desarrollo del Sistema de Educación Superior</v>
      </c>
      <c r="K1100" s="98" t="s">
        <v>411</v>
      </c>
    </row>
    <row r="1101" spans="3:11" hidden="1">
      <c r="C1101" s="143"/>
      <c r="D1101" s="151"/>
      <c r="E1101" s="118"/>
      <c r="F1101" s="97">
        <f t="shared" si="50"/>
        <v>0</v>
      </c>
      <c r="G1101" s="161"/>
      <c r="H1101" s="144"/>
      <c r="I1101" s="130" t="e">
        <f>VLOOKUP(H1101,Presupuesto!$B$11:$C$565,2,0)</f>
        <v>#N/A</v>
      </c>
      <c r="J1101" s="98" t="str">
        <f t="shared" si="51"/>
        <v>Desarrollo del Sistema de Educación Superior</v>
      </c>
      <c r="K1101" s="98" t="s">
        <v>411</v>
      </c>
    </row>
    <row r="1102" spans="3:11" hidden="1">
      <c r="C1102" s="143"/>
      <c r="D1102" s="151"/>
      <c r="E1102" s="118"/>
      <c r="F1102" s="97">
        <f t="shared" si="50"/>
        <v>0</v>
      </c>
      <c r="G1102" s="161"/>
      <c r="H1102" s="144"/>
      <c r="I1102" s="130" t="e">
        <f>VLOOKUP(H1102,Presupuesto!$B$11:$C$565,2,0)</f>
        <v>#N/A</v>
      </c>
      <c r="J1102" s="98" t="str">
        <f t="shared" si="51"/>
        <v>Desarrollo del Sistema de Educación Superior</v>
      </c>
      <c r="K1102" s="98" t="s">
        <v>411</v>
      </c>
    </row>
    <row r="1103" spans="3:11" hidden="1">
      <c r="C1103" s="143"/>
      <c r="D1103" s="151"/>
      <c r="E1103" s="118"/>
      <c r="F1103" s="97">
        <f t="shared" si="50"/>
        <v>0</v>
      </c>
      <c r="G1103" s="161"/>
      <c r="H1103" s="144"/>
      <c r="I1103" s="130" t="e">
        <f>VLOOKUP(H1103,Presupuesto!$B$11:$C$565,2,0)</f>
        <v>#N/A</v>
      </c>
      <c r="J1103" s="98" t="str">
        <f t="shared" si="51"/>
        <v>Desarrollo del Sistema de Educación Superior</v>
      </c>
      <c r="K1103" s="98" t="s">
        <v>411</v>
      </c>
    </row>
    <row r="1104" spans="3:11" hidden="1">
      <c r="C1104" s="145"/>
      <c r="D1104" s="151"/>
      <c r="E1104" s="118"/>
      <c r="F1104" s="97">
        <f t="shared" si="50"/>
        <v>0</v>
      </c>
      <c r="G1104" s="161"/>
      <c r="H1104" s="146"/>
      <c r="I1104" s="130" t="e">
        <f>VLOOKUP(H1104,Presupuesto!$B$11:$C$565,2,0)</f>
        <v>#N/A</v>
      </c>
      <c r="J1104" s="98" t="str">
        <f t="shared" si="51"/>
        <v>Desarrollo del Sistema de Educación Superior</v>
      </c>
      <c r="K1104" s="98" t="s">
        <v>402</v>
      </c>
    </row>
    <row r="1105" spans="3:11" hidden="1">
      <c r="C1105" s="145"/>
      <c r="D1105" s="151"/>
      <c r="E1105" s="118"/>
      <c r="F1105" s="97">
        <f t="shared" si="50"/>
        <v>0</v>
      </c>
      <c r="G1105" s="161"/>
      <c r="H1105" s="146"/>
      <c r="I1105" s="130" t="e">
        <f>VLOOKUP(H1105,Presupuesto!$B$11:$C$565,2,0)</f>
        <v>#N/A</v>
      </c>
      <c r="J1105" s="98" t="str">
        <f t="shared" si="51"/>
        <v>Desarrollo del Sistema de Educación Superior</v>
      </c>
      <c r="K1105" s="98" t="s">
        <v>411</v>
      </c>
    </row>
    <row r="1106" spans="3:11" hidden="1">
      <c r="C1106" s="145"/>
      <c r="D1106" s="151"/>
      <c r="E1106" s="118"/>
      <c r="F1106" s="97">
        <f t="shared" si="50"/>
        <v>0</v>
      </c>
      <c r="G1106" s="161"/>
      <c r="H1106" s="146"/>
      <c r="I1106" s="130" t="e">
        <f>VLOOKUP(H1106,Presupuesto!$B$11:$C$565,2,0)</f>
        <v>#N/A</v>
      </c>
      <c r="J1106" s="98" t="str">
        <f t="shared" si="51"/>
        <v>Desarrollo del Sistema de Educación Superior</v>
      </c>
      <c r="K1106" s="98" t="s">
        <v>411</v>
      </c>
    </row>
    <row r="1107" spans="3:11" hidden="1">
      <c r="C1107" s="145"/>
      <c r="D1107" s="151"/>
      <c r="E1107" s="118"/>
      <c r="F1107" s="97">
        <f t="shared" si="50"/>
        <v>0</v>
      </c>
      <c r="G1107" s="161"/>
      <c r="H1107" s="146"/>
      <c r="I1107" s="130" t="e">
        <f>VLOOKUP(H1107,Presupuesto!$B$11:$C$565,2,0)</f>
        <v>#N/A</v>
      </c>
      <c r="J1107" s="98" t="str">
        <f t="shared" si="51"/>
        <v>Desarrollo del Sistema de Educación Superior</v>
      </c>
      <c r="K1107" s="98" t="s">
        <v>411</v>
      </c>
    </row>
    <row r="1108" spans="3:11" ht="15.75" hidden="1" thickBot="1">
      <c r="C1108" s="147"/>
      <c r="D1108" s="159"/>
      <c r="E1108" s="103"/>
      <c r="F1108" s="105">
        <f t="shared" si="50"/>
        <v>0</v>
      </c>
      <c r="G1108" s="162"/>
      <c r="H1108" s="148"/>
      <c r="I1108" s="132" t="e">
        <f>VLOOKUP(H1108,Presupuesto!$B$11:$C$565,2,0)</f>
        <v>#N/A</v>
      </c>
      <c r="J1108" s="106" t="str">
        <f t="shared" si="51"/>
        <v>Desarrollo del Sistema de Educación Superior</v>
      </c>
      <c r="K1108" s="124" t="s">
        <v>393</v>
      </c>
    </row>
    <row r="1110" spans="3:11" ht="15.75" thickBot="1"/>
    <row r="1111" spans="3:11" ht="15.75" thickBot="1">
      <c r="C1111" s="157" t="s">
        <v>53</v>
      </c>
      <c r="D1111" s="373">
        <f>SUM(F1118:F1152)</f>
        <v>179181</v>
      </c>
      <c r="E1111" s="460"/>
      <c r="F1111" s="70"/>
      <c r="G1111" s="79"/>
      <c r="H1111" s="70"/>
      <c r="I1111" s="70"/>
      <c r="J1111" s="460"/>
      <c r="K1111" s="460"/>
    </row>
    <row r="1112" spans="3:11">
      <c r="C1112" s="70"/>
      <c r="D1112" s="31"/>
      <c r="E1112" s="93"/>
      <c r="F1112" s="93"/>
      <c r="G1112" s="93"/>
      <c r="H1112" s="76"/>
      <c r="I1112" s="76"/>
      <c r="J1112" s="76"/>
      <c r="K1112" s="460"/>
    </row>
    <row r="1113" spans="3:11">
      <c r="C1113" s="70"/>
      <c r="D1113" s="31"/>
      <c r="E1113" s="93"/>
      <c r="F1113" s="93"/>
      <c r="G1113" s="93"/>
      <c r="H1113" s="76"/>
      <c r="I1113" s="76"/>
      <c r="J1113" s="76"/>
      <c r="K1113" s="460"/>
    </row>
    <row r="1114" spans="3:11" ht="15.75">
      <c r="C1114" s="202" t="s">
        <v>391</v>
      </c>
      <c r="D1114" s="369">
        <v>14143</v>
      </c>
      <c r="E1114" s="93"/>
      <c r="F1114" s="93"/>
      <c r="G1114" s="93"/>
      <c r="H1114" s="76"/>
      <c r="I1114" s="76"/>
      <c r="J1114" s="76"/>
      <c r="K1114" s="460"/>
    </row>
    <row r="1115" spans="3:11" ht="18.75">
      <c r="C1115" s="210" t="str">
        <f>IFERROR(VLOOKUP(D1114,'1. Desarrollo e Innov. Curricu.'!$F:$G,2,FALSE),IFERROR(VLOOKUP(D1114,'2. Investigación Científica'!$F:$G,2,FALSE),IFERROR(VLOOKUP(D1114,'3. Vinculación Univ. Sociedad'!$F:$G,2,FALSE),IFERROR(VLOOKUP(D1114,'4. Docencia y Profesorado Univ.'!$F:$G,2,FALSE),IFERROR(VLOOKUP(D1114,'5. Estudiantes y Graduados'!$F:$G,2,FALSE),IFERROR(VLOOKUP(D1114,'11. Gestion Administrativa'!$F:$G,2,FALSE),IFERROR(VLOOKUP(D1114,'13. Gestión Académica'!$F:$G,2,FALSE),IFERROR(VLOOKUP(D1114,'9. Asegura. de la Calid. y M'!$F:$G,2,FALSE),IFERROR(VLOOKUP(D1114,'6. Gestión del Conocimiento'!$F:$G,2,FALSE),IFERROR(VLOOKUP(D1114,'15. Gobernabilidad y Proceso...'!$F:$G,2,FALSE),IFERROR(VLOOKUP(D1114,'12. Gestión del Talento Humano'!$F:$G,2,FALSE),IFERROR(VLOOKUP(D1114,'14. Internacional... de la E.S.'!$F:$G,2,FALSE),IFERROR(VLOOKUP(D1114,'10. Posgrado'!$F:$G,2,FALSE),IFERROR(VLOOKUP(D1114,'17. Gestión TIC'!$F:$G,2,FALSE),IFERROR(VLOOKUP(D1114,'16. Desa. del Sistema Educ.Sup.'!$F:$G,2,FALSE),IFERROR(VLOOKUP(D1114,'8. Cultura de Inno. Insti...'!$F:$G,2,FALSE),VLOOKUP(D1114,'7. Lo Esencial de la Reforma U.'!$F:$G,2,0)))))))))))))))))</f>
        <v>Registradas y publicadas 3 actividades de internacionalización del personal docente y administrativo del ITS-Tela</v>
      </c>
      <c r="D1115" s="31"/>
      <c r="E1115" s="93"/>
      <c r="F1115" s="93"/>
      <c r="G1115" s="93"/>
      <c r="H1115" s="76"/>
      <c r="I1115" s="76"/>
      <c r="J1115" s="76"/>
      <c r="K1115" s="460"/>
    </row>
    <row r="1116" spans="3:11" ht="15.75" thickBot="1">
      <c r="C1116" s="460"/>
      <c r="D1116" s="460"/>
      <c r="E1116" s="460"/>
      <c r="F1116" s="93"/>
      <c r="G1116" s="76"/>
      <c r="H1116" s="76"/>
      <c r="I1116" s="76"/>
      <c r="J1116" s="460"/>
      <c r="K1116" s="460"/>
    </row>
    <row r="1117" spans="3:11" ht="15.75" thickBot="1">
      <c r="C1117" s="129" t="s">
        <v>44</v>
      </c>
      <c r="D1117" s="129" t="s">
        <v>55</v>
      </c>
      <c r="E1117" s="136" t="s">
        <v>57</v>
      </c>
      <c r="F1117" s="135" t="s">
        <v>27</v>
      </c>
      <c r="G1117" s="133" t="s">
        <v>130</v>
      </c>
      <c r="H1117" s="136" t="s">
        <v>46</v>
      </c>
      <c r="I1117" s="133" t="s">
        <v>131</v>
      </c>
      <c r="J1117" s="133" t="s">
        <v>409</v>
      </c>
      <c r="K1117" s="133" t="s">
        <v>410</v>
      </c>
    </row>
    <row r="1118" spans="3:11" hidden="1">
      <c r="C1118" s="220" t="s">
        <v>447</v>
      </c>
      <c r="D1118" s="221"/>
      <c r="E1118" s="219">
        <f>HLOOKUP(C1118,$AH$2:$BU$3,2,0)</f>
        <v>4404.0555000000004</v>
      </c>
      <c r="F1118" s="97">
        <f t="shared" ref="F1118:F1152" si="52">D1118*E1118</f>
        <v>0</v>
      </c>
      <c r="G1118" s="161"/>
      <c r="H1118" s="142"/>
      <c r="I1118" s="130" t="e">
        <f>VLOOKUP(H1118,Presupuesto!$B$11:$C$565,2,0)</f>
        <v>#N/A</v>
      </c>
      <c r="J1118" s="218" t="s">
        <v>1468</v>
      </c>
      <c r="K1118" s="98" t="s">
        <v>393</v>
      </c>
    </row>
    <row r="1119" spans="3:11">
      <c r="C1119" s="141" t="s">
        <v>447</v>
      </c>
      <c r="D1119" s="158">
        <v>6.75</v>
      </c>
      <c r="E1119" s="123">
        <v>4404</v>
      </c>
      <c r="F1119" s="97">
        <f t="shared" si="52"/>
        <v>29727</v>
      </c>
      <c r="G1119" s="161" t="s">
        <v>128</v>
      </c>
      <c r="H1119" s="464" t="s">
        <v>307</v>
      </c>
      <c r="I1119" s="130" t="str">
        <f>VLOOKUP(H1119,Presupuesto!$B$11:$C$565,2,0)</f>
        <v>VIATICOS AL EXTERIOR</v>
      </c>
      <c r="J1119" s="98" t="s">
        <v>1366</v>
      </c>
      <c r="K1119" s="98" t="s">
        <v>394</v>
      </c>
    </row>
    <row r="1120" spans="3:11">
      <c r="C1120" s="141" t="s">
        <v>447</v>
      </c>
      <c r="D1120" s="158">
        <v>6.75</v>
      </c>
      <c r="E1120" s="123">
        <v>4404</v>
      </c>
      <c r="F1120" s="97">
        <f t="shared" si="52"/>
        <v>29727</v>
      </c>
      <c r="G1120" s="161" t="s">
        <v>128</v>
      </c>
      <c r="H1120" s="464" t="s">
        <v>307</v>
      </c>
      <c r="I1120" s="130" t="str">
        <f>VLOOKUP(H1120,Presupuesto!$B$11:$C$565,2,0)</f>
        <v>VIATICOS AL EXTERIOR</v>
      </c>
      <c r="J1120" s="98" t="s">
        <v>1366</v>
      </c>
      <c r="K1120" s="98" t="s">
        <v>411</v>
      </c>
    </row>
    <row r="1121" spans="3:11">
      <c r="C1121" s="141" t="s">
        <v>447</v>
      </c>
      <c r="D1121" s="158">
        <v>6.75</v>
      </c>
      <c r="E1121" s="123">
        <v>4404</v>
      </c>
      <c r="F1121" s="97">
        <f t="shared" si="52"/>
        <v>29727</v>
      </c>
      <c r="G1121" s="161" t="s">
        <v>128</v>
      </c>
      <c r="H1121" s="464" t="s">
        <v>307</v>
      </c>
      <c r="I1121" s="130" t="str">
        <f>VLOOKUP(H1121,Presupuesto!$B$11:$C$565,2,0)</f>
        <v>VIATICOS AL EXTERIOR</v>
      </c>
      <c r="J1121" s="98" t="s">
        <v>1366</v>
      </c>
      <c r="K1121" s="98" t="s">
        <v>411</v>
      </c>
    </row>
    <row r="1122" spans="3:11">
      <c r="C1122" s="141" t="s">
        <v>2120</v>
      </c>
      <c r="D1122" s="158">
        <v>1</v>
      </c>
      <c r="E1122" s="123">
        <v>30000</v>
      </c>
      <c r="F1122" s="97">
        <f t="shared" si="52"/>
        <v>30000</v>
      </c>
      <c r="G1122" s="161" t="s">
        <v>128</v>
      </c>
      <c r="H1122" s="464" t="s">
        <v>754</v>
      </c>
      <c r="I1122" s="130" t="str">
        <f>VLOOKUP(H1122,Presupuesto!$B$11:$C$565,2,0)</f>
        <v>PASAJES AL EXTERIOR</v>
      </c>
      <c r="J1122" s="98" t="s">
        <v>1366</v>
      </c>
      <c r="K1122" s="98" t="s">
        <v>411</v>
      </c>
    </row>
    <row r="1123" spans="3:11">
      <c r="C1123" s="141" t="s">
        <v>2120</v>
      </c>
      <c r="D1123" s="158">
        <v>1</v>
      </c>
      <c r="E1123" s="123">
        <v>30000</v>
      </c>
      <c r="F1123" s="97">
        <f t="shared" si="52"/>
        <v>30000</v>
      </c>
      <c r="G1123" s="161" t="s">
        <v>128</v>
      </c>
      <c r="H1123" s="464" t="s">
        <v>754</v>
      </c>
      <c r="I1123" s="130" t="str">
        <f>VLOOKUP(H1123,Presupuesto!$B$11:$C$565,2,0)</f>
        <v>PASAJES AL EXTERIOR</v>
      </c>
      <c r="J1123" s="98" t="s">
        <v>1366</v>
      </c>
      <c r="K1123" s="98" t="s">
        <v>400</v>
      </c>
    </row>
    <row r="1124" spans="3:11">
      <c r="C1124" s="141" t="s">
        <v>2120</v>
      </c>
      <c r="D1124" s="158">
        <v>1</v>
      </c>
      <c r="E1124" s="123">
        <v>30000</v>
      </c>
      <c r="F1124" s="97">
        <f t="shared" si="52"/>
        <v>30000</v>
      </c>
      <c r="G1124" s="161" t="s">
        <v>128</v>
      </c>
      <c r="H1124" s="464" t="s">
        <v>754</v>
      </c>
      <c r="I1124" s="130" t="str">
        <f>VLOOKUP(H1124,Presupuesto!$B$11:$C$565,2,0)</f>
        <v>PASAJES AL EXTERIOR</v>
      </c>
      <c r="J1124" s="98" t="s">
        <v>1366</v>
      </c>
      <c r="K1124" s="98" t="s">
        <v>411</v>
      </c>
    </row>
    <row r="1125" spans="3:11" hidden="1">
      <c r="C1125" s="141"/>
      <c r="D1125" s="158"/>
      <c r="E1125" s="123"/>
      <c r="F1125" s="97">
        <f t="shared" si="52"/>
        <v>0</v>
      </c>
      <c r="G1125" s="161"/>
      <c r="H1125" s="142"/>
      <c r="I1125" s="130" t="e">
        <f>VLOOKUP(H1125,Presupuesto!$B$11:$C$565,2,0)</f>
        <v>#N/A</v>
      </c>
      <c r="J1125" s="98" t="str">
        <f t="shared" ref="J1125:J1152" si="53">$J$854</f>
        <v>Desarrollo del Sistema de Educación Superior</v>
      </c>
      <c r="K1125" s="98" t="s">
        <v>411</v>
      </c>
    </row>
    <row r="1126" spans="3:11" hidden="1">
      <c r="C1126" s="141"/>
      <c r="D1126" s="158"/>
      <c r="E1126" s="123"/>
      <c r="F1126" s="97">
        <f t="shared" si="52"/>
        <v>0</v>
      </c>
      <c r="G1126" s="161"/>
      <c r="H1126" s="142"/>
      <c r="I1126" s="130" t="e">
        <f>VLOOKUP(H1126,Presupuesto!$B$11:$C$565,2,0)</f>
        <v>#N/A</v>
      </c>
      <c r="J1126" s="98" t="str">
        <f t="shared" si="53"/>
        <v>Desarrollo del Sistema de Educación Superior</v>
      </c>
      <c r="K1126" s="98" t="s">
        <v>411</v>
      </c>
    </row>
    <row r="1127" spans="3:11" hidden="1">
      <c r="C1127" s="141"/>
      <c r="D1127" s="158"/>
      <c r="E1127" s="123"/>
      <c r="F1127" s="97">
        <f t="shared" si="52"/>
        <v>0</v>
      </c>
      <c r="G1127" s="161"/>
      <c r="H1127" s="142"/>
      <c r="I1127" s="130" t="e">
        <f>VLOOKUP(H1127,Presupuesto!$B$11:$C$565,2,0)</f>
        <v>#N/A</v>
      </c>
      <c r="J1127" s="98" t="str">
        <f t="shared" si="53"/>
        <v>Desarrollo del Sistema de Educación Superior</v>
      </c>
      <c r="K1127" s="98" t="s">
        <v>411</v>
      </c>
    </row>
    <row r="1128" spans="3:11" hidden="1">
      <c r="C1128" s="141"/>
      <c r="D1128" s="158"/>
      <c r="E1128" s="123"/>
      <c r="F1128" s="97">
        <f t="shared" si="52"/>
        <v>0</v>
      </c>
      <c r="G1128" s="161"/>
      <c r="H1128" s="142"/>
      <c r="I1128" s="130" t="e">
        <f>VLOOKUP(H1128,Presupuesto!$B$11:$C$565,2,0)</f>
        <v>#N/A</v>
      </c>
      <c r="J1128" s="98" t="str">
        <f t="shared" si="53"/>
        <v>Desarrollo del Sistema de Educación Superior</v>
      </c>
      <c r="K1128" s="98" t="s">
        <v>411</v>
      </c>
    </row>
    <row r="1129" spans="3:11" hidden="1">
      <c r="C1129" s="141"/>
      <c r="D1129" s="158"/>
      <c r="E1129" s="123"/>
      <c r="F1129" s="97">
        <f t="shared" si="52"/>
        <v>0</v>
      </c>
      <c r="G1129" s="161"/>
      <c r="H1129" s="142"/>
      <c r="I1129" s="130" t="e">
        <f>VLOOKUP(H1129,Presupuesto!$B$11:$C$565,2,0)</f>
        <v>#N/A</v>
      </c>
      <c r="J1129" s="98" t="str">
        <f t="shared" si="53"/>
        <v>Desarrollo del Sistema de Educación Superior</v>
      </c>
      <c r="K1129" s="98" t="s">
        <v>411</v>
      </c>
    </row>
    <row r="1130" spans="3:11" hidden="1">
      <c r="C1130" s="141"/>
      <c r="D1130" s="158"/>
      <c r="E1130" s="123"/>
      <c r="F1130" s="97">
        <f t="shared" si="52"/>
        <v>0</v>
      </c>
      <c r="G1130" s="161"/>
      <c r="H1130" s="142"/>
      <c r="I1130" s="130" t="e">
        <f>VLOOKUP(H1130,Presupuesto!$B$11:$C$565,2,0)</f>
        <v>#N/A</v>
      </c>
      <c r="J1130" s="98" t="str">
        <f t="shared" si="53"/>
        <v>Desarrollo del Sistema de Educación Superior</v>
      </c>
      <c r="K1130" s="98" t="s">
        <v>411</v>
      </c>
    </row>
    <row r="1131" spans="3:11" hidden="1">
      <c r="C1131" s="141"/>
      <c r="D1131" s="158"/>
      <c r="E1131" s="123"/>
      <c r="F1131" s="97">
        <f t="shared" si="52"/>
        <v>0</v>
      </c>
      <c r="G1131" s="161"/>
      <c r="H1131" s="142"/>
      <c r="I1131" s="130" t="e">
        <f>VLOOKUP(H1131,Presupuesto!$B$11:$C$565,2,0)</f>
        <v>#N/A</v>
      </c>
      <c r="J1131" s="98" t="str">
        <f t="shared" si="53"/>
        <v>Desarrollo del Sistema de Educación Superior</v>
      </c>
      <c r="K1131" s="98" t="s">
        <v>411</v>
      </c>
    </row>
    <row r="1132" spans="3:11" hidden="1">
      <c r="C1132" s="141"/>
      <c r="D1132" s="158"/>
      <c r="E1132" s="123"/>
      <c r="F1132" s="97">
        <f t="shared" si="52"/>
        <v>0</v>
      </c>
      <c r="G1132" s="161"/>
      <c r="H1132" s="142"/>
      <c r="I1132" s="130" t="e">
        <f>VLOOKUP(H1132,Presupuesto!$B$11:$C$565,2,0)</f>
        <v>#N/A</v>
      </c>
      <c r="J1132" s="98" t="str">
        <f t="shared" si="53"/>
        <v>Desarrollo del Sistema de Educación Superior</v>
      </c>
      <c r="K1132" s="98" t="s">
        <v>411</v>
      </c>
    </row>
    <row r="1133" spans="3:11" hidden="1">
      <c r="C1133" s="141"/>
      <c r="D1133" s="158"/>
      <c r="E1133" s="123"/>
      <c r="F1133" s="97">
        <f t="shared" si="52"/>
        <v>0</v>
      </c>
      <c r="G1133" s="161"/>
      <c r="H1133" s="142"/>
      <c r="I1133" s="130" t="e">
        <f>VLOOKUP(H1133,Presupuesto!$B$11:$C$565,2,0)</f>
        <v>#N/A</v>
      </c>
      <c r="J1133" s="98" t="str">
        <f t="shared" si="53"/>
        <v>Desarrollo del Sistema de Educación Superior</v>
      </c>
      <c r="K1133" s="98" t="s">
        <v>411</v>
      </c>
    </row>
    <row r="1134" spans="3:11" hidden="1">
      <c r="C1134" s="141"/>
      <c r="D1134" s="158"/>
      <c r="E1134" s="123"/>
      <c r="F1134" s="97">
        <f t="shared" si="52"/>
        <v>0</v>
      </c>
      <c r="G1134" s="161"/>
      <c r="H1134" s="142"/>
      <c r="I1134" s="130" t="e">
        <f>VLOOKUP(H1134,Presupuesto!$B$11:$C$565,2,0)</f>
        <v>#N/A</v>
      </c>
      <c r="J1134" s="98" t="str">
        <f t="shared" si="53"/>
        <v>Desarrollo del Sistema de Educación Superior</v>
      </c>
      <c r="K1134" s="98" t="s">
        <v>411</v>
      </c>
    </row>
    <row r="1135" spans="3:11" hidden="1">
      <c r="C1135" s="141"/>
      <c r="D1135" s="158"/>
      <c r="E1135" s="123"/>
      <c r="F1135" s="97">
        <f t="shared" si="52"/>
        <v>0</v>
      </c>
      <c r="G1135" s="161"/>
      <c r="H1135" s="142"/>
      <c r="I1135" s="130" t="e">
        <f>VLOOKUP(H1135,Presupuesto!$B$11:$C$565,2,0)</f>
        <v>#N/A</v>
      </c>
      <c r="J1135" s="98" t="str">
        <f t="shared" si="53"/>
        <v>Desarrollo del Sistema de Educación Superior</v>
      </c>
      <c r="K1135" s="98" t="s">
        <v>411</v>
      </c>
    </row>
    <row r="1136" spans="3:11" hidden="1">
      <c r="C1136" s="141"/>
      <c r="D1136" s="158"/>
      <c r="E1136" s="123"/>
      <c r="F1136" s="97">
        <f t="shared" si="52"/>
        <v>0</v>
      </c>
      <c r="G1136" s="161"/>
      <c r="H1136" s="142"/>
      <c r="I1136" s="130" t="e">
        <f>VLOOKUP(H1136,Presupuesto!$B$11:$C$565,2,0)</f>
        <v>#N/A</v>
      </c>
      <c r="J1136" s="98" t="str">
        <f t="shared" si="53"/>
        <v>Desarrollo del Sistema de Educación Superior</v>
      </c>
      <c r="K1136" s="98" t="s">
        <v>411</v>
      </c>
    </row>
    <row r="1137" spans="3:11" hidden="1">
      <c r="C1137" s="141"/>
      <c r="D1137" s="158"/>
      <c r="E1137" s="123"/>
      <c r="F1137" s="97">
        <f t="shared" si="52"/>
        <v>0</v>
      </c>
      <c r="G1137" s="161"/>
      <c r="H1137" s="142"/>
      <c r="I1137" s="130" t="e">
        <f>VLOOKUP(H1137,Presupuesto!$B$11:$C$565,2,0)</f>
        <v>#N/A</v>
      </c>
      <c r="J1137" s="98" t="str">
        <f t="shared" si="53"/>
        <v>Desarrollo del Sistema de Educación Superior</v>
      </c>
      <c r="K1137" s="98" t="s">
        <v>411</v>
      </c>
    </row>
    <row r="1138" spans="3:11" hidden="1">
      <c r="C1138" s="141"/>
      <c r="D1138" s="158"/>
      <c r="E1138" s="123"/>
      <c r="F1138" s="97">
        <f t="shared" si="52"/>
        <v>0</v>
      </c>
      <c r="G1138" s="161"/>
      <c r="H1138" s="142"/>
      <c r="I1138" s="130" t="e">
        <f>VLOOKUP(H1138,Presupuesto!$B$11:$C$565,2,0)</f>
        <v>#N/A</v>
      </c>
      <c r="J1138" s="98" t="str">
        <f t="shared" si="53"/>
        <v>Desarrollo del Sistema de Educación Superior</v>
      </c>
      <c r="K1138" s="98" t="s">
        <v>411</v>
      </c>
    </row>
    <row r="1139" spans="3:11" hidden="1">
      <c r="C1139" s="141"/>
      <c r="D1139" s="158"/>
      <c r="E1139" s="123"/>
      <c r="F1139" s="97">
        <f t="shared" si="52"/>
        <v>0</v>
      </c>
      <c r="G1139" s="161"/>
      <c r="H1139" s="142"/>
      <c r="I1139" s="130" t="e">
        <f>VLOOKUP(H1139,Presupuesto!$B$11:$C$565,2,0)</f>
        <v>#N/A</v>
      </c>
      <c r="J1139" s="98" t="str">
        <f t="shared" si="53"/>
        <v>Desarrollo del Sistema de Educación Superior</v>
      </c>
      <c r="K1139" s="98" t="s">
        <v>411</v>
      </c>
    </row>
    <row r="1140" spans="3:11" hidden="1">
      <c r="C1140" s="143"/>
      <c r="D1140" s="151"/>
      <c r="E1140" s="118"/>
      <c r="F1140" s="97">
        <f t="shared" si="52"/>
        <v>0</v>
      </c>
      <c r="G1140" s="161"/>
      <c r="H1140" s="144"/>
      <c r="I1140" s="130" t="e">
        <f>VLOOKUP(H1140,Presupuesto!$B$11:$C$565,2,0)</f>
        <v>#N/A</v>
      </c>
      <c r="J1140" s="98" t="str">
        <f t="shared" si="53"/>
        <v>Desarrollo del Sistema de Educación Superior</v>
      </c>
      <c r="K1140" s="98" t="s">
        <v>411</v>
      </c>
    </row>
    <row r="1141" spans="3:11" hidden="1">
      <c r="C1141" s="143"/>
      <c r="D1141" s="151"/>
      <c r="E1141" s="118"/>
      <c r="F1141" s="97">
        <f t="shared" si="52"/>
        <v>0</v>
      </c>
      <c r="G1141" s="161"/>
      <c r="H1141" s="144"/>
      <c r="I1141" s="130" t="e">
        <f>VLOOKUP(H1141,Presupuesto!$B$11:$C$565,2,0)</f>
        <v>#N/A</v>
      </c>
      <c r="J1141" s="98" t="str">
        <f t="shared" si="53"/>
        <v>Desarrollo del Sistema de Educación Superior</v>
      </c>
      <c r="K1141" s="98" t="s">
        <v>411</v>
      </c>
    </row>
    <row r="1142" spans="3:11" hidden="1">
      <c r="C1142" s="143"/>
      <c r="D1142" s="151"/>
      <c r="E1142" s="118"/>
      <c r="F1142" s="97">
        <f t="shared" si="52"/>
        <v>0</v>
      </c>
      <c r="G1142" s="161"/>
      <c r="H1142" s="144"/>
      <c r="I1142" s="130" t="e">
        <f>VLOOKUP(H1142,Presupuesto!$B$11:$C$565,2,0)</f>
        <v>#N/A</v>
      </c>
      <c r="J1142" s="98" t="str">
        <f t="shared" si="53"/>
        <v>Desarrollo del Sistema de Educación Superior</v>
      </c>
      <c r="K1142" s="98" t="s">
        <v>411</v>
      </c>
    </row>
    <row r="1143" spans="3:11" hidden="1">
      <c r="C1143" s="143"/>
      <c r="D1143" s="151"/>
      <c r="E1143" s="118"/>
      <c r="F1143" s="97">
        <f t="shared" si="52"/>
        <v>0</v>
      </c>
      <c r="G1143" s="161"/>
      <c r="H1143" s="144"/>
      <c r="I1143" s="130" t="e">
        <f>VLOOKUP(H1143,Presupuesto!$B$11:$C$565,2,0)</f>
        <v>#N/A</v>
      </c>
      <c r="J1143" s="98" t="str">
        <f t="shared" si="53"/>
        <v>Desarrollo del Sistema de Educación Superior</v>
      </c>
      <c r="K1143" s="98" t="s">
        <v>411</v>
      </c>
    </row>
    <row r="1144" spans="3:11" hidden="1">
      <c r="C1144" s="143"/>
      <c r="D1144" s="151"/>
      <c r="E1144" s="118"/>
      <c r="F1144" s="97">
        <f t="shared" si="52"/>
        <v>0</v>
      </c>
      <c r="G1144" s="161"/>
      <c r="H1144" s="144"/>
      <c r="I1144" s="130" t="e">
        <f>VLOOKUP(H1144,Presupuesto!$B$11:$C$565,2,0)</f>
        <v>#N/A</v>
      </c>
      <c r="J1144" s="98" t="str">
        <f t="shared" si="53"/>
        <v>Desarrollo del Sistema de Educación Superior</v>
      </c>
      <c r="K1144" s="98" t="s">
        <v>411</v>
      </c>
    </row>
    <row r="1145" spans="3:11" hidden="1">
      <c r="C1145" s="143"/>
      <c r="D1145" s="151"/>
      <c r="E1145" s="118"/>
      <c r="F1145" s="97">
        <f t="shared" si="52"/>
        <v>0</v>
      </c>
      <c r="G1145" s="161"/>
      <c r="H1145" s="144"/>
      <c r="I1145" s="130" t="e">
        <f>VLOOKUP(H1145,Presupuesto!$B$11:$C$565,2,0)</f>
        <v>#N/A</v>
      </c>
      <c r="J1145" s="98" t="str">
        <f t="shared" si="53"/>
        <v>Desarrollo del Sistema de Educación Superior</v>
      </c>
      <c r="K1145" s="98" t="s">
        <v>411</v>
      </c>
    </row>
    <row r="1146" spans="3:11" hidden="1">
      <c r="C1146" s="143"/>
      <c r="D1146" s="151"/>
      <c r="E1146" s="118"/>
      <c r="F1146" s="97">
        <f t="shared" si="52"/>
        <v>0</v>
      </c>
      <c r="G1146" s="161"/>
      <c r="H1146" s="144"/>
      <c r="I1146" s="130" t="e">
        <f>VLOOKUP(H1146,Presupuesto!$B$11:$C$565,2,0)</f>
        <v>#N/A</v>
      </c>
      <c r="J1146" s="98" t="str">
        <f t="shared" si="53"/>
        <v>Desarrollo del Sistema de Educación Superior</v>
      </c>
      <c r="K1146" s="98" t="s">
        <v>411</v>
      </c>
    </row>
    <row r="1147" spans="3:11" hidden="1">
      <c r="C1147" s="143"/>
      <c r="D1147" s="151"/>
      <c r="E1147" s="118"/>
      <c r="F1147" s="97">
        <f t="shared" si="52"/>
        <v>0</v>
      </c>
      <c r="G1147" s="161"/>
      <c r="H1147" s="144"/>
      <c r="I1147" s="130" t="e">
        <f>VLOOKUP(H1147,Presupuesto!$B$11:$C$565,2,0)</f>
        <v>#N/A</v>
      </c>
      <c r="J1147" s="98" t="str">
        <f t="shared" si="53"/>
        <v>Desarrollo del Sistema de Educación Superior</v>
      </c>
      <c r="K1147" s="98" t="s">
        <v>411</v>
      </c>
    </row>
    <row r="1148" spans="3:11" hidden="1">
      <c r="C1148" s="145"/>
      <c r="D1148" s="151"/>
      <c r="E1148" s="118"/>
      <c r="F1148" s="97">
        <f t="shared" si="52"/>
        <v>0</v>
      </c>
      <c r="G1148" s="161"/>
      <c r="H1148" s="146"/>
      <c r="I1148" s="130" t="e">
        <f>VLOOKUP(H1148,Presupuesto!$B$11:$C$565,2,0)</f>
        <v>#N/A</v>
      </c>
      <c r="J1148" s="98" t="str">
        <f t="shared" si="53"/>
        <v>Desarrollo del Sistema de Educación Superior</v>
      </c>
      <c r="K1148" s="98" t="s">
        <v>402</v>
      </c>
    </row>
    <row r="1149" spans="3:11" hidden="1">
      <c r="C1149" s="145"/>
      <c r="D1149" s="151"/>
      <c r="E1149" s="118"/>
      <c r="F1149" s="97">
        <f t="shared" si="52"/>
        <v>0</v>
      </c>
      <c r="G1149" s="161"/>
      <c r="H1149" s="146"/>
      <c r="I1149" s="130" t="e">
        <f>VLOOKUP(H1149,Presupuesto!$B$11:$C$565,2,0)</f>
        <v>#N/A</v>
      </c>
      <c r="J1149" s="98" t="str">
        <f t="shared" si="53"/>
        <v>Desarrollo del Sistema de Educación Superior</v>
      </c>
      <c r="K1149" s="98" t="s">
        <v>411</v>
      </c>
    </row>
    <row r="1150" spans="3:11" hidden="1">
      <c r="C1150" s="145"/>
      <c r="D1150" s="151"/>
      <c r="E1150" s="118"/>
      <c r="F1150" s="97">
        <f t="shared" si="52"/>
        <v>0</v>
      </c>
      <c r="G1150" s="161"/>
      <c r="H1150" s="146"/>
      <c r="I1150" s="130" t="e">
        <f>VLOOKUP(H1150,Presupuesto!$B$11:$C$565,2,0)</f>
        <v>#N/A</v>
      </c>
      <c r="J1150" s="98" t="str">
        <f t="shared" si="53"/>
        <v>Desarrollo del Sistema de Educación Superior</v>
      </c>
      <c r="K1150" s="98" t="s">
        <v>411</v>
      </c>
    </row>
    <row r="1151" spans="3:11" hidden="1">
      <c r="C1151" s="145"/>
      <c r="D1151" s="151"/>
      <c r="E1151" s="118"/>
      <c r="F1151" s="97">
        <f t="shared" si="52"/>
        <v>0</v>
      </c>
      <c r="G1151" s="161"/>
      <c r="H1151" s="146"/>
      <c r="I1151" s="130" t="e">
        <f>VLOOKUP(H1151,Presupuesto!$B$11:$C$565,2,0)</f>
        <v>#N/A</v>
      </c>
      <c r="J1151" s="98" t="str">
        <f t="shared" si="53"/>
        <v>Desarrollo del Sistema de Educación Superior</v>
      </c>
      <c r="K1151" s="98" t="s">
        <v>411</v>
      </c>
    </row>
    <row r="1152" spans="3:11" ht="15.75" hidden="1" thickBot="1">
      <c r="C1152" s="147"/>
      <c r="D1152" s="159"/>
      <c r="E1152" s="103"/>
      <c r="F1152" s="105">
        <f t="shared" si="52"/>
        <v>0</v>
      </c>
      <c r="G1152" s="162"/>
      <c r="H1152" s="148"/>
      <c r="I1152" s="132" t="e">
        <f>VLOOKUP(H1152,Presupuesto!$B$11:$C$565,2,0)</f>
        <v>#N/A</v>
      </c>
      <c r="J1152" s="106" t="str">
        <f t="shared" si="53"/>
        <v>Desarrollo del Sistema de Educación Superior</v>
      </c>
      <c r="K1152" s="124" t="s">
        <v>393</v>
      </c>
    </row>
    <row r="1154" spans="3:11" ht="15.75" thickBot="1"/>
    <row r="1155" spans="3:11" ht="15.75" thickBot="1">
      <c r="C1155" s="157" t="s">
        <v>53</v>
      </c>
      <c r="D1155" s="373">
        <f>SUM(F1162:F1196)</f>
        <v>179181</v>
      </c>
      <c r="E1155" s="460"/>
      <c r="F1155" s="70"/>
      <c r="G1155" s="79"/>
      <c r="H1155" s="70"/>
      <c r="I1155" s="70"/>
      <c r="J1155" s="460"/>
      <c r="K1155" s="460"/>
    </row>
    <row r="1156" spans="3:11">
      <c r="C1156" s="70"/>
      <c r="D1156" s="31"/>
      <c r="E1156" s="93"/>
      <c r="F1156" s="93"/>
      <c r="G1156" s="93"/>
      <c r="H1156" s="76"/>
      <c r="I1156" s="76"/>
      <c r="J1156" s="76"/>
      <c r="K1156" s="460"/>
    </row>
    <row r="1157" spans="3:11">
      <c r="C1157" s="70"/>
      <c r="D1157" s="31"/>
      <c r="E1157" s="93"/>
      <c r="F1157" s="93"/>
      <c r="G1157" s="93"/>
      <c r="H1157" s="76"/>
      <c r="I1157" s="76"/>
      <c r="J1157" s="76"/>
      <c r="K1157" s="460"/>
    </row>
    <row r="1158" spans="3:11" ht="15.75">
      <c r="C1158" s="202" t="s">
        <v>391</v>
      </c>
      <c r="D1158" s="369">
        <v>14142</v>
      </c>
      <c r="E1158" s="93"/>
      <c r="F1158" s="93"/>
      <c r="G1158" s="93"/>
      <c r="H1158" s="76"/>
      <c r="I1158" s="76"/>
      <c r="J1158" s="76"/>
      <c r="K1158" s="460"/>
    </row>
    <row r="1159" spans="3:11" ht="18.75">
      <c r="C1159" s="210" t="str">
        <f>IFERROR(VLOOKUP(D1158,'1. Desarrollo e Innov. Curricu.'!$F:$G,2,FALSE),IFERROR(VLOOKUP(D1158,'2. Investigación Científica'!$F:$G,2,FALSE),IFERROR(VLOOKUP(D1158,'3. Vinculación Univ. Sociedad'!$F:$G,2,FALSE),IFERROR(VLOOKUP(D1158,'4. Docencia y Profesorado Univ.'!$F:$G,2,FALSE),IFERROR(VLOOKUP(D1158,'5. Estudiantes y Graduados'!$F:$G,2,FALSE),IFERROR(VLOOKUP(D1158,'11. Gestion Administrativa'!$F:$G,2,FALSE),IFERROR(VLOOKUP(D1158,'13. Gestión Académica'!$F:$G,2,FALSE),IFERROR(VLOOKUP(D1158,'9. Asegura. de la Calid. y M'!$F:$G,2,FALSE),IFERROR(VLOOKUP(D1158,'6. Gestión del Conocimiento'!$F:$G,2,FALSE),IFERROR(VLOOKUP(D1158,'15. Gobernabilidad y Proceso...'!$F:$G,2,FALSE),IFERROR(VLOOKUP(D1158,'12. Gestión del Talento Humano'!$F:$G,2,FALSE),IFERROR(VLOOKUP(D1158,'14. Internacional... de la E.S.'!$F:$G,2,FALSE),IFERROR(VLOOKUP(D1158,'10. Posgrado'!$F:$G,2,FALSE),IFERROR(VLOOKUP(D1158,'17. Gestión TIC'!$F:$G,2,FALSE),IFERROR(VLOOKUP(D1158,'16. Desa. del Sistema Educ.Sup.'!$F:$G,2,FALSE),IFERROR(VLOOKUP(D1158,'8. Cultura de Inno. Insti...'!$F:$G,2,FALSE),VLOOKUP(D1158,'7. Lo Esencial de la Reforma U.'!$F:$G,2,0)))))))))))))))))</f>
        <v>Viaje internacional a la Universidad de Cádiz por parte de 4 miembros de la Comisión Académica Marino Costera dela UNAH</v>
      </c>
      <c r="D1159" s="31"/>
      <c r="E1159" s="93"/>
      <c r="F1159" s="93"/>
      <c r="G1159" s="93"/>
      <c r="H1159" s="76"/>
      <c r="I1159" s="76"/>
      <c r="J1159" s="76"/>
      <c r="K1159" s="460"/>
    </row>
    <row r="1160" spans="3:11" ht="15.75" thickBot="1">
      <c r="C1160" s="460"/>
      <c r="D1160" s="460"/>
      <c r="E1160" s="460"/>
      <c r="F1160" s="93"/>
      <c r="G1160" s="76"/>
      <c r="H1160" s="76"/>
      <c r="I1160" s="76"/>
      <c r="J1160" s="460"/>
      <c r="K1160" s="460"/>
    </row>
    <row r="1161" spans="3:11" ht="15.75" thickBot="1">
      <c r="C1161" s="129" t="s">
        <v>44</v>
      </c>
      <c r="D1161" s="129" t="s">
        <v>55</v>
      </c>
      <c r="E1161" s="136" t="s">
        <v>57</v>
      </c>
      <c r="F1161" s="135" t="s">
        <v>27</v>
      </c>
      <c r="G1161" s="133" t="s">
        <v>130</v>
      </c>
      <c r="H1161" s="136" t="s">
        <v>46</v>
      </c>
      <c r="I1161" s="133" t="s">
        <v>131</v>
      </c>
      <c r="J1161" s="133" t="s">
        <v>409</v>
      </c>
      <c r="K1161" s="133" t="s">
        <v>410</v>
      </c>
    </row>
    <row r="1162" spans="3:11" hidden="1">
      <c r="C1162" s="220" t="s">
        <v>447</v>
      </c>
      <c r="D1162" s="221"/>
      <c r="E1162" s="219">
        <f>HLOOKUP(C1162,$AH$2:$BU$3,2,0)</f>
        <v>4404.0555000000004</v>
      </c>
      <c r="F1162" s="97">
        <f t="shared" ref="F1162:F1196" si="54">D1162*E1162</f>
        <v>0</v>
      </c>
      <c r="G1162" s="161"/>
      <c r="H1162" s="142"/>
      <c r="I1162" s="130" t="e">
        <f>VLOOKUP(H1162,Presupuesto!$B$11:$C$565,2,0)</f>
        <v>#N/A</v>
      </c>
      <c r="J1162" s="218" t="s">
        <v>1468</v>
      </c>
      <c r="K1162" s="98" t="s">
        <v>393</v>
      </c>
    </row>
    <row r="1163" spans="3:11">
      <c r="C1163" s="141" t="s">
        <v>447</v>
      </c>
      <c r="D1163" s="158">
        <v>6.75</v>
      </c>
      <c r="E1163" s="123">
        <v>4404</v>
      </c>
      <c r="F1163" s="97">
        <f t="shared" si="54"/>
        <v>29727</v>
      </c>
      <c r="G1163" s="161" t="s">
        <v>1680</v>
      </c>
      <c r="H1163" s="464" t="s">
        <v>307</v>
      </c>
      <c r="I1163" s="130" t="str">
        <f>VLOOKUP(H1163,Presupuesto!$B$11:$C$565,2,0)</f>
        <v>VIATICOS AL EXTERIOR</v>
      </c>
      <c r="J1163" s="98" t="s">
        <v>1366</v>
      </c>
      <c r="K1163" s="98" t="s">
        <v>394</v>
      </c>
    </row>
    <row r="1164" spans="3:11">
      <c r="C1164" s="141" t="s">
        <v>447</v>
      </c>
      <c r="D1164" s="158">
        <v>6.75</v>
      </c>
      <c r="E1164" s="123">
        <v>4404</v>
      </c>
      <c r="F1164" s="97">
        <f t="shared" si="54"/>
        <v>29727</v>
      </c>
      <c r="G1164" s="161" t="s">
        <v>1680</v>
      </c>
      <c r="H1164" s="464" t="s">
        <v>307</v>
      </c>
      <c r="I1164" s="130" t="str">
        <f>VLOOKUP(H1164,Presupuesto!$B$11:$C$565,2,0)</f>
        <v>VIATICOS AL EXTERIOR</v>
      </c>
      <c r="J1164" s="98" t="s">
        <v>1366</v>
      </c>
      <c r="K1164" s="98" t="s">
        <v>411</v>
      </c>
    </row>
    <row r="1165" spans="3:11">
      <c r="C1165" s="141" t="s">
        <v>447</v>
      </c>
      <c r="D1165" s="158">
        <v>6.75</v>
      </c>
      <c r="E1165" s="123">
        <v>4404</v>
      </c>
      <c r="F1165" s="97">
        <f t="shared" si="54"/>
        <v>29727</v>
      </c>
      <c r="G1165" s="161" t="s">
        <v>1680</v>
      </c>
      <c r="H1165" s="464" t="s">
        <v>307</v>
      </c>
      <c r="I1165" s="130" t="str">
        <f>VLOOKUP(H1165,Presupuesto!$B$11:$C$565,2,0)</f>
        <v>VIATICOS AL EXTERIOR</v>
      </c>
      <c r="J1165" s="98" t="s">
        <v>1366</v>
      </c>
      <c r="K1165" s="98" t="s">
        <v>411</v>
      </c>
    </row>
    <row r="1166" spans="3:11">
      <c r="C1166" s="141" t="s">
        <v>2120</v>
      </c>
      <c r="D1166" s="158">
        <v>1</v>
      </c>
      <c r="E1166" s="123">
        <v>30000</v>
      </c>
      <c r="F1166" s="97">
        <f t="shared" si="54"/>
        <v>30000</v>
      </c>
      <c r="G1166" s="161" t="s">
        <v>1680</v>
      </c>
      <c r="H1166" s="464" t="s">
        <v>754</v>
      </c>
      <c r="I1166" s="130" t="str">
        <f>VLOOKUP(H1166,Presupuesto!$B$11:$C$565,2,0)</f>
        <v>PASAJES AL EXTERIOR</v>
      </c>
      <c r="J1166" s="98" t="s">
        <v>1366</v>
      </c>
      <c r="K1166" s="98" t="s">
        <v>411</v>
      </c>
    </row>
    <row r="1167" spans="3:11">
      <c r="C1167" s="141" t="s">
        <v>2120</v>
      </c>
      <c r="D1167" s="158">
        <v>1</v>
      </c>
      <c r="E1167" s="123">
        <v>30000</v>
      </c>
      <c r="F1167" s="97">
        <f t="shared" si="54"/>
        <v>30000</v>
      </c>
      <c r="G1167" s="161" t="s">
        <v>1680</v>
      </c>
      <c r="H1167" s="464" t="s">
        <v>754</v>
      </c>
      <c r="I1167" s="130" t="str">
        <f>VLOOKUP(H1167,Presupuesto!$B$11:$C$565,2,0)</f>
        <v>PASAJES AL EXTERIOR</v>
      </c>
      <c r="J1167" s="98" t="s">
        <v>1366</v>
      </c>
      <c r="K1167" s="98" t="s">
        <v>400</v>
      </c>
    </row>
    <row r="1168" spans="3:11">
      <c r="C1168" s="141" t="s">
        <v>2120</v>
      </c>
      <c r="D1168" s="158">
        <v>1</v>
      </c>
      <c r="E1168" s="123">
        <v>30000</v>
      </c>
      <c r="F1168" s="97">
        <f t="shared" si="54"/>
        <v>30000</v>
      </c>
      <c r="G1168" s="161" t="s">
        <v>1680</v>
      </c>
      <c r="H1168" s="464" t="s">
        <v>754</v>
      </c>
      <c r="I1168" s="130" t="str">
        <f>VLOOKUP(H1168,Presupuesto!$B$11:$C$565,2,0)</f>
        <v>PASAJES AL EXTERIOR</v>
      </c>
      <c r="J1168" s="98" t="s">
        <v>1366</v>
      </c>
      <c r="K1168" s="98" t="s">
        <v>411</v>
      </c>
    </row>
    <row r="1169" spans="3:11" hidden="1">
      <c r="C1169" s="141"/>
      <c r="D1169" s="158"/>
      <c r="E1169" s="123"/>
      <c r="F1169" s="97">
        <f t="shared" si="54"/>
        <v>0</v>
      </c>
      <c r="G1169" s="161"/>
      <c r="H1169" s="142"/>
      <c r="I1169" s="130" t="e">
        <f>VLOOKUP(H1169,Presupuesto!$B$11:$C$565,2,0)</f>
        <v>#N/A</v>
      </c>
      <c r="J1169" s="98" t="str">
        <f t="shared" ref="J1169:J1196" si="55">$J$854</f>
        <v>Desarrollo del Sistema de Educación Superior</v>
      </c>
      <c r="K1169" s="98" t="s">
        <v>411</v>
      </c>
    </row>
    <row r="1170" spans="3:11" hidden="1">
      <c r="C1170" s="141"/>
      <c r="D1170" s="158"/>
      <c r="E1170" s="123"/>
      <c r="F1170" s="97">
        <f t="shared" si="54"/>
        <v>0</v>
      </c>
      <c r="G1170" s="161"/>
      <c r="H1170" s="142"/>
      <c r="I1170" s="130" t="e">
        <f>VLOOKUP(H1170,Presupuesto!$B$11:$C$565,2,0)</f>
        <v>#N/A</v>
      </c>
      <c r="J1170" s="98" t="str">
        <f t="shared" si="55"/>
        <v>Desarrollo del Sistema de Educación Superior</v>
      </c>
      <c r="K1170" s="98" t="s">
        <v>411</v>
      </c>
    </row>
    <row r="1171" spans="3:11" hidden="1">
      <c r="C1171" s="141"/>
      <c r="D1171" s="158"/>
      <c r="E1171" s="123"/>
      <c r="F1171" s="97">
        <f t="shared" si="54"/>
        <v>0</v>
      </c>
      <c r="G1171" s="161"/>
      <c r="H1171" s="142"/>
      <c r="I1171" s="130" t="e">
        <f>VLOOKUP(H1171,Presupuesto!$B$11:$C$565,2,0)</f>
        <v>#N/A</v>
      </c>
      <c r="J1171" s="98" t="str">
        <f t="shared" si="55"/>
        <v>Desarrollo del Sistema de Educación Superior</v>
      </c>
      <c r="K1171" s="98" t="s">
        <v>411</v>
      </c>
    </row>
    <row r="1172" spans="3:11" hidden="1">
      <c r="C1172" s="141"/>
      <c r="D1172" s="158"/>
      <c r="E1172" s="123"/>
      <c r="F1172" s="97">
        <f t="shared" si="54"/>
        <v>0</v>
      </c>
      <c r="G1172" s="161"/>
      <c r="H1172" s="142"/>
      <c r="I1172" s="130" t="e">
        <f>VLOOKUP(H1172,Presupuesto!$B$11:$C$565,2,0)</f>
        <v>#N/A</v>
      </c>
      <c r="J1172" s="98" t="str">
        <f t="shared" si="55"/>
        <v>Desarrollo del Sistema de Educación Superior</v>
      </c>
      <c r="K1172" s="98" t="s">
        <v>411</v>
      </c>
    </row>
    <row r="1173" spans="3:11" hidden="1">
      <c r="C1173" s="141"/>
      <c r="D1173" s="158"/>
      <c r="E1173" s="123"/>
      <c r="F1173" s="97">
        <f t="shared" si="54"/>
        <v>0</v>
      </c>
      <c r="G1173" s="161"/>
      <c r="H1173" s="142"/>
      <c r="I1173" s="130" t="e">
        <f>VLOOKUP(H1173,Presupuesto!$B$11:$C$565,2,0)</f>
        <v>#N/A</v>
      </c>
      <c r="J1173" s="98" t="str">
        <f t="shared" si="55"/>
        <v>Desarrollo del Sistema de Educación Superior</v>
      </c>
      <c r="K1173" s="98" t="s">
        <v>411</v>
      </c>
    </row>
    <row r="1174" spans="3:11" hidden="1">
      <c r="C1174" s="141"/>
      <c r="D1174" s="158"/>
      <c r="E1174" s="123"/>
      <c r="F1174" s="97">
        <f t="shared" si="54"/>
        <v>0</v>
      </c>
      <c r="G1174" s="161"/>
      <c r="H1174" s="142"/>
      <c r="I1174" s="130" t="e">
        <f>VLOOKUP(H1174,Presupuesto!$B$11:$C$565,2,0)</f>
        <v>#N/A</v>
      </c>
      <c r="J1174" s="98" t="str">
        <f t="shared" si="55"/>
        <v>Desarrollo del Sistema de Educación Superior</v>
      </c>
      <c r="K1174" s="98" t="s">
        <v>411</v>
      </c>
    </row>
    <row r="1175" spans="3:11" hidden="1">
      <c r="C1175" s="141"/>
      <c r="D1175" s="158"/>
      <c r="E1175" s="123"/>
      <c r="F1175" s="97">
        <f t="shared" si="54"/>
        <v>0</v>
      </c>
      <c r="G1175" s="161"/>
      <c r="H1175" s="142"/>
      <c r="I1175" s="130" t="e">
        <f>VLOOKUP(H1175,Presupuesto!$B$11:$C$565,2,0)</f>
        <v>#N/A</v>
      </c>
      <c r="J1175" s="98" t="str">
        <f t="shared" si="55"/>
        <v>Desarrollo del Sistema de Educación Superior</v>
      </c>
      <c r="K1175" s="98" t="s">
        <v>411</v>
      </c>
    </row>
    <row r="1176" spans="3:11" hidden="1">
      <c r="C1176" s="141"/>
      <c r="D1176" s="158"/>
      <c r="E1176" s="123"/>
      <c r="F1176" s="97">
        <f t="shared" si="54"/>
        <v>0</v>
      </c>
      <c r="G1176" s="161"/>
      <c r="H1176" s="142"/>
      <c r="I1176" s="130" t="e">
        <f>VLOOKUP(H1176,Presupuesto!$B$11:$C$565,2,0)</f>
        <v>#N/A</v>
      </c>
      <c r="J1176" s="98" t="str">
        <f t="shared" si="55"/>
        <v>Desarrollo del Sistema de Educación Superior</v>
      </c>
      <c r="K1176" s="98" t="s">
        <v>411</v>
      </c>
    </row>
    <row r="1177" spans="3:11" hidden="1">
      <c r="C1177" s="141"/>
      <c r="D1177" s="158"/>
      <c r="E1177" s="123"/>
      <c r="F1177" s="97">
        <f t="shared" si="54"/>
        <v>0</v>
      </c>
      <c r="G1177" s="161"/>
      <c r="H1177" s="142"/>
      <c r="I1177" s="130" t="e">
        <f>VLOOKUP(H1177,Presupuesto!$B$11:$C$565,2,0)</f>
        <v>#N/A</v>
      </c>
      <c r="J1177" s="98" t="str">
        <f t="shared" si="55"/>
        <v>Desarrollo del Sistema de Educación Superior</v>
      </c>
      <c r="K1177" s="98" t="s">
        <v>411</v>
      </c>
    </row>
    <row r="1178" spans="3:11" hidden="1">
      <c r="C1178" s="141"/>
      <c r="D1178" s="158"/>
      <c r="E1178" s="123"/>
      <c r="F1178" s="97">
        <f t="shared" si="54"/>
        <v>0</v>
      </c>
      <c r="G1178" s="161"/>
      <c r="H1178" s="142"/>
      <c r="I1178" s="130" t="e">
        <f>VLOOKUP(H1178,Presupuesto!$B$11:$C$565,2,0)</f>
        <v>#N/A</v>
      </c>
      <c r="J1178" s="98" t="str">
        <f t="shared" si="55"/>
        <v>Desarrollo del Sistema de Educación Superior</v>
      </c>
      <c r="K1178" s="98" t="s">
        <v>411</v>
      </c>
    </row>
    <row r="1179" spans="3:11" hidden="1">
      <c r="C1179" s="141"/>
      <c r="D1179" s="158"/>
      <c r="E1179" s="123"/>
      <c r="F1179" s="97">
        <f t="shared" si="54"/>
        <v>0</v>
      </c>
      <c r="G1179" s="161"/>
      <c r="H1179" s="142"/>
      <c r="I1179" s="130" t="e">
        <f>VLOOKUP(H1179,Presupuesto!$B$11:$C$565,2,0)</f>
        <v>#N/A</v>
      </c>
      <c r="J1179" s="98" t="str">
        <f t="shared" si="55"/>
        <v>Desarrollo del Sistema de Educación Superior</v>
      </c>
      <c r="K1179" s="98" t="s">
        <v>411</v>
      </c>
    </row>
    <row r="1180" spans="3:11" hidden="1">
      <c r="C1180" s="141"/>
      <c r="D1180" s="158"/>
      <c r="E1180" s="123"/>
      <c r="F1180" s="97">
        <f t="shared" si="54"/>
        <v>0</v>
      </c>
      <c r="G1180" s="161"/>
      <c r="H1180" s="142"/>
      <c r="I1180" s="130" t="e">
        <f>VLOOKUP(H1180,Presupuesto!$B$11:$C$565,2,0)</f>
        <v>#N/A</v>
      </c>
      <c r="J1180" s="98" t="str">
        <f t="shared" si="55"/>
        <v>Desarrollo del Sistema de Educación Superior</v>
      </c>
      <c r="K1180" s="98" t="s">
        <v>411</v>
      </c>
    </row>
    <row r="1181" spans="3:11" hidden="1">
      <c r="C1181" s="141"/>
      <c r="D1181" s="158"/>
      <c r="E1181" s="123"/>
      <c r="F1181" s="97">
        <f t="shared" si="54"/>
        <v>0</v>
      </c>
      <c r="G1181" s="161"/>
      <c r="H1181" s="142"/>
      <c r="I1181" s="130" t="e">
        <f>VLOOKUP(H1181,Presupuesto!$B$11:$C$565,2,0)</f>
        <v>#N/A</v>
      </c>
      <c r="J1181" s="98" t="str">
        <f t="shared" si="55"/>
        <v>Desarrollo del Sistema de Educación Superior</v>
      </c>
      <c r="K1181" s="98" t="s">
        <v>411</v>
      </c>
    </row>
    <row r="1182" spans="3:11" hidden="1">
      <c r="C1182" s="141"/>
      <c r="D1182" s="158"/>
      <c r="E1182" s="123"/>
      <c r="F1182" s="97">
        <f t="shared" si="54"/>
        <v>0</v>
      </c>
      <c r="G1182" s="161"/>
      <c r="H1182" s="142"/>
      <c r="I1182" s="130" t="e">
        <f>VLOOKUP(H1182,Presupuesto!$B$11:$C$565,2,0)</f>
        <v>#N/A</v>
      </c>
      <c r="J1182" s="98" t="str">
        <f t="shared" si="55"/>
        <v>Desarrollo del Sistema de Educación Superior</v>
      </c>
      <c r="K1182" s="98" t="s">
        <v>411</v>
      </c>
    </row>
    <row r="1183" spans="3:11" hidden="1">
      <c r="C1183" s="141"/>
      <c r="D1183" s="158"/>
      <c r="E1183" s="123"/>
      <c r="F1183" s="97">
        <f t="shared" si="54"/>
        <v>0</v>
      </c>
      <c r="G1183" s="161"/>
      <c r="H1183" s="142"/>
      <c r="I1183" s="130" t="e">
        <f>VLOOKUP(H1183,Presupuesto!$B$11:$C$565,2,0)</f>
        <v>#N/A</v>
      </c>
      <c r="J1183" s="98" t="str">
        <f t="shared" si="55"/>
        <v>Desarrollo del Sistema de Educación Superior</v>
      </c>
      <c r="K1183" s="98" t="s">
        <v>411</v>
      </c>
    </row>
    <row r="1184" spans="3:11" hidden="1">
      <c r="C1184" s="143"/>
      <c r="D1184" s="151"/>
      <c r="E1184" s="118"/>
      <c r="F1184" s="97">
        <f t="shared" si="54"/>
        <v>0</v>
      </c>
      <c r="G1184" s="161"/>
      <c r="H1184" s="144"/>
      <c r="I1184" s="130" t="e">
        <f>VLOOKUP(H1184,Presupuesto!$B$11:$C$565,2,0)</f>
        <v>#N/A</v>
      </c>
      <c r="J1184" s="98" t="str">
        <f t="shared" si="55"/>
        <v>Desarrollo del Sistema de Educación Superior</v>
      </c>
      <c r="K1184" s="98" t="s">
        <v>411</v>
      </c>
    </row>
    <row r="1185" spans="3:11" hidden="1">
      <c r="C1185" s="143"/>
      <c r="D1185" s="151"/>
      <c r="E1185" s="118"/>
      <c r="F1185" s="97">
        <f t="shared" si="54"/>
        <v>0</v>
      </c>
      <c r="G1185" s="161"/>
      <c r="H1185" s="144"/>
      <c r="I1185" s="130" t="e">
        <f>VLOOKUP(H1185,Presupuesto!$B$11:$C$565,2,0)</f>
        <v>#N/A</v>
      </c>
      <c r="J1185" s="98" t="str">
        <f t="shared" si="55"/>
        <v>Desarrollo del Sistema de Educación Superior</v>
      </c>
      <c r="K1185" s="98" t="s">
        <v>411</v>
      </c>
    </row>
    <row r="1186" spans="3:11" hidden="1">
      <c r="C1186" s="143"/>
      <c r="D1186" s="151"/>
      <c r="E1186" s="118"/>
      <c r="F1186" s="97">
        <f t="shared" si="54"/>
        <v>0</v>
      </c>
      <c r="G1186" s="161"/>
      <c r="H1186" s="144"/>
      <c r="I1186" s="130" t="e">
        <f>VLOOKUP(H1186,Presupuesto!$B$11:$C$565,2,0)</f>
        <v>#N/A</v>
      </c>
      <c r="J1186" s="98" t="str">
        <f t="shared" si="55"/>
        <v>Desarrollo del Sistema de Educación Superior</v>
      </c>
      <c r="K1186" s="98" t="s">
        <v>411</v>
      </c>
    </row>
    <row r="1187" spans="3:11" hidden="1">
      <c r="C1187" s="143"/>
      <c r="D1187" s="151"/>
      <c r="E1187" s="118"/>
      <c r="F1187" s="97">
        <f t="shared" si="54"/>
        <v>0</v>
      </c>
      <c r="G1187" s="161"/>
      <c r="H1187" s="144"/>
      <c r="I1187" s="130" t="e">
        <f>VLOOKUP(H1187,Presupuesto!$B$11:$C$565,2,0)</f>
        <v>#N/A</v>
      </c>
      <c r="J1187" s="98" t="str">
        <f t="shared" si="55"/>
        <v>Desarrollo del Sistema de Educación Superior</v>
      </c>
      <c r="K1187" s="98" t="s">
        <v>411</v>
      </c>
    </row>
    <row r="1188" spans="3:11" hidden="1">
      <c r="C1188" s="143"/>
      <c r="D1188" s="151"/>
      <c r="E1188" s="118"/>
      <c r="F1188" s="97">
        <f t="shared" si="54"/>
        <v>0</v>
      </c>
      <c r="G1188" s="161"/>
      <c r="H1188" s="144"/>
      <c r="I1188" s="130" t="e">
        <f>VLOOKUP(H1188,Presupuesto!$B$11:$C$565,2,0)</f>
        <v>#N/A</v>
      </c>
      <c r="J1188" s="98" t="str">
        <f t="shared" si="55"/>
        <v>Desarrollo del Sistema de Educación Superior</v>
      </c>
      <c r="K1188" s="98" t="s">
        <v>411</v>
      </c>
    </row>
    <row r="1189" spans="3:11" hidden="1">
      <c r="C1189" s="143"/>
      <c r="D1189" s="151"/>
      <c r="E1189" s="118"/>
      <c r="F1189" s="97">
        <f t="shared" si="54"/>
        <v>0</v>
      </c>
      <c r="G1189" s="161"/>
      <c r="H1189" s="144"/>
      <c r="I1189" s="130" t="e">
        <f>VLOOKUP(H1189,Presupuesto!$B$11:$C$565,2,0)</f>
        <v>#N/A</v>
      </c>
      <c r="J1189" s="98" t="str">
        <f t="shared" si="55"/>
        <v>Desarrollo del Sistema de Educación Superior</v>
      </c>
      <c r="K1189" s="98" t="s">
        <v>411</v>
      </c>
    </row>
    <row r="1190" spans="3:11" hidden="1">
      <c r="C1190" s="143"/>
      <c r="D1190" s="151"/>
      <c r="E1190" s="118"/>
      <c r="F1190" s="97">
        <f t="shared" si="54"/>
        <v>0</v>
      </c>
      <c r="G1190" s="161"/>
      <c r="H1190" s="144"/>
      <c r="I1190" s="130" t="e">
        <f>VLOOKUP(H1190,Presupuesto!$B$11:$C$565,2,0)</f>
        <v>#N/A</v>
      </c>
      <c r="J1190" s="98" t="str">
        <f t="shared" si="55"/>
        <v>Desarrollo del Sistema de Educación Superior</v>
      </c>
      <c r="K1190" s="98" t="s">
        <v>411</v>
      </c>
    </row>
    <row r="1191" spans="3:11" hidden="1">
      <c r="C1191" s="143"/>
      <c r="D1191" s="151"/>
      <c r="E1191" s="118"/>
      <c r="F1191" s="97">
        <f t="shared" si="54"/>
        <v>0</v>
      </c>
      <c r="G1191" s="161"/>
      <c r="H1191" s="144"/>
      <c r="I1191" s="130" t="e">
        <f>VLOOKUP(H1191,Presupuesto!$B$11:$C$565,2,0)</f>
        <v>#N/A</v>
      </c>
      <c r="J1191" s="98" t="str">
        <f t="shared" si="55"/>
        <v>Desarrollo del Sistema de Educación Superior</v>
      </c>
      <c r="K1191" s="98" t="s">
        <v>411</v>
      </c>
    </row>
    <row r="1192" spans="3:11" hidden="1">
      <c r="C1192" s="145"/>
      <c r="D1192" s="151"/>
      <c r="E1192" s="118"/>
      <c r="F1192" s="97">
        <f t="shared" si="54"/>
        <v>0</v>
      </c>
      <c r="G1192" s="161"/>
      <c r="H1192" s="146"/>
      <c r="I1192" s="130" t="e">
        <f>VLOOKUP(H1192,Presupuesto!$B$11:$C$565,2,0)</f>
        <v>#N/A</v>
      </c>
      <c r="J1192" s="98" t="str">
        <f t="shared" si="55"/>
        <v>Desarrollo del Sistema de Educación Superior</v>
      </c>
      <c r="K1192" s="98" t="s">
        <v>402</v>
      </c>
    </row>
    <row r="1193" spans="3:11" hidden="1">
      <c r="C1193" s="145"/>
      <c r="D1193" s="151"/>
      <c r="E1193" s="118"/>
      <c r="F1193" s="97">
        <f t="shared" si="54"/>
        <v>0</v>
      </c>
      <c r="G1193" s="161"/>
      <c r="H1193" s="146"/>
      <c r="I1193" s="130" t="e">
        <f>VLOOKUP(H1193,Presupuesto!$B$11:$C$565,2,0)</f>
        <v>#N/A</v>
      </c>
      <c r="J1193" s="98" t="str">
        <f t="shared" si="55"/>
        <v>Desarrollo del Sistema de Educación Superior</v>
      </c>
      <c r="K1193" s="98" t="s">
        <v>411</v>
      </c>
    </row>
    <row r="1194" spans="3:11" hidden="1">
      <c r="C1194" s="145"/>
      <c r="D1194" s="151"/>
      <c r="E1194" s="118"/>
      <c r="F1194" s="97">
        <f t="shared" si="54"/>
        <v>0</v>
      </c>
      <c r="G1194" s="161"/>
      <c r="H1194" s="146"/>
      <c r="I1194" s="130" t="e">
        <f>VLOOKUP(H1194,Presupuesto!$B$11:$C$565,2,0)</f>
        <v>#N/A</v>
      </c>
      <c r="J1194" s="98" t="str">
        <f t="shared" si="55"/>
        <v>Desarrollo del Sistema de Educación Superior</v>
      </c>
      <c r="K1194" s="98" t="s">
        <v>411</v>
      </c>
    </row>
    <row r="1195" spans="3:11" hidden="1">
      <c r="C1195" s="145"/>
      <c r="D1195" s="151"/>
      <c r="E1195" s="118"/>
      <c r="F1195" s="97">
        <f t="shared" si="54"/>
        <v>0</v>
      </c>
      <c r="G1195" s="161"/>
      <c r="H1195" s="146"/>
      <c r="I1195" s="130" t="e">
        <f>VLOOKUP(H1195,Presupuesto!$B$11:$C$565,2,0)</f>
        <v>#N/A</v>
      </c>
      <c r="J1195" s="98" t="str">
        <f t="shared" si="55"/>
        <v>Desarrollo del Sistema de Educación Superior</v>
      </c>
      <c r="K1195" s="98" t="s">
        <v>411</v>
      </c>
    </row>
    <row r="1196" spans="3:11" ht="15.75" hidden="1" thickBot="1">
      <c r="C1196" s="147"/>
      <c r="D1196" s="159"/>
      <c r="E1196" s="103"/>
      <c r="F1196" s="105">
        <f t="shared" si="54"/>
        <v>0</v>
      </c>
      <c r="G1196" s="162"/>
      <c r="H1196" s="148"/>
      <c r="I1196" s="132" t="e">
        <f>VLOOKUP(H1196,Presupuesto!$B$11:$C$565,2,0)</f>
        <v>#N/A</v>
      </c>
      <c r="J1196" s="106" t="str">
        <f t="shared" si="55"/>
        <v>Desarrollo del Sistema de Educación Superior</v>
      </c>
      <c r="K1196" s="124" t="s">
        <v>393</v>
      </c>
    </row>
    <row r="1198" spans="3:11" ht="15.75" thickBot="1"/>
    <row r="1199" spans="3:11" ht="15.75" thickBot="1">
      <c r="C1199" s="157" t="s">
        <v>53</v>
      </c>
      <c r="D1199" s="373">
        <f>SUM(F1206:F1240)</f>
        <v>20000</v>
      </c>
      <c r="E1199" s="460"/>
      <c r="F1199" s="70"/>
      <c r="G1199" s="79"/>
      <c r="H1199" s="70"/>
      <c r="I1199" s="70"/>
      <c r="J1199" s="460"/>
      <c r="K1199" s="460"/>
    </row>
    <row r="1200" spans="3:11">
      <c r="C1200" s="70"/>
      <c r="D1200" s="31"/>
      <c r="E1200" s="93"/>
      <c r="F1200" s="93"/>
      <c r="G1200" s="93"/>
      <c r="H1200" s="76"/>
      <c r="I1200" s="76"/>
      <c r="J1200" s="76"/>
      <c r="K1200" s="460"/>
    </row>
    <row r="1201" spans="3:11">
      <c r="C1201" s="70"/>
      <c r="D1201" s="31"/>
      <c r="E1201" s="93"/>
      <c r="F1201" s="93"/>
      <c r="G1201" s="93"/>
      <c r="H1201" s="76"/>
      <c r="I1201" s="76"/>
      <c r="J1201" s="76"/>
      <c r="K1201" s="460"/>
    </row>
    <row r="1202" spans="3:11" ht="15.75">
      <c r="C1202" s="202" t="s">
        <v>391</v>
      </c>
      <c r="D1202" s="369">
        <v>14145</v>
      </c>
      <c r="E1202" s="93"/>
      <c r="F1202" s="93"/>
      <c r="G1202" s="93"/>
      <c r="H1202" s="76"/>
      <c r="I1202" s="76"/>
      <c r="J1202" s="76"/>
      <c r="K1202" s="460"/>
    </row>
    <row r="1203" spans="3:11" ht="18.75">
      <c r="C1203" s="210" t="str">
        <f>IFERROR(VLOOKUP(D1202,'1. Desarrollo e Innov. Curricu.'!$F:$G,2,FALSE),IFERROR(VLOOKUP(D1202,'2. Investigación Científica'!$F:$G,2,FALSE),IFERROR(VLOOKUP(D1202,'3. Vinculación Univ. Sociedad'!$F:$G,2,FALSE),IFERROR(VLOOKUP(D1202,'4. Docencia y Profesorado Univ.'!$F:$G,2,FALSE),IFERROR(VLOOKUP(D1202,'5. Estudiantes y Graduados'!$F:$G,2,FALSE),IFERROR(VLOOKUP(D1202,'11. Gestion Administrativa'!$F:$G,2,FALSE),IFERROR(VLOOKUP(D1202,'13. Gestión Académica'!$F:$G,2,FALSE),IFERROR(VLOOKUP(D1202,'9. Asegura. de la Calid. y M'!$F:$G,2,FALSE),IFERROR(VLOOKUP(D1202,'6. Gestión del Conocimiento'!$F:$G,2,FALSE),IFERROR(VLOOKUP(D1202,'15. Gobernabilidad y Proceso...'!$F:$G,2,FALSE),IFERROR(VLOOKUP(D1202,'12. Gestión del Talento Humano'!$F:$G,2,FALSE),IFERROR(VLOOKUP(D1202,'14. Internacional... de la E.S.'!$F:$G,2,FALSE),IFERROR(VLOOKUP(D1202,'10. Posgrado'!$F:$G,2,FALSE),IFERROR(VLOOKUP(D1202,'17. Gestión TIC'!$F:$G,2,FALSE),IFERROR(VLOOKUP(D1202,'16. Desa. del Sistema Educ.Sup.'!$F:$G,2,FALSE),IFERROR(VLOOKUP(D1202,'8. Cultura de Inno. Insti...'!$F:$G,2,FALSE),VLOOKUP(D1202,'7. Lo Esencial de la Reforma U.'!$F:$G,2,0)))))))))))))))))</f>
        <v xml:space="preserve">Publicación en revista indexada el curso internacional en Ciencias del Mar y Manejo Costero Integrado. </v>
      </c>
      <c r="D1203" s="31"/>
      <c r="E1203" s="93"/>
      <c r="F1203" s="93"/>
      <c r="G1203" s="93"/>
      <c r="H1203" s="76"/>
      <c r="I1203" s="76"/>
      <c r="J1203" s="76"/>
      <c r="K1203" s="460"/>
    </row>
    <row r="1204" spans="3:11" ht="15.75" thickBot="1">
      <c r="C1204" s="460"/>
      <c r="D1204" s="460"/>
      <c r="E1204" s="460"/>
      <c r="F1204" s="93"/>
      <c r="G1204" s="76"/>
      <c r="H1204" s="76"/>
      <c r="I1204" s="76"/>
      <c r="J1204" s="460"/>
      <c r="K1204" s="460"/>
    </row>
    <row r="1205" spans="3:11" ht="15.75" thickBot="1">
      <c r="C1205" s="129" t="s">
        <v>44</v>
      </c>
      <c r="D1205" s="129" t="s">
        <v>55</v>
      </c>
      <c r="E1205" s="136" t="s">
        <v>57</v>
      </c>
      <c r="F1205" s="135" t="s">
        <v>27</v>
      </c>
      <c r="G1205" s="133" t="s">
        <v>130</v>
      </c>
      <c r="H1205" s="136" t="s">
        <v>46</v>
      </c>
      <c r="I1205" s="133" t="s">
        <v>131</v>
      </c>
      <c r="J1205" s="133" t="s">
        <v>409</v>
      </c>
      <c r="K1205" s="133" t="s">
        <v>410</v>
      </c>
    </row>
    <row r="1206" spans="3:11" hidden="1">
      <c r="C1206" s="220" t="s">
        <v>447</v>
      </c>
      <c r="D1206" s="221"/>
      <c r="E1206" s="219">
        <f>HLOOKUP(C1206,$AH$2:$BU$3,2,0)</f>
        <v>4404.0555000000004</v>
      </c>
      <c r="F1206" s="97">
        <f t="shared" ref="F1206:F1240" si="56">D1206*E1206</f>
        <v>0</v>
      </c>
      <c r="G1206" s="161"/>
      <c r="H1206" s="142"/>
      <c r="I1206" s="130" t="e">
        <f>VLOOKUP(H1206,Presupuesto!$B$11:$C$565,2,0)</f>
        <v>#N/A</v>
      </c>
      <c r="J1206" s="218" t="s">
        <v>1468</v>
      </c>
      <c r="K1206" s="98" t="s">
        <v>393</v>
      </c>
    </row>
    <row r="1207" spans="3:11">
      <c r="C1207" s="141" t="s">
        <v>2121</v>
      </c>
      <c r="D1207" s="158">
        <v>2</v>
      </c>
      <c r="E1207" s="123">
        <v>10000</v>
      </c>
      <c r="F1207" s="97">
        <f t="shared" si="56"/>
        <v>20000</v>
      </c>
      <c r="G1207" s="161" t="s">
        <v>128</v>
      </c>
      <c r="H1207" s="464" t="s">
        <v>742</v>
      </c>
      <c r="I1207" s="130" t="str">
        <f>VLOOKUP(H1207,Presupuesto!$B$11:$C$565,2,0)</f>
        <v>OTROS SERVICIOS COMERCIALES Y FINANCIEROS</v>
      </c>
      <c r="J1207" s="98" t="s">
        <v>1366</v>
      </c>
      <c r="K1207" s="98" t="s">
        <v>394</v>
      </c>
    </row>
    <row r="1208" spans="3:11" hidden="1">
      <c r="C1208" s="141"/>
      <c r="D1208" s="158"/>
      <c r="E1208" s="123"/>
      <c r="F1208" s="97">
        <f t="shared" si="56"/>
        <v>0</v>
      </c>
      <c r="G1208" s="161"/>
      <c r="H1208" s="464"/>
      <c r="I1208" s="130" t="e">
        <f>VLOOKUP(H1208,Presupuesto!$B$11:$C$565,2,0)</f>
        <v>#N/A</v>
      </c>
      <c r="J1208" s="98" t="str">
        <f t="shared" ref="J1208:J1240" si="57">$J$854</f>
        <v>Desarrollo del Sistema de Educación Superior</v>
      </c>
      <c r="K1208" s="98" t="s">
        <v>411</v>
      </c>
    </row>
    <row r="1209" spans="3:11" hidden="1">
      <c r="C1209" s="141"/>
      <c r="D1209" s="158"/>
      <c r="E1209" s="123"/>
      <c r="F1209" s="97">
        <f t="shared" si="56"/>
        <v>0</v>
      </c>
      <c r="G1209" s="161"/>
      <c r="H1209" s="464"/>
      <c r="I1209" s="130" t="e">
        <f>VLOOKUP(H1209,Presupuesto!$B$11:$C$565,2,0)</f>
        <v>#N/A</v>
      </c>
      <c r="J1209" s="98" t="str">
        <f t="shared" si="57"/>
        <v>Desarrollo del Sistema de Educación Superior</v>
      </c>
      <c r="K1209" s="98" t="s">
        <v>411</v>
      </c>
    </row>
    <row r="1210" spans="3:11" hidden="1">
      <c r="C1210" s="141"/>
      <c r="D1210" s="158"/>
      <c r="E1210" s="123"/>
      <c r="F1210" s="97">
        <f t="shared" si="56"/>
        <v>0</v>
      </c>
      <c r="G1210" s="161"/>
      <c r="H1210" s="464"/>
      <c r="I1210" s="130" t="e">
        <f>VLOOKUP(H1210,Presupuesto!$B$11:$C$565,2,0)</f>
        <v>#N/A</v>
      </c>
      <c r="J1210" s="98" t="str">
        <f t="shared" si="57"/>
        <v>Desarrollo del Sistema de Educación Superior</v>
      </c>
      <c r="K1210" s="98" t="s">
        <v>411</v>
      </c>
    </row>
    <row r="1211" spans="3:11" hidden="1">
      <c r="C1211" s="141"/>
      <c r="D1211" s="158"/>
      <c r="E1211" s="123"/>
      <c r="F1211" s="97">
        <f t="shared" si="56"/>
        <v>0</v>
      </c>
      <c r="G1211" s="161"/>
      <c r="H1211" s="464"/>
      <c r="I1211" s="130" t="e">
        <f>VLOOKUP(H1211,Presupuesto!$B$11:$C$565,2,0)</f>
        <v>#N/A</v>
      </c>
      <c r="J1211" s="98" t="str">
        <f t="shared" si="57"/>
        <v>Desarrollo del Sistema de Educación Superior</v>
      </c>
      <c r="K1211" s="98" t="s">
        <v>400</v>
      </c>
    </row>
    <row r="1212" spans="3:11" hidden="1">
      <c r="C1212" s="141"/>
      <c r="D1212" s="158"/>
      <c r="E1212" s="123"/>
      <c r="F1212" s="97">
        <f t="shared" si="56"/>
        <v>0</v>
      </c>
      <c r="G1212" s="161"/>
      <c r="H1212" s="464"/>
      <c r="I1212" s="130" t="e">
        <f>VLOOKUP(H1212,Presupuesto!$B$11:$C$565,2,0)</f>
        <v>#N/A</v>
      </c>
      <c r="J1212" s="98" t="str">
        <f t="shared" si="57"/>
        <v>Desarrollo del Sistema de Educación Superior</v>
      </c>
      <c r="K1212" s="98" t="s">
        <v>411</v>
      </c>
    </row>
    <row r="1213" spans="3:11" hidden="1">
      <c r="C1213" s="141"/>
      <c r="D1213" s="158"/>
      <c r="E1213" s="123"/>
      <c r="F1213" s="97">
        <f t="shared" si="56"/>
        <v>0</v>
      </c>
      <c r="G1213" s="161"/>
      <c r="H1213" s="142"/>
      <c r="I1213" s="130" t="e">
        <f>VLOOKUP(H1213,Presupuesto!$B$11:$C$565,2,0)</f>
        <v>#N/A</v>
      </c>
      <c r="J1213" s="98" t="str">
        <f t="shared" si="57"/>
        <v>Desarrollo del Sistema de Educación Superior</v>
      </c>
      <c r="K1213" s="98" t="s">
        <v>411</v>
      </c>
    </row>
    <row r="1214" spans="3:11" hidden="1">
      <c r="C1214" s="141"/>
      <c r="D1214" s="158"/>
      <c r="E1214" s="123"/>
      <c r="F1214" s="97">
        <f t="shared" si="56"/>
        <v>0</v>
      </c>
      <c r="G1214" s="161"/>
      <c r="H1214" s="142"/>
      <c r="I1214" s="130" t="e">
        <f>VLOOKUP(H1214,Presupuesto!$B$11:$C$565,2,0)</f>
        <v>#N/A</v>
      </c>
      <c r="J1214" s="98" t="str">
        <f t="shared" si="57"/>
        <v>Desarrollo del Sistema de Educación Superior</v>
      </c>
      <c r="K1214" s="98" t="s">
        <v>411</v>
      </c>
    </row>
    <row r="1215" spans="3:11" hidden="1">
      <c r="C1215" s="141"/>
      <c r="D1215" s="158"/>
      <c r="E1215" s="123"/>
      <c r="F1215" s="97">
        <f t="shared" si="56"/>
        <v>0</v>
      </c>
      <c r="G1215" s="161"/>
      <c r="H1215" s="142"/>
      <c r="I1215" s="130" t="e">
        <f>VLOOKUP(H1215,Presupuesto!$B$11:$C$565,2,0)</f>
        <v>#N/A</v>
      </c>
      <c r="J1215" s="98" t="str">
        <f t="shared" si="57"/>
        <v>Desarrollo del Sistema de Educación Superior</v>
      </c>
      <c r="K1215" s="98" t="s">
        <v>411</v>
      </c>
    </row>
    <row r="1216" spans="3:11" hidden="1">
      <c r="C1216" s="141"/>
      <c r="D1216" s="158"/>
      <c r="E1216" s="123"/>
      <c r="F1216" s="97">
        <f t="shared" si="56"/>
        <v>0</v>
      </c>
      <c r="G1216" s="161"/>
      <c r="H1216" s="142"/>
      <c r="I1216" s="130" t="e">
        <f>VLOOKUP(H1216,Presupuesto!$B$11:$C$565,2,0)</f>
        <v>#N/A</v>
      </c>
      <c r="J1216" s="98" t="str">
        <f t="shared" si="57"/>
        <v>Desarrollo del Sistema de Educación Superior</v>
      </c>
      <c r="K1216" s="98" t="s">
        <v>411</v>
      </c>
    </row>
    <row r="1217" spans="3:11" hidden="1">
      <c r="C1217" s="141"/>
      <c r="D1217" s="158"/>
      <c r="E1217" s="123"/>
      <c r="F1217" s="97">
        <f t="shared" si="56"/>
        <v>0</v>
      </c>
      <c r="G1217" s="161"/>
      <c r="H1217" s="142"/>
      <c r="I1217" s="130" t="e">
        <f>VLOOKUP(H1217,Presupuesto!$B$11:$C$565,2,0)</f>
        <v>#N/A</v>
      </c>
      <c r="J1217" s="98" t="str">
        <f t="shared" si="57"/>
        <v>Desarrollo del Sistema de Educación Superior</v>
      </c>
      <c r="K1217" s="98" t="s">
        <v>411</v>
      </c>
    </row>
    <row r="1218" spans="3:11" hidden="1">
      <c r="C1218" s="141"/>
      <c r="D1218" s="158"/>
      <c r="E1218" s="123"/>
      <c r="F1218" s="97">
        <f t="shared" si="56"/>
        <v>0</v>
      </c>
      <c r="G1218" s="161"/>
      <c r="H1218" s="142"/>
      <c r="I1218" s="130" t="e">
        <f>VLOOKUP(H1218,Presupuesto!$B$11:$C$565,2,0)</f>
        <v>#N/A</v>
      </c>
      <c r="J1218" s="98" t="str">
        <f t="shared" si="57"/>
        <v>Desarrollo del Sistema de Educación Superior</v>
      </c>
      <c r="K1218" s="98" t="s">
        <v>411</v>
      </c>
    </row>
    <row r="1219" spans="3:11" hidden="1">
      <c r="C1219" s="141"/>
      <c r="D1219" s="158"/>
      <c r="E1219" s="123"/>
      <c r="F1219" s="97">
        <f t="shared" si="56"/>
        <v>0</v>
      </c>
      <c r="G1219" s="161"/>
      <c r="H1219" s="142"/>
      <c r="I1219" s="130" t="e">
        <f>VLOOKUP(H1219,Presupuesto!$B$11:$C$565,2,0)</f>
        <v>#N/A</v>
      </c>
      <c r="J1219" s="98" t="str">
        <f t="shared" si="57"/>
        <v>Desarrollo del Sistema de Educación Superior</v>
      </c>
      <c r="K1219" s="98" t="s">
        <v>411</v>
      </c>
    </row>
    <row r="1220" spans="3:11" hidden="1">
      <c r="C1220" s="141"/>
      <c r="D1220" s="158"/>
      <c r="E1220" s="123"/>
      <c r="F1220" s="97">
        <f t="shared" si="56"/>
        <v>0</v>
      </c>
      <c r="G1220" s="161"/>
      <c r="H1220" s="142"/>
      <c r="I1220" s="130" t="e">
        <f>VLOOKUP(H1220,Presupuesto!$B$11:$C$565,2,0)</f>
        <v>#N/A</v>
      </c>
      <c r="J1220" s="98" t="str">
        <f t="shared" si="57"/>
        <v>Desarrollo del Sistema de Educación Superior</v>
      </c>
      <c r="K1220" s="98" t="s">
        <v>411</v>
      </c>
    </row>
    <row r="1221" spans="3:11" hidden="1">
      <c r="C1221" s="141"/>
      <c r="D1221" s="158"/>
      <c r="E1221" s="123"/>
      <c r="F1221" s="97">
        <f t="shared" si="56"/>
        <v>0</v>
      </c>
      <c r="G1221" s="161"/>
      <c r="H1221" s="142"/>
      <c r="I1221" s="130" t="e">
        <f>VLOOKUP(H1221,Presupuesto!$B$11:$C$565,2,0)</f>
        <v>#N/A</v>
      </c>
      <c r="J1221" s="98" t="str">
        <f t="shared" si="57"/>
        <v>Desarrollo del Sistema de Educación Superior</v>
      </c>
      <c r="K1221" s="98" t="s">
        <v>411</v>
      </c>
    </row>
    <row r="1222" spans="3:11" hidden="1">
      <c r="C1222" s="141"/>
      <c r="D1222" s="158"/>
      <c r="E1222" s="123"/>
      <c r="F1222" s="97">
        <f t="shared" si="56"/>
        <v>0</v>
      </c>
      <c r="G1222" s="161"/>
      <c r="H1222" s="142"/>
      <c r="I1222" s="130" t="e">
        <f>VLOOKUP(H1222,Presupuesto!$B$11:$C$565,2,0)</f>
        <v>#N/A</v>
      </c>
      <c r="J1222" s="98" t="str">
        <f t="shared" si="57"/>
        <v>Desarrollo del Sistema de Educación Superior</v>
      </c>
      <c r="K1222" s="98" t="s">
        <v>411</v>
      </c>
    </row>
    <row r="1223" spans="3:11" hidden="1">
      <c r="C1223" s="141"/>
      <c r="D1223" s="158"/>
      <c r="E1223" s="123"/>
      <c r="F1223" s="97">
        <f t="shared" si="56"/>
        <v>0</v>
      </c>
      <c r="G1223" s="161"/>
      <c r="H1223" s="142"/>
      <c r="I1223" s="130" t="e">
        <f>VLOOKUP(H1223,Presupuesto!$B$11:$C$565,2,0)</f>
        <v>#N/A</v>
      </c>
      <c r="J1223" s="98" t="str">
        <f t="shared" si="57"/>
        <v>Desarrollo del Sistema de Educación Superior</v>
      </c>
      <c r="K1223" s="98" t="s">
        <v>411</v>
      </c>
    </row>
    <row r="1224" spans="3:11" hidden="1">
      <c r="C1224" s="141"/>
      <c r="D1224" s="158"/>
      <c r="E1224" s="123"/>
      <c r="F1224" s="97">
        <f t="shared" si="56"/>
        <v>0</v>
      </c>
      <c r="G1224" s="161"/>
      <c r="H1224" s="142"/>
      <c r="I1224" s="130" t="e">
        <f>VLOOKUP(H1224,Presupuesto!$B$11:$C$565,2,0)</f>
        <v>#N/A</v>
      </c>
      <c r="J1224" s="98" t="str">
        <f t="shared" si="57"/>
        <v>Desarrollo del Sistema de Educación Superior</v>
      </c>
      <c r="K1224" s="98" t="s">
        <v>411</v>
      </c>
    </row>
    <row r="1225" spans="3:11" hidden="1">
      <c r="C1225" s="141"/>
      <c r="D1225" s="158"/>
      <c r="E1225" s="123"/>
      <c r="F1225" s="97">
        <f t="shared" si="56"/>
        <v>0</v>
      </c>
      <c r="G1225" s="161"/>
      <c r="H1225" s="142"/>
      <c r="I1225" s="130" t="e">
        <f>VLOOKUP(H1225,Presupuesto!$B$11:$C$565,2,0)</f>
        <v>#N/A</v>
      </c>
      <c r="J1225" s="98" t="str">
        <f t="shared" si="57"/>
        <v>Desarrollo del Sistema de Educación Superior</v>
      </c>
      <c r="K1225" s="98" t="s">
        <v>411</v>
      </c>
    </row>
    <row r="1226" spans="3:11" hidden="1">
      <c r="C1226" s="141"/>
      <c r="D1226" s="158"/>
      <c r="E1226" s="123"/>
      <c r="F1226" s="97">
        <f t="shared" si="56"/>
        <v>0</v>
      </c>
      <c r="G1226" s="161"/>
      <c r="H1226" s="142"/>
      <c r="I1226" s="130" t="e">
        <f>VLOOKUP(H1226,Presupuesto!$B$11:$C$565,2,0)</f>
        <v>#N/A</v>
      </c>
      <c r="J1226" s="98" t="str">
        <f t="shared" si="57"/>
        <v>Desarrollo del Sistema de Educación Superior</v>
      </c>
      <c r="K1226" s="98" t="s">
        <v>411</v>
      </c>
    </row>
    <row r="1227" spans="3:11" hidden="1">
      <c r="C1227" s="141"/>
      <c r="D1227" s="158"/>
      <c r="E1227" s="123"/>
      <c r="F1227" s="97">
        <f t="shared" si="56"/>
        <v>0</v>
      </c>
      <c r="G1227" s="161"/>
      <c r="H1227" s="142"/>
      <c r="I1227" s="130" t="e">
        <f>VLOOKUP(H1227,Presupuesto!$B$11:$C$565,2,0)</f>
        <v>#N/A</v>
      </c>
      <c r="J1227" s="98" t="str">
        <f t="shared" si="57"/>
        <v>Desarrollo del Sistema de Educación Superior</v>
      </c>
      <c r="K1227" s="98" t="s">
        <v>411</v>
      </c>
    </row>
    <row r="1228" spans="3:11" hidden="1">
      <c r="C1228" s="143"/>
      <c r="D1228" s="151"/>
      <c r="E1228" s="118"/>
      <c r="F1228" s="97">
        <f t="shared" si="56"/>
        <v>0</v>
      </c>
      <c r="G1228" s="161"/>
      <c r="H1228" s="144"/>
      <c r="I1228" s="130" t="e">
        <f>VLOOKUP(H1228,Presupuesto!$B$11:$C$565,2,0)</f>
        <v>#N/A</v>
      </c>
      <c r="J1228" s="98" t="str">
        <f t="shared" si="57"/>
        <v>Desarrollo del Sistema de Educación Superior</v>
      </c>
      <c r="K1228" s="98" t="s">
        <v>411</v>
      </c>
    </row>
    <row r="1229" spans="3:11" hidden="1">
      <c r="C1229" s="143"/>
      <c r="D1229" s="151"/>
      <c r="E1229" s="118"/>
      <c r="F1229" s="97">
        <f t="shared" si="56"/>
        <v>0</v>
      </c>
      <c r="G1229" s="161"/>
      <c r="H1229" s="144"/>
      <c r="I1229" s="130" t="e">
        <f>VLOOKUP(H1229,Presupuesto!$B$11:$C$565,2,0)</f>
        <v>#N/A</v>
      </c>
      <c r="J1229" s="98" t="str">
        <f t="shared" si="57"/>
        <v>Desarrollo del Sistema de Educación Superior</v>
      </c>
      <c r="K1229" s="98" t="s">
        <v>411</v>
      </c>
    </row>
    <row r="1230" spans="3:11" hidden="1">
      <c r="C1230" s="143"/>
      <c r="D1230" s="151"/>
      <c r="E1230" s="118"/>
      <c r="F1230" s="97">
        <f t="shared" si="56"/>
        <v>0</v>
      </c>
      <c r="G1230" s="161"/>
      <c r="H1230" s="144"/>
      <c r="I1230" s="130" t="e">
        <f>VLOOKUP(H1230,Presupuesto!$B$11:$C$565,2,0)</f>
        <v>#N/A</v>
      </c>
      <c r="J1230" s="98" t="str">
        <f t="shared" si="57"/>
        <v>Desarrollo del Sistema de Educación Superior</v>
      </c>
      <c r="K1230" s="98" t="s">
        <v>411</v>
      </c>
    </row>
    <row r="1231" spans="3:11" hidden="1">
      <c r="C1231" s="143"/>
      <c r="D1231" s="151"/>
      <c r="E1231" s="118"/>
      <c r="F1231" s="97">
        <f t="shared" si="56"/>
        <v>0</v>
      </c>
      <c r="G1231" s="161"/>
      <c r="H1231" s="144"/>
      <c r="I1231" s="130" t="e">
        <f>VLOOKUP(H1231,Presupuesto!$B$11:$C$565,2,0)</f>
        <v>#N/A</v>
      </c>
      <c r="J1231" s="98" t="str">
        <f t="shared" si="57"/>
        <v>Desarrollo del Sistema de Educación Superior</v>
      </c>
      <c r="K1231" s="98" t="s">
        <v>411</v>
      </c>
    </row>
    <row r="1232" spans="3:11" hidden="1">
      <c r="C1232" s="143"/>
      <c r="D1232" s="151"/>
      <c r="E1232" s="118"/>
      <c r="F1232" s="97">
        <f t="shared" si="56"/>
        <v>0</v>
      </c>
      <c r="G1232" s="161"/>
      <c r="H1232" s="144"/>
      <c r="I1232" s="130" t="e">
        <f>VLOOKUP(H1232,Presupuesto!$B$11:$C$565,2,0)</f>
        <v>#N/A</v>
      </c>
      <c r="J1232" s="98" t="str">
        <f t="shared" si="57"/>
        <v>Desarrollo del Sistema de Educación Superior</v>
      </c>
      <c r="K1232" s="98" t="s">
        <v>411</v>
      </c>
    </row>
    <row r="1233" spans="3:11" hidden="1">
      <c r="C1233" s="143"/>
      <c r="D1233" s="151"/>
      <c r="E1233" s="118"/>
      <c r="F1233" s="97">
        <f t="shared" si="56"/>
        <v>0</v>
      </c>
      <c r="G1233" s="161"/>
      <c r="H1233" s="144"/>
      <c r="I1233" s="130" t="e">
        <f>VLOOKUP(H1233,Presupuesto!$B$11:$C$565,2,0)</f>
        <v>#N/A</v>
      </c>
      <c r="J1233" s="98" t="str">
        <f t="shared" si="57"/>
        <v>Desarrollo del Sistema de Educación Superior</v>
      </c>
      <c r="K1233" s="98" t="s">
        <v>411</v>
      </c>
    </row>
    <row r="1234" spans="3:11" hidden="1">
      <c r="C1234" s="143"/>
      <c r="D1234" s="151"/>
      <c r="E1234" s="118"/>
      <c r="F1234" s="97">
        <f t="shared" si="56"/>
        <v>0</v>
      </c>
      <c r="G1234" s="161"/>
      <c r="H1234" s="144"/>
      <c r="I1234" s="130" t="e">
        <f>VLOOKUP(H1234,Presupuesto!$B$11:$C$565,2,0)</f>
        <v>#N/A</v>
      </c>
      <c r="J1234" s="98" t="str">
        <f t="shared" si="57"/>
        <v>Desarrollo del Sistema de Educación Superior</v>
      </c>
      <c r="K1234" s="98" t="s">
        <v>411</v>
      </c>
    </row>
    <row r="1235" spans="3:11" hidden="1">
      <c r="C1235" s="143"/>
      <c r="D1235" s="151"/>
      <c r="E1235" s="118"/>
      <c r="F1235" s="97">
        <f t="shared" si="56"/>
        <v>0</v>
      </c>
      <c r="G1235" s="161"/>
      <c r="H1235" s="144"/>
      <c r="I1235" s="130" t="e">
        <f>VLOOKUP(H1235,Presupuesto!$B$11:$C$565,2,0)</f>
        <v>#N/A</v>
      </c>
      <c r="J1235" s="98" t="str">
        <f t="shared" si="57"/>
        <v>Desarrollo del Sistema de Educación Superior</v>
      </c>
      <c r="K1235" s="98" t="s">
        <v>411</v>
      </c>
    </row>
    <row r="1236" spans="3:11" hidden="1">
      <c r="C1236" s="145"/>
      <c r="D1236" s="151"/>
      <c r="E1236" s="118"/>
      <c r="F1236" s="97">
        <f t="shared" si="56"/>
        <v>0</v>
      </c>
      <c r="G1236" s="161"/>
      <c r="H1236" s="146"/>
      <c r="I1236" s="130" t="e">
        <f>VLOOKUP(H1236,Presupuesto!$B$11:$C$565,2,0)</f>
        <v>#N/A</v>
      </c>
      <c r="J1236" s="98" t="str">
        <f t="shared" si="57"/>
        <v>Desarrollo del Sistema de Educación Superior</v>
      </c>
      <c r="K1236" s="98" t="s">
        <v>402</v>
      </c>
    </row>
    <row r="1237" spans="3:11" hidden="1">
      <c r="C1237" s="145"/>
      <c r="D1237" s="151"/>
      <c r="E1237" s="118"/>
      <c r="F1237" s="97">
        <f t="shared" si="56"/>
        <v>0</v>
      </c>
      <c r="G1237" s="161"/>
      <c r="H1237" s="146"/>
      <c r="I1237" s="130" t="e">
        <f>VLOOKUP(H1237,Presupuesto!$B$11:$C$565,2,0)</f>
        <v>#N/A</v>
      </c>
      <c r="J1237" s="98" t="str">
        <f t="shared" si="57"/>
        <v>Desarrollo del Sistema de Educación Superior</v>
      </c>
      <c r="K1237" s="98" t="s">
        <v>411</v>
      </c>
    </row>
    <row r="1238" spans="3:11" hidden="1">
      <c r="C1238" s="145"/>
      <c r="D1238" s="151"/>
      <c r="E1238" s="118"/>
      <c r="F1238" s="97">
        <f t="shared" si="56"/>
        <v>0</v>
      </c>
      <c r="G1238" s="161"/>
      <c r="H1238" s="146"/>
      <c r="I1238" s="130" t="e">
        <f>VLOOKUP(H1238,Presupuesto!$B$11:$C$565,2,0)</f>
        <v>#N/A</v>
      </c>
      <c r="J1238" s="98" t="str">
        <f t="shared" si="57"/>
        <v>Desarrollo del Sistema de Educación Superior</v>
      </c>
      <c r="K1238" s="98" t="s">
        <v>411</v>
      </c>
    </row>
    <row r="1239" spans="3:11" hidden="1">
      <c r="C1239" s="145"/>
      <c r="D1239" s="151"/>
      <c r="E1239" s="118"/>
      <c r="F1239" s="97">
        <f t="shared" si="56"/>
        <v>0</v>
      </c>
      <c r="G1239" s="161"/>
      <c r="H1239" s="146"/>
      <c r="I1239" s="130" t="e">
        <f>VLOOKUP(H1239,Presupuesto!$B$11:$C$565,2,0)</f>
        <v>#N/A</v>
      </c>
      <c r="J1239" s="98" t="str">
        <f t="shared" si="57"/>
        <v>Desarrollo del Sistema de Educación Superior</v>
      </c>
      <c r="K1239" s="98" t="s">
        <v>411</v>
      </c>
    </row>
    <row r="1240" spans="3:11" ht="15.75" hidden="1" thickBot="1">
      <c r="C1240" s="147"/>
      <c r="D1240" s="159"/>
      <c r="E1240" s="103"/>
      <c r="F1240" s="105">
        <f t="shared" si="56"/>
        <v>0</v>
      </c>
      <c r="G1240" s="162"/>
      <c r="H1240" s="148"/>
      <c r="I1240" s="132" t="e">
        <f>VLOOKUP(H1240,Presupuesto!$B$11:$C$565,2,0)</f>
        <v>#N/A</v>
      </c>
      <c r="J1240" s="106" t="str">
        <f t="shared" si="57"/>
        <v>Desarrollo del Sistema de Educación Superior</v>
      </c>
      <c r="K1240" s="124" t="s">
        <v>393</v>
      </c>
    </row>
  </sheetData>
  <autoFilter ref="F11:K1240">
    <filterColumn colId="0">
      <filters blank="1">
        <filter val="1,096"/>
        <filter val="1,200"/>
        <filter val="1,275"/>
        <filter val="1,500"/>
        <filter val="10000,000"/>
        <filter val="12,000"/>
        <filter val="12,500"/>
        <filter val="125"/>
        <filter val="13,500"/>
        <filter val="18,000"/>
        <filter val="2,000"/>
        <filter val="2,250"/>
        <filter val="2,400"/>
        <filter val="2,700"/>
        <filter val="20,000"/>
        <filter val="29,727"/>
        <filter val="3,000"/>
        <filter val="3,500"/>
        <filter val="30"/>
        <filter val="30,000"/>
        <filter val="36,000"/>
        <filter val="4,500"/>
        <filter val="4,813"/>
        <filter val="420,000"/>
        <filter val="425"/>
        <filter val="5,500"/>
        <filter val="50"/>
        <filter val="548"/>
        <filter val="6,000"/>
        <filter val="6,188"/>
        <filter val="60"/>
        <filter val="7,200"/>
        <filter val="72,000"/>
        <filter val="800"/>
        <filter val="85"/>
        <filter val="850"/>
        <filter val="Costo Total"/>
      </filters>
    </filterColumn>
  </autoFilter>
  <dataConsolidate/>
  <conditionalFormatting sqref="D13">
    <cfRule type="duplicateValues" dxfId="4" priority="1"/>
  </conditionalFormatting>
  <dataValidations xWindow="1114" yWindow="471" count="7">
    <dataValidation type="list" allowBlank="1" showInputMessage="1" showErrorMessage="1" errorTitle="¡Ingreso Inválido!" error="Seleccione una opción de la lista." promptTitle="Tipo de Presupuesto" prompt="Seleccione una opción de la lista." sqref="G17:G51 G854:G888 G61:G95 G149:G183 G193:G227 G237:G271 G105:G139 G325:G359 G370:G404 G414:G448 G458:G492 G502:G536 G546:G580 G281:G315 G634:G668 G678:G712 G722:G756 G766:G800 G810:G844 G590:G624 G1030:G1064 G942:G976 G898:G932 G986:G1020 G1074:G1108 G1118:G1152 G1162:G1196 G1206:G1240">
      <formula1>$R$2:$S$2</formula1>
    </dataValidation>
    <dataValidation type="list" allowBlank="1" showInputMessage="1" showErrorMessage="1" errorTitle="¡Ingreso Inválido!" error="Seleccione una opción de la lista" promptTitle="Mes Requerido" prompt="Seleccione el mes en el que requiere el recurso." sqref="K17:K51 K854:K888 K105:K139 K149:K183 K193:K227 K61:K95 K237:K271 K281:K315 K370:K404 K414:K448 K458:K492 K502:K536 K546:K580 K590:K624 K634:K668 K678:K712 K722:K756 K766:K800 K810:K844 K325:K359 K1074:K1108 K942:K976 K898:K932 K1030:K1064 K986:K1020 K1118:K1152 K1162:K1196 K1206:K1240">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C898 C942 C986 C1030 C1074 C1118 C1162 C1206">
      <formula1>$AH$2:$BU$2</formula1>
    </dataValidation>
    <dataValidation type="list" allowBlank="1" showInputMessage="1" showErrorMessage="1" errorTitle="¡Ingreso Inválido!" error="Verifique el valor ingresado." promptTitle="Ingrese el Objeto de Gasto" prompt="Ingrese el Objeto de Gasto" sqref="H17:H51 H854:H888 H61:H95 H105:H139 H149:H183 H193:H227 H237:H271 H281:H315 H370:H404 H325:H359 H458:H492 H414:H448 H502:H536 H546:H580 H590:H623 H678:H712 H637:H668 H766:H800 H1030:H1064 H634:H635 H722:H756 H898:H932 H942:H976 H810:H844 H986:H1020 H1074:H1108 H1118:H1152 H1162:H1196 H1206:H1240">
      <formula1>$A$1:$UI$1</formula1>
    </dataValidation>
    <dataValidation type="list" allowBlank="1" showInputMessage="1" showErrorMessage="1" errorTitle="¡Ingreso Inválido!" error="Seleccione una opción de la lista." promptTitle="Dimensión Estratégica" prompt="Seleccione una opción de la lista." sqref="J62:J95 J18:J51 J106:J139 J194:J227 J150:J183 J238:J271 J282:J315 J371:J404 J415:J448 J459:J492 J503:J536 J326:J359 J591:J624 J547:J580 J679:J712 J635:J668 J767:J800 J811:J844 J855:J888 J723:J756 J1207:J1240 J943:J976 J899:J932 J1031:J1064 J987:J1020 J1075:J1108 J1119:J1152 J1163:J1196">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J898 J942 J986 J1030 J1074 J1118 J1162 J1206">
      <formula1>$A$2:$Q$2</formula1>
    </dataValidation>
    <dataValidation type="list" allowBlank="1" showInputMessage="1" showErrorMessage="1" errorTitle="¡Ingreso Inválido!" error="Verifique el valor ingresado.&#10;" sqref="H624 H636">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C4" zoomScale="86" zoomScaleNormal="86" workbookViewId="0">
      <selection activeCell="H6" sqref="H6:H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6" t="str">
        <f>+Presupuesto!D11</f>
        <v>Recurrente</v>
      </c>
      <c r="S2" s="456"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1" t="s">
        <v>419</v>
      </c>
      <c r="AI2" s="451" t="s">
        <v>420</v>
      </c>
      <c r="AJ2" s="451" t="s">
        <v>421</v>
      </c>
      <c r="AK2" s="451" t="s">
        <v>422</v>
      </c>
      <c r="AL2" s="451" t="s">
        <v>423</v>
      </c>
      <c r="AM2" s="451" t="s">
        <v>426</v>
      </c>
      <c r="AN2" s="451" t="s">
        <v>424</v>
      </c>
      <c r="AO2" s="451" t="s">
        <v>425</v>
      </c>
      <c r="AP2" s="451" t="s">
        <v>427</v>
      </c>
      <c r="AQ2" s="451" t="s">
        <v>428</v>
      </c>
      <c r="AR2" s="451" t="s">
        <v>429</v>
      </c>
      <c r="AS2" s="451" t="s">
        <v>430</v>
      </c>
      <c r="AT2" s="451" t="s">
        <v>431</v>
      </c>
      <c r="AU2" s="451" t="s">
        <v>432</v>
      </c>
      <c r="AV2" s="451" t="s">
        <v>433</v>
      </c>
      <c r="AW2" s="451" t="s">
        <v>434</v>
      </c>
      <c r="AX2" s="451" t="s">
        <v>435</v>
      </c>
      <c r="AY2" s="451" t="s">
        <v>436</v>
      </c>
      <c r="AZ2" s="451" t="s">
        <v>437</v>
      </c>
      <c r="BA2" s="451" t="s">
        <v>438</v>
      </c>
      <c r="BB2" s="451" t="s">
        <v>439</v>
      </c>
      <c r="BC2" s="451" t="s">
        <v>440</v>
      </c>
      <c r="BD2" s="451" t="s">
        <v>441</v>
      </c>
      <c r="BE2" s="451" t="s">
        <v>442</v>
      </c>
      <c r="BF2" s="451" t="s">
        <v>443</v>
      </c>
      <c r="BG2" s="451" t="s">
        <v>444</v>
      </c>
      <c r="BH2" s="451" t="s">
        <v>445</v>
      </c>
      <c r="BI2" s="451" t="s">
        <v>446</v>
      </c>
      <c r="BJ2" s="451" t="s">
        <v>447</v>
      </c>
      <c r="BK2" s="451" t="s">
        <v>448</v>
      </c>
      <c r="BL2" s="451" t="s">
        <v>449</v>
      </c>
      <c r="BM2" s="451" t="s">
        <v>450</v>
      </c>
      <c r="BN2" s="451" t="s">
        <v>451</v>
      </c>
      <c r="BO2" s="451" t="s">
        <v>452</v>
      </c>
      <c r="BP2" s="451" t="s">
        <v>453</v>
      </c>
      <c r="BQ2" s="451" t="s">
        <v>454</v>
      </c>
      <c r="BR2" s="451" t="s">
        <v>455</v>
      </c>
      <c r="BS2" s="451" t="s">
        <v>456</v>
      </c>
      <c r="BT2" s="451" t="s">
        <v>457</v>
      </c>
      <c r="BU2" s="451" t="s">
        <v>458</v>
      </c>
    </row>
    <row r="3" spans="1:555" hidden="1">
      <c r="AH3" s="452">
        <v>2500</v>
      </c>
      <c r="AI3" s="452">
        <v>1900</v>
      </c>
      <c r="AJ3" s="452">
        <v>1650</v>
      </c>
      <c r="AK3" s="452">
        <v>1580</v>
      </c>
      <c r="AL3" s="452">
        <v>2250</v>
      </c>
      <c r="AM3" s="452">
        <v>1650</v>
      </c>
      <c r="AN3" s="452">
        <v>1400</v>
      </c>
      <c r="AO3" s="453">
        <v>1340</v>
      </c>
      <c r="AP3" s="453">
        <v>2000</v>
      </c>
      <c r="AQ3" s="453">
        <v>1400</v>
      </c>
      <c r="AR3" s="453">
        <v>1150</v>
      </c>
      <c r="AS3" s="453">
        <v>1100</v>
      </c>
      <c r="AT3" s="453">
        <v>1750</v>
      </c>
      <c r="AU3" s="453">
        <v>1150</v>
      </c>
      <c r="AV3" s="453">
        <v>900</v>
      </c>
      <c r="AW3" s="453">
        <v>860</v>
      </c>
      <c r="AX3" s="453">
        <v>1200</v>
      </c>
      <c r="AY3" s="454">
        <v>900</v>
      </c>
      <c r="AZ3" s="454">
        <v>650</v>
      </c>
      <c r="BA3" s="454">
        <v>620</v>
      </c>
      <c r="BB3" s="452">
        <f>+'Cuadro Resumen'!C213</f>
        <v>5759.1495000000004</v>
      </c>
      <c r="BC3" s="452">
        <f>+'Cuadro Resumen'!D213</f>
        <v>5307.4515000000001</v>
      </c>
      <c r="BD3" s="452">
        <f>+'Cuadro Resumen'!E213</f>
        <v>6775.47</v>
      </c>
      <c r="BE3" s="452">
        <f>+'Cuadro Resumen'!F213</f>
        <v>6323.7719999999999</v>
      </c>
      <c r="BF3" s="452">
        <f>+'Cuadro Resumen'!C214</f>
        <v>5081.6025</v>
      </c>
      <c r="BG3" s="452">
        <f>+'Cuadro Resumen'!D214</f>
        <v>4629.9045000000006</v>
      </c>
      <c r="BH3" s="452">
        <f>+'Cuadro Resumen'!E214</f>
        <v>6097.9230000000007</v>
      </c>
      <c r="BI3" s="452">
        <f>+'Cuadro Resumen'!F214</f>
        <v>5646.2250000000004</v>
      </c>
      <c r="BJ3" s="453">
        <f>+'Cuadro Resumen'!C215</f>
        <v>4404.0555000000004</v>
      </c>
      <c r="BK3" s="453">
        <f>+'Cuadro Resumen'!D215</f>
        <v>4065.2820000000002</v>
      </c>
      <c r="BL3" s="453">
        <f>+'Cuadro Resumen'!E215</f>
        <v>5420.3760000000002</v>
      </c>
      <c r="BM3" s="453">
        <f>+'Cuadro Resumen'!F215</f>
        <v>4968.6779999999999</v>
      </c>
      <c r="BN3" s="453">
        <f>+'Cuadro Resumen'!C216</f>
        <v>3726.5085000000004</v>
      </c>
      <c r="BO3" s="453">
        <f>+'Cuadro Resumen'!D216</f>
        <v>3387.7350000000001</v>
      </c>
      <c r="BP3" s="453">
        <f>+'Cuadro Resumen'!E216</f>
        <v>4742.8290000000006</v>
      </c>
      <c r="BQ3" s="453">
        <f>+'Cuadro Resumen'!F216</f>
        <v>4404.0555000000004</v>
      </c>
      <c r="BR3" s="453">
        <f>+'Cuadro Resumen'!C217</f>
        <v>3274.8105</v>
      </c>
      <c r="BS3" s="453">
        <f>+'Cuadro Resumen'!D217</f>
        <v>3048.9615000000003</v>
      </c>
      <c r="BT3" s="453">
        <f>+'Cuadro Resumen'!E217</f>
        <v>4178.2065000000002</v>
      </c>
      <c r="BU3" s="453">
        <f>+'Cuadro Resumen'!F217</f>
        <v>3839.433</v>
      </c>
    </row>
    <row r="4" spans="1:555" ht="15.75" thickBot="1"/>
    <row r="5" spans="1:555" ht="27" thickBot="1">
      <c r="C5" s="87" t="s">
        <v>387</v>
      </c>
      <c r="D5" s="198">
        <f>SUMIF(C:C,$C$10,D:D)</f>
        <v>0</v>
      </c>
    </row>
    <row r="6" spans="1:555">
      <c r="C6" s="107"/>
      <c r="D6" s="107"/>
      <c r="E6" s="107"/>
      <c r="F6" s="107"/>
      <c r="G6" s="78"/>
      <c r="H6" s="79" t="s">
        <v>2122</v>
      </c>
      <c r="I6" s="107"/>
    </row>
    <row r="7" spans="1:555">
      <c r="C7" s="107"/>
      <c r="D7" s="107"/>
      <c r="E7" s="107"/>
      <c r="F7" s="107"/>
      <c r="G7" s="78"/>
      <c r="H7" s="79" t="s">
        <v>2123</v>
      </c>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c r="E13" s="93"/>
      <c r="F13" s="93"/>
      <c r="G13" s="93"/>
      <c r="H13" s="76"/>
      <c r="I13" s="76"/>
      <c r="J13" s="76"/>
      <c r="K13" s="112"/>
    </row>
    <row r="14" spans="1:555" ht="18.7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464</v>
      </c>
    </row>
    <row r="17" spans="3:12">
      <c r="C17" s="141"/>
      <c r="D17" s="158"/>
      <c r="E17" s="115"/>
      <c r="F17" s="97">
        <f t="shared" ref="F17:F38" si="0">D17*E17</f>
        <v>0</v>
      </c>
      <c r="G17" s="161"/>
      <c r="H17" s="142" t="s">
        <v>1065</v>
      </c>
      <c r="I17" s="130" t="str">
        <f>VLOOKUP(H17,Presupuesto!$B$11:$C$565,2,0)</f>
        <v>BECAS</v>
      </c>
      <c r="J17" s="218" t="s">
        <v>1449</v>
      </c>
      <c r="K17" s="98" t="s">
        <v>393</v>
      </c>
      <c r="L17" s="98"/>
    </row>
    <row r="18" spans="3:12">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c r="C26" s="141"/>
      <c r="D26" s="158"/>
      <c r="E26" s="123"/>
      <c r="F26" s="97">
        <f t="shared" si="0"/>
        <v>0</v>
      </c>
      <c r="G26" s="161"/>
      <c r="H26" s="142" t="s">
        <v>1083</v>
      </c>
      <c r="I26" s="130" t="str">
        <f>VLOOKUP(H26,Presupuesto!$B$11:$C$565,2,0)</f>
        <v>PRESTAMOS A ESTUDIANTES</v>
      </c>
      <c r="J26" s="98" t="str">
        <f t="shared" si="1"/>
        <v>Posgrado</v>
      </c>
      <c r="K26" s="98" t="s">
        <v>411</v>
      </c>
      <c r="L26" s="98"/>
    </row>
    <row r="27" spans="3:12">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c r="C34" s="141"/>
      <c r="D34" s="158"/>
      <c r="E34" s="123"/>
      <c r="F34" s="97">
        <f t="shared" si="0"/>
        <v>0</v>
      </c>
      <c r="G34" s="161"/>
      <c r="H34" s="142" t="s">
        <v>1099</v>
      </c>
      <c r="I34" s="130" t="str">
        <f>VLOOKUP(H34,Presupuesto!$B$11:$C$565,2,0)</f>
        <v>BECAS DE EQUIDAD</v>
      </c>
      <c r="J34" s="98" t="str">
        <f t="shared" si="1"/>
        <v>Posgrado</v>
      </c>
      <c r="K34" s="98" t="s">
        <v>411</v>
      </c>
      <c r="L34" s="98"/>
    </row>
    <row r="35" spans="3:12">
      <c r="C35" s="141"/>
      <c r="D35" s="158"/>
      <c r="E35" s="123"/>
      <c r="F35" s="97">
        <f t="shared" si="0"/>
        <v>0</v>
      </c>
      <c r="G35" s="161"/>
      <c r="H35" s="142" t="s">
        <v>1101</v>
      </c>
      <c r="I35" s="130" t="str">
        <f>VLOOKUP(H35,Presupuesto!$B$11:$C$565,2,0)</f>
        <v>PREMIOS AL INVESTIGADOR</v>
      </c>
      <c r="J35" s="98" t="str">
        <f t="shared" si="1"/>
        <v>Posgrado</v>
      </c>
      <c r="K35" s="98" t="s">
        <v>411</v>
      </c>
      <c r="L35" s="98"/>
    </row>
    <row r="36" spans="3:12">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c r="C38" s="147"/>
      <c r="D38" s="222"/>
      <c r="E38" s="103"/>
      <c r="F38" s="105">
        <f t="shared" si="0"/>
        <v>0</v>
      </c>
      <c r="G38" s="162"/>
      <c r="H38" s="148"/>
      <c r="I38" s="132" t="e">
        <f>VLOOKUP(H38,Presupuesto!$B$11:$C$565,2,0)</f>
        <v>#N/A</v>
      </c>
      <c r="J38" s="106" t="str">
        <f t="shared" ref="J38" si="2">$J$17</f>
        <v>Posgrado</v>
      </c>
      <c r="K38" s="124" t="s">
        <v>393</v>
      </c>
      <c r="L38" s="124"/>
    </row>
    <row r="39" spans="3:12">
      <c r="F39" s="90"/>
      <c r="G39" s="89"/>
      <c r="H39" s="90"/>
      <c r="I39" s="90"/>
    </row>
    <row r="40" spans="3:12" ht="15.75" thickBot="1"/>
    <row r="41" spans="3:12" ht="15.75" thickBot="1">
      <c r="C41" s="157" t="s">
        <v>53</v>
      </c>
      <c r="D41" s="373">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391</v>
      </c>
      <c r="D44" s="369"/>
      <c r="E44" s="93"/>
      <c r="F44" s="93"/>
      <c r="G44" s="93"/>
      <c r="H44" s="76"/>
      <c r="I44" s="76"/>
      <c r="J44" s="76"/>
      <c r="K44" s="112"/>
    </row>
    <row r="45" spans="3:12" ht="18.7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130</v>
      </c>
      <c r="H47" s="136" t="s">
        <v>46</v>
      </c>
      <c r="I47" s="133" t="s">
        <v>131</v>
      </c>
      <c r="J47" s="133" t="s">
        <v>409</v>
      </c>
      <c r="K47" s="133" t="s">
        <v>410</v>
      </c>
      <c r="L47" s="133" t="s">
        <v>464</v>
      </c>
    </row>
    <row r="48" spans="3:12">
      <c r="C48" s="141"/>
      <c r="D48" s="158"/>
      <c r="E48" s="115"/>
      <c r="F48" s="97">
        <f t="shared" ref="F48:F69" si="3">D48*E48</f>
        <v>0</v>
      </c>
      <c r="G48" s="161"/>
      <c r="H48" s="142" t="s">
        <v>1065</v>
      </c>
      <c r="I48" s="130" t="str">
        <f>VLOOKUP(H48,Presupuesto!$B$11:$C$565,2,0)</f>
        <v>BECAS</v>
      </c>
      <c r="J48" s="218" t="s">
        <v>1449</v>
      </c>
      <c r="K48" s="98" t="s">
        <v>393</v>
      </c>
      <c r="L48" s="98"/>
    </row>
    <row r="49" spans="3:12">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c r="C57" s="141"/>
      <c r="D57" s="158"/>
      <c r="E57" s="123"/>
      <c r="F57" s="97">
        <f t="shared" si="3"/>
        <v>0</v>
      </c>
      <c r="G57" s="161"/>
      <c r="H57" s="142" t="s">
        <v>1083</v>
      </c>
      <c r="I57" s="130" t="str">
        <f>VLOOKUP(H57,Presupuesto!$B$11:$C$565,2,0)</f>
        <v>PRESTAMOS A ESTUDIANTES</v>
      </c>
      <c r="J57" s="98" t="str">
        <f t="shared" si="4"/>
        <v>Posgrado</v>
      </c>
      <c r="K57" s="98" t="s">
        <v>411</v>
      </c>
      <c r="L57" s="98"/>
    </row>
    <row r="58" spans="3:12">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c r="C65" s="141"/>
      <c r="D65" s="158"/>
      <c r="E65" s="123"/>
      <c r="F65" s="97">
        <f t="shared" si="3"/>
        <v>0</v>
      </c>
      <c r="G65" s="161"/>
      <c r="H65" s="142" t="s">
        <v>1099</v>
      </c>
      <c r="I65" s="130" t="str">
        <f>VLOOKUP(H65,Presupuesto!$B$11:$C$565,2,0)</f>
        <v>BECAS DE EQUIDAD</v>
      </c>
      <c r="J65" s="98" t="str">
        <f t="shared" si="4"/>
        <v>Posgrado</v>
      </c>
      <c r="K65" s="98" t="s">
        <v>411</v>
      </c>
      <c r="L65" s="98"/>
    </row>
    <row r="66" spans="3:12">
      <c r="C66" s="141"/>
      <c r="D66" s="158"/>
      <c r="E66" s="123"/>
      <c r="F66" s="97">
        <f t="shared" si="3"/>
        <v>0</v>
      </c>
      <c r="G66" s="161"/>
      <c r="H66" s="142" t="s">
        <v>1101</v>
      </c>
      <c r="I66" s="130" t="str">
        <f>VLOOKUP(H66,Presupuesto!$B$11:$C$565,2,0)</f>
        <v>PREMIOS AL INVESTIGADOR</v>
      </c>
      <c r="J66" s="98" t="str">
        <f t="shared" si="4"/>
        <v>Posgrado</v>
      </c>
      <c r="K66" s="98" t="s">
        <v>411</v>
      </c>
      <c r="L66" s="98"/>
    </row>
    <row r="67" spans="3:12">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c r="C69" s="147"/>
      <c r="D69" s="222"/>
      <c r="E69" s="103"/>
      <c r="F69" s="105">
        <f t="shared" si="3"/>
        <v>0</v>
      </c>
      <c r="G69" s="162"/>
      <c r="H69" s="148"/>
      <c r="I69" s="132" t="e">
        <f>VLOOKUP(H69,Presupuesto!$B$11:$C$565,2,0)</f>
        <v>#N/A</v>
      </c>
      <c r="J69" s="106" t="str">
        <f t="shared" si="4"/>
        <v>Posgrado</v>
      </c>
      <c r="K69" s="124" t="s">
        <v>393</v>
      </c>
      <c r="L69" s="124"/>
    </row>
    <row r="71" spans="3:12" ht="15.75" thickBot="1"/>
    <row r="72" spans="3:12" ht="15.75" thickBot="1">
      <c r="C72" s="157" t="s">
        <v>53</v>
      </c>
      <c r="D72" s="373">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391</v>
      </c>
      <c r="D75" s="369"/>
      <c r="E75" s="93"/>
      <c r="F75" s="93"/>
      <c r="G75" s="93"/>
      <c r="H75" s="76"/>
      <c r="I75" s="76"/>
      <c r="J75" s="76"/>
      <c r="K75" s="112"/>
    </row>
    <row r="76" spans="3:12" ht="18.7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130</v>
      </c>
      <c r="H78" s="136" t="s">
        <v>46</v>
      </c>
      <c r="I78" s="133" t="s">
        <v>131</v>
      </c>
      <c r="J78" s="133" t="s">
        <v>409</v>
      </c>
      <c r="K78" s="133" t="s">
        <v>410</v>
      </c>
      <c r="L78" s="133" t="s">
        <v>464</v>
      </c>
    </row>
    <row r="79" spans="3:12">
      <c r="C79" s="141"/>
      <c r="D79" s="158"/>
      <c r="E79" s="115"/>
      <c r="F79" s="97">
        <f t="shared" ref="F79:F100" si="5">D79*E79</f>
        <v>0</v>
      </c>
      <c r="G79" s="161"/>
      <c r="H79" s="142" t="s">
        <v>1065</v>
      </c>
      <c r="I79" s="130" t="str">
        <f>VLOOKUP(H79,Presupuesto!$B$11:$C$565,2,0)</f>
        <v>BECAS</v>
      </c>
      <c r="J79" s="218" t="s">
        <v>1449</v>
      </c>
      <c r="K79" s="98" t="s">
        <v>393</v>
      </c>
      <c r="L79" s="98"/>
    </row>
    <row r="80" spans="3:12">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c r="C88" s="141"/>
      <c r="D88" s="158"/>
      <c r="E88" s="123"/>
      <c r="F88" s="97">
        <f t="shared" si="5"/>
        <v>0</v>
      </c>
      <c r="G88" s="161"/>
      <c r="H88" s="142" t="s">
        <v>1083</v>
      </c>
      <c r="I88" s="130" t="str">
        <f>VLOOKUP(H88,Presupuesto!$B$11:$C$565,2,0)</f>
        <v>PRESTAMOS A ESTUDIANTES</v>
      </c>
      <c r="J88" s="98" t="str">
        <f t="shared" si="6"/>
        <v>Posgrado</v>
      </c>
      <c r="K88" s="98" t="s">
        <v>411</v>
      </c>
      <c r="L88" s="98"/>
    </row>
    <row r="89" spans="3:12">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c r="C96" s="141"/>
      <c r="D96" s="158"/>
      <c r="E96" s="123"/>
      <c r="F96" s="97">
        <f t="shared" si="5"/>
        <v>0</v>
      </c>
      <c r="G96" s="161"/>
      <c r="H96" s="142" t="s">
        <v>1099</v>
      </c>
      <c r="I96" s="130" t="str">
        <f>VLOOKUP(H96,Presupuesto!$B$11:$C$565,2,0)</f>
        <v>BECAS DE EQUIDAD</v>
      </c>
      <c r="J96" s="98" t="str">
        <f t="shared" si="6"/>
        <v>Posgrado</v>
      </c>
      <c r="K96" s="98" t="s">
        <v>411</v>
      </c>
      <c r="L96" s="98"/>
    </row>
    <row r="97" spans="3:12">
      <c r="C97" s="141"/>
      <c r="D97" s="158"/>
      <c r="E97" s="123"/>
      <c r="F97" s="97">
        <f t="shared" si="5"/>
        <v>0</v>
      </c>
      <c r="G97" s="161"/>
      <c r="H97" s="142" t="s">
        <v>1101</v>
      </c>
      <c r="I97" s="130" t="str">
        <f>VLOOKUP(H97,Presupuesto!$B$11:$C$565,2,0)</f>
        <v>PREMIOS AL INVESTIGADOR</v>
      </c>
      <c r="J97" s="98" t="str">
        <f t="shared" si="6"/>
        <v>Posgrado</v>
      </c>
      <c r="K97" s="98" t="s">
        <v>411</v>
      </c>
      <c r="L97" s="98"/>
    </row>
    <row r="98" spans="3:12">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c r="C100" s="147"/>
      <c r="D100" s="222"/>
      <c r="E100" s="103"/>
      <c r="F100" s="105">
        <f t="shared" si="5"/>
        <v>0</v>
      </c>
      <c r="G100" s="162"/>
      <c r="H100" s="148"/>
      <c r="I100" s="132" t="e">
        <f>VLOOKUP(H100,Presupuesto!$B$11:$C$565,2,0)</f>
        <v>#N/A</v>
      </c>
      <c r="J100" s="106" t="str">
        <f t="shared" si="6"/>
        <v>Posgrado</v>
      </c>
      <c r="K100" s="124" t="s">
        <v>393</v>
      </c>
      <c r="L100" s="124"/>
    </row>
    <row r="102" spans="3:12" ht="15.75" thickBot="1"/>
    <row r="103" spans="3:12" ht="15.75" thickBot="1">
      <c r="C103" s="157" t="s">
        <v>53</v>
      </c>
      <c r="D103" s="373">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391</v>
      </c>
      <c r="D106" s="369"/>
      <c r="E106" s="93"/>
      <c r="F106" s="93"/>
      <c r="G106" s="93"/>
      <c r="H106" s="76"/>
      <c r="I106" s="76"/>
      <c r="J106" s="76"/>
      <c r="K106" s="112"/>
    </row>
    <row r="107" spans="3:12" ht="18.7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130</v>
      </c>
      <c r="H109" s="136" t="s">
        <v>46</v>
      </c>
      <c r="I109" s="133" t="s">
        <v>131</v>
      </c>
      <c r="J109" s="133" t="s">
        <v>409</v>
      </c>
      <c r="K109" s="133" t="s">
        <v>410</v>
      </c>
      <c r="L109" s="133" t="s">
        <v>464</v>
      </c>
    </row>
    <row r="110" spans="3:12">
      <c r="C110" s="141"/>
      <c r="D110" s="158"/>
      <c r="E110" s="115"/>
      <c r="F110" s="97">
        <f t="shared" ref="F110:F131" si="7">D110*E110</f>
        <v>0</v>
      </c>
      <c r="G110" s="161"/>
      <c r="H110" s="142" t="s">
        <v>1065</v>
      </c>
      <c r="I110" s="130" t="str">
        <f>VLOOKUP(H110,Presupuesto!$B$11:$C$565,2,0)</f>
        <v>BECAS</v>
      </c>
      <c r="J110" s="218" t="s">
        <v>1449</v>
      </c>
      <c r="K110" s="98" t="s">
        <v>393</v>
      </c>
      <c r="L110" s="98"/>
    </row>
    <row r="111" spans="3:12">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2016-04-22T17:47:23Z</dcterms:modified>
</cp:coreProperties>
</file>