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455" tabRatio="767" firstSheet="11" activeTab="21"/>
  </bookViews>
  <sheets>
    <sheet name="CME VACIO" sheetId="4" state="hidden" r:id="rId1"/>
    <sheet name="Presupuesto" sheetId="38" r:id="rId2"/>
    <sheet name="Cuadro Resumen" sheetId="27"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state="hidden" r:id="rId14"/>
    <sheet name="4. Docencia y Profesorado Univ." sheetId="29" state="hidden" r:id="rId15"/>
    <sheet name="5. Estudiantes y Graduados" sheetId="30" state="hidden" r:id="rId16"/>
    <sheet name="6. Gestión del Conocimiento" sheetId="23" r:id="rId17"/>
    <sheet name="7. Lo Esencial de la Reforma U." sheetId="45" state="hidden" r:id="rId18"/>
    <sheet name="8. Cultura de Inno. Insti..." sheetId="47" state="hidden" r:id="rId19"/>
    <sheet name="9. Asegura. de la Calid. y M" sheetId="33" state="hidden" r:id="rId20"/>
    <sheet name="10. Posgrado" sheetId="48"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 r:id="rId30"/>
  </externalReferences>
  <definedNames>
    <definedName name="_xlnm._FilterDatabase" localSheetId="3" hidden="1">'1. TALLERES SEMINARIOS'!$C$14:$C$398</definedName>
    <definedName name="_xlnm._FilterDatabase" localSheetId="4" hidden="1">'2. CONTRATACION DE PERSONAL'!$C$12:$C$1869</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1"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F581" i="7" l="1"/>
  <c r="C442" i="7" l="1"/>
  <c r="K33" i="24"/>
  <c r="O33" i="24"/>
  <c r="C940" i="12"/>
  <c r="G1652" i="7" l="1"/>
  <c r="G1651" i="7"/>
  <c r="G1650" i="7"/>
  <c r="G1649" i="7"/>
  <c r="G1648" i="7"/>
  <c r="G1647" i="7"/>
  <c r="G1646" i="7"/>
  <c r="G1645" i="7"/>
  <c r="G1644" i="7"/>
  <c r="G1643" i="7"/>
  <c r="G1642" i="7"/>
  <c r="G1641" i="7"/>
  <c r="G1640" i="7"/>
  <c r="J1653" i="7"/>
  <c r="J1652" i="7"/>
  <c r="J1651" i="7"/>
  <c r="J1650" i="7"/>
  <c r="J1649" i="7"/>
  <c r="J1648" i="7"/>
  <c r="J1647" i="7"/>
  <c r="J1646" i="7"/>
  <c r="J1645" i="7"/>
  <c r="J1644" i="7"/>
  <c r="J1643" i="7"/>
  <c r="J1642" i="7"/>
  <c r="J1641" i="7"/>
  <c r="J1640" i="7"/>
  <c r="J1639" i="7"/>
  <c r="J1638" i="7"/>
  <c r="G1639" i="7"/>
  <c r="G1638" i="7"/>
  <c r="J1637" i="7"/>
  <c r="G1637" i="7"/>
  <c r="J1636" i="7"/>
  <c r="G1636" i="7"/>
  <c r="G1635" i="7"/>
  <c r="O35" i="48" l="1"/>
  <c r="M35" i="48"/>
  <c r="K35" i="48"/>
  <c r="I35" i="48"/>
  <c r="J1270" i="8"/>
  <c r="J1269" i="8"/>
  <c r="J1268" i="8"/>
  <c r="G1268" i="8"/>
  <c r="F1269" i="8" s="1"/>
  <c r="G1269" i="8" s="1"/>
  <c r="J1267" i="8"/>
  <c r="J1266" i="8"/>
  <c r="J1265" i="8"/>
  <c r="G1265" i="8"/>
  <c r="F1266" i="8" s="1"/>
  <c r="G1266" i="8" s="1"/>
  <c r="J1264" i="8"/>
  <c r="G1264" i="8"/>
  <c r="J1263" i="8"/>
  <c r="G1263" i="8"/>
  <c r="J1262" i="8"/>
  <c r="G1262" i="8"/>
  <c r="J1261" i="8"/>
  <c r="G1261" i="8"/>
  <c r="F1261" i="8"/>
  <c r="J1260" i="8"/>
  <c r="F1260" i="8"/>
  <c r="G1260" i="8" s="1"/>
  <c r="J1259" i="8"/>
  <c r="G1259" i="8"/>
  <c r="J1258" i="8"/>
  <c r="J1257" i="8"/>
  <c r="J1256" i="8"/>
  <c r="F1256" i="8"/>
  <c r="G1256" i="8" s="1"/>
  <c r="J1255" i="8"/>
  <c r="J1254" i="8"/>
  <c r="J1253" i="8"/>
  <c r="F1253" i="8"/>
  <c r="G1253" i="8" s="1"/>
  <c r="J1252" i="8"/>
  <c r="J1251" i="8"/>
  <c r="J1250" i="8"/>
  <c r="G1250" i="8"/>
  <c r="F1251" i="8" s="1"/>
  <c r="G1251" i="8" s="1"/>
  <c r="F1250" i="8"/>
  <c r="J1249" i="8"/>
  <c r="F1249" i="8"/>
  <c r="G1249" i="8" s="1"/>
  <c r="J1248" i="8"/>
  <c r="J1247" i="8"/>
  <c r="G1247" i="8"/>
  <c r="F1248" i="8" s="1"/>
  <c r="G1248" i="8" s="1"/>
  <c r="F1247" i="8"/>
  <c r="J1246" i="8"/>
  <c r="J1245" i="8"/>
  <c r="J1244" i="8"/>
  <c r="F1244" i="8"/>
  <c r="G1244" i="8" s="1"/>
  <c r="J1243" i="8"/>
  <c r="J1242" i="8"/>
  <c r="J1241" i="8"/>
  <c r="F1241" i="8"/>
  <c r="G1241" i="8" s="1"/>
  <c r="J1240" i="8"/>
  <c r="J1239" i="8"/>
  <c r="J1238" i="8"/>
  <c r="G1238" i="8"/>
  <c r="F1239" i="8" s="1"/>
  <c r="G1239" i="8" s="1"/>
  <c r="F1238" i="8"/>
  <c r="J1237" i="8"/>
  <c r="F1237" i="8"/>
  <c r="G1237" i="8" s="1"/>
  <c r="J1236" i="8"/>
  <c r="J1235" i="8"/>
  <c r="G1235" i="8"/>
  <c r="F1236" i="8" s="1"/>
  <c r="G1236" i="8" s="1"/>
  <c r="F1235" i="8"/>
  <c r="J1234" i="8"/>
  <c r="J1233" i="8"/>
  <c r="J1232" i="8"/>
  <c r="F1232" i="8"/>
  <c r="G1232" i="8" s="1"/>
  <c r="J1231" i="8"/>
  <c r="J1230" i="8"/>
  <c r="J1229" i="8"/>
  <c r="F1229" i="8"/>
  <c r="G1229" i="8" s="1"/>
  <c r="J1228" i="8"/>
  <c r="J1227" i="8"/>
  <c r="J1226" i="8"/>
  <c r="G1226" i="8"/>
  <c r="F1227" i="8" s="1"/>
  <c r="G1227" i="8" s="1"/>
  <c r="F1226" i="8"/>
  <c r="K1225" i="8"/>
  <c r="J1225" i="8"/>
  <c r="K1224" i="8"/>
  <c r="J1224" i="8"/>
  <c r="K1223" i="8"/>
  <c r="J1223" i="8"/>
  <c r="G1223" i="8"/>
  <c r="F1225" i="8" s="1"/>
  <c r="G1225" i="8" s="1"/>
  <c r="F1223" i="8"/>
  <c r="K1222" i="8"/>
  <c r="J1222" i="8"/>
  <c r="K1221" i="8"/>
  <c r="J1221" i="8"/>
  <c r="K1220" i="8"/>
  <c r="J1220" i="8"/>
  <c r="G1220" i="8"/>
  <c r="F1222" i="8" s="1"/>
  <c r="G1222" i="8" s="1"/>
  <c r="F1220" i="8"/>
  <c r="K1219" i="8"/>
  <c r="J1219" i="8"/>
  <c r="K1218" i="8"/>
  <c r="J1218" i="8"/>
  <c r="J1217" i="8"/>
  <c r="F1217" i="8"/>
  <c r="G1217" i="8" s="1"/>
  <c r="C1214" i="8"/>
  <c r="J1203" i="8"/>
  <c r="J1202" i="8"/>
  <c r="J1201" i="8"/>
  <c r="G1201" i="8"/>
  <c r="F1203" i="8" s="1"/>
  <c r="G1203" i="8" s="1"/>
  <c r="Q29" i="24"/>
  <c r="Q30" i="24"/>
  <c r="Q35" i="24"/>
  <c r="Q39" i="24"/>
  <c r="I1090" i="12"/>
  <c r="F1090" i="12"/>
  <c r="I1089" i="12"/>
  <c r="F1089" i="12"/>
  <c r="I1088" i="12"/>
  <c r="F1088" i="12"/>
  <c r="I1087" i="12"/>
  <c r="F1087" i="12"/>
  <c r="I1086" i="12"/>
  <c r="F1086" i="12"/>
  <c r="I1085" i="12"/>
  <c r="F1085" i="12"/>
  <c r="I1084" i="12"/>
  <c r="F1084" i="12"/>
  <c r="I1083" i="12"/>
  <c r="F1083" i="12"/>
  <c r="I1082" i="12"/>
  <c r="F1082" i="12"/>
  <c r="I1081" i="12"/>
  <c r="F1081" i="12"/>
  <c r="I1080" i="12"/>
  <c r="F1080" i="12"/>
  <c r="I1079" i="12"/>
  <c r="F1079" i="12"/>
  <c r="I1122" i="12"/>
  <c r="F1122" i="12"/>
  <c r="J1121" i="12"/>
  <c r="I1121" i="12"/>
  <c r="F1121" i="12"/>
  <c r="J1120" i="12"/>
  <c r="I1120" i="12"/>
  <c r="F1120" i="12"/>
  <c r="J1119" i="12"/>
  <c r="I1119" i="12"/>
  <c r="F1119" i="12"/>
  <c r="J1118" i="12"/>
  <c r="I1118" i="12"/>
  <c r="F1118" i="12"/>
  <c r="J1117" i="12"/>
  <c r="I1117" i="12"/>
  <c r="F1117" i="12"/>
  <c r="J1116" i="12"/>
  <c r="I1116" i="12"/>
  <c r="F1116" i="12"/>
  <c r="J1115" i="12"/>
  <c r="I1115" i="12"/>
  <c r="F1115" i="12"/>
  <c r="J1114" i="12"/>
  <c r="I1114" i="12"/>
  <c r="F1114" i="12"/>
  <c r="J1113" i="12"/>
  <c r="I1113" i="12"/>
  <c r="F1113" i="12"/>
  <c r="J1112" i="12"/>
  <c r="I1112" i="12"/>
  <c r="F1112" i="12"/>
  <c r="J1111" i="12"/>
  <c r="I1111" i="12"/>
  <c r="F1111" i="12"/>
  <c r="J1110" i="12"/>
  <c r="I1110" i="12"/>
  <c r="F1110" i="12"/>
  <c r="J1109" i="12"/>
  <c r="I1109" i="12"/>
  <c r="F1109"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I1094" i="12"/>
  <c r="F1094" i="12"/>
  <c r="I1093" i="12"/>
  <c r="F1093" i="12"/>
  <c r="I1092" i="12"/>
  <c r="F1092" i="12"/>
  <c r="I1091" i="12"/>
  <c r="F1091" i="12"/>
  <c r="I1078" i="12"/>
  <c r="E1078" i="12"/>
  <c r="F1078" i="12" s="1"/>
  <c r="C1075" i="12"/>
  <c r="J1135" i="8"/>
  <c r="G1135" i="8"/>
  <c r="K36" i="24"/>
  <c r="Q36" i="24" s="1"/>
  <c r="D1026" i="8"/>
  <c r="J1075" i="8"/>
  <c r="G1075" i="8"/>
  <c r="I1039" i="12"/>
  <c r="F1039" i="12"/>
  <c r="I1038" i="12"/>
  <c r="F1038" i="12"/>
  <c r="I1037" i="12"/>
  <c r="F1037" i="12"/>
  <c r="I1036" i="12"/>
  <c r="F1036" i="12"/>
  <c r="I1035" i="12"/>
  <c r="F1035" i="12"/>
  <c r="I1034" i="12"/>
  <c r="F1034" i="12"/>
  <c r="J1067" i="12"/>
  <c r="I1067" i="12"/>
  <c r="F1067" i="12"/>
  <c r="J1066" i="12"/>
  <c r="I1066" i="12"/>
  <c r="F1066" i="12"/>
  <c r="J1065" i="12"/>
  <c r="I1065" i="12"/>
  <c r="F1065"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I1033" i="12"/>
  <c r="E1033" i="12"/>
  <c r="F1033" i="12" s="1"/>
  <c r="C1030" i="12"/>
  <c r="J1022" i="12"/>
  <c r="I1022" i="12"/>
  <c r="F1022" i="12"/>
  <c r="J1021" i="12"/>
  <c r="I1021" i="12"/>
  <c r="F1021"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I994" i="12"/>
  <c r="F994" i="12"/>
  <c r="I993" i="12"/>
  <c r="F993" i="12"/>
  <c r="I992" i="12"/>
  <c r="F992" i="12"/>
  <c r="I991" i="12"/>
  <c r="F991" i="12"/>
  <c r="I990" i="12"/>
  <c r="F990" i="12"/>
  <c r="I989" i="12"/>
  <c r="F989" i="12"/>
  <c r="I988" i="12"/>
  <c r="E988" i="12"/>
  <c r="F988" i="12" s="1"/>
  <c r="C985" i="12"/>
  <c r="J978" i="12"/>
  <c r="I978" i="12"/>
  <c r="F978" i="12"/>
  <c r="J977" i="12"/>
  <c r="I977" i="12"/>
  <c r="F977"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I946" i="12"/>
  <c r="I945" i="12"/>
  <c r="F945" i="12"/>
  <c r="I944" i="12"/>
  <c r="I943" i="12"/>
  <c r="E943" i="12"/>
  <c r="F943" i="12" s="1"/>
  <c r="I909" i="12"/>
  <c r="F909" i="12"/>
  <c r="I908" i="12"/>
  <c r="F908" i="12"/>
  <c r="I907" i="12"/>
  <c r="F907" i="12"/>
  <c r="I906" i="12"/>
  <c r="F906" i="12"/>
  <c r="I905" i="12"/>
  <c r="F905" i="12"/>
  <c r="I904" i="12"/>
  <c r="F904" i="12"/>
  <c r="I903" i="12"/>
  <c r="F903" i="12"/>
  <c r="I902" i="12"/>
  <c r="F902" i="12"/>
  <c r="I901" i="12"/>
  <c r="F901" i="12"/>
  <c r="I900" i="12"/>
  <c r="F900" i="12"/>
  <c r="I899" i="12"/>
  <c r="F899"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I898" i="12"/>
  <c r="E898" i="12"/>
  <c r="F898" i="12" s="1"/>
  <c r="C895" i="12"/>
  <c r="I47" i="42"/>
  <c r="F47" i="42"/>
  <c r="I862" i="12"/>
  <c r="F862" i="12"/>
  <c r="I861" i="12"/>
  <c r="F861" i="12"/>
  <c r="I860" i="12"/>
  <c r="F860" i="12"/>
  <c r="I859" i="12"/>
  <c r="F859" i="12"/>
  <c r="I858" i="12"/>
  <c r="F858" i="12"/>
  <c r="I857" i="12"/>
  <c r="F857" i="12"/>
  <c r="I856" i="12"/>
  <c r="F856" i="12"/>
  <c r="I855" i="12"/>
  <c r="F855"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F1202" i="8" l="1"/>
  <c r="G1202" i="8" s="1"/>
  <c r="F1246" i="8"/>
  <c r="G1246" i="8" s="1"/>
  <c r="F1245" i="8"/>
  <c r="G1245" i="8" s="1"/>
  <c r="F1230" i="8"/>
  <c r="G1230" i="8" s="1"/>
  <c r="F1231" i="8"/>
  <c r="G1231" i="8" s="1"/>
  <c r="F1234" i="8"/>
  <c r="G1234" i="8" s="1"/>
  <c r="F1233" i="8"/>
  <c r="G1233" i="8" s="1"/>
  <c r="F1242" i="8"/>
  <c r="G1242" i="8" s="1"/>
  <c r="F1243" i="8"/>
  <c r="G1243" i="8" s="1"/>
  <c r="F1219" i="8"/>
  <c r="G1219" i="8" s="1"/>
  <c r="F1218" i="8"/>
  <c r="G1218" i="8" s="1"/>
  <c r="F1254" i="8"/>
  <c r="G1254" i="8" s="1"/>
  <c r="F1255" i="8"/>
  <c r="G1255" i="8" s="1"/>
  <c r="F1258" i="8"/>
  <c r="G1258" i="8" s="1"/>
  <c r="F1257" i="8"/>
  <c r="G1257" i="8" s="1"/>
  <c r="F1252" i="8"/>
  <c r="G1252" i="8" s="1"/>
  <c r="F1267" i="8"/>
  <c r="G1267" i="8" s="1"/>
  <c r="F1270" i="8"/>
  <c r="G1270" i="8" s="1"/>
  <c r="F1228" i="8"/>
  <c r="G1228" i="8" s="1"/>
  <c r="F1240" i="8"/>
  <c r="G1240" i="8" s="1"/>
  <c r="F1221" i="8"/>
  <c r="G1221" i="8" s="1"/>
  <c r="F1224" i="8"/>
  <c r="G1224" i="8" s="1"/>
  <c r="D1071" i="12"/>
  <c r="D1026" i="12"/>
  <c r="I34" i="24" s="1"/>
  <c r="Q34" i="24" s="1"/>
  <c r="D981" i="12"/>
  <c r="D891" i="12"/>
  <c r="K31" i="24" s="1"/>
  <c r="Q31" i="24" s="1"/>
  <c r="J1016" i="8"/>
  <c r="G1016" i="8"/>
  <c r="J1013" i="8"/>
  <c r="G1013" i="8"/>
  <c r="J1010" i="8"/>
  <c r="G1010" i="8"/>
  <c r="J1007" i="8"/>
  <c r="G1007" i="8"/>
  <c r="J1004" i="8"/>
  <c r="G1004" i="8"/>
  <c r="G1001" i="8"/>
  <c r="J1001" i="8"/>
  <c r="J998" i="8"/>
  <c r="G998" i="8"/>
  <c r="J995" i="8"/>
  <c r="G995" i="8"/>
  <c r="J1021" i="8"/>
  <c r="J1020" i="8"/>
  <c r="J1019" i="8"/>
  <c r="G1019" i="8"/>
  <c r="F1020" i="8" s="1"/>
  <c r="G1020" i="8" s="1"/>
  <c r="J1018" i="8"/>
  <c r="G1018" i="8"/>
  <c r="J1017" i="8"/>
  <c r="G1017" i="8"/>
  <c r="J1015" i="8"/>
  <c r="G1015" i="8"/>
  <c r="J1014" i="8"/>
  <c r="G1014" i="8"/>
  <c r="J1012" i="8"/>
  <c r="G1012" i="8"/>
  <c r="J1011" i="8"/>
  <c r="G1011" i="8"/>
  <c r="J1009" i="8"/>
  <c r="G1009" i="8"/>
  <c r="J1008" i="8"/>
  <c r="G1008" i="8"/>
  <c r="J1006" i="8"/>
  <c r="G1006" i="8"/>
  <c r="J1005" i="8"/>
  <c r="G1005" i="8"/>
  <c r="J1003" i="8"/>
  <c r="G1003" i="8"/>
  <c r="J1002" i="8"/>
  <c r="G1002" i="8"/>
  <c r="J1000" i="8"/>
  <c r="G1000" i="8"/>
  <c r="J999" i="8"/>
  <c r="G999" i="8"/>
  <c r="J997" i="8"/>
  <c r="G997" i="8"/>
  <c r="J996" i="8"/>
  <c r="G996" i="8"/>
  <c r="K994" i="8"/>
  <c r="J994" i="8"/>
  <c r="F994" i="8"/>
  <c r="G994" i="8" s="1"/>
  <c r="K993" i="8"/>
  <c r="J993" i="8"/>
  <c r="K992" i="8"/>
  <c r="J992" i="8"/>
  <c r="G992" i="8"/>
  <c r="F993" i="8" s="1"/>
  <c r="G993" i="8" s="1"/>
  <c r="K991" i="8"/>
  <c r="J991" i="8"/>
  <c r="K990" i="8"/>
  <c r="J990" i="8"/>
  <c r="K989" i="8"/>
  <c r="J989" i="8"/>
  <c r="F989" i="8"/>
  <c r="G989" i="8" s="1"/>
  <c r="K988" i="8"/>
  <c r="J988" i="8"/>
  <c r="K987" i="8"/>
  <c r="J987" i="8"/>
  <c r="K986" i="8"/>
  <c r="J986" i="8"/>
  <c r="F986" i="8"/>
  <c r="G986" i="8" s="1"/>
  <c r="K985" i="8"/>
  <c r="J985" i="8"/>
  <c r="K984" i="8"/>
  <c r="J984" i="8"/>
  <c r="K983" i="8"/>
  <c r="J983" i="8"/>
  <c r="F983" i="8"/>
  <c r="G983" i="8" s="1"/>
  <c r="K982" i="8"/>
  <c r="J982" i="8"/>
  <c r="K981" i="8"/>
  <c r="J981" i="8"/>
  <c r="K980" i="8"/>
  <c r="J980" i="8"/>
  <c r="F980" i="8"/>
  <c r="G980" i="8" s="1"/>
  <c r="K979" i="8"/>
  <c r="J979" i="8"/>
  <c r="K978" i="8"/>
  <c r="J978" i="8"/>
  <c r="K977" i="8"/>
  <c r="J977" i="8"/>
  <c r="F977" i="8"/>
  <c r="G977" i="8" s="1"/>
  <c r="K976" i="8"/>
  <c r="J976" i="8"/>
  <c r="K975" i="8"/>
  <c r="J975" i="8"/>
  <c r="K974" i="8"/>
  <c r="J974" i="8"/>
  <c r="F974" i="8"/>
  <c r="G974" i="8" s="1"/>
  <c r="K973" i="8"/>
  <c r="J973" i="8"/>
  <c r="K972" i="8"/>
  <c r="J972" i="8"/>
  <c r="K971" i="8"/>
  <c r="J971" i="8"/>
  <c r="F971" i="8"/>
  <c r="G971" i="8" s="1"/>
  <c r="K970" i="8"/>
  <c r="J970" i="8"/>
  <c r="K969" i="8"/>
  <c r="J969" i="8"/>
  <c r="K968" i="8"/>
  <c r="J968" i="8"/>
  <c r="F968" i="8"/>
  <c r="G968" i="8" s="1"/>
  <c r="K967" i="8"/>
  <c r="J967" i="8"/>
  <c r="K966" i="8"/>
  <c r="J966" i="8"/>
  <c r="K965" i="8"/>
  <c r="J965" i="8"/>
  <c r="F965" i="8"/>
  <c r="G965" i="8" s="1"/>
  <c r="K964" i="8"/>
  <c r="J964" i="8"/>
  <c r="K963" i="8"/>
  <c r="J963" i="8"/>
  <c r="K962" i="8"/>
  <c r="J962" i="8"/>
  <c r="F962" i="8"/>
  <c r="G962" i="8" s="1"/>
  <c r="K961" i="8"/>
  <c r="J961" i="8"/>
  <c r="K960" i="8"/>
  <c r="J960" i="8"/>
  <c r="K959" i="8"/>
  <c r="J959" i="8"/>
  <c r="F959" i="8"/>
  <c r="G959" i="8" s="1"/>
  <c r="K958" i="8"/>
  <c r="J958" i="8"/>
  <c r="K957" i="8"/>
  <c r="J957" i="8"/>
  <c r="K956" i="8"/>
  <c r="J956" i="8"/>
  <c r="F956" i="8"/>
  <c r="G956" i="8" s="1"/>
  <c r="K955" i="8"/>
  <c r="J955" i="8"/>
  <c r="K954" i="8"/>
  <c r="J954" i="8"/>
  <c r="K953" i="8"/>
  <c r="J953" i="8"/>
  <c r="F953" i="8"/>
  <c r="G953" i="8" s="1"/>
  <c r="K952" i="8"/>
  <c r="J952" i="8"/>
  <c r="K951" i="8"/>
  <c r="J951" i="8"/>
  <c r="J950" i="8"/>
  <c r="F950" i="8"/>
  <c r="G950" i="8" s="1"/>
  <c r="F952" i="8" s="1"/>
  <c r="G952" i="8" s="1"/>
  <c r="C947" i="8"/>
  <c r="G782" i="8"/>
  <c r="J782" i="8"/>
  <c r="G779" i="8"/>
  <c r="J779" i="8"/>
  <c r="G780" i="8"/>
  <c r="J780" i="8"/>
  <c r="G781" i="8"/>
  <c r="J781" i="8"/>
  <c r="J854" i="8"/>
  <c r="G854" i="8"/>
  <c r="J776" i="8"/>
  <c r="G776" i="8"/>
  <c r="J773" i="8"/>
  <c r="G773" i="8"/>
  <c r="K8" i="48" s="1"/>
  <c r="J1620" i="7"/>
  <c r="G1620" i="7"/>
  <c r="J1619" i="7"/>
  <c r="G1619" i="7"/>
  <c r="J1618" i="7"/>
  <c r="G1618" i="7"/>
  <c r="J1617" i="7"/>
  <c r="G1617" i="7"/>
  <c r="J1616" i="7"/>
  <c r="G1616" i="7"/>
  <c r="J1615" i="7"/>
  <c r="G1615" i="7"/>
  <c r="J1614" i="7"/>
  <c r="G1614" i="7"/>
  <c r="J1613" i="7"/>
  <c r="G1613" i="7"/>
  <c r="J1612" i="7"/>
  <c r="G1612" i="7"/>
  <c r="J1611" i="7"/>
  <c r="F1611" i="7"/>
  <c r="G1611" i="7" s="1"/>
  <c r="J1610" i="7"/>
  <c r="F1610" i="7"/>
  <c r="G1610" i="7" s="1"/>
  <c r="J1609" i="7"/>
  <c r="G1609" i="7"/>
  <c r="J1608" i="7"/>
  <c r="G1608" i="7"/>
  <c r="J1607" i="7"/>
  <c r="G1607" i="7"/>
  <c r="J1606" i="7"/>
  <c r="G1606" i="7"/>
  <c r="J1605" i="7"/>
  <c r="G1605" i="7"/>
  <c r="J1604" i="7"/>
  <c r="F1604" i="7"/>
  <c r="G1604" i="7" s="1"/>
  <c r="J1603" i="7"/>
  <c r="G1603" i="7"/>
  <c r="J1602" i="7"/>
  <c r="G1602" i="7"/>
  <c r="J1601" i="7"/>
  <c r="F1601" i="7"/>
  <c r="G1601" i="7" s="1"/>
  <c r="J1600" i="7"/>
  <c r="G1600" i="7"/>
  <c r="J1599" i="7"/>
  <c r="F1599" i="7"/>
  <c r="G1599" i="7" s="1"/>
  <c r="J1598" i="7"/>
  <c r="F1598" i="7"/>
  <c r="G1598" i="7" s="1"/>
  <c r="J1597" i="7"/>
  <c r="G1597" i="7"/>
  <c r="J1596" i="7"/>
  <c r="G1596" i="7"/>
  <c r="J1595" i="7"/>
  <c r="G1595" i="7"/>
  <c r="J1594" i="7"/>
  <c r="G1594" i="7"/>
  <c r="J1593" i="7"/>
  <c r="E1593" i="7"/>
  <c r="G1593" i="7" s="1"/>
  <c r="J1580" i="7"/>
  <c r="G1580" i="7"/>
  <c r="J1579" i="7"/>
  <c r="G1579" i="7"/>
  <c r="J1578" i="7"/>
  <c r="G1578" i="7"/>
  <c r="J1577" i="7"/>
  <c r="G1577" i="7"/>
  <c r="J1576" i="7"/>
  <c r="G1576" i="7"/>
  <c r="J1575" i="7"/>
  <c r="G1575" i="7"/>
  <c r="J1574" i="7"/>
  <c r="G1574" i="7"/>
  <c r="J1573" i="7"/>
  <c r="G1573" i="7"/>
  <c r="J1572" i="7"/>
  <c r="G1572" i="7"/>
  <c r="J1571" i="7"/>
  <c r="G1571" i="7"/>
  <c r="J1570" i="7"/>
  <c r="F1570" i="7"/>
  <c r="G1570" i="7" s="1"/>
  <c r="J1569" i="7"/>
  <c r="F1569" i="7"/>
  <c r="G1569" i="7" s="1"/>
  <c r="J1568" i="7"/>
  <c r="G1568" i="7"/>
  <c r="J1567" i="7"/>
  <c r="G1567" i="7"/>
  <c r="J1566" i="7"/>
  <c r="G1566" i="7"/>
  <c r="J1565" i="7"/>
  <c r="G1565" i="7"/>
  <c r="J1564" i="7"/>
  <c r="G1564" i="7"/>
  <c r="J1563" i="7"/>
  <c r="F1563" i="7"/>
  <c r="G1563" i="7" s="1"/>
  <c r="J1562" i="7"/>
  <c r="G1562" i="7"/>
  <c r="J1561" i="7"/>
  <c r="G1561" i="7"/>
  <c r="J1560" i="7"/>
  <c r="G1560" i="7"/>
  <c r="F1560" i="7"/>
  <c r="J1559" i="7"/>
  <c r="G1559" i="7"/>
  <c r="J1558" i="7"/>
  <c r="F1558" i="7"/>
  <c r="G1558" i="7" s="1"/>
  <c r="J1557" i="7"/>
  <c r="F1557" i="7"/>
  <c r="G1557" i="7" s="1"/>
  <c r="J1556" i="7"/>
  <c r="G1556" i="7"/>
  <c r="J1555" i="7"/>
  <c r="G1555" i="7"/>
  <c r="J1554" i="7"/>
  <c r="G1554" i="7"/>
  <c r="J1553" i="7"/>
  <c r="G1553" i="7"/>
  <c r="J1552" i="7"/>
  <c r="E1552" i="7"/>
  <c r="G1552" i="7" s="1"/>
  <c r="G1581" i="7"/>
  <c r="J1581" i="7"/>
  <c r="J1536" i="7"/>
  <c r="G1536" i="7"/>
  <c r="J1535" i="7"/>
  <c r="G1535" i="7"/>
  <c r="J1534" i="7"/>
  <c r="G1534" i="7"/>
  <c r="J1533" i="7"/>
  <c r="G1533" i="7"/>
  <c r="J1532" i="7"/>
  <c r="G1532" i="7"/>
  <c r="J1531" i="7"/>
  <c r="G1531" i="7"/>
  <c r="J1530" i="7"/>
  <c r="G1530" i="7"/>
  <c r="J1529" i="7"/>
  <c r="G1529" i="7"/>
  <c r="J1528" i="7"/>
  <c r="G1528" i="7"/>
  <c r="J1527" i="7"/>
  <c r="F1527" i="7"/>
  <c r="G1527" i="7" s="1"/>
  <c r="J1526" i="7"/>
  <c r="F1526" i="7"/>
  <c r="G1526" i="7" s="1"/>
  <c r="J1525" i="7"/>
  <c r="G1525" i="7"/>
  <c r="J1524" i="7"/>
  <c r="G1524" i="7"/>
  <c r="J1523" i="7"/>
  <c r="G1523" i="7"/>
  <c r="J1522" i="7"/>
  <c r="G1522" i="7"/>
  <c r="J1521" i="7"/>
  <c r="G1521" i="7"/>
  <c r="J1520" i="7"/>
  <c r="F1520" i="7"/>
  <c r="G1520" i="7" s="1"/>
  <c r="J1519" i="7"/>
  <c r="G1519" i="7"/>
  <c r="J1518" i="7"/>
  <c r="G1518" i="7"/>
  <c r="J1517" i="7"/>
  <c r="F1517" i="7"/>
  <c r="G1517" i="7" s="1"/>
  <c r="J1516" i="7"/>
  <c r="G1516" i="7"/>
  <c r="J1515" i="7"/>
  <c r="F1515" i="7"/>
  <c r="G1515" i="7" s="1"/>
  <c r="J1514" i="7"/>
  <c r="F1514" i="7"/>
  <c r="G1514" i="7" s="1"/>
  <c r="J1513" i="7"/>
  <c r="G1513" i="7"/>
  <c r="J1512" i="7"/>
  <c r="G1512" i="7"/>
  <c r="J1511" i="7"/>
  <c r="G1511" i="7"/>
  <c r="J1510" i="7"/>
  <c r="G1510" i="7"/>
  <c r="J1509" i="7"/>
  <c r="E1509" i="7"/>
  <c r="G1509" i="7" s="1"/>
  <c r="J1493" i="7"/>
  <c r="G1493" i="7"/>
  <c r="J1492" i="7"/>
  <c r="G1492" i="7"/>
  <c r="J1491" i="7"/>
  <c r="G1491" i="7"/>
  <c r="J1490" i="7"/>
  <c r="G1490" i="7"/>
  <c r="J1489" i="7"/>
  <c r="G1489" i="7"/>
  <c r="J1488" i="7"/>
  <c r="G1488" i="7"/>
  <c r="J1487" i="7"/>
  <c r="G1487" i="7"/>
  <c r="J1486" i="7"/>
  <c r="G1486" i="7"/>
  <c r="J1485" i="7"/>
  <c r="G1485" i="7"/>
  <c r="J1484" i="7"/>
  <c r="G1484" i="7"/>
  <c r="J1483" i="7"/>
  <c r="F1483" i="7"/>
  <c r="G1483" i="7" s="1"/>
  <c r="J1482" i="7"/>
  <c r="G1482" i="7"/>
  <c r="J1481" i="7"/>
  <c r="G1481" i="7"/>
  <c r="J1480" i="7"/>
  <c r="G1480" i="7"/>
  <c r="J1479" i="7"/>
  <c r="G1479" i="7"/>
  <c r="J1478" i="7"/>
  <c r="G1478" i="7"/>
  <c r="J1477" i="7"/>
  <c r="F1477" i="7"/>
  <c r="G1477" i="7" s="1"/>
  <c r="J1476" i="7"/>
  <c r="G1476" i="7"/>
  <c r="J1475" i="7"/>
  <c r="G1475" i="7"/>
  <c r="J1474" i="7"/>
  <c r="F1474" i="7"/>
  <c r="G1474" i="7" s="1"/>
  <c r="J1473" i="7"/>
  <c r="G1473" i="7"/>
  <c r="J1472" i="7"/>
  <c r="F1472" i="7"/>
  <c r="G1472" i="7" s="1"/>
  <c r="J1471" i="7"/>
  <c r="F1471" i="7"/>
  <c r="G1471" i="7" s="1"/>
  <c r="J1470" i="7"/>
  <c r="G1470" i="7"/>
  <c r="J1469" i="7"/>
  <c r="G1469" i="7"/>
  <c r="J1468" i="7"/>
  <c r="G1468" i="7"/>
  <c r="J1467" i="7"/>
  <c r="G1467" i="7"/>
  <c r="J1466" i="7"/>
  <c r="E1466" i="7"/>
  <c r="G1466" i="7" s="1"/>
  <c r="K1452" i="7"/>
  <c r="J1452" i="7"/>
  <c r="G1452" i="7"/>
  <c r="J1451" i="7"/>
  <c r="G1451" i="7"/>
  <c r="J1450" i="7"/>
  <c r="G1450" i="7"/>
  <c r="J1449" i="7"/>
  <c r="G1449" i="7"/>
  <c r="J1448" i="7"/>
  <c r="G1448" i="7"/>
  <c r="J1447" i="7"/>
  <c r="G1447" i="7"/>
  <c r="J1446" i="7"/>
  <c r="G1446" i="7"/>
  <c r="J1445" i="7"/>
  <c r="G1445" i="7"/>
  <c r="J1444" i="7"/>
  <c r="G1444" i="7"/>
  <c r="J1443" i="7"/>
  <c r="G1443" i="7"/>
  <c r="J1442" i="7"/>
  <c r="F1442" i="7"/>
  <c r="G1442" i="7" s="1"/>
  <c r="J1441" i="7"/>
  <c r="F1441" i="7"/>
  <c r="G1441" i="7" s="1"/>
  <c r="J1440" i="7"/>
  <c r="G1440" i="7"/>
  <c r="J1439" i="7"/>
  <c r="G1439" i="7"/>
  <c r="J1438" i="7"/>
  <c r="G1438" i="7"/>
  <c r="J1437" i="7"/>
  <c r="G1437" i="7"/>
  <c r="J1436" i="7"/>
  <c r="G1436" i="7"/>
  <c r="J1435" i="7"/>
  <c r="F1435" i="7"/>
  <c r="G1435" i="7" s="1"/>
  <c r="J1434" i="7"/>
  <c r="G1434" i="7"/>
  <c r="J1433" i="7"/>
  <c r="G1433" i="7"/>
  <c r="J1432" i="7"/>
  <c r="G1432" i="7"/>
  <c r="F1432" i="7"/>
  <c r="J1431" i="7"/>
  <c r="G1431" i="7"/>
  <c r="J1430" i="7"/>
  <c r="F1430" i="7"/>
  <c r="G1430" i="7" s="1"/>
  <c r="J1429" i="7"/>
  <c r="F1429" i="7"/>
  <c r="G1429" i="7" s="1"/>
  <c r="J1428" i="7"/>
  <c r="G1428" i="7"/>
  <c r="J1427" i="7"/>
  <c r="G1427" i="7"/>
  <c r="J1426" i="7"/>
  <c r="G1426" i="7"/>
  <c r="J1425" i="7"/>
  <c r="G1425" i="7"/>
  <c r="J1424" i="7"/>
  <c r="E1424" i="7"/>
  <c r="G1424" i="7" s="1"/>
  <c r="J1406" i="7"/>
  <c r="G1406" i="7"/>
  <c r="J1405" i="7"/>
  <c r="G1405" i="7"/>
  <c r="J1404" i="7"/>
  <c r="G1404" i="7"/>
  <c r="J1403" i="7"/>
  <c r="G1403" i="7"/>
  <c r="J1402" i="7"/>
  <c r="G1402" i="7"/>
  <c r="J1401" i="7"/>
  <c r="G1401" i="7"/>
  <c r="J1400" i="7"/>
  <c r="G1400" i="7"/>
  <c r="J1399" i="7"/>
  <c r="G1399" i="7"/>
  <c r="J1398" i="7"/>
  <c r="G1398" i="7"/>
  <c r="J1397" i="7"/>
  <c r="F1397" i="7"/>
  <c r="G1397" i="7" s="1"/>
  <c r="J1396" i="7"/>
  <c r="F1396" i="7"/>
  <c r="G1396" i="7" s="1"/>
  <c r="J1395" i="7"/>
  <c r="G1395" i="7"/>
  <c r="J1394" i="7"/>
  <c r="F1394" i="7"/>
  <c r="G1394" i="7" s="1"/>
  <c r="J1393" i="7"/>
  <c r="G1393" i="7"/>
  <c r="J1392" i="7"/>
  <c r="G1392" i="7"/>
  <c r="J1391" i="7"/>
  <c r="G1391" i="7"/>
  <c r="J1390" i="7"/>
  <c r="G1390" i="7"/>
  <c r="F1390" i="7"/>
  <c r="J1389" i="7"/>
  <c r="G1389" i="7"/>
  <c r="J1388" i="7"/>
  <c r="G1388" i="7"/>
  <c r="J1387" i="7"/>
  <c r="F1387" i="7"/>
  <c r="G1387" i="7" s="1"/>
  <c r="J1386" i="7"/>
  <c r="G1386" i="7"/>
  <c r="J1385" i="7"/>
  <c r="F1385" i="7"/>
  <c r="G1385" i="7" s="1"/>
  <c r="J1384" i="7"/>
  <c r="F1384" i="7"/>
  <c r="G1384" i="7" s="1"/>
  <c r="J1383" i="7"/>
  <c r="G1383" i="7"/>
  <c r="J1382" i="7"/>
  <c r="G1382" i="7"/>
  <c r="J1381" i="7"/>
  <c r="G1381" i="7"/>
  <c r="J1380" i="7"/>
  <c r="G1380" i="7"/>
  <c r="J1379" i="7"/>
  <c r="E1379" i="7"/>
  <c r="G1379" i="7" s="1"/>
  <c r="J713" i="8"/>
  <c r="G713" i="8"/>
  <c r="J710" i="8"/>
  <c r="G710" i="8"/>
  <c r="J707" i="8"/>
  <c r="G707" i="8"/>
  <c r="J704" i="8"/>
  <c r="G704" i="8"/>
  <c r="J709" i="8"/>
  <c r="G709" i="8"/>
  <c r="J708" i="8"/>
  <c r="G708" i="8"/>
  <c r="J712" i="8"/>
  <c r="G712" i="8"/>
  <c r="J711" i="8"/>
  <c r="G711" i="8"/>
  <c r="J692" i="8"/>
  <c r="G692" i="8"/>
  <c r="J689" i="8"/>
  <c r="G689" i="8"/>
  <c r="J686" i="8"/>
  <c r="G686" i="8"/>
  <c r="G687" i="8"/>
  <c r="J687" i="8"/>
  <c r="G688" i="8"/>
  <c r="J688" i="8"/>
  <c r="G690" i="8"/>
  <c r="J690" i="8"/>
  <c r="G691" i="8"/>
  <c r="J691" i="8"/>
  <c r="G693" i="8"/>
  <c r="J693" i="8"/>
  <c r="G694" i="8"/>
  <c r="J694" i="8"/>
  <c r="G695" i="8"/>
  <c r="J695" i="8"/>
  <c r="G696" i="8"/>
  <c r="J696" i="8"/>
  <c r="G697" i="8"/>
  <c r="J697" i="8"/>
  <c r="G698" i="8"/>
  <c r="J698" i="8"/>
  <c r="G699" i="8"/>
  <c r="J699" i="8"/>
  <c r="G700" i="8"/>
  <c r="J700" i="8"/>
  <c r="G701" i="8"/>
  <c r="J701" i="8"/>
  <c r="G702" i="8"/>
  <c r="J702" i="8"/>
  <c r="G703" i="8"/>
  <c r="J703" i="8"/>
  <c r="G705" i="8"/>
  <c r="J705" i="8"/>
  <c r="G706" i="8"/>
  <c r="J706" i="8"/>
  <c r="G714" i="8"/>
  <c r="J714" i="8"/>
  <c r="G715" i="8"/>
  <c r="J715" i="8"/>
  <c r="G716" i="8"/>
  <c r="F718" i="8" s="1"/>
  <c r="G718" i="8" s="1"/>
  <c r="J716" i="8"/>
  <c r="F717" i="8"/>
  <c r="G717" i="8" s="1"/>
  <c r="J717" i="8"/>
  <c r="J718" i="8"/>
  <c r="J1365" i="7"/>
  <c r="G1365" i="7"/>
  <c r="J1364" i="7"/>
  <c r="G1364" i="7"/>
  <c r="J1363" i="7"/>
  <c r="G1363" i="7"/>
  <c r="J1362" i="7"/>
  <c r="G1362" i="7"/>
  <c r="J1361" i="7"/>
  <c r="G1361" i="7"/>
  <c r="J1360" i="7"/>
  <c r="G1360" i="7"/>
  <c r="J1359" i="7"/>
  <c r="G1359" i="7"/>
  <c r="J1358" i="7"/>
  <c r="G1358" i="7"/>
  <c r="J1357" i="7"/>
  <c r="G1357" i="7"/>
  <c r="J1356" i="7"/>
  <c r="G1356" i="7"/>
  <c r="J1355" i="7"/>
  <c r="F1355" i="7"/>
  <c r="G1355" i="7" s="1"/>
  <c r="J1354" i="7"/>
  <c r="F1354" i="7"/>
  <c r="G1354" i="7" s="1"/>
  <c r="J1353" i="7"/>
  <c r="G1353" i="7"/>
  <c r="J1352" i="7"/>
  <c r="G1352" i="7"/>
  <c r="J1351" i="7"/>
  <c r="G1351" i="7"/>
  <c r="J1350" i="7"/>
  <c r="G1350" i="7"/>
  <c r="J1349" i="7"/>
  <c r="G1349" i="7"/>
  <c r="J1348" i="7"/>
  <c r="F1348" i="7"/>
  <c r="G1348" i="7" s="1"/>
  <c r="J1347" i="7"/>
  <c r="G1347" i="7"/>
  <c r="J1346" i="7"/>
  <c r="G1346" i="7"/>
  <c r="J1345" i="7"/>
  <c r="G1345" i="7"/>
  <c r="J1344" i="7"/>
  <c r="G1344" i="7"/>
  <c r="J1343" i="7"/>
  <c r="G1343" i="7"/>
  <c r="J1342" i="7"/>
  <c r="F1342" i="7"/>
  <c r="G1342" i="7" s="1"/>
  <c r="J1341" i="7"/>
  <c r="G1341" i="7"/>
  <c r="J1340" i="7"/>
  <c r="G1340" i="7"/>
  <c r="J1339" i="7"/>
  <c r="G1339" i="7"/>
  <c r="J1338" i="7"/>
  <c r="G1338" i="7"/>
  <c r="J1337" i="7"/>
  <c r="E1337" i="7"/>
  <c r="G1337" i="7" s="1"/>
  <c r="J1326" i="7"/>
  <c r="G1326" i="7"/>
  <c r="J1325" i="7"/>
  <c r="G1325" i="7"/>
  <c r="J1324" i="7"/>
  <c r="G1324" i="7"/>
  <c r="J1323" i="7"/>
  <c r="G1323" i="7"/>
  <c r="J1322" i="7"/>
  <c r="G1322" i="7"/>
  <c r="J1321" i="7"/>
  <c r="G1321" i="7"/>
  <c r="J1320" i="7"/>
  <c r="G1320" i="7"/>
  <c r="J1319" i="7"/>
  <c r="G1319" i="7"/>
  <c r="J1318" i="7"/>
  <c r="G1318" i="7"/>
  <c r="J1317" i="7"/>
  <c r="G1317" i="7"/>
  <c r="J1316" i="7"/>
  <c r="F1316" i="7"/>
  <c r="G1316" i="7" s="1"/>
  <c r="J1315" i="7"/>
  <c r="F1315" i="7"/>
  <c r="G1315" i="7" s="1"/>
  <c r="J1314" i="7"/>
  <c r="G1314" i="7"/>
  <c r="J1313" i="7"/>
  <c r="G1313" i="7"/>
  <c r="J1312" i="7"/>
  <c r="G1312" i="7"/>
  <c r="J1311" i="7"/>
  <c r="G1311" i="7"/>
  <c r="J1310" i="7"/>
  <c r="G1310" i="7"/>
  <c r="J1309" i="7"/>
  <c r="F1309" i="7"/>
  <c r="G1309" i="7" s="1"/>
  <c r="J1308" i="7"/>
  <c r="G1308" i="7"/>
  <c r="J1307" i="7"/>
  <c r="G1307" i="7"/>
  <c r="J1306" i="7"/>
  <c r="F1306" i="7"/>
  <c r="G1306" i="7" s="1"/>
  <c r="J1305" i="7"/>
  <c r="G1305" i="7"/>
  <c r="J1304" i="7"/>
  <c r="F1304" i="7"/>
  <c r="G1304" i="7" s="1"/>
  <c r="J1303" i="7"/>
  <c r="F1303" i="7"/>
  <c r="G1303" i="7" s="1"/>
  <c r="J1302" i="7"/>
  <c r="G1302" i="7"/>
  <c r="J1301" i="7"/>
  <c r="G1301" i="7"/>
  <c r="J1300" i="7"/>
  <c r="G1300" i="7"/>
  <c r="J1299" i="7"/>
  <c r="G1299" i="7"/>
  <c r="J1298" i="7"/>
  <c r="E1298" i="7"/>
  <c r="G1298" i="7" s="1"/>
  <c r="F1327" i="7"/>
  <c r="G1327" i="7" s="1"/>
  <c r="J1327" i="7"/>
  <c r="K1327" i="7"/>
  <c r="C1334" i="7"/>
  <c r="F1225" i="7"/>
  <c r="G1225" i="7" s="1"/>
  <c r="J1287" i="7"/>
  <c r="G1287" i="7"/>
  <c r="J1286" i="7"/>
  <c r="G1286" i="7"/>
  <c r="J1285" i="7"/>
  <c r="G1285" i="7"/>
  <c r="J1284" i="7"/>
  <c r="G1284" i="7"/>
  <c r="J1283" i="7"/>
  <c r="G1283" i="7"/>
  <c r="J1282" i="7"/>
  <c r="G1282" i="7"/>
  <c r="J1281" i="7"/>
  <c r="G1281" i="7"/>
  <c r="J1280" i="7"/>
  <c r="G1280" i="7"/>
  <c r="J1279" i="7"/>
  <c r="G1279" i="7"/>
  <c r="J1278" i="7"/>
  <c r="G1278" i="7"/>
  <c r="J1277" i="7"/>
  <c r="G1277" i="7"/>
  <c r="J1276" i="7"/>
  <c r="G1276" i="7"/>
  <c r="J1275" i="7"/>
  <c r="F1275" i="7"/>
  <c r="E1275" i="7"/>
  <c r="J1274" i="7"/>
  <c r="F1274" i="7"/>
  <c r="E1274" i="7"/>
  <c r="J1273" i="7"/>
  <c r="G1273" i="7"/>
  <c r="J1272" i="7"/>
  <c r="G1272" i="7"/>
  <c r="J1271" i="7"/>
  <c r="G1271" i="7"/>
  <c r="J1270" i="7"/>
  <c r="G1270" i="7"/>
  <c r="J1269" i="7"/>
  <c r="G1269" i="7"/>
  <c r="J1268" i="7"/>
  <c r="F1268" i="7"/>
  <c r="G1268" i="7" s="1"/>
  <c r="J1267" i="7"/>
  <c r="F1267" i="7"/>
  <c r="G1267" i="7" s="1"/>
  <c r="J1266" i="7"/>
  <c r="G1266" i="7"/>
  <c r="J1265" i="7"/>
  <c r="F1265" i="7"/>
  <c r="G1265" i="7" s="1"/>
  <c r="J1264" i="7"/>
  <c r="G1264" i="7"/>
  <c r="J1263" i="7"/>
  <c r="F1263" i="7"/>
  <c r="G1263" i="7" s="1"/>
  <c r="J1262" i="7"/>
  <c r="F1262" i="7"/>
  <c r="G1262" i="7" s="1"/>
  <c r="J1261" i="7"/>
  <c r="G1261" i="7"/>
  <c r="J1260" i="7"/>
  <c r="G1260" i="7"/>
  <c r="J1259" i="7"/>
  <c r="E1259" i="7"/>
  <c r="G1259" i="7" s="1"/>
  <c r="C1256" i="7"/>
  <c r="C1295" i="7"/>
  <c r="G1222" i="7"/>
  <c r="J1222" i="7"/>
  <c r="G1223" i="7"/>
  <c r="J1223" i="7"/>
  <c r="G1224" i="7"/>
  <c r="J1224" i="7"/>
  <c r="J1225" i="7"/>
  <c r="G1226" i="7"/>
  <c r="J1226" i="7"/>
  <c r="G1227" i="7"/>
  <c r="J1227" i="7"/>
  <c r="G1228" i="7"/>
  <c r="J1228" i="7"/>
  <c r="G1229" i="7"/>
  <c r="J1229" i="7"/>
  <c r="F1230" i="7"/>
  <c r="G1230" i="7" s="1"/>
  <c r="J1230" i="7"/>
  <c r="F1231" i="7"/>
  <c r="G1231" i="7" s="1"/>
  <c r="J1231" i="7"/>
  <c r="J623" i="8"/>
  <c r="G623" i="8"/>
  <c r="J620" i="8"/>
  <c r="G620" i="8"/>
  <c r="J617" i="8"/>
  <c r="G617" i="8"/>
  <c r="J614" i="8"/>
  <c r="G614" i="8"/>
  <c r="J608" i="8"/>
  <c r="G608" i="8"/>
  <c r="J880" i="8"/>
  <c r="J879" i="8"/>
  <c r="J878" i="8"/>
  <c r="G878" i="8"/>
  <c r="F879" i="8" s="1"/>
  <c r="J877" i="8"/>
  <c r="G877" i="8"/>
  <c r="J876" i="8"/>
  <c r="G876" i="8"/>
  <c r="J875" i="8"/>
  <c r="G875" i="8"/>
  <c r="J874" i="8"/>
  <c r="G874" i="8"/>
  <c r="J873" i="8"/>
  <c r="G873" i="8"/>
  <c r="J872" i="8"/>
  <c r="G872" i="8"/>
  <c r="J871" i="8"/>
  <c r="G871" i="8"/>
  <c r="J870" i="8"/>
  <c r="G870" i="8"/>
  <c r="J869" i="8"/>
  <c r="G869" i="8"/>
  <c r="J868" i="8"/>
  <c r="G868" i="8"/>
  <c r="J867" i="8"/>
  <c r="G867" i="8"/>
  <c r="J866" i="8"/>
  <c r="G866" i="8"/>
  <c r="J865" i="8"/>
  <c r="G865" i="8"/>
  <c r="J864" i="8"/>
  <c r="G864" i="8"/>
  <c r="J863" i="8"/>
  <c r="G863" i="8"/>
  <c r="J862" i="8"/>
  <c r="G862" i="8"/>
  <c r="J861" i="8"/>
  <c r="G861" i="8"/>
  <c r="J860" i="8"/>
  <c r="G860" i="8"/>
  <c r="J859" i="8"/>
  <c r="G859" i="8"/>
  <c r="J858" i="8"/>
  <c r="G858" i="8"/>
  <c r="J857" i="8"/>
  <c r="G857" i="8"/>
  <c r="J856" i="8"/>
  <c r="G856" i="8"/>
  <c r="J855" i="8"/>
  <c r="G855" i="8"/>
  <c r="K853" i="8"/>
  <c r="J853" i="8"/>
  <c r="K852" i="8"/>
  <c r="J852" i="8"/>
  <c r="K851" i="8"/>
  <c r="J851" i="8"/>
  <c r="G851" i="8"/>
  <c r="F852" i="8" s="1"/>
  <c r="G852" i="8" s="1"/>
  <c r="K850" i="8"/>
  <c r="J850" i="8"/>
  <c r="K849" i="8"/>
  <c r="J849" i="8"/>
  <c r="K848" i="8"/>
  <c r="J848" i="8"/>
  <c r="F848" i="8"/>
  <c r="G848" i="8" s="1"/>
  <c r="F849" i="8" s="1"/>
  <c r="G849" i="8" s="1"/>
  <c r="K847" i="8"/>
  <c r="J847" i="8"/>
  <c r="K846" i="8"/>
  <c r="J846" i="8"/>
  <c r="K845" i="8"/>
  <c r="J845" i="8"/>
  <c r="F845" i="8"/>
  <c r="G845" i="8" s="1"/>
  <c r="F846" i="8" s="1"/>
  <c r="G846" i="8" s="1"/>
  <c r="K844" i="8"/>
  <c r="J844" i="8"/>
  <c r="K843" i="8"/>
  <c r="J843" i="8"/>
  <c r="K842" i="8"/>
  <c r="J842" i="8"/>
  <c r="F842" i="8"/>
  <c r="G842" i="8" s="1"/>
  <c r="F843" i="8" s="1"/>
  <c r="G843" i="8" s="1"/>
  <c r="K841" i="8"/>
  <c r="J841" i="8"/>
  <c r="K840" i="8"/>
  <c r="J840" i="8"/>
  <c r="K839" i="8"/>
  <c r="J839" i="8"/>
  <c r="F839" i="8"/>
  <c r="G839" i="8" s="1"/>
  <c r="F840" i="8" s="1"/>
  <c r="G840" i="8" s="1"/>
  <c r="K838" i="8"/>
  <c r="J838" i="8"/>
  <c r="K837" i="8"/>
  <c r="J837" i="8"/>
  <c r="K836" i="8"/>
  <c r="J836" i="8"/>
  <c r="F836" i="8"/>
  <c r="G836" i="8" s="1"/>
  <c r="F837" i="8" s="1"/>
  <c r="G837" i="8" s="1"/>
  <c r="K835" i="8"/>
  <c r="J835" i="8"/>
  <c r="K834" i="8"/>
  <c r="J834" i="8"/>
  <c r="K833" i="8"/>
  <c r="J833" i="8"/>
  <c r="F833" i="8"/>
  <c r="G833" i="8" s="1"/>
  <c r="F834" i="8" s="1"/>
  <c r="G834" i="8" s="1"/>
  <c r="K832" i="8"/>
  <c r="J832" i="8"/>
  <c r="K831" i="8"/>
  <c r="J831" i="8"/>
  <c r="K830" i="8"/>
  <c r="J830" i="8"/>
  <c r="F830" i="8"/>
  <c r="G830" i="8" s="1"/>
  <c r="F831" i="8" s="1"/>
  <c r="G831" i="8" s="1"/>
  <c r="K829" i="8"/>
  <c r="J829" i="8"/>
  <c r="K828" i="8"/>
  <c r="J828" i="8"/>
  <c r="K827" i="8"/>
  <c r="J827" i="8"/>
  <c r="F827" i="8"/>
  <c r="G827" i="8" s="1"/>
  <c r="F828" i="8" s="1"/>
  <c r="G828" i="8" s="1"/>
  <c r="K826" i="8"/>
  <c r="J826" i="8"/>
  <c r="K825" i="8"/>
  <c r="J825" i="8"/>
  <c r="K824" i="8"/>
  <c r="J824" i="8"/>
  <c r="F824" i="8"/>
  <c r="G824" i="8" s="1"/>
  <c r="F825" i="8" s="1"/>
  <c r="G825" i="8" s="1"/>
  <c r="K823" i="8"/>
  <c r="J823" i="8"/>
  <c r="K822" i="8"/>
  <c r="J822" i="8"/>
  <c r="K821" i="8"/>
  <c r="J821" i="8"/>
  <c r="F821" i="8"/>
  <c r="G821" i="8" s="1"/>
  <c r="F822" i="8" s="1"/>
  <c r="G822" i="8" s="1"/>
  <c r="K820" i="8"/>
  <c r="J820" i="8"/>
  <c r="K819" i="8"/>
  <c r="J819" i="8"/>
  <c r="K818" i="8"/>
  <c r="J818" i="8"/>
  <c r="F818" i="8"/>
  <c r="G818" i="8" s="1"/>
  <c r="F819" i="8" s="1"/>
  <c r="G819" i="8" s="1"/>
  <c r="K817" i="8"/>
  <c r="J817" i="8"/>
  <c r="K816" i="8"/>
  <c r="J816" i="8"/>
  <c r="K815" i="8"/>
  <c r="J815" i="8"/>
  <c r="F815" i="8"/>
  <c r="G815" i="8" s="1"/>
  <c r="F816" i="8" s="1"/>
  <c r="G816" i="8" s="1"/>
  <c r="K814" i="8"/>
  <c r="J814" i="8"/>
  <c r="K813" i="8"/>
  <c r="J813" i="8"/>
  <c r="K812" i="8"/>
  <c r="J812" i="8"/>
  <c r="F812" i="8"/>
  <c r="G812" i="8" s="1"/>
  <c r="F813" i="8" s="1"/>
  <c r="G813" i="8" s="1"/>
  <c r="K811" i="8"/>
  <c r="J811" i="8"/>
  <c r="K810" i="8"/>
  <c r="J810" i="8"/>
  <c r="J809" i="8"/>
  <c r="F809" i="8"/>
  <c r="G809" i="8" s="1"/>
  <c r="C806" i="8"/>
  <c r="J799" i="8"/>
  <c r="J798" i="8"/>
  <c r="J797" i="8"/>
  <c r="G797" i="8"/>
  <c r="F798" i="8" s="1"/>
  <c r="G798" i="8" s="1"/>
  <c r="J796" i="8"/>
  <c r="G796" i="8"/>
  <c r="J795" i="8"/>
  <c r="G795" i="8"/>
  <c r="J794" i="8"/>
  <c r="G794" i="8"/>
  <c r="J793" i="8"/>
  <c r="G793" i="8"/>
  <c r="J792" i="8"/>
  <c r="G792" i="8"/>
  <c r="J791" i="8"/>
  <c r="G791" i="8"/>
  <c r="J790" i="8"/>
  <c r="G790" i="8"/>
  <c r="J789" i="8"/>
  <c r="G789" i="8"/>
  <c r="J788" i="8"/>
  <c r="G788" i="8"/>
  <c r="J787" i="8"/>
  <c r="G787" i="8"/>
  <c r="J786" i="8"/>
  <c r="G786" i="8"/>
  <c r="J785" i="8"/>
  <c r="G785" i="8"/>
  <c r="J784" i="8"/>
  <c r="G784" i="8"/>
  <c r="J783" i="8"/>
  <c r="G783" i="8"/>
  <c r="J778" i="8"/>
  <c r="G778" i="8"/>
  <c r="J777" i="8"/>
  <c r="G777" i="8"/>
  <c r="J775" i="8"/>
  <c r="G775" i="8"/>
  <c r="J774" i="8"/>
  <c r="G774" i="8"/>
  <c r="K772" i="8"/>
  <c r="J772" i="8"/>
  <c r="K771" i="8"/>
  <c r="J771" i="8"/>
  <c r="K770" i="8"/>
  <c r="J770" i="8"/>
  <c r="G770" i="8"/>
  <c r="F772" i="8" s="1"/>
  <c r="G772" i="8" s="1"/>
  <c r="K769" i="8"/>
  <c r="J769" i="8"/>
  <c r="K768" i="8"/>
  <c r="J768" i="8"/>
  <c r="F768" i="8"/>
  <c r="G768" i="8" s="1"/>
  <c r="K767" i="8"/>
  <c r="J767" i="8"/>
  <c r="F767" i="8"/>
  <c r="G767" i="8" s="1"/>
  <c r="F769" i="8" s="1"/>
  <c r="G769" i="8" s="1"/>
  <c r="K766" i="8"/>
  <c r="J766" i="8"/>
  <c r="K765" i="8"/>
  <c r="J765" i="8"/>
  <c r="K764" i="8"/>
  <c r="J764" i="8"/>
  <c r="F764" i="8"/>
  <c r="G764" i="8" s="1"/>
  <c r="F765" i="8" s="1"/>
  <c r="G765" i="8" s="1"/>
  <c r="K763" i="8"/>
  <c r="J763" i="8"/>
  <c r="K762" i="8"/>
  <c r="J762" i="8"/>
  <c r="K761" i="8"/>
  <c r="J761" i="8"/>
  <c r="F761" i="8"/>
  <c r="G761" i="8" s="1"/>
  <c r="F762" i="8" s="1"/>
  <c r="G762" i="8" s="1"/>
  <c r="K760" i="8"/>
  <c r="J760" i="8"/>
  <c r="K759" i="8"/>
  <c r="J759" i="8"/>
  <c r="K758" i="8"/>
  <c r="J758" i="8"/>
  <c r="F758" i="8"/>
  <c r="G758" i="8" s="1"/>
  <c r="F759" i="8" s="1"/>
  <c r="G759" i="8" s="1"/>
  <c r="K757" i="8"/>
  <c r="J757" i="8"/>
  <c r="K756" i="8"/>
  <c r="J756" i="8"/>
  <c r="K755" i="8"/>
  <c r="J755" i="8"/>
  <c r="F755" i="8"/>
  <c r="G755" i="8" s="1"/>
  <c r="F757" i="8" s="1"/>
  <c r="G757" i="8" s="1"/>
  <c r="K754" i="8"/>
  <c r="J754" i="8"/>
  <c r="K753" i="8"/>
  <c r="J753" i="8"/>
  <c r="K752" i="8"/>
  <c r="J752" i="8"/>
  <c r="F752" i="8"/>
  <c r="G752" i="8" s="1"/>
  <c r="F753" i="8" s="1"/>
  <c r="G753" i="8" s="1"/>
  <c r="K751" i="8"/>
  <c r="J751" i="8"/>
  <c r="K750" i="8"/>
  <c r="J750" i="8"/>
  <c r="K749" i="8"/>
  <c r="J749" i="8"/>
  <c r="F749" i="8"/>
  <c r="G749" i="8" s="1"/>
  <c r="F750" i="8" s="1"/>
  <c r="G750" i="8" s="1"/>
  <c r="K748" i="8"/>
  <c r="J748" i="8"/>
  <c r="K747" i="8"/>
  <c r="J747" i="8"/>
  <c r="K746" i="8"/>
  <c r="J746" i="8"/>
  <c r="F746" i="8"/>
  <c r="G746" i="8" s="1"/>
  <c r="F747" i="8" s="1"/>
  <c r="G747" i="8" s="1"/>
  <c r="K745" i="8"/>
  <c r="J745" i="8"/>
  <c r="K744" i="8"/>
  <c r="J744" i="8"/>
  <c r="K743" i="8"/>
  <c r="J743" i="8"/>
  <c r="F743" i="8"/>
  <c r="G743" i="8" s="1"/>
  <c r="F745" i="8" s="1"/>
  <c r="G745" i="8" s="1"/>
  <c r="K742" i="8"/>
  <c r="J742" i="8"/>
  <c r="K741" i="8"/>
  <c r="J741" i="8"/>
  <c r="K740" i="8"/>
  <c r="J740" i="8"/>
  <c r="F740" i="8"/>
  <c r="G740" i="8" s="1"/>
  <c r="F741" i="8" s="1"/>
  <c r="G741" i="8" s="1"/>
  <c r="K739" i="8"/>
  <c r="J739" i="8"/>
  <c r="K738" i="8"/>
  <c r="J738" i="8"/>
  <c r="K737" i="8"/>
  <c r="J737" i="8"/>
  <c r="F737" i="8"/>
  <c r="G737" i="8" s="1"/>
  <c r="F738" i="8" s="1"/>
  <c r="G738" i="8" s="1"/>
  <c r="K736" i="8"/>
  <c r="J736" i="8"/>
  <c r="K735" i="8"/>
  <c r="J735" i="8"/>
  <c r="K734" i="8"/>
  <c r="J734" i="8"/>
  <c r="F734" i="8"/>
  <c r="G734" i="8" s="1"/>
  <c r="F735" i="8" s="1"/>
  <c r="G735" i="8" s="1"/>
  <c r="K733" i="8"/>
  <c r="J733" i="8"/>
  <c r="K732" i="8"/>
  <c r="J732" i="8"/>
  <c r="K731" i="8"/>
  <c r="J731" i="8"/>
  <c r="F731" i="8"/>
  <c r="G731" i="8" s="1"/>
  <c r="F733" i="8" s="1"/>
  <c r="G733" i="8" s="1"/>
  <c r="K730" i="8"/>
  <c r="J730" i="8"/>
  <c r="K729" i="8"/>
  <c r="J729" i="8"/>
  <c r="J728" i="8"/>
  <c r="F728" i="8"/>
  <c r="G728" i="8" s="1"/>
  <c r="C725" i="8"/>
  <c r="K685" i="8"/>
  <c r="J685" i="8"/>
  <c r="F685" i="8"/>
  <c r="G685" i="8" s="1"/>
  <c r="K684" i="8"/>
  <c r="J684" i="8"/>
  <c r="F684" i="8"/>
  <c r="G684" i="8" s="1"/>
  <c r="K683" i="8"/>
  <c r="J683" i="8"/>
  <c r="G683" i="8"/>
  <c r="K682" i="8"/>
  <c r="J682" i="8"/>
  <c r="K681" i="8"/>
  <c r="J681" i="8"/>
  <c r="K680" i="8"/>
  <c r="J680" i="8"/>
  <c r="F680" i="8"/>
  <c r="G680" i="8" s="1"/>
  <c r="K679" i="8"/>
  <c r="J679" i="8"/>
  <c r="K678" i="8"/>
  <c r="J678" i="8"/>
  <c r="K677" i="8"/>
  <c r="J677" i="8"/>
  <c r="F677" i="8"/>
  <c r="G677" i="8" s="1"/>
  <c r="K676" i="8"/>
  <c r="J676" i="8"/>
  <c r="K675" i="8"/>
  <c r="J675" i="8"/>
  <c r="K674" i="8"/>
  <c r="J674" i="8"/>
  <c r="F674" i="8"/>
  <c r="G674" i="8" s="1"/>
  <c r="K673" i="8"/>
  <c r="J673" i="8"/>
  <c r="K672" i="8"/>
  <c r="J672" i="8"/>
  <c r="K671" i="8"/>
  <c r="J671" i="8"/>
  <c r="F671" i="8"/>
  <c r="G671" i="8" s="1"/>
  <c r="K670" i="8"/>
  <c r="J670" i="8"/>
  <c r="K669" i="8"/>
  <c r="J669" i="8"/>
  <c r="K668" i="8"/>
  <c r="J668" i="8"/>
  <c r="F668" i="8"/>
  <c r="G668" i="8" s="1"/>
  <c r="K667" i="8"/>
  <c r="J667" i="8"/>
  <c r="K666" i="8"/>
  <c r="J666" i="8"/>
  <c r="K665" i="8"/>
  <c r="J665" i="8"/>
  <c r="F665" i="8"/>
  <c r="G665" i="8" s="1"/>
  <c r="K664" i="8"/>
  <c r="J664" i="8"/>
  <c r="K663" i="8"/>
  <c r="J663" i="8"/>
  <c r="K662" i="8"/>
  <c r="J662" i="8"/>
  <c r="F662" i="8"/>
  <c r="G662" i="8" s="1"/>
  <c r="K661" i="8"/>
  <c r="J661" i="8"/>
  <c r="K660" i="8"/>
  <c r="J660" i="8"/>
  <c r="K659" i="8"/>
  <c r="J659" i="8"/>
  <c r="F659" i="8"/>
  <c r="G659" i="8" s="1"/>
  <c r="K658" i="8"/>
  <c r="J658" i="8"/>
  <c r="K657" i="8"/>
  <c r="J657" i="8"/>
  <c r="K656" i="8"/>
  <c r="J656" i="8"/>
  <c r="F656" i="8"/>
  <c r="G656" i="8" s="1"/>
  <c r="K655" i="8"/>
  <c r="J655" i="8"/>
  <c r="K654" i="8"/>
  <c r="J654" i="8"/>
  <c r="K653" i="8"/>
  <c r="J653" i="8"/>
  <c r="F653" i="8"/>
  <c r="G653" i="8" s="1"/>
  <c r="K652" i="8"/>
  <c r="J652" i="8"/>
  <c r="K651" i="8"/>
  <c r="J651" i="8"/>
  <c r="K650" i="8"/>
  <c r="J650" i="8"/>
  <c r="F650" i="8"/>
  <c r="G650" i="8" s="1"/>
  <c r="K649" i="8"/>
  <c r="J649" i="8"/>
  <c r="K648" i="8"/>
  <c r="J648" i="8"/>
  <c r="K647" i="8"/>
  <c r="J647" i="8"/>
  <c r="F647" i="8"/>
  <c r="G647" i="8" s="1"/>
  <c r="K646" i="8"/>
  <c r="J646" i="8"/>
  <c r="K645" i="8"/>
  <c r="J645" i="8"/>
  <c r="K644" i="8"/>
  <c r="J644" i="8"/>
  <c r="F644" i="8"/>
  <c r="G644" i="8" s="1"/>
  <c r="K643" i="8"/>
  <c r="J643" i="8"/>
  <c r="K642" i="8"/>
  <c r="J642" i="8"/>
  <c r="J641" i="8"/>
  <c r="F641" i="8"/>
  <c r="G641" i="8" s="1"/>
  <c r="C638" i="8"/>
  <c r="J631" i="8"/>
  <c r="J630" i="8"/>
  <c r="J629" i="8"/>
  <c r="G629" i="8"/>
  <c r="F630" i="8" s="1"/>
  <c r="G630" i="8" s="1"/>
  <c r="J628" i="8"/>
  <c r="G628" i="8"/>
  <c r="J627" i="8"/>
  <c r="G627" i="8"/>
  <c r="J626" i="8"/>
  <c r="G626" i="8"/>
  <c r="J625" i="8"/>
  <c r="G625" i="8"/>
  <c r="J624" i="8"/>
  <c r="G624" i="8"/>
  <c r="J622" i="8"/>
  <c r="G622" i="8"/>
  <c r="J621" i="8"/>
  <c r="G621" i="8"/>
  <c r="J619" i="8"/>
  <c r="G619" i="8"/>
  <c r="J618" i="8"/>
  <c r="G618" i="8"/>
  <c r="J616" i="8"/>
  <c r="G616" i="8"/>
  <c r="J615" i="8"/>
  <c r="G615" i="8"/>
  <c r="J613" i="8"/>
  <c r="G613" i="8"/>
  <c r="J612" i="8"/>
  <c r="G612" i="8"/>
  <c r="J611" i="8"/>
  <c r="G611" i="8"/>
  <c r="J610" i="8"/>
  <c r="G610" i="8"/>
  <c r="J609" i="8"/>
  <c r="G609" i="8"/>
  <c r="J607" i="8"/>
  <c r="G607" i="8"/>
  <c r="J606" i="8"/>
  <c r="G606" i="8"/>
  <c r="J605" i="8"/>
  <c r="G605" i="8"/>
  <c r="K604" i="8"/>
  <c r="J604" i="8"/>
  <c r="F604" i="8"/>
  <c r="G604" i="8" s="1"/>
  <c r="K603" i="8"/>
  <c r="J603" i="8"/>
  <c r="F603" i="8"/>
  <c r="G603" i="8" s="1"/>
  <c r="K602" i="8"/>
  <c r="J602" i="8"/>
  <c r="G602" i="8"/>
  <c r="K601" i="8"/>
  <c r="J601" i="8"/>
  <c r="K600" i="8"/>
  <c r="J600" i="8"/>
  <c r="K599" i="8"/>
  <c r="J599" i="8"/>
  <c r="F599" i="8"/>
  <c r="G599" i="8" s="1"/>
  <c r="K598" i="8"/>
  <c r="J598" i="8"/>
  <c r="K597" i="8"/>
  <c r="J597" i="8"/>
  <c r="K596" i="8"/>
  <c r="J596" i="8"/>
  <c r="F596" i="8"/>
  <c r="G596" i="8" s="1"/>
  <c r="K595" i="8"/>
  <c r="J595" i="8"/>
  <c r="K594" i="8"/>
  <c r="J594" i="8"/>
  <c r="K593" i="8"/>
  <c r="J593" i="8"/>
  <c r="F593" i="8"/>
  <c r="G593" i="8" s="1"/>
  <c r="K592" i="8"/>
  <c r="J592" i="8"/>
  <c r="K591" i="8"/>
  <c r="J591" i="8"/>
  <c r="K590" i="8"/>
  <c r="J590" i="8"/>
  <c r="F590" i="8"/>
  <c r="G590" i="8" s="1"/>
  <c r="K589" i="8"/>
  <c r="J589" i="8"/>
  <c r="K588" i="8"/>
  <c r="J588" i="8"/>
  <c r="K587" i="8"/>
  <c r="J587" i="8"/>
  <c r="F587" i="8"/>
  <c r="G587" i="8" s="1"/>
  <c r="K586" i="8"/>
  <c r="J586" i="8"/>
  <c r="K585" i="8"/>
  <c r="J585" i="8"/>
  <c r="K584" i="8"/>
  <c r="J584" i="8"/>
  <c r="F584" i="8"/>
  <c r="G584" i="8" s="1"/>
  <c r="K583" i="8"/>
  <c r="J583" i="8"/>
  <c r="K582" i="8"/>
  <c r="J582" i="8"/>
  <c r="K581" i="8"/>
  <c r="J581" i="8"/>
  <c r="F581" i="8"/>
  <c r="G581" i="8" s="1"/>
  <c r="K580" i="8"/>
  <c r="J580" i="8"/>
  <c r="K579" i="8"/>
  <c r="J579" i="8"/>
  <c r="K578" i="8"/>
  <c r="J578" i="8"/>
  <c r="F578" i="8"/>
  <c r="G578" i="8" s="1"/>
  <c r="K577" i="8"/>
  <c r="J577" i="8"/>
  <c r="K576" i="8"/>
  <c r="J576" i="8"/>
  <c r="K575" i="8"/>
  <c r="J575" i="8"/>
  <c r="F575" i="8"/>
  <c r="G575" i="8" s="1"/>
  <c r="K574" i="8"/>
  <c r="J574" i="8"/>
  <c r="K573" i="8"/>
  <c r="J573" i="8"/>
  <c r="K572" i="8"/>
  <c r="J572" i="8"/>
  <c r="F572" i="8"/>
  <c r="G572" i="8" s="1"/>
  <c r="K571" i="8"/>
  <c r="J571" i="8"/>
  <c r="K570" i="8"/>
  <c r="J570" i="8"/>
  <c r="K569" i="8"/>
  <c r="J569" i="8"/>
  <c r="F569" i="8"/>
  <c r="G569" i="8" s="1"/>
  <c r="K568" i="8"/>
  <c r="J568" i="8"/>
  <c r="K567" i="8"/>
  <c r="J567" i="8"/>
  <c r="K566" i="8"/>
  <c r="J566" i="8"/>
  <c r="F566" i="8"/>
  <c r="G566" i="8" s="1"/>
  <c r="K565" i="8"/>
  <c r="J565" i="8"/>
  <c r="K564" i="8"/>
  <c r="J564" i="8"/>
  <c r="K563" i="8"/>
  <c r="J563" i="8"/>
  <c r="F563" i="8"/>
  <c r="G563" i="8" s="1"/>
  <c r="K562" i="8"/>
  <c r="J562" i="8"/>
  <c r="K561" i="8"/>
  <c r="J561" i="8"/>
  <c r="J560" i="8"/>
  <c r="G560" i="8"/>
  <c r="F562" i="8" s="1"/>
  <c r="G562" i="8" s="1"/>
  <c r="F560" i="8"/>
  <c r="C557" i="8"/>
  <c r="J1250" i="7"/>
  <c r="G1250" i="7"/>
  <c r="J1249" i="7"/>
  <c r="G1249" i="7"/>
  <c r="J1248" i="7"/>
  <c r="G1248" i="7"/>
  <c r="J1247" i="7"/>
  <c r="G1247" i="7"/>
  <c r="J1246" i="7"/>
  <c r="G1246" i="7"/>
  <c r="J1245" i="7"/>
  <c r="G1245" i="7"/>
  <c r="J1244" i="7"/>
  <c r="G1244" i="7"/>
  <c r="J1243" i="7"/>
  <c r="G1243" i="7"/>
  <c r="J1242" i="7"/>
  <c r="G1242" i="7"/>
  <c r="J1241" i="7"/>
  <c r="G1241" i="7"/>
  <c r="J1240" i="7"/>
  <c r="G1240" i="7"/>
  <c r="J1239" i="7"/>
  <c r="G1239" i="7"/>
  <c r="J1238" i="7"/>
  <c r="F1238" i="7"/>
  <c r="G1238" i="7"/>
  <c r="J1237" i="7"/>
  <c r="F1237" i="7"/>
  <c r="G1237" i="7" s="1"/>
  <c r="J1236" i="7"/>
  <c r="G1236" i="7"/>
  <c r="J1235" i="7"/>
  <c r="G1235" i="7"/>
  <c r="J1234" i="7"/>
  <c r="G1234" i="7"/>
  <c r="J1233" i="7"/>
  <c r="G1233" i="7"/>
  <c r="J1232" i="7"/>
  <c r="G1232" i="7"/>
  <c r="K2003" i="7"/>
  <c r="J2003" i="7"/>
  <c r="F2003" i="7"/>
  <c r="G2003" i="7" s="1"/>
  <c r="J2002" i="7"/>
  <c r="G2002" i="7"/>
  <c r="J2001" i="7"/>
  <c r="G2001" i="7"/>
  <c r="J2000" i="7"/>
  <c r="G2000" i="7"/>
  <c r="J1999" i="7"/>
  <c r="G1999" i="7"/>
  <c r="J1998" i="7"/>
  <c r="G1998" i="7"/>
  <c r="J1997" i="7"/>
  <c r="G1997" i="7"/>
  <c r="J1996" i="7"/>
  <c r="G1996" i="7"/>
  <c r="J1995" i="7"/>
  <c r="G1995" i="7"/>
  <c r="J1994" i="7"/>
  <c r="G1994" i="7"/>
  <c r="J1993" i="7"/>
  <c r="G1993" i="7"/>
  <c r="J1992" i="7"/>
  <c r="G1992" i="7"/>
  <c r="J1991" i="7"/>
  <c r="G1991" i="7"/>
  <c r="J1990" i="7"/>
  <c r="G1990" i="7"/>
  <c r="J1989" i="7"/>
  <c r="F1989" i="7"/>
  <c r="G1989" i="7" s="1"/>
  <c r="J1988" i="7"/>
  <c r="G1988" i="7"/>
  <c r="J1987" i="7"/>
  <c r="G1987" i="7"/>
  <c r="J1986" i="7"/>
  <c r="G1986" i="7"/>
  <c r="C1983" i="7"/>
  <c r="K1976" i="7"/>
  <c r="J1976" i="7"/>
  <c r="F1976" i="7"/>
  <c r="G1976" i="7" s="1"/>
  <c r="J1975" i="7"/>
  <c r="G1975" i="7"/>
  <c r="J1974" i="7"/>
  <c r="G1974" i="7"/>
  <c r="J1973" i="7"/>
  <c r="G1973" i="7"/>
  <c r="J1972" i="7"/>
  <c r="G1972" i="7"/>
  <c r="J1971" i="7"/>
  <c r="G1971" i="7"/>
  <c r="J1970" i="7"/>
  <c r="G1970" i="7"/>
  <c r="J1969" i="7"/>
  <c r="G1969" i="7"/>
  <c r="J1968" i="7"/>
  <c r="G1968" i="7"/>
  <c r="J1967" i="7"/>
  <c r="G1967" i="7"/>
  <c r="J1966" i="7"/>
  <c r="G1966" i="7"/>
  <c r="J1965" i="7"/>
  <c r="G1965" i="7"/>
  <c r="J1964" i="7"/>
  <c r="G1964" i="7"/>
  <c r="J1963" i="7"/>
  <c r="G1963" i="7"/>
  <c r="J1962" i="7"/>
  <c r="F1962" i="7"/>
  <c r="G1962" i="7" s="1"/>
  <c r="J1961" i="7"/>
  <c r="G1961" i="7"/>
  <c r="J1960" i="7"/>
  <c r="G1960" i="7"/>
  <c r="J1959" i="7"/>
  <c r="G1959" i="7"/>
  <c r="C1956" i="7"/>
  <c r="K1949" i="7"/>
  <c r="J1949" i="7"/>
  <c r="F1949" i="7"/>
  <c r="G1949" i="7" s="1"/>
  <c r="J1948" i="7"/>
  <c r="G1948" i="7"/>
  <c r="J1947" i="7"/>
  <c r="G1947" i="7"/>
  <c r="J1946" i="7"/>
  <c r="G1946" i="7"/>
  <c r="J1945" i="7"/>
  <c r="G1945" i="7"/>
  <c r="J1944" i="7"/>
  <c r="G1944" i="7"/>
  <c r="J1943" i="7"/>
  <c r="G1943" i="7"/>
  <c r="J1942" i="7"/>
  <c r="G1942" i="7"/>
  <c r="J1941" i="7"/>
  <c r="G1941" i="7"/>
  <c r="J1940" i="7"/>
  <c r="G1940" i="7"/>
  <c r="J1939" i="7"/>
  <c r="G1939" i="7"/>
  <c r="J1938" i="7"/>
  <c r="G1938" i="7"/>
  <c r="J1937" i="7"/>
  <c r="G1937" i="7"/>
  <c r="J1936" i="7"/>
  <c r="G1936" i="7"/>
  <c r="J1935" i="7"/>
  <c r="F1935" i="7"/>
  <c r="G1935" i="7" s="1"/>
  <c r="J1934" i="7"/>
  <c r="G1934" i="7"/>
  <c r="J1933" i="7"/>
  <c r="G1933" i="7"/>
  <c r="J1932" i="7"/>
  <c r="G1932" i="7"/>
  <c r="C1929" i="7"/>
  <c r="K1922" i="7"/>
  <c r="J1922" i="7"/>
  <c r="F1922" i="7"/>
  <c r="G1922" i="7" s="1"/>
  <c r="J1921" i="7"/>
  <c r="G1921" i="7"/>
  <c r="J1920" i="7"/>
  <c r="G1920" i="7"/>
  <c r="J1919" i="7"/>
  <c r="G1919" i="7"/>
  <c r="J1918" i="7"/>
  <c r="G1918" i="7"/>
  <c r="J1917" i="7"/>
  <c r="G1917" i="7"/>
  <c r="J1916" i="7"/>
  <c r="G1916" i="7"/>
  <c r="J1915" i="7"/>
  <c r="G1915" i="7"/>
  <c r="J1914" i="7"/>
  <c r="G1914" i="7"/>
  <c r="J1913" i="7"/>
  <c r="G1913" i="7"/>
  <c r="J1912" i="7"/>
  <c r="G1912" i="7"/>
  <c r="J1911" i="7"/>
  <c r="G1911" i="7"/>
  <c r="J1910" i="7"/>
  <c r="G1910" i="7"/>
  <c r="J1909" i="7"/>
  <c r="G1909" i="7"/>
  <c r="J1908" i="7"/>
  <c r="F1908" i="7"/>
  <c r="G1908" i="7" s="1"/>
  <c r="J1907" i="7"/>
  <c r="G1907" i="7"/>
  <c r="J1906" i="7"/>
  <c r="G1906" i="7"/>
  <c r="J1905" i="7"/>
  <c r="G1905" i="7"/>
  <c r="C1902" i="7"/>
  <c r="K1895" i="7"/>
  <c r="J1895" i="7"/>
  <c r="F1895" i="7"/>
  <c r="G1895" i="7" s="1"/>
  <c r="J1894" i="7"/>
  <c r="G1894" i="7"/>
  <c r="J1893" i="7"/>
  <c r="G1893" i="7"/>
  <c r="J1892" i="7"/>
  <c r="G1892" i="7"/>
  <c r="J1891" i="7"/>
  <c r="G1891" i="7"/>
  <c r="J1890" i="7"/>
  <c r="G1890" i="7"/>
  <c r="J1889" i="7"/>
  <c r="G1889" i="7"/>
  <c r="J1888" i="7"/>
  <c r="G1888" i="7"/>
  <c r="J1887" i="7"/>
  <c r="G1887" i="7"/>
  <c r="J1886" i="7"/>
  <c r="G1886" i="7"/>
  <c r="J1885" i="7"/>
  <c r="G1885" i="7"/>
  <c r="J1884" i="7"/>
  <c r="G1884" i="7"/>
  <c r="J1883" i="7"/>
  <c r="G1883" i="7"/>
  <c r="J1882" i="7"/>
  <c r="G1882" i="7"/>
  <c r="J1881" i="7"/>
  <c r="F1881" i="7"/>
  <c r="G1881" i="7" s="1"/>
  <c r="J1880" i="7"/>
  <c r="G1880" i="7"/>
  <c r="J1879" i="7"/>
  <c r="G1879" i="7"/>
  <c r="J1878" i="7"/>
  <c r="G1878" i="7"/>
  <c r="C1875" i="7"/>
  <c r="K1868" i="7"/>
  <c r="J1868" i="7"/>
  <c r="F1868" i="7"/>
  <c r="G1868" i="7" s="1"/>
  <c r="J1867" i="7"/>
  <c r="G1867" i="7"/>
  <c r="J1866" i="7"/>
  <c r="G1866" i="7"/>
  <c r="J1865" i="7"/>
  <c r="G1865" i="7"/>
  <c r="J1864" i="7"/>
  <c r="G1864" i="7"/>
  <c r="J1863" i="7"/>
  <c r="G1863" i="7"/>
  <c r="J1862" i="7"/>
  <c r="G1862" i="7"/>
  <c r="J1861" i="7"/>
  <c r="G1861" i="7"/>
  <c r="J1860" i="7"/>
  <c r="G1860" i="7"/>
  <c r="J1859" i="7"/>
  <c r="G1859" i="7"/>
  <c r="J1858" i="7"/>
  <c r="G1858" i="7"/>
  <c r="J1857" i="7"/>
  <c r="G1857" i="7"/>
  <c r="J1856" i="7"/>
  <c r="G1856" i="7"/>
  <c r="J1855" i="7"/>
  <c r="G1855" i="7"/>
  <c r="J1854" i="7"/>
  <c r="F1854" i="7"/>
  <c r="G1854" i="7" s="1"/>
  <c r="J1853" i="7"/>
  <c r="G1853" i="7"/>
  <c r="J1852" i="7"/>
  <c r="G1852" i="7"/>
  <c r="J1851" i="7"/>
  <c r="G1851" i="7"/>
  <c r="C1848" i="7"/>
  <c r="K1841" i="7"/>
  <c r="J1841" i="7"/>
  <c r="F1841" i="7"/>
  <c r="G1841" i="7" s="1"/>
  <c r="J1840" i="7"/>
  <c r="G1840" i="7"/>
  <c r="J1839" i="7"/>
  <c r="G1839" i="7"/>
  <c r="J1838" i="7"/>
  <c r="G1838" i="7"/>
  <c r="J1837" i="7"/>
  <c r="G1837" i="7"/>
  <c r="J1836" i="7"/>
  <c r="G1836" i="7"/>
  <c r="J1835" i="7"/>
  <c r="G1835" i="7"/>
  <c r="J1834" i="7"/>
  <c r="G1834" i="7"/>
  <c r="J1833" i="7"/>
  <c r="G1833" i="7"/>
  <c r="J1832" i="7"/>
  <c r="G1832" i="7"/>
  <c r="J1831" i="7"/>
  <c r="G1831" i="7"/>
  <c r="J1830" i="7"/>
  <c r="G1830" i="7"/>
  <c r="J1829" i="7"/>
  <c r="G1829" i="7"/>
  <c r="J1828" i="7"/>
  <c r="G1828" i="7"/>
  <c r="J1827" i="7"/>
  <c r="F1827" i="7"/>
  <c r="G1827" i="7" s="1"/>
  <c r="J1826" i="7"/>
  <c r="G1826" i="7"/>
  <c r="J1825" i="7"/>
  <c r="G1825" i="7"/>
  <c r="J1824" i="7"/>
  <c r="G1824" i="7"/>
  <c r="C1821" i="7"/>
  <c r="K1815" i="7"/>
  <c r="J1815" i="7"/>
  <c r="F1815" i="7"/>
  <c r="G1815" i="7" s="1"/>
  <c r="J1814" i="7"/>
  <c r="G1814" i="7"/>
  <c r="J1813" i="7"/>
  <c r="G1813" i="7"/>
  <c r="J1812" i="7"/>
  <c r="G1812" i="7"/>
  <c r="J1811" i="7"/>
  <c r="G1811" i="7"/>
  <c r="J1810" i="7"/>
  <c r="G1810" i="7"/>
  <c r="J1809" i="7"/>
  <c r="G1809" i="7"/>
  <c r="J1808" i="7"/>
  <c r="G1808" i="7"/>
  <c r="J1807" i="7"/>
  <c r="G1807" i="7"/>
  <c r="J1806" i="7"/>
  <c r="G1806" i="7"/>
  <c r="J1805" i="7"/>
  <c r="G1805" i="7"/>
  <c r="J1804" i="7"/>
  <c r="G1804" i="7"/>
  <c r="J1803" i="7"/>
  <c r="G1803" i="7"/>
  <c r="J1802" i="7"/>
  <c r="G1802" i="7"/>
  <c r="J1801" i="7"/>
  <c r="F1801" i="7"/>
  <c r="G1801" i="7" s="1"/>
  <c r="J1800" i="7"/>
  <c r="G1800" i="7"/>
  <c r="J1799" i="7"/>
  <c r="G1799" i="7"/>
  <c r="J1798" i="7"/>
  <c r="G1798" i="7"/>
  <c r="C1795" i="7"/>
  <c r="K1788" i="7"/>
  <c r="J1788" i="7"/>
  <c r="F1788" i="7"/>
  <c r="G1788" i="7" s="1"/>
  <c r="J1787" i="7"/>
  <c r="G1787" i="7"/>
  <c r="J1786" i="7"/>
  <c r="G1786" i="7"/>
  <c r="J1785" i="7"/>
  <c r="G1785" i="7"/>
  <c r="J1784" i="7"/>
  <c r="G1784" i="7"/>
  <c r="J1783" i="7"/>
  <c r="G1783" i="7"/>
  <c r="J1782" i="7"/>
  <c r="G1782" i="7"/>
  <c r="J1781" i="7"/>
  <c r="G1781" i="7"/>
  <c r="J1780" i="7"/>
  <c r="G1780" i="7"/>
  <c r="J1779" i="7"/>
  <c r="G1779" i="7"/>
  <c r="J1778" i="7"/>
  <c r="G1778" i="7"/>
  <c r="J1777" i="7"/>
  <c r="G1777" i="7"/>
  <c r="J1776" i="7"/>
  <c r="G1776" i="7"/>
  <c r="J1775" i="7"/>
  <c r="G1775" i="7"/>
  <c r="J1774" i="7"/>
  <c r="F1774" i="7"/>
  <c r="G1774" i="7" s="1"/>
  <c r="J1773" i="7"/>
  <c r="G1773" i="7"/>
  <c r="J1772" i="7"/>
  <c r="G1772" i="7"/>
  <c r="J1771" i="7"/>
  <c r="G1771" i="7"/>
  <c r="C1768" i="7"/>
  <c r="K1761" i="7"/>
  <c r="J1761" i="7"/>
  <c r="F1761" i="7"/>
  <c r="G1761" i="7" s="1"/>
  <c r="J1760" i="7"/>
  <c r="G1760" i="7"/>
  <c r="J1759" i="7"/>
  <c r="G1759" i="7"/>
  <c r="J1758" i="7"/>
  <c r="G1758" i="7"/>
  <c r="J1757" i="7"/>
  <c r="G1757" i="7"/>
  <c r="J1756" i="7"/>
  <c r="G1756" i="7"/>
  <c r="J1755" i="7"/>
  <c r="G1755" i="7"/>
  <c r="J1754" i="7"/>
  <c r="G1754" i="7"/>
  <c r="J1753" i="7"/>
  <c r="G1753" i="7"/>
  <c r="J1752" i="7"/>
  <c r="G1752" i="7"/>
  <c r="J1751" i="7"/>
  <c r="G1751" i="7"/>
  <c r="J1750" i="7"/>
  <c r="G1750" i="7"/>
  <c r="J1749" i="7"/>
  <c r="G1749" i="7"/>
  <c r="J1748" i="7"/>
  <c r="G1748" i="7"/>
  <c r="J1747" i="7"/>
  <c r="F1747" i="7"/>
  <c r="G1747" i="7" s="1"/>
  <c r="J1746" i="7"/>
  <c r="G1746" i="7"/>
  <c r="J1745" i="7"/>
  <c r="G1745" i="7"/>
  <c r="J1744" i="7"/>
  <c r="G1744" i="7"/>
  <c r="C1741" i="7"/>
  <c r="K1734" i="7"/>
  <c r="J1734" i="7"/>
  <c r="F1734" i="7"/>
  <c r="G1734" i="7" s="1"/>
  <c r="J1733" i="7"/>
  <c r="G1733" i="7"/>
  <c r="J1732" i="7"/>
  <c r="G1732" i="7"/>
  <c r="J1731" i="7"/>
  <c r="G1731" i="7"/>
  <c r="J1730" i="7"/>
  <c r="G1730" i="7"/>
  <c r="J1729" i="7"/>
  <c r="G1729" i="7"/>
  <c r="J1728" i="7"/>
  <c r="G1728" i="7"/>
  <c r="J1727" i="7"/>
  <c r="G1727" i="7"/>
  <c r="J1726" i="7"/>
  <c r="G1726" i="7"/>
  <c r="J1725" i="7"/>
  <c r="G1725" i="7"/>
  <c r="J1724" i="7"/>
  <c r="G1724" i="7"/>
  <c r="J1723" i="7"/>
  <c r="G1723" i="7"/>
  <c r="J1722" i="7"/>
  <c r="G1722" i="7"/>
  <c r="J1721" i="7"/>
  <c r="G1721" i="7"/>
  <c r="J1720" i="7"/>
  <c r="F1720" i="7"/>
  <c r="G1720" i="7" s="1"/>
  <c r="J1719" i="7"/>
  <c r="G1719" i="7"/>
  <c r="J1718" i="7"/>
  <c r="G1718" i="7"/>
  <c r="J1717" i="7"/>
  <c r="G1717" i="7"/>
  <c r="C1714" i="7"/>
  <c r="K1707" i="7"/>
  <c r="J1707" i="7"/>
  <c r="F1707" i="7"/>
  <c r="G1707" i="7" s="1"/>
  <c r="J1706" i="7"/>
  <c r="G1706" i="7"/>
  <c r="J1705" i="7"/>
  <c r="G1705" i="7"/>
  <c r="J1704" i="7"/>
  <c r="G1704" i="7"/>
  <c r="J1703" i="7"/>
  <c r="G1703" i="7"/>
  <c r="J1702" i="7"/>
  <c r="G1702" i="7"/>
  <c r="J1701" i="7"/>
  <c r="G1701" i="7"/>
  <c r="J1700" i="7"/>
  <c r="G1700" i="7"/>
  <c r="J1699" i="7"/>
  <c r="G1699" i="7"/>
  <c r="J1698" i="7"/>
  <c r="G1698" i="7"/>
  <c r="J1697" i="7"/>
  <c r="G1697" i="7"/>
  <c r="J1696" i="7"/>
  <c r="G1696" i="7"/>
  <c r="J1695" i="7"/>
  <c r="G1695" i="7"/>
  <c r="J1694" i="7"/>
  <c r="G1694" i="7"/>
  <c r="J1693" i="7"/>
  <c r="F1693" i="7"/>
  <c r="G1693" i="7" s="1"/>
  <c r="J1692" i="7"/>
  <c r="G1692" i="7"/>
  <c r="J1691" i="7"/>
  <c r="G1691" i="7"/>
  <c r="J1690" i="7"/>
  <c r="G1690" i="7"/>
  <c r="C1687" i="7"/>
  <c r="K1680" i="7"/>
  <c r="J1680" i="7"/>
  <c r="F1680" i="7"/>
  <c r="G1680" i="7" s="1"/>
  <c r="J1679" i="7"/>
  <c r="G1679" i="7"/>
  <c r="J1678" i="7"/>
  <c r="G1678" i="7"/>
  <c r="J1677" i="7"/>
  <c r="G1677" i="7"/>
  <c r="J1676" i="7"/>
  <c r="G1676" i="7"/>
  <c r="J1675" i="7"/>
  <c r="G1675" i="7"/>
  <c r="J1674" i="7"/>
  <c r="G1674" i="7"/>
  <c r="J1673" i="7"/>
  <c r="G1673" i="7"/>
  <c r="J1672" i="7"/>
  <c r="G1672" i="7"/>
  <c r="J1671" i="7"/>
  <c r="G1671" i="7"/>
  <c r="J1670" i="7"/>
  <c r="G1670" i="7"/>
  <c r="J1669" i="7"/>
  <c r="G1669" i="7"/>
  <c r="J1668" i="7"/>
  <c r="G1668" i="7"/>
  <c r="J1667" i="7"/>
  <c r="G1667" i="7"/>
  <c r="J1666" i="7"/>
  <c r="F1666" i="7"/>
  <c r="G1666" i="7" s="1"/>
  <c r="J1665" i="7"/>
  <c r="G1665" i="7"/>
  <c r="J1664" i="7"/>
  <c r="G1664" i="7"/>
  <c r="J1663" i="7"/>
  <c r="G1663" i="7"/>
  <c r="C1660" i="7"/>
  <c r="F1653" i="7"/>
  <c r="G1653" i="7" s="1"/>
  <c r="J1635" i="7"/>
  <c r="C1632" i="7"/>
  <c r="K1626" i="7"/>
  <c r="J1626" i="7"/>
  <c r="F1626" i="7"/>
  <c r="G1626" i="7" s="1"/>
  <c r="J1625" i="7"/>
  <c r="G1625" i="7"/>
  <c r="J1624" i="7"/>
  <c r="G1624" i="7"/>
  <c r="J1623" i="7"/>
  <c r="G1623" i="7"/>
  <c r="J1622" i="7"/>
  <c r="G1622" i="7"/>
  <c r="J1621" i="7"/>
  <c r="G1621" i="7"/>
  <c r="C1590" i="7"/>
  <c r="K1583" i="7"/>
  <c r="J1583" i="7"/>
  <c r="F1583" i="7"/>
  <c r="G1583" i="7" s="1"/>
  <c r="J1582" i="7"/>
  <c r="G1582" i="7"/>
  <c r="C1549" i="7"/>
  <c r="K1542" i="7"/>
  <c r="J1542" i="7"/>
  <c r="F1542" i="7"/>
  <c r="G1542" i="7" s="1"/>
  <c r="J1541" i="7"/>
  <c r="G1541" i="7"/>
  <c r="J1540" i="7"/>
  <c r="G1540" i="7"/>
  <c r="J1539" i="7"/>
  <c r="G1539" i="7"/>
  <c r="J1538" i="7"/>
  <c r="G1538" i="7"/>
  <c r="J1537" i="7"/>
  <c r="G1537" i="7"/>
  <c r="C1506" i="7"/>
  <c r="K1499" i="7"/>
  <c r="J1499" i="7"/>
  <c r="F1499" i="7"/>
  <c r="G1499" i="7" s="1"/>
  <c r="J1498" i="7"/>
  <c r="G1498" i="7"/>
  <c r="J1497" i="7"/>
  <c r="G1497" i="7"/>
  <c r="J1496" i="7"/>
  <c r="G1496" i="7"/>
  <c r="J1495" i="7"/>
  <c r="G1495" i="7"/>
  <c r="J1494" i="7"/>
  <c r="G1494" i="7"/>
  <c r="C1463" i="7"/>
  <c r="K1456" i="7"/>
  <c r="J1456" i="7"/>
  <c r="F1456" i="7"/>
  <c r="G1456" i="7" s="1"/>
  <c r="J1455" i="7"/>
  <c r="G1455" i="7"/>
  <c r="J1454" i="7"/>
  <c r="G1454" i="7"/>
  <c r="J1453" i="7"/>
  <c r="G1453" i="7"/>
  <c r="C1421" i="7"/>
  <c r="K1414" i="7"/>
  <c r="J1414" i="7"/>
  <c r="F1414" i="7"/>
  <c r="G1414" i="7" s="1"/>
  <c r="J1413" i="7"/>
  <c r="G1413" i="7"/>
  <c r="J1412" i="7"/>
  <c r="G1412" i="7"/>
  <c r="J1411" i="7"/>
  <c r="G1411" i="7"/>
  <c r="J1410" i="7"/>
  <c r="G1410" i="7"/>
  <c r="J1409" i="7"/>
  <c r="G1409" i="7"/>
  <c r="J1408" i="7"/>
  <c r="G1408" i="7"/>
  <c r="J1407" i="7"/>
  <c r="G1407" i="7"/>
  <c r="C1376" i="7"/>
  <c r="K1369" i="7"/>
  <c r="J1369" i="7"/>
  <c r="F1369" i="7"/>
  <c r="G1369" i="7" s="1"/>
  <c r="J1368" i="7"/>
  <c r="G1368" i="7"/>
  <c r="J1367" i="7"/>
  <c r="G1367" i="7"/>
  <c r="J1366" i="7"/>
  <c r="G1366" i="7"/>
  <c r="C1219" i="7"/>
  <c r="K1212" i="7"/>
  <c r="J1212" i="7"/>
  <c r="F1212" i="7"/>
  <c r="G1212" i="7" s="1"/>
  <c r="J1211" i="7"/>
  <c r="G1211" i="7"/>
  <c r="J1210" i="7"/>
  <c r="G1210" i="7"/>
  <c r="J1209" i="7"/>
  <c r="G1209" i="7"/>
  <c r="J1208" i="7"/>
  <c r="G1208" i="7"/>
  <c r="J1207" i="7"/>
  <c r="G1207" i="7"/>
  <c r="J1206" i="7"/>
  <c r="G1206" i="7"/>
  <c r="J1205" i="7"/>
  <c r="G1205" i="7"/>
  <c r="J1204" i="7"/>
  <c r="G1204" i="7"/>
  <c r="J1203" i="7"/>
  <c r="G1203" i="7"/>
  <c r="J1202" i="7"/>
  <c r="G1202" i="7"/>
  <c r="J1201" i="7"/>
  <c r="G1201" i="7"/>
  <c r="J1200" i="7"/>
  <c r="G1200" i="7"/>
  <c r="J1199" i="7"/>
  <c r="G1199" i="7"/>
  <c r="J1198" i="7"/>
  <c r="F1198" i="7"/>
  <c r="G1198" i="7" s="1"/>
  <c r="J1197" i="7"/>
  <c r="G1197" i="7"/>
  <c r="J1196" i="7"/>
  <c r="G1196" i="7"/>
  <c r="J1195" i="7"/>
  <c r="G1195" i="7"/>
  <c r="C1192" i="7"/>
  <c r="K1183" i="7"/>
  <c r="J1183" i="7"/>
  <c r="F1183" i="7"/>
  <c r="G1183" i="7" s="1"/>
  <c r="J1182" i="7"/>
  <c r="G1182" i="7"/>
  <c r="J1181" i="7"/>
  <c r="G1181" i="7"/>
  <c r="J1180" i="7"/>
  <c r="G1180" i="7"/>
  <c r="J1179" i="7"/>
  <c r="G1179" i="7"/>
  <c r="J1178" i="7"/>
  <c r="G1178" i="7"/>
  <c r="J1177" i="7"/>
  <c r="G1177" i="7"/>
  <c r="J1176" i="7"/>
  <c r="G1176" i="7"/>
  <c r="J1175" i="7"/>
  <c r="G1175" i="7"/>
  <c r="J1174" i="7"/>
  <c r="G1174" i="7"/>
  <c r="J1173" i="7"/>
  <c r="G1173" i="7"/>
  <c r="J1172" i="7"/>
  <c r="G1172" i="7"/>
  <c r="J1171" i="7"/>
  <c r="G1171" i="7"/>
  <c r="J1170" i="7"/>
  <c r="G1170" i="7"/>
  <c r="J1169" i="7"/>
  <c r="F1169" i="7"/>
  <c r="G1169" i="7" s="1"/>
  <c r="J1168" i="7"/>
  <c r="G1168" i="7"/>
  <c r="J1167" i="7"/>
  <c r="G1167" i="7"/>
  <c r="J1166" i="7"/>
  <c r="G1166" i="7"/>
  <c r="C1163" i="7"/>
  <c r="K1156" i="7"/>
  <c r="J1156" i="7"/>
  <c r="F1156" i="7"/>
  <c r="G1156" i="7" s="1"/>
  <c r="J1155" i="7"/>
  <c r="G1155" i="7"/>
  <c r="J1154" i="7"/>
  <c r="G1154" i="7"/>
  <c r="J1153" i="7"/>
  <c r="G1153" i="7"/>
  <c r="J1152" i="7"/>
  <c r="G1152" i="7"/>
  <c r="J1151" i="7"/>
  <c r="G1151" i="7"/>
  <c r="J1150" i="7"/>
  <c r="G1150" i="7"/>
  <c r="J1149" i="7"/>
  <c r="G1149" i="7"/>
  <c r="J1148" i="7"/>
  <c r="G1148" i="7"/>
  <c r="J1147" i="7"/>
  <c r="G1147" i="7"/>
  <c r="J1146" i="7"/>
  <c r="G1146" i="7"/>
  <c r="J1145" i="7"/>
  <c r="G1145" i="7"/>
  <c r="J1144" i="7"/>
  <c r="G1144" i="7"/>
  <c r="J1143" i="7"/>
  <c r="G1143" i="7"/>
  <c r="J1142" i="7"/>
  <c r="F1142" i="7"/>
  <c r="G1142" i="7" s="1"/>
  <c r="J1141" i="7"/>
  <c r="G1141" i="7"/>
  <c r="J1140" i="7"/>
  <c r="G1140" i="7"/>
  <c r="J1139" i="7"/>
  <c r="G1139" i="7"/>
  <c r="C1136" i="7"/>
  <c r="K1128" i="7"/>
  <c r="J1128" i="7"/>
  <c r="F1128" i="7"/>
  <c r="G1128" i="7" s="1"/>
  <c r="J1127" i="7"/>
  <c r="G1127" i="7"/>
  <c r="J1126" i="7"/>
  <c r="G1126" i="7"/>
  <c r="J1125" i="7"/>
  <c r="G1125" i="7"/>
  <c r="J1124" i="7"/>
  <c r="G1124" i="7"/>
  <c r="J1123" i="7"/>
  <c r="G1123" i="7"/>
  <c r="J1122" i="7"/>
  <c r="G1122" i="7"/>
  <c r="J1121" i="7"/>
  <c r="G1121" i="7"/>
  <c r="J1120" i="7"/>
  <c r="G1120" i="7"/>
  <c r="J1119" i="7"/>
  <c r="G1119" i="7"/>
  <c r="J1118" i="7"/>
  <c r="G1118" i="7"/>
  <c r="J1117" i="7"/>
  <c r="G1117" i="7"/>
  <c r="J1116" i="7"/>
  <c r="G1116" i="7"/>
  <c r="J1115" i="7"/>
  <c r="G1115" i="7"/>
  <c r="J1114" i="7"/>
  <c r="G1114" i="7"/>
  <c r="F1114" i="7"/>
  <c r="J1113" i="7"/>
  <c r="G1113" i="7"/>
  <c r="J1112" i="7"/>
  <c r="G1112" i="7"/>
  <c r="J1111" i="7"/>
  <c r="G1111" i="7"/>
  <c r="C1108" i="7"/>
  <c r="J1093" i="7"/>
  <c r="G1093" i="7"/>
  <c r="J1092" i="7"/>
  <c r="G1092" i="7"/>
  <c r="J1091" i="7"/>
  <c r="G1091" i="7"/>
  <c r="J1090" i="7"/>
  <c r="G1090" i="7"/>
  <c r="J1089" i="7"/>
  <c r="G1089" i="7"/>
  <c r="J1088" i="7"/>
  <c r="G1088" i="7"/>
  <c r="J1087" i="7"/>
  <c r="F1087" i="7"/>
  <c r="G1087" i="7" s="1"/>
  <c r="J1086" i="7"/>
  <c r="G1086" i="7"/>
  <c r="J1085" i="7"/>
  <c r="G1085" i="7"/>
  <c r="J1084" i="7"/>
  <c r="G1084" i="7"/>
  <c r="K1101" i="7"/>
  <c r="J1101" i="7"/>
  <c r="F1101" i="7"/>
  <c r="G1101" i="7" s="1"/>
  <c r="J1100" i="7"/>
  <c r="G1100" i="7"/>
  <c r="J1099" i="7"/>
  <c r="G1099" i="7"/>
  <c r="J1098" i="7"/>
  <c r="G1098" i="7"/>
  <c r="J1097" i="7"/>
  <c r="G1097" i="7"/>
  <c r="J1096" i="7"/>
  <c r="G1096" i="7"/>
  <c r="J1095" i="7"/>
  <c r="G1095" i="7"/>
  <c r="J1094" i="7"/>
  <c r="G1094" i="7"/>
  <c r="C1081" i="7"/>
  <c r="J1066" i="7"/>
  <c r="G1066" i="7"/>
  <c r="J1065" i="7"/>
  <c r="G1065" i="7"/>
  <c r="J1064" i="7"/>
  <c r="G1064" i="7"/>
  <c r="J1063" i="7"/>
  <c r="G1063" i="7"/>
  <c r="J1062" i="7"/>
  <c r="G1062" i="7"/>
  <c r="J1061" i="7"/>
  <c r="G1061" i="7"/>
  <c r="J1060" i="7"/>
  <c r="F1060" i="7"/>
  <c r="G1060" i="7" s="1"/>
  <c r="J1059" i="7"/>
  <c r="G1059" i="7"/>
  <c r="J1058" i="7"/>
  <c r="G1058" i="7"/>
  <c r="J1057" i="7"/>
  <c r="G1057" i="7"/>
  <c r="J1040" i="7"/>
  <c r="G1040" i="7"/>
  <c r="J1039" i="7"/>
  <c r="G1039" i="7"/>
  <c r="J1038" i="7"/>
  <c r="G1038" i="7"/>
  <c r="J1037" i="7"/>
  <c r="G1037" i="7"/>
  <c r="J1036" i="7"/>
  <c r="G1036" i="7"/>
  <c r="J1035" i="7"/>
  <c r="G1035" i="7"/>
  <c r="J1034" i="7"/>
  <c r="F1034" i="7"/>
  <c r="G1034" i="7" s="1"/>
  <c r="J1033" i="7"/>
  <c r="G1033" i="7"/>
  <c r="J1032" i="7"/>
  <c r="G1032" i="7"/>
  <c r="J1031" i="7"/>
  <c r="G1031" i="7"/>
  <c r="J1014" i="7"/>
  <c r="G1014" i="7"/>
  <c r="J1013" i="7"/>
  <c r="G1013" i="7"/>
  <c r="J1012" i="7"/>
  <c r="G1012" i="7"/>
  <c r="J1011" i="7"/>
  <c r="G1011" i="7"/>
  <c r="J1010" i="7"/>
  <c r="G1010" i="7"/>
  <c r="J1009" i="7"/>
  <c r="G1009" i="7"/>
  <c r="J1008" i="7"/>
  <c r="F1008" i="7"/>
  <c r="G1008" i="7" s="1"/>
  <c r="J1007" i="7"/>
  <c r="G1007" i="7"/>
  <c r="J1006" i="7"/>
  <c r="G1006" i="7"/>
  <c r="J1005" i="7"/>
  <c r="G1005" i="7"/>
  <c r="J988" i="7"/>
  <c r="G988" i="7"/>
  <c r="J987" i="7"/>
  <c r="G987" i="7"/>
  <c r="J986" i="7"/>
  <c r="G986" i="7"/>
  <c r="J985" i="7"/>
  <c r="G985" i="7"/>
  <c r="J984" i="7"/>
  <c r="G984" i="7"/>
  <c r="J983" i="7"/>
  <c r="G983" i="7"/>
  <c r="J982" i="7"/>
  <c r="F982" i="7"/>
  <c r="G982" i="7" s="1"/>
  <c r="J981" i="7"/>
  <c r="G981" i="7"/>
  <c r="J980" i="7"/>
  <c r="G980" i="7"/>
  <c r="J979" i="7"/>
  <c r="G979" i="7"/>
  <c r="J962" i="7"/>
  <c r="G962" i="7"/>
  <c r="J961" i="7"/>
  <c r="G961" i="7"/>
  <c r="J960" i="7"/>
  <c r="G960" i="7"/>
  <c r="J959" i="7"/>
  <c r="G959" i="7"/>
  <c r="J958" i="7"/>
  <c r="G958" i="7"/>
  <c r="J957" i="7"/>
  <c r="G957" i="7"/>
  <c r="J956" i="7"/>
  <c r="F956" i="7"/>
  <c r="G956" i="7" s="1"/>
  <c r="J955" i="7"/>
  <c r="G955" i="7"/>
  <c r="J954" i="7"/>
  <c r="G954" i="7"/>
  <c r="J953" i="7"/>
  <c r="G953" i="7"/>
  <c r="J936" i="7"/>
  <c r="G936" i="7"/>
  <c r="J935" i="7"/>
  <c r="G935" i="7"/>
  <c r="J934" i="7"/>
  <c r="G934" i="7"/>
  <c r="J933" i="7"/>
  <c r="G933" i="7"/>
  <c r="J932" i="7"/>
  <c r="G932" i="7"/>
  <c r="J931" i="7"/>
  <c r="G931" i="7"/>
  <c r="J930" i="7"/>
  <c r="F930" i="7"/>
  <c r="G930" i="7" s="1"/>
  <c r="J929" i="7"/>
  <c r="G929" i="7"/>
  <c r="J928" i="7"/>
  <c r="G928" i="7"/>
  <c r="J927" i="7"/>
  <c r="G927" i="7"/>
  <c r="J910" i="7"/>
  <c r="G910" i="7"/>
  <c r="J909" i="7"/>
  <c r="G909" i="7"/>
  <c r="J908" i="7"/>
  <c r="G908" i="7"/>
  <c r="J907" i="7"/>
  <c r="G907" i="7"/>
  <c r="J906" i="7"/>
  <c r="G906" i="7"/>
  <c r="J905" i="7"/>
  <c r="G905" i="7"/>
  <c r="J904" i="7"/>
  <c r="F904" i="7"/>
  <c r="G904" i="7" s="1"/>
  <c r="J903" i="7"/>
  <c r="G903" i="7"/>
  <c r="J902" i="7"/>
  <c r="G902" i="7"/>
  <c r="J901" i="7"/>
  <c r="G901" i="7"/>
  <c r="J865" i="7"/>
  <c r="G865" i="7"/>
  <c r="J864" i="7"/>
  <c r="G864" i="7"/>
  <c r="J863" i="7"/>
  <c r="G863" i="7"/>
  <c r="J862" i="7"/>
  <c r="G862" i="7"/>
  <c r="J861" i="7"/>
  <c r="G861" i="7"/>
  <c r="J860" i="7"/>
  <c r="G860" i="7"/>
  <c r="J859" i="7"/>
  <c r="G859" i="7"/>
  <c r="J858" i="7"/>
  <c r="G858" i="7"/>
  <c r="J857" i="7"/>
  <c r="G857" i="7"/>
  <c r="J856" i="7"/>
  <c r="G856" i="7"/>
  <c r="J855" i="7"/>
  <c r="F855" i="7"/>
  <c r="G855" i="7" s="1"/>
  <c r="J854" i="7"/>
  <c r="F854" i="7"/>
  <c r="G854" i="7" s="1"/>
  <c r="J853" i="7"/>
  <c r="G853" i="7"/>
  <c r="J852" i="7"/>
  <c r="F852" i="7"/>
  <c r="G852" i="7" s="1"/>
  <c r="J851" i="7"/>
  <c r="G851" i="7"/>
  <c r="J850" i="7"/>
  <c r="G850" i="7"/>
  <c r="J849" i="7"/>
  <c r="G849" i="7"/>
  <c r="J914" i="7"/>
  <c r="G914" i="7"/>
  <c r="J913" i="7"/>
  <c r="G913" i="7"/>
  <c r="J912" i="7"/>
  <c r="G912" i="7"/>
  <c r="J911" i="7"/>
  <c r="G911" i="7"/>
  <c r="J888" i="7"/>
  <c r="G888" i="7"/>
  <c r="J887" i="7"/>
  <c r="G887" i="7"/>
  <c r="J886" i="7"/>
  <c r="G886" i="7"/>
  <c r="J885" i="7"/>
  <c r="G885" i="7"/>
  <c r="J884" i="7"/>
  <c r="G884" i="7"/>
  <c r="J883" i="7"/>
  <c r="G883" i="7"/>
  <c r="J882" i="7"/>
  <c r="G882" i="7"/>
  <c r="J881" i="7"/>
  <c r="F881" i="7"/>
  <c r="G881" i="7" s="1"/>
  <c r="J880" i="7"/>
  <c r="F880" i="7"/>
  <c r="G880" i="7" s="1"/>
  <c r="J879" i="7"/>
  <c r="G879" i="7"/>
  <c r="J878" i="7"/>
  <c r="F878" i="7"/>
  <c r="G878" i="7" s="1"/>
  <c r="J877" i="7"/>
  <c r="G877" i="7"/>
  <c r="J876" i="7"/>
  <c r="G876" i="7"/>
  <c r="J875" i="7"/>
  <c r="G875" i="7"/>
  <c r="J836" i="7"/>
  <c r="G836" i="7"/>
  <c r="J835" i="7"/>
  <c r="G835" i="7"/>
  <c r="J834" i="7"/>
  <c r="G834" i="7"/>
  <c r="J833" i="7"/>
  <c r="G833" i="7"/>
  <c r="J832" i="7"/>
  <c r="G832" i="7"/>
  <c r="J831" i="7"/>
  <c r="G831" i="7"/>
  <c r="J830" i="7"/>
  <c r="G830" i="7"/>
  <c r="J829" i="7"/>
  <c r="F829" i="7"/>
  <c r="G829" i="7" s="1"/>
  <c r="J828" i="7"/>
  <c r="F828" i="7"/>
  <c r="G828" i="7" s="1"/>
  <c r="J827" i="7"/>
  <c r="G827" i="7"/>
  <c r="J826" i="7"/>
  <c r="F826" i="7"/>
  <c r="G826" i="7" s="1"/>
  <c r="J825" i="7"/>
  <c r="G825" i="7"/>
  <c r="J824" i="7"/>
  <c r="G824" i="7"/>
  <c r="J823" i="7"/>
  <c r="G823" i="7"/>
  <c r="J810" i="7"/>
  <c r="G810" i="7"/>
  <c r="J809" i="7"/>
  <c r="G809" i="7"/>
  <c r="J808" i="7"/>
  <c r="G808" i="7"/>
  <c r="J807" i="7"/>
  <c r="G807" i="7"/>
  <c r="J806" i="7"/>
  <c r="G806" i="7"/>
  <c r="J805" i="7"/>
  <c r="G805" i="7"/>
  <c r="J804" i="7"/>
  <c r="G804" i="7"/>
  <c r="J803" i="7"/>
  <c r="F803" i="7"/>
  <c r="G803" i="7" s="1"/>
  <c r="J802" i="7"/>
  <c r="F802" i="7"/>
  <c r="G802" i="7" s="1"/>
  <c r="J801" i="7"/>
  <c r="G801" i="7"/>
  <c r="J800" i="7"/>
  <c r="F800" i="7"/>
  <c r="G800" i="7" s="1"/>
  <c r="J799" i="7"/>
  <c r="G799" i="7"/>
  <c r="J798" i="7"/>
  <c r="G798" i="7"/>
  <c r="J797" i="7"/>
  <c r="G797" i="7"/>
  <c r="J784" i="7"/>
  <c r="G784" i="7"/>
  <c r="J783" i="7"/>
  <c r="G783" i="7"/>
  <c r="J782" i="7"/>
  <c r="G782" i="7"/>
  <c r="J781" i="7"/>
  <c r="G781" i="7"/>
  <c r="J780" i="7"/>
  <c r="G780" i="7"/>
  <c r="J779" i="7"/>
  <c r="G779" i="7"/>
  <c r="J778" i="7"/>
  <c r="G778" i="7"/>
  <c r="J777" i="7"/>
  <c r="G777" i="7"/>
  <c r="F777" i="7"/>
  <c r="J776" i="7"/>
  <c r="F776" i="7"/>
  <c r="G776" i="7" s="1"/>
  <c r="J775" i="7"/>
  <c r="G775" i="7"/>
  <c r="J774" i="7"/>
  <c r="F774" i="7"/>
  <c r="G774" i="7" s="1"/>
  <c r="J773" i="7"/>
  <c r="G773" i="7"/>
  <c r="J772" i="7"/>
  <c r="G772" i="7"/>
  <c r="J771" i="7"/>
  <c r="G771" i="7"/>
  <c r="J758" i="7"/>
  <c r="G758" i="7"/>
  <c r="J757" i="7"/>
  <c r="G757" i="7"/>
  <c r="J756" i="7"/>
  <c r="G756" i="7"/>
  <c r="J755" i="7"/>
  <c r="G755" i="7"/>
  <c r="J754" i="7"/>
  <c r="G754" i="7"/>
  <c r="J753" i="7"/>
  <c r="G753" i="7"/>
  <c r="J752" i="7"/>
  <c r="G752" i="7"/>
  <c r="J751" i="7"/>
  <c r="G751" i="7"/>
  <c r="J750" i="7"/>
  <c r="F750" i="7"/>
  <c r="G750" i="7" s="1"/>
  <c r="J749" i="7"/>
  <c r="G749" i="7"/>
  <c r="J748" i="7"/>
  <c r="F748" i="7"/>
  <c r="G748" i="7" s="1"/>
  <c r="J747" i="7"/>
  <c r="G747" i="7"/>
  <c r="J746" i="7"/>
  <c r="G746" i="7"/>
  <c r="J745" i="7"/>
  <c r="G745" i="7"/>
  <c r="J732" i="7"/>
  <c r="G732" i="7"/>
  <c r="J731" i="7"/>
  <c r="G731" i="7"/>
  <c r="J730" i="7"/>
  <c r="G730" i="7"/>
  <c r="J729" i="7"/>
  <c r="G729" i="7"/>
  <c r="J728" i="7"/>
  <c r="G728" i="7"/>
  <c r="J727" i="7"/>
  <c r="G727" i="7"/>
  <c r="J726" i="7"/>
  <c r="G726" i="7"/>
  <c r="J725" i="7"/>
  <c r="G725" i="7"/>
  <c r="J724" i="7"/>
  <c r="F724" i="7"/>
  <c r="G724" i="7" s="1"/>
  <c r="J723" i="7"/>
  <c r="G723" i="7"/>
  <c r="J722" i="7"/>
  <c r="F722" i="7"/>
  <c r="G722" i="7" s="1"/>
  <c r="J721" i="7"/>
  <c r="G721" i="7"/>
  <c r="J720" i="7"/>
  <c r="G720" i="7"/>
  <c r="J719" i="7"/>
  <c r="G719" i="7"/>
  <c r="J706" i="7"/>
  <c r="G706" i="7"/>
  <c r="J705" i="7"/>
  <c r="G705" i="7"/>
  <c r="J704" i="7"/>
  <c r="G704" i="7"/>
  <c r="J703" i="7"/>
  <c r="G703" i="7"/>
  <c r="J702" i="7"/>
  <c r="G702" i="7"/>
  <c r="J701" i="7"/>
  <c r="G701" i="7"/>
  <c r="J700" i="7"/>
  <c r="G700" i="7"/>
  <c r="J699" i="7"/>
  <c r="G699" i="7"/>
  <c r="J698" i="7"/>
  <c r="F698" i="7"/>
  <c r="G698" i="7" s="1"/>
  <c r="J697" i="7"/>
  <c r="G697" i="7"/>
  <c r="J696" i="7"/>
  <c r="F696" i="7"/>
  <c r="G696" i="7" s="1"/>
  <c r="J695" i="7"/>
  <c r="G695" i="7"/>
  <c r="J694" i="7"/>
  <c r="G694" i="7"/>
  <c r="J693" i="7"/>
  <c r="G693" i="7"/>
  <c r="J680" i="7"/>
  <c r="G680" i="7"/>
  <c r="J679" i="7"/>
  <c r="G679" i="7"/>
  <c r="J678" i="7"/>
  <c r="G678" i="7"/>
  <c r="J677" i="7"/>
  <c r="G677" i="7"/>
  <c r="J676" i="7"/>
  <c r="G676" i="7"/>
  <c r="J675" i="7"/>
  <c r="G675" i="7"/>
  <c r="J674" i="7"/>
  <c r="G674" i="7"/>
  <c r="J673" i="7"/>
  <c r="G673" i="7"/>
  <c r="J672" i="7"/>
  <c r="F672" i="7"/>
  <c r="G672" i="7" s="1"/>
  <c r="J671" i="7"/>
  <c r="G671" i="7"/>
  <c r="J670" i="7"/>
  <c r="F670" i="7"/>
  <c r="G670" i="7" s="1"/>
  <c r="J669" i="7"/>
  <c r="G669" i="7"/>
  <c r="J668" i="7"/>
  <c r="G668" i="7"/>
  <c r="J667" i="7"/>
  <c r="G667" i="7"/>
  <c r="J654" i="7"/>
  <c r="G654" i="7"/>
  <c r="J653" i="7"/>
  <c r="G653" i="7"/>
  <c r="J652" i="7"/>
  <c r="G652" i="7"/>
  <c r="J651" i="7"/>
  <c r="G651" i="7"/>
  <c r="J650" i="7"/>
  <c r="G650" i="7"/>
  <c r="J649" i="7"/>
  <c r="G649" i="7"/>
  <c r="J648" i="7"/>
  <c r="G648" i="7"/>
  <c r="J647" i="7"/>
  <c r="G647" i="7"/>
  <c r="J646" i="7"/>
  <c r="F646" i="7"/>
  <c r="G646" i="7" s="1"/>
  <c r="J645" i="7"/>
  <c r="G645" i="7"/>
  <c r="J644" i="7"/>
  <c r="F644" i="7"/>
  <c r="G644" i="7" s="1"/>
  <c r="J643" i="7"/>
  <c r="G643" i="7"/>
  <c r="J642" i="7"/>
  <c r="G642" i="7"/>
  <c r="J641" i="7"/>
  <c r="G641" i="7"/>
  <c r="O38" i="24" l="1"/>
  <c r="M38" i="24"/>
  <c r="K38" i="24"/>
  <c r="I38" i="24"/>
  <c r="G1274" i="7"/>
  <c r="D1210" i="8"/>
  <c r="Q33" i="24"/>
  <c r="F643" i="8"/>
  <c r="G643" i="8" s="1"/>
  <c r="F642" i="8"/>
  <c r="G642" i="8" s="1"/>
  <c r="F810" i="8"/>
  <c r="G810" i="8" s="1"/>
  <c r="F817" i="8"/>
  <c r="G817" i="8" s="1"/>
  <c r="F829" i="8"/>
  <c r="G829" i="8" s="1"/>
  <c r="F841" i="8"/>
  <c r="G841" i="8" s="1"/>
  <c r="F853" i="8"/>
  <c r="G853" i="8" s="1"/>
  <c r="F820" i="8"/>
  <c r="G820" i="8" s="1"/>
  <c r="F832" i="8"/>
  <c r="G832" i="8" s="1"/>
  <c r="F844" i="8"/>
  <c r="G844" i="8" s="1"/>
  <c r="D943" i="8"/>
  <c r="F955" i="8"/>
  <c r="G955" i="8" s="1"/>
  <c r="F954" i="8"/>
  <c r="G954" i="8" s="1"/>
  <c r="F967" i="8"/>
  <c r="G967" i="8" s="1"/>
  <c r="F966" i="8"/>
  <c r="G966" i="8" s="1"/>
  <c r="F979" i="8"/>
  <c r="G979" i="8" s="1"/>
  <c r="F978" i="8"/>
  <c r="G978" i="8" s="1"/>
  <c r="F991" i="8"/>
  <c r="G991" i="8" s="1"/>
  <c r="F990" i="8"/>
  <c r="G990" i="8" s="1"/>
  <c r="F964" i="8"/>
  <c r="G964" i="8" s="1"/>
  <c r="F963" i="8"/>
  <c r="G963" i="8" s="1"/>
  <c r="F976" i="8"/>
  <c r="G976" i="8" s="1"/>
  <c r="F975" i="8"/>
  <c r="G975" i="8" s="1"/>
  <c r="F988" i="8"/>
  <c r="G988" i="8" s="1"/>
  <c r="F987" i="8"/>
  <c r="G987" i="8" s="1"/>
  <c r="F961" i="8"/>
  <c r="G961" i="8" s="1"/>
  <c r="F960" i="8"/>
  <c r="G960" i="8" s="1"/>
  <c r="F973" i="8"/>
  <c r="G973" i="8" s="1"/>
  <c r="F972" i="8"/>
  <c r="G972" i="8" s="1"/>
  <c r="F985" i="8"/>
  <c r="G985" i="8" s="1"/>
  <c r="F984" i="8"/>
  <c r="G984" i="8" s="1"/>
  <c r="F958" i="8"/>
  <c r="G958" i="8" s="1"/>
  <c r="F957" i="8"/>
  <c r="G957" i="8" s="1"/>
  <c r="F970" i="8"/>
  <c r="G970" i="8" s="1"/>
  <c r="F969" i="8"/>
  <c r="G969" i="8" s="1"/>
  <c r="F982" i="8"/>
  <c r="G982" i="8" s="1"/>
  <c r="F981" i="8"/>
  <c r="G981" i="8" s="1"/>
  <c r="F951" i="8"/>
  <c r="G951" i="8" s="1"/>
  <c r="F1021" i="8"/>
  <c r="G1021" i="8" s="1"/>
  <c r="F739" i="8"/>
  <c r="G739" i="8" s="1"/>
  <c r="F742" i="8"/>
  <c r="G742" i="8" s="1"/>
  <c r="F751" i="8"/>
  <c r="G751" i="8" s="1"/>
  <c r="F754" i="8"/>
  <c r="G754" i="8" s="1"/>
  <c r="F756" i="8"/>
  <c r="G756" i="8" s="1"/>
  <c r="F744" i="8"/>
  <c r="G744" i="8" s="1"/>
  <c r="F763" i="8"/>
  <c r="G763" i="8" s="1"/>
  <c r="F766" i="8"/>
  <c r="G766" i="8" s="1"/>
  <c r="F732" i="8"/>
  <c r="G732" i="8" s="1"/>
  <c r="F730" i="8"/>
  <c r="G730" i="8" s="1"/>
  <c r="F729" i="8"/>
  <c r="G729" i="8" s="1"/>
  <c r="I8" i="48"/>
  <c r="D1628" i="7"/>
  <c r="M25" i="23" s="1"/>
  <c r="D1683" i="7"/>
  <c r="D1737" i="7"/>
  <c r="D1791" i="7"/>
  <c r="D1925" i="7"/>
  <c r="G1275" i="7"/>
  <c r="D1871" i="7"/>
  <c r="D1656" i="7"/>
  <c r="D1710" i="7"/>
  <c r="D1764" i="7"/>
  <c r="D1817" i="7"/>
  <c r="D1898" i="7"/>
  <c r="D1586" i="7"/>
  <c r="M23" i="23" s="1"/>
  <c r="D1252" i="7"/>
  <c r="D1459" i="7"/>
  <c r="K20" i="23" s="1"/>
  <c r="D1188" i="7"/>
  <c r="D1330" i="7"/>
  <c r="D1291" i="7"/>
  <c r="K17" i="23" s="1"/>
  <c r="D1979" i="7"/>
  <c r="D1215" i="7"/>
  <c r="O15" i="23" s="1"/>
  <c r="G879" i="8"/>
  <c r="F880" i="8"/>
  <c r="G880" i="8" s="1"/>
  <c r="F811" i="8"/>
  <c r="G811" i="8" s="1"/>
  <c r="F823" i="8"/>
  <c r="G823" i="8" s="1"/>
  <c r="F835" i="8"/>
  <c r="G835" i="8" s="1"/>
  <c r="F847" i="8"/>
  <c r="G847" i="8" s="1"/>
  <c r="F760" i="8"/>
  <c r="G760" i="8" s="1"/>
  <c r="F814" i="8"/>
  <c r="G814" i="8" s="1"/>
  <c r="F826" i="8"/>
  <c r="G826" i="8" s="1"/>
  <c r="F838" i="8"/>
  <c r="G838" i="8" s="1"/>
  <c r="D802" i="8" s="1"/>
  <c r="F850" i="8"/>
  <c r="G850" i="8" s="1"/>
  <c r="F736" i="8"/>
  <c r="G736" i="8" s="1"/>
  <c r="F748" i="8"/>
  <c r="G748" i="8" s="1"/>
  <c r="F771" i="8"/>
  <c r="G771" i="8" s="1"/>
  <c r="F799" i="8"/>
  <c r="G799" i="8" s="1"/>
  <c r="F646" i="8"/>
  <c r="G646" i="8" s="1"/>
  <c r="F645" i="8"/>
  <c r="G645" i="8" s="1"/>
  <c r="F655" i="8"/>
  <c r="G655" i="8" s="1"/>
  <c r="F654" i="8"/>
  <c r="G654" i="8" s="1"/>
  <c r="F667" i="8"/>
  <c r="G667" i="8" s="1"/>
  <c r="F666" i="8"/>
  <c r="G666" i="8" s="1"/>
  <c r="F679" i="8"/>
  <c r="G679" i="8" s="1"/>
  <c r="F678" i="8"/>
  <c r="G678" i="8" s="1"/>
  <c r="F658" i="8"/>
  <c r="G658" i="8" s="1"/>
  <c r="F657" i="8"/>
  <c r="G657" i="8" s="1"/>
  <c r="F670" i="8"/>
  <c r="G670" i="8" s="1"/>
  <c r="F669" i="8"/>
  <c r="G669" i="8" s="1"/>
  <c r="F682" i="8"/>
  <c r="G682" i="8" s="1"/>
  <c r="F681" i="8"/>
  <c r="G681" i="8" s="1"/>
  <c r="F652" i="8"/>
  <c r="G652" i="8" s="1"/>
  <c r="F651" i="8"/>
  <c r="G651" i="8" s="1"/>
  <c r="F664" i="8"/>
  <c r="G664" i="8" s="1"/>
  <c r="F663" i="8"/>
  <c r="G663" i="8" s="1"/>
  <c r="F676" i="8"/>
  <c r="G676" i="8" s="1"/>
  <c r="F675" i="8"/>
  <c r="G675" i="8" s="1"/>
  <c r="F649" i="8"/>
  <c r="G649" i="8" s="1"/>
  <c r="F648" i="8"/>
  <c r="G648" i="8" s="1"/>
  <c r="F661" i="8"/>
  <c r="G661" i="8" s="1"/>
  <c r="F660" i="8"/>
  <c r="G660" i="8" s="1"/>
  <c r="F673" i="8"/>
  <c r="G673" i="8" s="1"/>
  <c r="F672" i="8"/>
  <c r="G672" i="8" s="1"/>
  <c r="F589" i="8"/>
  <c r="G589" i="8" s="1"/>
  <c r="F588" i="8"/>
  <c r="G588" i="8" s="1"/>
  <c r="F574" i="8"/>
  <c r="G574" i="8" s="1"/>
  <c r="F573" i="8"/>
  <c r="G573" i="8" s="1"/>
  <c r="F585" i="8"/>
  <c r="G585" i="8" s="1"/>
  <c r="F586" i="8"/>
  <c r="G586" i="8" s="1"/>
  <c r="F598" i="8"/>
  <c r="G598" i="8" s="1"/>
  <c r="F597" i="8"/>
  <c r="G597" i="8" s="1"/>
  <c r="F565" i="8"/>
  <c r="G565" i="8" s="1"/>
  <c r="F564" i="8"/>
  <c r="G564" i="8" s="1"/>
  <c r="F577" i="8"/>
  <c r="G577" i="8" s="1"/>
  <c r="F576" i="8"/>
  <c r="G576" i="8" s="1"/>
  <c r="F601" i="8"/>
  <c r="G601" i="8" s="1"/>
  <c r="F600" i="8"/>
  <c r="G600" i="8" s="1"/>
  <c r="F571" i="8"/>
  <c r="G571" i="8" s="1"/>
  <c r="F570" i="8"/>
  <c r="G570" i="8" s="1"/>
  <c r="F583" i="8"/>
  <c r="G583" i="8" s="1"/>
  <c r="F582" i="8"/>
  <c r="G582" i="8" s="1"/>
  <c r="F595" i="8"/>
  <c r="G595" i="8" s="1"/>
  <c r="F594" i="8"/>
  <c r="G594" i="8" s="1"/>
  <c r="F568" i="8"/>
  <c r="G568" i="8" s="1"/>
  <c r="F567" i="8"/>
  <c r="G567" i="8" s="1"/>
  <c r="F580" i="8"/>
  <c r="G580" i="8" s="1"/>
  <c r="F579" i="8"/>
  <c r="G579" i="8" s="1"/>
  <c r="F592" i="8"/>
  <c r="G592" i="8" s="1"/>
  <c r="F591" i="8"/>
  <c r="G591" i="8" s="1"/>
  <c r="F561" i="8"/>
  <c r="G561" i="8" s="1"/>
  <c r="F631" i="8"/>
  <c r="G631" i="8" s="1"/>
  <c r="D1844" i="7"/>
  <c r="D1952" i="7"/>
  <c r="D1502" i="7"/>
  <c r="M21" i="23" s="1"/>
  <c r="D1545" i="7"/>
  <c r="O24" i="23" s="1"/>
  <c r="D1417" i="7"/>
  <c r="M22" i="23" s="1"/>
  <c r="D1372" i="7"/>
  <c r="K19" i="23" s="1"/>
  <c r="D1159" i="7"/>
  <c r="D1132" i="7"/>
  <c r="D1104" i="7"/>
  <c r="D1077" i="7"/>
  <c r="Q38" i="24" l="1"/>
  <c r="D634" i="8"/>
  <c r="I18" i="23" s="1"/>
  <c r="D553" i="8"/>
  <c r="O16" i="23" s="1"/>
  <c r="K36" i="48"/>
  <c r="O36" i="48"/>
  <c r="M36" i="48"/>
  <c r="I36" i="48"/>
  <c r="D721" i="8"/>
  <c r="K34" i="48"/>
  <c r="M15" i="23"/>
  <c r="J627" i="7" l="1"/>
  <c r="G627" i="7"/>
  <c r="J626" i="7"/>
  <c r="G626" i="7"/>
  <c r="J625" i="7"/>
  <c r="G625" i="7"/>
  <c r="J624" i="7"/>
  <c r="G624" i="7"/>
  <c r="J623" i="7"/>
  <c r="G623" i="7"/>
  <c r="J622" i="7"/>
  <c r="G622" i="7"/>
  <c r="J621" i="7"/>
  <c r="G621" i="7"/>
  <c r="J620" i="7"/>
  <c r="F620" i="7"/>
  <c r="G620" i="7" s="1"/>
  <c r="J619" i="7"/>
  <c r="G619" i="7"/>
  <c r="J618" i="7"/>
  <c r="G618" i="7"/>
  <c r="J617" i="7"/>
  <c r="G617" i="7"/>
  <c r="J616" i="7"/>
  <c r="G616" i="7"/>
  <c r="J615" i="7"/>
  <c r="G615" i="7"/>
  <c r="J603" i="7"/>
  <c r="G603" i="7"/>
  <c r="J602" i="7"/>
  <c r="G602" i="7"/>
  <c r="J601" i="7"/>
  <c r="G601" i="7"/>
  <c r="J600" i="7"/>
  <c r="G600" i="7"/>
  <c r="J599" i="7"/>
  <c r="E599" i="7"/>
  <c r="G599" i="7" s="1"/>
  <c r="J598" i="7"/>
  <c r="G598" i="7"/>
  <c r="J597" i="7"/>
  <c r="E597" i="7"/>
  <c r="G597" i="7" s="1"/>
  <c r="J596" i="7"/>
  <c r="G596" i="7"/>
  <c r="J595" i="7"/>
  <c r="G595" i="7"/>
  <c r="J594" i="7"/>
  <c r="G594" i="7"/>
  <c r="J593" i="7"/>
  <c r="G593" i="7"/>
  <c r="J592" i="7"/>
  <c r="G592" i="7"/>
  <c r="J591" i="7"/>
  <c r="G591" i="7"/>
  <c r="J590" i="7"/>
  <c r="F590" i="7"/>
  <c r="G590" i="7" s="1"/>
  <c r="J589" i="7"/>
  <c r="F589" i="7"/>
  <c r="J588" i="7"/>
  <c r="G588" i="7"/>
  <c r="J587" i="7"/>
  <c r="G587" i="7"/>
  <c r="J586" i="7"/>
  <c r="G586" i="7"/>
  <c r="J585" i="7"/>
  <c r="F585" i="7"/>
  <c r="G585" i="7" s="1"/>
  <c r="J584" i="7"/>
  <c r="F584" i="7"/>
  <c r="G584" i="7" s="1"/>
  <c r="J583" i="7"/>
  <c r="G583" i="7"/>
  <c r="J582" i="7"/>
  <c r="G582" i="7"/>
  <c r="J581" i="7"/>
  <c r="G581" i="7"/>
  <c r="J580" i="7"/>
  <c r="F580" i="7"/>
  <c r="G580" i="7" s="1"/>
  <c r="J579" i="7"/>
  <c r="G579" i="7"/>
  <c r="J578" i="7"/>
  <c r="G578" i="7"/>
  <c r="J577" i="7"/>
  <c r="F577" i="7"/>
  <c r="E577" i="7"/>
  <c r="J550" i="8"/>
  <c r="J549" i="8"/>
  <c r="J548" i="8"/>
  <c r="G548" i="8"/>
  <c r="F549" i="8" s="1"/>
  <c r="G549" i="8" s="1"/>
  <c r="J547" i="8"/>
  <c r="G547" i="8"/>
  <c r="J546" i="8"/>
  <c r="G546" i="8"/>
  <c r="J545" i="8"/>
  <c r="G545" i="8"/>
  <c r="J544" i="8"/>
  <c r="G544" i="8"/>
  <c r="J543" i="8"/>
  <c r="G543" i="8"/>
  <c r="J542" i="8"/>
  <c r="G542" i="8"/>
  <c r="J541" i="8"/>
  <c r="G541" i="8"/>
  <c r="J540" i="8"/>
  <c r="G540" i="8"/>
  <c r="J539" i="8"/>
  <c r="G539" i="8"/>
  <c r="J538" i="8"/>
  <c r="G538" i="8"/>
  <c r="J537" i="8"/>
  <c r="G537" i="8"/>
  <c r="J536" i="8"/>
  <c r="G536" i="8"/>
  <c r="J535" i="8"/>
  <c r="G535" i="8"/>
  <c r="J534" i="8"/>
  <c r="G534" i="8"/>
  <c r="J533" i="8"/>
  <c r="G533" i="8"/>
  <c r="J532" i="8"/>
  <c r="G532" i="8"/>
  <c r="J531" i="8"/>
  <c r="G531" i="8"/>
  <c r="J530" i="8"/>
  <c r="G530" i="8"/>
  <c r="J529" i="8"/>
  <c r="G529" i="8"/>
  <c r="J528" i="8"/>
  <c r="G528" i="8"/>
  <c r="J527" i="8"/>
  <c r="G527" i="8"/>
  <c r="J526" i="8"/>
  <c r="G526" i="8"/>
  <c r="J525" i="8"/>
  <c r="G525" i="8"/>
  <c r="J524" i="8"/>
  <c r="G524" i="8"/>
  <c r="K523" i="8"/>
  <c r="J523" i="8"/>
  <c r="K522" i="8"/>
  <c r="J522" i="8"/>
  <c r="K521" i="8"/>
  <c r="J521" i="8"/>
  <c r="G521" i="8"/>
  <c r="F522" i="8" s="1"/>
  <c r="G522" i="8" s="1"/>
  <c r="K520" i="8"/>
  <c r="J520" i="8"/>
  <c r="K519" i="8"/>
  <c r="J519" i="8"/>
  <c r="K518" i="8"/>
  <c r="J518" i="8"/>
  <c r="F518" i="8"/>
  <c r="G518" i="8" s="1"/>
  <c r="K517" i="8"/>
  <c r="J517" i="8"/>
  <c r="K516" i="8"/>
  <c r="J516" i="8"/>
  <c r="K515" i="8"/>
  <c r="J515" i="8"/>
  <c r="F515" i="8"/>
  <c r="G515" i="8" s="1"/>
  <c r="K514" i="8"/>
  <c r="J514" i="8"/>
  <c r="K513" i="8"/>
  <c r="J513" i="8"/>
  <c r="K512" i="8"/>
  <c r="J512" i="8"/>
  <c r="F512" i="8"/>
  <c r="G512" i="8" s="1"/>
  <c r="K511" i="8"/>
  <c r="J511" i="8"/>
  <c r="K510" i="8"/>
  <c r="J510" i="8"/>
  <c r="K509" i="8"/>
  <c r="J509" i="8"/>
  <c r="F509" i="8"/>
  <c r="G509" i="8" s="1"/>
  <c r="K508" i="8"/>
  <c r="J508" i="8"/>
  <c r="K507" i="8"/>
  <c r="J507" i="8"/>
  <c r="K506" i="8"/>
  <c r="J506" i="8"/>
  <c r="F506" i="8"/>
  <c r="G506" i="8" s="1"/>
  <c r="K505" i="8"/>
  <c r="J505" i="8"/>
  <c r="K504" i="8"/>
  <c r="J504" i="8"/>
  <c r="K503" i="8"/>
  <c r="J503" i="8"/>
  <c r="F503" i="8"/>
  <c r="G503" i="8" s="1"/>
  <c r="K502" i="8"/>
  <c r="J502" i="8"/>
  <c r="K501" i="8"/>
  <c r="J501" i="8"/>
  <c r="K500" i="8"/>
  <c r="J500" i="8"/>
  <c r="F500" i="8"/>
  <c r="G500" i="8" s="1"/>
  <c r="K499" i="8"/>
  <c r="J499" i="8"/>
  <c r="K498" i="8"/>
  <c r="J498" i="8"/>
  <c r="K497" i="8"/>
  <c r="J497" i="8"/>
  <c r="F497" i="8"/>
  <c r="G497" i="8" s="1"/>
  <c r="K496" i="8"/>
  <c r="J496" i="8"/>
  <c r="K495" i="8"/>
  <c r="J495" i="8"/>
  <c r="K494" i="8"/>
  <c r="J494" i="8"/>
  <c r="F494" i="8"/>
  <c r="G494" i="8" s="1"/>
  <c r="K493" i="8"/>
  <c r="J493" i="8"/>
  <c r="K492" i="8"/>
  <c r="J492" i="8"/>
  <c r="K491" i="8"/>
  <c r="J491" i="8"/>
  <c r="F491" i="8"/>
  <c r="G491" i="8" s="1"/>
  <c r="K490" i="8"/>
  <c r="J490" i="8"/>
  <c r="K489" i="8"/>
  <c r="J489" i="8"/>
  <c r="K488" i="8"/>
  <c r="J488" i="8"/>
  <c r="F488" i="8"/>
  <c r="G488" i="8" s="1"/>
  <c r="K487" i="8"/>
  <c r="J487" i="8"/>
  <c r="K486" i="8"/>
  <c r="J486" i="8"/>
  <c r="K485" i="8"/>
  <c r="J485" i="8"/>
  <c r="F485" i="8"/>
  <c r="G485" i="8" s="1"/>
  <c r="K484" i="8"/>
  <c r="J484" i="8"/>
  <c r="K483" i="8"/>
  <c r="J483" i="8"/>
  <c r="K482" i="8"/>
  <c r="J482" i="8"/>
  <c r="F482" i="8"/>
  <c r="G482" i="8" s="1"/>
  <c r="K481" i="8"/>
  <c r="J481" i="8"/>
  <c r="K480" i="8"/>
  <c r="J480" i="8"/>
  <c r="J479" i="8"/>
  <c r="F479" i="8"/>
  <c r="G479" i="8" s="1"/>
  <c r="F481" i="8" s="1"/>
  <c r="G481" i="8" s="1"/>
  <c r="C476" i="8"/>
  <c r="J469" i="8"/>
  <c r="J468" i="8"/>
  <c r="J467" i="8"/>
  <c r="G467" i="8"/>
  <c r="F468" i="8" s="1"/>
  <c r="G468" i="8" s="1"/>
  <c r="J466" i="8"/>
  <c r="G466" i="8"/>
  <c r="J465" i="8"/>
  <c r="G465" i="8"/>
  <c r="J464" i="8"/>
  <c r="G464" i="8"/>
  <c r="J463" i="8"/>
  <c r="G463" i="8"/>
  <c r="J462" i="8"/>
  <c r="G462" i="8"/>
  <c r="J461" i="8"/>
  <c r="G461" i="8"/>
  <c r="J460" i="8"/>
  <c r="G460" i="8"/>
  <c r="J459" i="8"/>
  <c r="G459" i="8"/>
  <c r="J458" i="8"/>
  <c r="G458" i="8"/>
  <c r="J457" i="8"/>
  <c r="G457" i="8"/>
  <c r="J456" i="8"/>
  <c r="G456" i="8"/>
  <c r="J455" i="8"/>
  <c r="G455" i="8"/>
  <c r="J454" i="8"/>
  <c r="G454" i="8"/>
  <c r="J453" i="8"/>
  <c r="G453" i="8"/>
  <c r="J452" i="8"/>
  <c r="G452" i="8"/>
  <c r="J451" i="8"/>
  <c r="G451" i="8"/>
  <c r="J450" i="8"/>
  <c r="G450" i="8"/>
  <c r="J449" i="8"/>
  <c r="G449" i="8"/>
  <c r="J448" i="8"/>
  <c r="G448" i="8"/>
  <c r="J447" i="8"/>
  <c r="G447" i="8"/>
  <c r="J446" i="8"/>
  <c r="G446" i="8"/>
  <c r="J445" i="8"/>
  <c r="G445" i="8"/>
  <c r="J444" i="8"/>
  <c r="G444" i="8"/>
  <c r="J443" i="8"/>
  <c r="G443" i="8"/>
  <c r="K442" i="8"/>
  <c r="J442" i="8"/>
  <c r="K441" i="8"/>
  <c r="J441" i="8"/>
  <c r="K440" i="8"/>
  <c r="J440" i="8"/>
  <c r="G440" i="8"/>
  <c r="F441" i="8" s="1"/>
  <c r="G441" i="8" s="1"/>
  <c r="K439" i="8"/>
  <c r="J439" i="8"/>
  <c r="K438" i="8"/>
  <c r="J438" i="8"/>
  <c r="K437" i="8"/>
  <c r="J437" i="8"/>
  <c r="F437" i="8"/>
  <c r="G437" i="8" s="1"/>
  <c r="K436" i="8"/>
  <c r="J436" i="8"/>
  <c r="K435" i="8"/>
  <c r="J435" i="8"/>
  <c r="K434" i="8"/>
  <c r="J434" i="8"/>
  <c r="F434" i="8"/>
  <c r="G434" i="8" s="1"/>
  <c r="K433" i="8"/>
  <c r="J433" i="8"/>
  <c r="K432" i="8"/>
  <c r="J432" i="8"/>
  <c r="K431" i="8"/>
  <c r="J431" i="8"/>
  <c r="F431" i="8"/>
  <c r="G431" i="8" s="1"/>
  <c r="K430" i="8"/>
  <c r="J430" i="8"/>
  <c r="K429" i="8"/>
  <c r="J429" i="8"/>
  <c r="K428" i="8"/>
  <c r="J428" i="8"/>
  <c r="F428" i="8"/>
  <c r="G428" i="8" s="1"/>
  <c r="K427" i="8"/>
  <c r="J427" i="8"/>
  <c r="K426" i="8"/>
  <c r="J426" i="8"/>
  <c r="K425" i="8"/>
  <c r="J425" i="8"/>
  <c r="F425" i="8"/>
  <c r="G425" i="8" s="1"/>
  <c r="K424" i="8"/>
  <c r="J424" i="8"/>
  <c r="K423" i="8"/>
  <c r="J423" i="8"/>
  <c r="K422" i="8"/>
  <c r="J422" i="8"/>
  <c r="F422" i="8"/>
  <c r="G422" i="8" s="1"/>
  <c r="K421" i="8"/>
  <c r="J421" i="8"/>
  <c r="K420" i="8"/>
  <c r="J420" i="8"/>
  <c r="K419" i="8"/>
  <c r="J419" i="8"/>
  <c r="F419" i="8"/>
  <c r="G419" i="8" s="1"/>
  <c r="K418" i="8"/>
  <c r="J418" i="8"/>
  <c r="K417" i="8"/>
  <c r="J417" i="8"/>
  <c r="K416" i="8"/>
  <c r="J416" i="8"/>
  <c r="F416" i="8"/>
  <c r="G416" i="8" s="1"/>
  <c r="K415" i="8"/>
  <c r="J415" i="8"/>
  <c r="K414" i="8"/>
  <c r="J414" i="8"/>
  <c r="K413" i="8"/>
  <c r="J413" i="8"/>
  <c r="F413" i="8"/>
  <c r="G413" i="8" s="1"/>
  <c r="K412" i="8"/>
  <c r="J412" i="8"/>
  <c r="K411" i="8"/>
  <c r="J411" i="8"/>
  <c r="K410" i="8"/>
  <c r="J410" i="8"/>
  <c r="F410" i="8"/>
  <c r="G410" i="8" s="1"/>
  <c r="K409" i="8"/>
  <c r="J409" i="8"/>
  <c r="K408" i="8"/>
  <c r="J408" i="8"/>
  <c r="K407" i="8"/>
  <c r="J407" i="8"/>
  <c r="F407" i="8"/>
  <c r="G407" i="8" s="1"/>
  <c r="K406" i="8"/>
  <c r="J406" i="8"/>
  <c r="K405" i="8"/>
  <c r="J405" i="8"/>
  <c r="K404" i="8"/>
  <c r="J404" i="8"/>
  <c r="F404" i="8"/>
  <c r="G404" i="8" s="1"/>
  <c r="K403" i="8"/>
  <c r="J403" i="8"/>
  <c r="K402" i="8"/>
  <c r="J402" i="8"/>
  <c r="K401" i="8"/>
  <c r="J401" i="8"/>
  <c r="F401" i="8"/>
  <c r="G401" i="8" s="1"/>
  <c r="K400" i="8"/>
  <c r="J400" i="8"/>
  <c r="K399" i="8"/>
  <c r="J399" i="8"/>
  <c r="J398" i="8"/>
  <c r="F398" i="8"/>
  <c r="G398" i="8" s="1"/>
  <c r="F400" i="8" s="1"/>
  <c r="G400" i="8" s="1"/>
  <c r="C395" i="8"/>
  <c r="J389" i="8"/>
  <c r="J388" i="8"/>
  <c r="J387" i="8"/>
  <c r="G387" i="8"/>
  <c r="F388" i="8" s="1"/>
  <c r="G388" i="8" s="1"/>
  <c r="J386" i="8"/>
  <c r="G386" i="8"/>
  <c r="J385" i="8"/>
  <c r="G385" i="8"/>
  <c r="J384" i="8"/>
  <c r="G384" i="8"/>
  <c r="J383" i="8"/>
  <c r="G383" i="8"/>
  <c r="J382" i="8"/>
  <c r="G382" i="8"/>
  <c r="J381" i="8"/>
  <c r="G381" i="8"/>
  <c r="J380" i="8"/>
  <c r="G380" i="8"/>
  <c r="J379" i="8"/>
  <c r="G379" i="8"/>
  <c r="J378" i="8"/>
  <c r="G378" i="8"/>
  <c r="J377" i="8"/>
  <c r="G377" i="8"/>
  <c r="J376" i="8"/>
  <c r="G376" i="8"/>
  <c r="J375" i="8"/>
  <c r="G375" i="8"/>
  <c r="J374" i="8"/>
  <c r="G374" i="8"/>
  <c r="J373" i="8"/>
  <c r="G373" i="8"/>
  <c r="J372" i="8"/>
  <c r="G372" i="8"/>
  <c r="J371" i="8"/>
  <c r="G371" i="8"/>
  <c r="J370" i="8"/>
  <c r="G370" i="8"/>
  <c r="J369" i="8"/>
  <c r="G369" i="8"/>
  <c r="J368" i="8"/>
  <c r="G368" i="8"/>
  <c r="J367" i="8"/>
  <c r="G367" i="8"/>
  <c r="J366" i="8"/>
  <c r="G366" i="8"/>
  <c r="J365" i="8"/>
  <c r="G365" i="8"/>
  <c r="J364" i="8"/>
  <c r="G364" i="8"/>
  <c r="J363" i="8"/>
  <c r="G363" i="8"/>
  <c r="K362" i="8"/>
  <c r="J362" i="8"/>
  <c r="K361" i="8"/>
  <c r="J361" i="8"/>
  <c r="K360" i="8"/>
  <c r="J360" i="8"/>
  <c r="G360" i="8"/>
  <c r="F361" i="8" s="1"/>
  <c r="G361" i="8" s="1"/>
  <c r="K359" i="8"/>
  <c r="J359" i="8"/>
  <c r="K358" i="8"/>
  <c r="J358" i="8"/>
  <c r="K357" i="8"/>
  <c r="J357" i="8"/>
  <c r="F357" i="8"/>
  <c r="G357" i="8" s="1"/>
  <c r="K356" i="8"/>
  <c r="J356" i="8"/>
  <c r="K355" i="8"/>
  <c r="J355" i="8"/>
  <c r="K354" i="8"/>
  <c r="J354" i="8"/>
  <c r="F354" i="8"/>
  <c r="G354" i="8" s="1"/>
  <c r="K353" i="8"/>
  <c r="J353" i="8"/>
  <c r="K352" i="8"/>
  <c r="J352" i="8"/>
  <c r="K351" i="8"/>
  <c r="J351" i="8"/>
  <c r="F351" i="8"/>
  <c r="G351" i="8" s="1"/>
  <c r="K350" i="8"/>
  <c r="J350" i="8"/>
  <c r="K349" i="8"/>
  <c r="J349" i="8"/>
  <c r="K348" i="8"/>
  <c r="J348" i="8"/>
  <c r="F348" i="8"/>
  <c r="G348" i="8" s="1"/>
  <c r="K347" i="8"/>
  <c r="J347" i="8"/>
  <c r="K346" i="8"/>
  <c r="J346" i="8"/>
  <c r="K345" i="8"/>
  <c r="J345" i="8"/>
  <c r="F345" i="8"/>
  <c r="G345" i="8" s="1"/>
  <c r="K344" i="8"/>
  <c r="J344" i="8"/>
  <c r="K343" i="8"/>
  <c r="J343" i="8"/>
  <c r="K342" i="8"/>
  <c r="J342" i="8"/>
  <c r="F342" i="8"/>
  <c r="G342" i="8" s="1"/>
  <c r="K341" i="8"/>
  <c r="J341" i="8"/>
  <c r="K340" i="8"/>
  <c r="J340" i="8"/>
  <c r="K339" i="8"/>
  <c r="J339" i="8"/>
  <c r="F339" i="8"/>
  <c r="G339" i="8" s="1"/>
  <c r="K338" i="8"/>
  <c r="J338" i="8"/>
  <c r="K337" i="8"/>
  <c r="J337" i="8"/>
  <c r="K336" i="8"/>
  <c r="J336" i="8"/>
  <c r="F336" i="8"/>
  <c r="G336" i="8" s="1"/>
  <c r="K335" i="8"/>
  <c r="J335" i="8"/>
  <c r="K334" i="8"/>
  <c r="J334" i="8"/>
  <c r="K333" i="8"/>
  <c r="J333" i="8"/>
  <c r="F333" i="8"/>
  <c r="G333" i="8" s="1"/>
  <c r="K332" i="8"/>
  <c r="J332" i="8"/>
  <c r="K331" i="8"/>
  <c r="J331" i="8"/>
  <c r="K330" i="8"/>
  <c r="J330" i="8"/>
  <c r="F330" i="8"/>
  <c r="G330" i="8" s="1"/>
  <c r="K329" i="8"/>
  <c r="J329" i="8"/>
  <c r="K328" i="8"/>
  <c r="J328" i="8"/>
  <c r="K327" i="8"/>
  <c r="J327" i="8"/>
  <c r="F327" i="8"/>
  <c r="G327" i="8" s="1"/>
  <c r="K326" i="8"/>
  <c r="J326" i="8"/>
  <c r="K325" i="8"/>
  <c r="J325" i="8"/>
  <c r="K324" i="8"/>
  <c r="J324" i="8"/>
  <c r="F324" i="8"/>
  <c r="G324" i="8" s="1"/>
  <c r="K323" i="8"/>
  <c r="J323" i="8"/>
  <c r="K322" i="8"/>
  <c r="J322" i="8"/>
  <c r="K321" i="8"/>
  <c r="J321" i="8"/>
  <c r="F321" i="8"/>
  <c r="G321" i="8" s="1"/>
  <c r="K320" i="8"/>
  <c r="J320" i="8"/>
  <c r="K319" i="8"/>
  <c r="J319" i="8"/>
  <c r="J318" i="8"/>
  <c r="F318" i="8"/>
  <c r="G318" i="8" s="1"/>
  <c r="F320" i="8" s="1"/>
  <c r="G320" i="8" s="1"/>
  <c r="C315" i="8"/>
  <c r="J309" i="8"/>
  <c r="J308" i="8"/>
  <c r="J307" i="8"/>
  <c r="G307" i="8"/>
  <c r="F308" i="8" s="1"/>
  <c r="G308" i="8" s="1"/>
  <c r="J306" i="8"/>
  <c r="G306" i="8"/>
  <c r="J305" i="8"/>
  <c r="G305" i="8"/>
  <c r="J304" i="8"/>
  <c r="G304" i="8"/>
  <c r="J303" i="8"/>
  <c r="G303" i="8"/>
  <c r="J302" i="8"/>
  <c r="G302" i="8"/>
  <c r="J301" i="8"/>
  <c r="G301" i="8"/>
  <c r="J300" i="8"/>
  <c r="G300" i="8"/>
  <c r="J299" i="8"/>
  <c r="G299" i="8"/>
  <c r="J298" i="8"/>
  <c r="G298" i="8"/>
  <c r="J297" i="8"/>
  <c r="G297" i="8"/>
  <c r="J296" i="8"/>
  <c r="G296" i="8"/>
  <c r="J295" i="8"/>
  <c r="G295" i="8"/>
  <c r="J294" i="8"/>
  <c r="G294" i="8"/>
  <c r="J293" i="8"/>
  <c r="G293" i="8"/>
  <c r="J292" i="8"/>
  <c r="G292" i="8"/>
  <c r="J291" i="8"/>
  <c r="G291" i="8"/>
  <c r="J290" i="8"/>
  <c r="G290" i="8"/>
  <c r="J289" i="8"/>
  <c r="G289" i="8"/>
  <c r="J288" i="8"/>
  <c r="G288" i="8"/>
  <c r="J287" i="8"/>
  <c r="G287" i="8"/>
  <c r="J286" i="8"/>
  <c r="G286" i="8"/>
  <c r="J285" i="8"/>
  <c r="G285" i="8"/>
  <c r="J284" i="8"/>
  <c r="G284" i="8"/>
  <c r="J283" i="8"/>
  <c r="G283" i="8"/>
  <c r="K282" i="8"/>
  <c r="J282" i="8"/>
  <c r="K281" i="8"/>
  <c r="J281" i="8"/>
  <c r="K280" i="8"/>
  <c r="J280" i="8"/>
  <c r="G280" i="8"/>
  <c r="F282" i="8" s="1"/>
  <c r="G282" i="8" s="1"/>
  <c r="K279" i="8"/>
  <c r="J279" i="8"/>
  <c r="K278" i="8"/>
  <c r="J278" i="8"/>
  <c r="K277" i="8"/>
  <c r="J277" i="8"/>
  <c r="F277" i="8"/>
  <c r="G277" i="8" s="1"/>
  <c r="K276" i="8"/>
  <c r="J276" i="8"/>
  <c r="K275" i="8"/>
  <c r="J275" i="8"/>
  <c r="K274" i="8"/>
  <c r="J274" i="8"/>
  <c r="F274" i="8"/>
  <c r="G274" i="8" s="1"/>
  <c r="K273" i="8"/>
  <c r="J273" i="8"/>
  <c r="K272" i="8"/>
  <c r="J272" i="8"/>
  <c r="K271" i="8"/>
  <c r="J271" i="8"/>
  <c r="F271" i="8"/>
  <c r="G271" i="8" s="1"/>
  <c r="K270" i="8"/>
  <c r="J270" i="8"/>
  <c r="K269" i="8"/>
  <c r="J269" i="8"/>
  <c r="K268" i="8"/>
  <c r="J268" i="8"/>
  <c r="F268" i="8"/>
  <c r="G268" i="8" s="1"/>
  <c r="K267" i="8"/>
  <c r="J267" i="8"/>
  <c r="K266" i="8"/>
  <c r="J266" i="8"/>
  <c r="K265" i="8"/>
  <c r="J265" i="8"/>
  <c r="F265" i="8"/>
  <c r="G265" i="8" s="1"/>
  <c r="K264" i="8"/>
  <c r="J264" i="8"/>
  <c r="K263" i="8"/>
  <c r="J263" i="8"/>
  <c r="K262" i="8"/>
  <c r="J262" i="8"/>
  <c r="F262" i="8"/>
  <c r="G262" i="8" s="1"/>
  <c r="K261" i="8"/>
  <c r="J261" i="8"/>
  <c r="K260" i="8"/>
  <c r="J260" i="8"/>
  <c r="K259" i="8"/>
  <c r="J259" i="8"/>
  <c r="F259" i="8"/>
  <c r="G259" i="8" s="1"/>
  <c r="K258" i="8"/>
  <c r="J258" i="8"/>
  <c r="K257" i="8"/>
  <c r="J257" i="8"/>
  <c r="K256" i="8"/>
  <c r="J256" i="8"/>
  <c r="F256" i="8"/>
  <c r="G256" i="8" s="1"/>
  <c r="K255" i="8"/>
  <c r="J255" i="8"/>
  <c r="K254" i="8"/>
  <c r="J254" i="8"/>
  <c r="K253" i="8"/>
  <c r="J253" i="8"/>
  <c r="F253" i="8"/>
  <c r="G253" i="8" s="1"/>
  <c r="K252" i="8"/>
  <c r="J252" i="8"/>
  <c r="K251" i="8"/>
  <c r="J251" i="8"/>
  <c r="K250" i="8"/>
  <c r="J250" i="8"/>
  <c r="F250" i="8"/>
  <c r="G250" i="8" s="1"/>
  <c r="K249" i="8"/>
  <c r="J249" i="8"/>
  <c r="K248" i="8"/>
  <c r="J248" i="8"/>
  <c r="K247" i="8"/>
  <c r="J247" i="8"/>
  <c r="F247" i="8"/>
  <c r="G247" i="8" s="1"/>
  <c r="K246" i="8"/>
  <c r="J246" i="8"/>
  <c r="K245" i="8"/>
  <c r="J245" i="8"/>
  <c r="K244" i="8"/>
  <c r="J244" i="8"/>
  <c r="F244" i="8"/>
  <c r="G244" i="8" s="1"/>
  <c r="K243" i="8"/>
  <c r="J243" i="8"/>
  <c r="K242" i="8"/>
  <c r="J242" i="8"/>
  <c r="K241" i="8"/>
  <c r="J241" i="8"/>
  <c r="F241" i="8"/>
  <c r="G241" i="8" s="1"/>
  <c r="K240" i="8"/>
  <c r="J240" i="8"/>
  <c r="K239" i="8"/>
  <c r="J239" i="8"/>
  <c r="J238" i="8"/>
  <c r="F238" i="8"/>
  <c r="G238" i="8" s="1"/>
  <c r="F240" i="8" s="1"/>
  <c r="G240" i="8" s="1"/>
  <c r="C235" i="8"/>
  <c r="J229" i="8"/>
  <c r="J228" i="8"/>
  <c r="J227" i="8"/>
  <c r="G227" i="8"/>
  <c r="F228" i="8" s="1"/>
  <c r="G228" i="8" s="1"/>
  <c r="J226" i="8"/>
  <c r="G226" i="8"/>
  <c r="J225" i="8"/>
  <c r="G225" i="8"/>
  <c r="J224" i="8"/>
  <c r="G224" i="8"/>
  <c r="J223" i="8"/>
  <c r="G223" i="8"/>
  <c r="J222" i="8"/>
  <c r="G222" i="8"/>
  <c r="J221" i="8"/>
  <c r="G221" i="8"/>
  <c r="J220" i="8"/>
  <c r="G220" i="8"/>
  <c r="J219" i="8"/>
  <c r="G219" i="8"/>
  <c r="J218" i="8"/>
  <c r="G218" i="8"/>
  <c r="J217" i="8"/>
  <c r="G217" i="8"/>
  <c r="J216" i="8"/>
  <c r="G216" i="8"/>
  <c r="J215" i="8"/>
  <c r="G215" i="8"/>
  <c r="J214" i="8"/>
  <c r="G214" i="8"/>
  <c r="J213" i="8"/>
  <c r="G213" i="8"/>
  <c r="J212" i="8"/>
  <c r="G212" i="8"/>
  <c r="J211" i="8"/>
  <c r="G211" i="8"/>
  <c r="J210" i="8"/>
  <c r="G210" i="8"/>
  <c r="J209" i="8"/>
  <c r="G209" i="8"/>
  <c r="J208" i="8"/>
  <c r="G208" i="8"/>
  <c r="J207" i="8"/>
  <c r="G207" i="8"/>
  <c r="J206" i="8"/>
  <c r="G206" i="8"/>
  <c r="J205" i="8"/>
  <c r="G205" i="8"/>
  <c r="J204" i="8"/>
  <c r="G204" i="8"/>
  <c r="J203" i="8"/>
  <c r="G203" i="8"/>
  <c r="K202" i="8"/>
  <c r="J202" i="8"/>
  <c r="K201" i="8"/>
  <c r="J201" i="8"/>
  <c r="K200" i="8"/>
  <c r="J200" i="8"/>
  <c r="G200" i="8"/>
  <c r="F202" i="8" s="1"/>
  <c r="G202" i="8" s="1"/>
  <c r="K199" i="8"/>
  <c r="J199" i="8"/>
  <c r="K198" i="8"/>
  <c r="J198" i="8"/>
  <c r="K197" i="8"/>
  <c r="J197" i="8"/>
  <c r="F197" i="8"/>
  <c r="G197" i="8" s="1"/>
  <c r="K196" i="8"/>
  <c r="J196" i="8"/>
  <c r="K195" i="8"/>
  <c r="J195" i="8"/>
  <c r="K194" i="8"/>
  <c r="J194" i="8"/>
  <c r="F194" i="8"/>
  <c r="G194" i="8" s="1"/>
  <c r="K193" i="8"/>
  <c r="J193" i="8"/>
  <c r="K192" i="8"/>
  <c r="J192" i="8"/>
  <c r="K191" i="8"/>
  <c r="J191" i="8"/>
  <c r="F191" i="8"/>
  <c r="G191" i="8" s="1"/>
  <c r="K190" i="8"/>
  <c r="J190" i="8"/>
  <c r="K189" i="8"/>
  <c r="J189" i="8"/>
  <c r="K188" i="8"/>
  <c r="J188" i="8"/>
  <c r="F188" i="8"/>
  <c r="G188" i="8" s="1"/>
  <c r="K187" i="8"/>
  <c r="J187" i="8"/>
  <c r="K186" i="8"/>
  <c r="J186" i="8"/>
  <c r="K185" i="8"/>
  <c r="J185" i="8"/>
  <c r="F185" i="8"/>
  <c r="G185" i="8" s="1"/>
  <c r="K184" i="8"/>
  <c r="J184" i="8"/>
  <c r="K183" i="8"/>
  <c r="J183" i="8"/>
  <c r="K182" i="8"/>
  <c r="J182" i="8"/>
  <c r="F182" i="8"/>
  <c r="G182" i="8" s="1"/>
  <c r="K181" i="8"/>
  <c r="J181" i="8"/>
  <c r="K180" i="8"/>
  <c r="J180" i="8"/>
  <c r="K179" i="8"/>
  <c r="J179" i="8"/>
  <c r="F179" i="8"/>
  <c r="G179" i="8" s="1"/>
  <c r="K178" i="8"/>
  <c r="J178" i="8"/>
  <c r="K177" i="8"/>
  <c r="J177" i="8"/>
  <c r="K176" i="8"/>
  <c r="J176" i="8"/>
  <c r="F176" i="8"/>
  <c r="G176" i="8" s="1"/>
  <c r="K175" i="8"/>
  <c r="J175" i="8"/>
  <c r="K174" i="8"/>
  <c r="J174" i="8"/>
  <c r="K173" i="8"/>
  <c r="J173" i="8"/>
  <c r="F173" i="8"/>
  <c r="G173" i="8" s="1"/>
  <c r="K172" i="8"/>
  <c r="J172" i="8"/>
  <c r="K171" i="8"/>
  <c r="J171" i="8"/>
  <c r="K170" i="8"/>
  <c r="J170" i="8"/>
  <c r="F170" i="8"/>
  <c r="G170" i="8" s="1"/>
  <c r="K169" i="8"/>
  <c r="J169" i="8"/>
  <c r="K168" i="8"/>
  <c r="J168" i="8"/>
  <c r="K167" i="8"/>
  <c r="J167" i="8"/>
  <c r="F167" i="8"/>
  <c r="G167" i="8" s="1"/>
  <c r="K166" i="8"/>
  <c r="J166" i="8"/>
  <c r="K165" i="8"/>
  <c r="J165" i="8"/>
  <c r="K164" i="8"/>
  <c r="J164" i="8"/>
  <c r="F164" i="8"/>
  <c r="G164" i="8" s="1"/>
  <c r="K163" i="8"/>
  <c r="J163" i="8"/>
  <c r="K162" i="8"/>
  <c r="J162" i="8"/>
  <c r="K161" i="8"/>
  <c r="J161" i="8"/>
  <c r="F161" i="8"/>
  <c r="G161" i="8" s="1"/>
  <c r="K160" i="8"/>
  <c r="J160" i="8"/>
  <c r="K159" i="8"/>
  <c r="J159" i="8"/>
  <c r="J158" i="8"/>
  <c r="F158" i="8"/>
  <c r="G158" i="8" s="1"/>
  <c r="F160" i="8" s="1"/>
  <c r="G160" i="8" s="1"/>
  <c r="C155" i="8"/>
  <c r="C74" i="8"/>
  <c r="J145" i="8"/>
  <c r="G145" i="8"/>
  <c r="J144" i="8"/>
  <c r="G144" i="8"/>
  <c r="J143" i="8"/>
  <c r="G143" i="8"/>
  <c r="J142" i="8"/>
  <c r="G142" i="8"/>
  <c r="J141" i="8"/>
  <c r="G141" i="8"/>
  <c r="J140" i="8"/>
  <c r="G140" i="8"/>
  <c r="J139" i="8"/>
  <c r="G139" i="8"/>
  <c r="J138" i="8"/>
  <c r="G138" i="8"/>
  <c r="J137" i="8"/>
  <c r="G137" i="8"/>
  <c r="J136" i="8"/>
  <c r="G136" i="8"/>
  <c r="J135" i="8"/>
  <c r="G135" i="8"/>
  <c r="J134" i="8"/>
  <c r="G134" i="8"/>
  <c r="J133" i="8"/>
  <c r="G133" i="8"/>
  <c r="J132" i="8"/>
  <c r="G132" i="8"/>
  <c r="J131" i="8"/>
  <c r="G131" i="8"/>
  <c r="J130" i="8"/>
  <c r="G130" i="8"/>
  <c r="J129" i="8"/>
  <c r="G129" i="8"/>
  <c r="J128" i="8"/>
  <c r="G128" i="8"/>
  <c r="J127" i="8"/>
  <c r="G127" i="8"/>
  <c r="J126" i="8"/>
  <c r="G126" i="8"/>
  <c r="J125" i="8"/>
  <c r="G125" i="8"/>
  <c r="J568" i="7"/>
  <c r="F568" i="7"/>
  <c r="G568" i="7" s="1"/>
  <c r="J567" i="7"/>
  <c r="G567" i="7"/>
  <c r="J566" i="7"/>
  <c r="G566" i="7"/>
  <c r="J565" i="7"/>
  <c r="G565" i="7"/>
  <c r="J564" i="7"/>
  <c r="G564" i="7"/>
  <c r="J563" i="7"/>
  <c r="G563" i="7"/>
  <c r="J562" i="7"/>
  <c r="G562" i="7"/>
  <c r="J561" i="7"/>
  <c r="G561" i="7"/>
  <c r="J560" i="7"/>
  <c r="G560" i="7"/>
  <c r="J559" i="7"/>
  <c r="F559" i="7"/>
  <c r="G559" i="7" s="1"/>
  <c r="J558" i="7"/>
  <c r="G558" i="7"/>
  <c r="J557" i="7"/>
  <c r="G557" i="7"/>
  <c r="J556" i="7"/>
  <c r="F556" i="7"/>
  <c r="G556" i="7" s="1"/>
  <c r="J555" i="7"/>
  <c r="F555" i="7"/>
  <c r="G555" i="7" s="1"/>
  <c r="J554" i="7"/>
  <c r="F554" i="7"/>
  <c r="G554" i="7" s="1"/>
  <c r="J553" i="7"/>
  <c r="G553" i="7"/>
  <c r="J552" i="7"/>
  <c r="G552" i="7"/>
  <c r="J551" i="7"/>
  <c r="G551" i="7"/>
  <c r="J542" i="7"/>
  <c r="F542" i="7"/>
  <c r="G542" i="7" s="1"/>
  <c r="J541" i="7"/>
  <c r="G541" i="7"/>
  <c r="J540" i="7"/>
  <c r="G540" i="7"/>
  <c r="J539" i="7"/>
  <c r="G539" i="7"/>
  <c r="J538" i="7"/>
  <c r="G538" i="7"/>
  <c r="J537" i="7"/>
  <c r="G537" i="7"/>
  <c r="J536" i="7"/>
  <c r="G536" i="7"/>
  <c r="J535" i="7"/>
  <c r="G535" i="7"/>
  <c r="J534" i="7"/>
  <c r="G534" i="7"/>
  <c r="J533" i="7"/>
  <c r="F533" i="7"/>
  <c r="G533" i="7" s="1"/>
  <c r="J532" i="7"/>
  <c r="G532" i="7"/>
  <c r="J531" i="7"/>
  <c r="G531" i="7"/>
  <c r="J530" i="7"/>
  <c r="F530" i="7"/>
  <c r="G530" i="7" s="1"/>
  <c r="J529" i="7"/>
  <c r="F529" i="7"/>
  <c r="G529" i="7" s="1"/>
  <c r="J528" i="7"/>
  <c r="F528" i="7"/>
  <c r="G528" i="7" s="1"/>
  <c r="J527" i="7"/>
  <c r="G527" i="7"/>
  <c r="J526" i="7"/>
  <c r="G526" i="7"/>
  <c r="J525" i="7"/>
  <c r="G525" i="7"/>
  <c r="J516" i="7"/>
  <c r="F516" i="7"/>
  <c r="G516" i="7" s="1"/>
  <c r="J515" i="7"/>
  <c r="G515" i="7"/>
  <c r="J514" i="7"/>
  <c r="G514" i="7"/>
  <c r="J513" i="7"/>
  <c r="G513" i="7"/>
  <c r="J512" i="7"/>
  <c r="G512" i="7"/>
  <c r="J511" i="7"/>
  <c r="G511" i="7"/>
  <c r="J510" i="7"/>
  <c r="G510" i="7"/>
  <c r="J509" i="7"/>
  <c r="G509" i="7"/>
  <c r="J508" i="7"/>
  <c r="G508" i="7"/>
  <c r="J507" i="7"/>
  <c r="F507" i="7"/>
  <c r="G507" i="7" s="1"/>
  <c r="J506" i="7"/>
  <c r="G506" i="7"/>
  <c r="J505" i="7"/>
  <c r="G505" i="7"/>
  <c r="J504" i="7"/>
  <c r="F504" i="7"/>
  <c r="G504" i="7" s="1"/>
  <c r="J503" i="7"/>
  <c r="F503" i="7"/>
  <c r="G503" i="7" s="1"/>
  <c r="J502" i="7"/>
  <c r="F502" i="7"/>
  <c r="G502" i="7" s="1"/>
  <c r="J501" i="7"/>
  <c r="G501" i="7"/>
  <c r="J500" i="7"/>
  <c r="G500" i="7"/>
  <c r="J499" i="7"/>
  <c r="G499" i="7"/>
  <c r="J488" i="7"/>
  <c r="F488" i="7"/>
  <c r="G488" i="7" s="1"/>
  <c r="J487" i="7"/>
  <c r="G487" i="7"/>
  <c r="J486" i="7"/>
  <c r="G486" i="7"/>
  <c r="J485" i="7"/>
  <c r="G485" i="7"/>
  <c r="J484" i="7"/>
  <c r="G484" i="7"/>
  <c r="J483" i="7"/>
  <c r="G483" i="7"/>
  <c r="J482" i="7"/>
  <c r="G482" i="7"/>
  <c r="J481" i="7"/>
  <c r="G481" i="7"/>
  <c r="J480" i="7"/>
  <c r="G480" i="7"/>
  <c r="J479" i="7"/>
  <c r="F479" i="7"/>
  <c r="G479" i="7" s="1"/>
  <c r="J478" i="7"/>
  <c r="G478" i="7"/>
  <c r="J477" i="7"/>
  <c r="G477" i="7"/>
  <c r="J476" i="7"/>
  <c r="F476" i="7"/>
  <c r="G476" i="7" s="1"/>
  <c r="J475" i="7"/>
  <c r="F475" i="7"/>
  <c r="G475" i="7" s="1"/>
  <c r="J474" i="7"/>
  <c r="F474" i="7"/>
  <c r="G474" i="7" s="1"/>
  <c r="J473" i="7"/>
  <c r="G473" i="7"/>
  <c r="J472" i="7"/>
  <c r="G472" i="7"/>
  <c r="J462" i="7"/>
  <c r="F462" i="7"/>
  <c r="G462" i="7" s="1"/>
  <c r="J461" i="7"/>
  <c r="G461" i="7"/>
  <c r="J460" i="7"/>
  <c r="G460" i="7"/>
  <c r="J459" i="7"/>
  <c r="G459" i="7"/>
  <c r="J458" i="7"/>
  <c r="G458" i="7"/>
  <c r="J457" i="7"/>
  <c r="G457" i="7"/>
  <c r="J456" i="7"/>
  <c r="G456" i="7"/>
  <c r="J455" i="7"/>
  <c r="G455" i="7"/>
  <c r="J454" i="7"/>
  <c r="G454" i="7"/>
  <c r="J453" i="7"/>
  <c r="F453" i="7"/>
  <c r="G453" i="7" s="1"/>
  <c r="J452" i="7"/>
  <c r="G452" i="7"/>
  <c r="J451" i="7"/>
  <c r="G451" i="7"/>
  <c r="J450" i="7"/>
  <c r="F450" i="7"/>
  <c r="G450" i="7" s="1"/>
  <c r="J449" i="7"/>
  <c r="F449" i="7"/>
  <c r="G449" i="7" s="1"/>
  <c r="J448" i="7"/>
  <c r="F448" i="7"/>
  <c r="G448" i="7" s="1"/>
  <c r="J447" i="7"/>
  <c r="G447" i="7"/>
  <c r="J446" i="7"/>
  <c r="G446" i="7"/>
  <c r="J445" i="7"/>
  <c r="G445" i="7"/>
  <c r="K1074" i="7"/>
  <c r="J1074" i="7"/>
  <c r="F1074" i="7"/>
  <c r="G1074" i="7" s="1"/>
  <c r="J1073" i="7"/>
  <c r="G1073" i="7"/>
  <c r="J1072" i="7"/>
  <c r="G1072" i="7"/>
  <c r="J1071" i="7"/>
  <c r="G1071" i="7"/>
  <c r="J1070" i="7"/>
  <c r="G1070" i="7"/>
  <c r="J1069" i="7"/>
  <c r="G1069" i="7"/>
  <c r="J1068" i="7"/>
  <c r="G1068" i="7"/>
  <c r="J1067" i="7"/>
  <c r="G1067" i="7"/>
  <c r="C1054" i="7"/>
  <c r="K1048" i="7"/>
  <c r="J1048" i="7"/>
  <c r="F1048" i="7"/>
  <c r="G1048" i="7" s="1"/>
  <c r="J1047" i="7"/>
  <c r="G1047" i="7"/>
  <c r="J1046" i="7"/>
  <c r="G1046" i="7"/>
  <c r="J1045" i="7"/>
  <c r="G1045" i="7"/>
  <c r="J1044" i="7"/>
  <c r="G1044" i="7"/>
  <c r="J1043" i="7"/>
  <c r="G1043" i="7"/>
  <c r="J1042" i="7"/>
  <c r="G1042" i="7"/>
  <c r="J1041" i="7"/>
  <c r="G1041" i="7"/>
  <c r="C1028" i="7"/>
  <c r="K1022" i="7"/>
  <c r="J1022" i="7"/>
  <c r="F1022" i="7"/>
  <c r="G1022" i="7" s="1"/>
  <c r="J1021" i="7"/>
  <c r="G1021" i="7"/>
  <c r="J1020" i="7"/>
  <c r="G1020" i="7"/>
  <c r="J1019" i="7"/>
  <c r="G1019" i="7"/>
  <c r="J1018" i="7"/>
  <c r="G1018" i="7"/>
  <c r="J1017" i="7"/>
  <c r="G1017" i="7"/>
  <c r="J1016" i="7"/>
  <c r="G1016" i="7"/>
  <c r="J1015" i="7"/>
  <c r="G1015" i="7"/>
  <c r="C1002" i="7"/>
  <c r="K996" i="7"/>
  <c r="J996" i="7"/>
  <c r="F996" i="7"/>
  <c r="G996" i="7" s="1"/>
  <c r="J995" i="7"/>
  <c r="G995" i="7"/>
  <c r="J994" i="7"/>
  <c r="G994" i="7"/>
  <c r="J993" i="7"/>
  <c r="G993" i="7"/>
  <c r="J992" i="7"/>
  <c r="G992" i="7"/>
  <c r="J991" i="7"/>
  <c r="G991" i="7"/>
  <c r="J990" i="7"/>
  <c r="G990" i="7"/>
  <c r="J989" i="7"/>
  <c r="G989" i="7"/>
  <c r="C976" i="7"/>
  <c r="K970" i="7"/>
  <c r="J970" i="7"/>
  <c r="F970" i="7"/>
  <c r="G970" i="7" s="1"/>
  <c r="J969" i="7"/>
  <c r="G969" i="7"/>
  <c r="J968" i="7"/>
  <c r="G968" i="7"/>
  <c r="J967" i="7"/>
  <c r="G967" i="7"/>
  <c r="J966" i="7"/>
  <c r="G966" i="7"/>
  <c r="J965" i="7"/>
  <c r="G965" i="7"/>
  <c r="J964" i="7"/>
  <c r="G964" i="7"/>
  <c r="J963" i="7"/>
  <c r="G963" i="7"/>
  <c r="C950" i="7"/>
  <c r="K944" i="7"/>
  <c r="J944" i="7"/>
  <c r="F944" i="7"/>
  <c r="G944" i="7" s="1"/>
  <c r="J943" i="7"/>
  <c r="G943" i="7"/>
  <c r="J942" i="7"/>
  <c r="G942" i="7"/>
  <c r="J941" i="7"/>
  <c r="G941" i="7"/>
  <c r="J940" i="7"/>
  <c r="G940" i="7"/>
  <c r="J939" i="7"/>
  <c r="G939" i="7"/>
  <c r="J938" i="7"/>
  <c r="G938" i="7"/>
  <c r="J937" i="7"/>
  <c r="G937" i="7"/>
  <c r="C924" i="7"/>
  <c r="K918" i="7"/>
  <c r="J918" i="7"/>
  <c r="F918" i="7"/>
  <c r="G918" i="7" s="1"/>
  <c r="J917" i="7"/>
  <c r="G917" i="7"/>
  <c r="J916" i="7"/>
  <c r="G916" i="7"/>
  <c r="J915" i="7"/>
  <c r="G915" i="7"/>
  <c r="C898" i="7"/>
  <c r="K892" i="7"/>
  <c r="J892" i="7"/>
  <c r="F892" i="7"/>
  <c r="G892" i="7" s="1"/>
  <c r="J891" i="7"/>
  <c r="G891" i="7"/>
  <c r="J890" i="7"/>
  <c r="G890" i="7"/>
  <c r="J889" i="7"/>
  <c r="G889" i="7"/>
  <c r="C872" i="7"/>
  <c r="K866" i="7"/>
  <c r="J866" i="7"/>
  <c r="F866" i="7"/>
  <c r="G866" i="7" s="1"/>
  <c r="D842" i="7" s="1"/>
  <c r="C846" i="7"/>
  <c r="K840" i="7"/>
  <c r="J840" i="7"/>
  <c r="F840" i="7"/>
  <c r="G840" i="7" s="1"/>
  <c r="J839" i="7"/>
  <c r="G839" i="7"/>
  <c r="J838" i="7"/>
  <c r="G838" i="7"/>
  <c r="J837" i="7"/>
  <c r="G837" i="7"/>
  <c r="C820" i="7"/>
  <c r="K814" i="7"/>
  <c r="J814" i="7"/>
  <c r="F814" i="7"/>
  <c r="G814" i="7" s="1"/>
  <c r="J813" i="7"/>
  <c r="G813" i="7"/>
  <c r="J812" i="7"/>
  <c r="G812" i="7"/>
  <c r="J811" i="7"/>
  <c r="G811" i="7"/>
  <c r="C794" i="7"/>
  <c r="K788" i="7"/>
  <c r="J788" i="7"/>
  <c r="F788" i="7"/>
  <c r="G788" i="7" s="1"/>
  <c r="J787" i="7"/>
  <c r="G787" i="7"/>
  <c r="J786" i="7"/>
  <c r="G786" i="7"/>
  <c r="J785" i="7"/>
  <c r="G785" i="7"/>
  <c r="C768" i="7"/>
  <c r="K762" i="7"/>
  <c r="J762" i="7"/>
  <c r="F762" i="7"/>
  <c r="G762" i="7" s="1"/>
  <c r="J761" i="7"/>
  <c r="G761" i="7"/>
  <c r="J760" i="7"/>
  <c r="G760" i="7"/>
  <c r="J759" i="7"/>
  <c r="G759" i="7"/>
  <c r="C742" i="7"/>
  <c r="K736" i="7"/>
  <c r="J736" i="7"/>
  <c r="F736" i="7"/>
  <c r="G736" i="7" s="1"/>
  <c r="J735" i="7"/>
  <c r="G735" i="7"/>
  <c r="J734" i="7"/>
  <c r="G734" i="7"/>
  <c r="J733" i="7"/>
  <c r="G733" i="7"/>
  <c r="C716" i="7"/>
  <c r="K710" i="7"/>
  <c r="J710" i="7"/>
  <c r="F710" i="7"/>
  <c r="G710" i="7" s="1"/>
  <c r="J709" i="7"/>
  <c r="G709" i="7"/>
  <c r="J708" i="7"/>
  <c r="G708" i="7"/>
  <c r="J707" i="7"/>
  <c r="G707" i="7"/>
  <c r="C690" i="7"/>
  <c r="J684" i="7"/>
  <c r="F684" i="7"/>
  <c r="G684" i="7" s="1"/>
  <c r="J683" i="7"/>
  <c r="G683" i="7"/>
  <c r="J682" i="7"/>
  <c r="G682" i="7"/>
  <c r="J681" i="7"/>
  <c r="G681" i="7"/>
  <c r="C664" i="7"/>
  <c r="J658" i="7"/>
  <c r="F658" i="7"/>
  <c r="G658" i="7" s="1"/>
  <c r="J657" i="7"/>
  <c r="G657" i="7"/>
  <c r="J656" i="7"/>
  <c r="G656" i="7"/>
  <c r="J655" i="7"/>
  <c r="G655" i="7"/>
  <c r="C638" i="7"/>
  <c r="K632" i="7"/>
  <c r="J632" i="7"/>
  <c r="F632" i="7"/>
  <c r="G632" i="7" s="1"/>
  <c r="J631" i="7"/>
  <c r="G631" i="7"/>
  <c r="J630" i="7"/>
  <c r="G630" i="7"/>
  <c r="J629" i="7"/>
  <c r="G629" i="7"/>
  <c r="J628" i="7"/>
  <c r="G628" i="7"/>
  <c r="C612" i="7"/>
  <c r="K606" i="7"/>
  <c r="J606" i="7"/>
  <c r="F606" i="7"/>
  <c r="G606" i="7" s="1"/>
  <c r="J605" i="7"/>
  <c r="G605" i="7"/>
  <c r="J604" i="7"/>
  <c r="G604" i="7"/>
  <c r="C574" i="7"/>
  <c r="C548" i="7"/>
  <c r="C522" i="7"/>
  <c r="C496" i="7"/>
  <c r="J489" i="7"/>
  <c r="F489" i="7"/>
  <c r="G489" i="7" s="1"/>
  <c r="C469" i="7"/>
  <c r="J435" i="7"/>
  <c r="G435" i="7"/>
  <c r="J434" i="7"/>
  <c r="G434" i="7"/>
  <c r="J433" i="7"/>
  <c r="G433" i="7"/>
  <c r="J432" i="7"/>
  <c r="G432" i="7"/>
  <c r="J431" i="7"/>
  <c r="G431" i="7"/>
  <c r="J430" i="7"/>
  <c r="G430" i="7"/>
  <c r="J429" i="7"/>
  <c r="G429" i="7"/>
  <c r="J428" i="7"/>
  <c r="G428" i="7"/>
  <c r="J427" i="7"/>
  <c r="G427" i="7"/>
  <c r="J416" i="7"/>
  <c r="G416" i="7"/>
  <c r="J415" i="7"/>
  <c r="G415" i="7"/>
  <c r="J414" i="7"/>
  <c r="G414" i="7"/>
  <c r="J413" i="7"/>
  <c r="G413" i="7"/>
  <c r="J412" i="7"/>
  <c r="G412" i="7"/>
  <c r="J411" i="7"/>
  <c r="G411" i="7"/>
  <c r="J410" i="7"/>
  <c r="G410" i="7"/>
  <c r="J409" i="7"/>
  <c r="G409" i="7"/>
  <c r="J408" i="7"/>
  <c r="G408" i="7"/>
  <c r="K436" i="7"/>
  <c r="J436" i="7"/>
  <c r="F436" i="7"/>
  <c r="G436" i="7" s="1"/>
  <c r="C424" i="7"/>
  <c r="K417" i="7"/>
  <c r="J417" i="7"/>
  <c r="F417" i="7"/>
  <c r="G417" i="7" s="1"/>
  <c r="C405" i="7"/>
  <c r="G389" i="7"/>
  <c r="J389" i="7"/>
  <c r="G390" i="7"/>
  <c r="J390" i="7"/>
  <c r="G391" i="7"/>
  <c r="J391" i="7"/>
  <c r="G392" i="7"/>
  <c r="J392" i="7"/>
  <c r="G393" i="7"/>
  <c r="J393" i="7"/>
  <c r="G394" i="7"/>
  <c r="J394" i="7"/>
  <c r="G395" i="7"/>
  <c r="J395" i="7"/>
  <c r="G396" i="7"/>
  <c r="J396" i="7"/>
  <c r="G397" i="7"/>
  <c r="J397" i="7"/>
  <c r="J378" i="7"/>
  <c r="G378" i="7"/>
  <c r="J377" i="7"/>
  <c r="G377" i="7"/>
  <c r="J376" i="7"/>
  <c r="G376" i="7"/>
  <c r="J375" i="7"/>
  <c r="G375" i="7"/>
  <c r="J374" i="7"/>
  <c r="G374" i="7"/>
  <c r="J373" i="7"/>
  <c r="G373" i="7"/>
  <c r="J372" i="7"/>
  <c r="G372" i="7"/>
  <c r="J371" i="7"/>
  <c r="G371" i="7"/>
  <c r="J370" i="7"/>
  <c r="G370" i="7"/>
  <c r="J359" i="7"/>
  <c r="G359" i="7"/>
  <c r="J358" i="7"/>
  <c r="G358" i="7"/>
  <c r="J357" i="7"/>
  <c r="G357" i="7"/>
  <c r="J356" i="7"/>
  <c r="G356" i="7"/>
  <c r="J355" i="7"/>
  <c r="G355" i="7"/>
  <c r="J354" i="7"/>
  <c r="G354" i="7"/>
  <c r="J353" i="7"/>
  <c r="G353" i="7"/>
  <c r="J352" i="7"/>
  <c r="G352" i="7"/>
  <c r="J351" i="7"/>
  <c r="G351" i="7"/>
  <c r="J340" i="7"/>
  <c r="G340" i="7"/>
  <c r="J339" i="7"/>
  <c r="G339" i="7"/>
  <c r="J338" i="7"/>
  <c r="G338" i="7"/>
  <c r="J337" i="7"/>
  <c r="G337" i="7"/>
  <c r="J336" i="7"/>
  <c r="G336" i="7"/>
  <c r="J335" i="7"/>
  <c r="G335" i="7"/>
  <c r="J334" i="7"/>
  <c r="G334" i="7"/>
  <c r="J333" i="7"/>
  <c r="G333" i="7"/>
  <c r="J332" i="7"/>
  <c r="G332" i="7"/>
  <c r="J321" i="7"/>
  <c r="G321" i="7"/>
  <c r="J320" i="7"/>
  <c r="G320" i="7"/>
  <c r="J319" i="7"/>
  <c r="G319" i="7"/>
  <c r="J318" i="7"/>
  <c r="G318" i="7"/>
  <c r="J317" i="7"/>
  <c r="G317" i="7"/>
  <c r="J316" i="7"/>
  <c r="G316" i="7"/>
  <c r="J315" i="7"/>
  <c r="G315" i="7"/>
  <c r="J314" i="7"/>
  <c r="F314" i="7"/>
  <c r="G314" i="7" s="1"/>
  <c r="J313" i="7"/>
  <c r="G313" i="7"/>
  <c r="J312" i="7"/>
  <c r="G312" i="7"/>
  <c r="J311" i="7"/>
  <c r="G311" i="7"/>
  <c r="J310" i="7"/>
  <c r="G310" i="7"/>
  <c r="J309" i="7"/>
  <c r="G309" i="7"/>
  <c r="J308" i="7"/>
  <c r="G308" i="7"/>
  <c r="J289" i="7"/>
  <c r="G289" i="7"/>
  <c r="J288" i="7"/>
  <c r="G288" i="7"/>
  <c r="J287" i="7"/>
  <c r="G287" i="7"/>
  <c r="J286" i="7"/>
  <c r="G286" i="7"/>
  <c r="J285" i="7"/>
  <c r="G285" i="7"/>
  <c r="J284" i="7"/>
  <c r="F284" i="7"/>
  <c r="G284" i="7" s="1"/>
  <c r="J283" i="7"/>
  <c r="F283" i="7"/>
  <c r="G283" i="7" s="1"/>
  <c r="J282" i="7"/>
  <c r="G282" i="7"/>
  <c r="J281" i="7"/>
  <c r="G281" i="7"/>
  <c r="J280" i="7"/>
  <c r="G280" i="7"/>
  <c r="J279" i="7"/>
  <c r="F279" i="7"/>
  <c r="G279" i="7" s="1"/>
  <c r="J278" i="7"/>
  <c r="F278" i="7"/>
  <c r="G278" i="7" s="1"/>
  <c r="J277" i="7"/>
  <c r="G277" i="7"/>
  <c r="J276" i="7"/>
  <c r="F276" i="7"/>
  <c r="G276" i="7" s="1"/>
  <c r="J275" i="7"/>
  <c r="G275" i="7"/>
  <c r="J274" i="7"/>
  <c r="G274" i="7"/>
  <c r="J273" i="7"/>
  <c r="G273" i="7"/>
  <c r="J261" i="7"/>
  <c r="G261" i="7"/>
  <c r="J260" i="7"/>
  <c r="G260" i="7"/>
  <c r="J259" i="7"/>
  <c r="G259" i="7"/>
  <c r="G250" i="7"/>
  <c r="F256" i="7"/>
  <c r="F255" i="7"/>
  <c r="G255" i="7" s="1"/>
  <c r="F253" i="7"/>
  <c r="G253" i="7" s="1"/>
  <c r="J258" i="7"/>
  <c r="G258" i="7"/>
  <c r="J257" i="7"/>
  <c r="G257" i="7"/>
  <c r="J256" i="7"/>
  <c r="G256" i="7"/>
  <c r="J255" i="7"/>
  <c r="J254" i="7"/>
  <c r="G254" i="7"/>
  <c r="J253" i="7"/>
  <c r="J252" i="7"/>
  <c r="G252" i="7"/>
  <c r="J251" i="7"/>
  <c r="G251" i="7"/>
  <c r="J250" i="7"/>
  <c r="J239" i="7"/>
  <c r="G239" i="7"/>
  <c r="J238" i="7"/>
  <c r="G238" i="7"/>
  <c r="J237" i="7"/>
  <c r="F237" i="7"/>
  <c r="G237" i="7" s="1"/>
  <c r="J236" i="7"/>
  <c r="F236" i="7"/>
  <c r="G236" i="7" s="1"/>
  <c r="J235" i="7"/>
  <c r="G235" i="7"/>
  <c r="J234" i="7"/>
  <c r="F234" i="7"/>
  <c r="G234" i="7" s="1"/>
  <c r="J233" i="7"/>
  <c r="G233" i="7"/>
  <c r="J232" i="7"/>
  <c r="G232" i="7"/>
  <c r="J231" i="7"/>
  <c r="G231" i="7"/>
  <c r="J105" i="7"/>
  <c r="G105" i="7"/>
  <c r="J104" i="7"/>
  <c r="G104" i="7"/>
  <c r="J103" i="7"/>
  <c r="G103" i="7"/>
  <c r="J102" i="7"/>
  <c r="G102" i="7"/>
  <c r="J101" i="7"/>
  <c r="G101" i="7"/>
  <c r="J100" i="7"/>
  <c r="G100" i="7"/>
  <c r="J99" i="7"/>
  <c r="G99" i="7"/>
  <c r="J98" i="7"/>
  <c r="G98" i="7"/>
  <c r="J97" i="7"/>
  <c r="G97" i="7"/>
  <c r="J96" i="7"/>
  <c r="G96" i="7"/>
  <c r="C93" i="7"/>
  <c r="J215" i="7"/>
  <c r="G215" i="7"/>
  <c r="J214" i="7"/>
  <c r="G214" i="7"/>
  <c r="J213" i="7"/>
  <c r="G213" i="7"/>
  <c r="J212" i="7"/>
  <c r="G212" i="7"/>
  <c r="J211" i="7"/>
  <c r="G211" i="7"/>
  <c r="J210" i="7"/>
  <c r="F210" i="7"/>
  <c r="G210" i="7" s="1"/>
  <c r="J209" i="7"/>
  <c r="F209" i="7"/>
  <c r="G209" i="7" s="1"/>
  <c r="J208" i="7"/>
  <c r="G208" i="7"/>
  <c r="J207" i="7"/>
  <c r="G207" i="7"/>
  <c r="J206" i="7"/>
  <c r="G206" i="7"/>
  <c r="J205" i="7"/>
  <c r="F205" i="7"/>
  <c r="G205" i="7" s="1"/>
  <c r="J204" i="7"/>
  <c r="F204" i="7"/>
  <c r="G204" i="7" s="1"/>
  <c r="J203" i="7"/>
  <c r="G203" i="7"/>
  <c r="J202" i="7"/>
  <c r="F202" i="7"/>
  <c r="G202" i="7" s="1"/>
  <c r="J201" i="7"/>
  <c r="G201" i="7"/>
  <c r="J200" i="7"/>
  <c r="G200" i="7"/>
  <c r="J199" i="7"/>
  <c r="G199" i="7"/>
  <c r="K189" i="7"/>
  <c r="J189" i="7"/>
  <c r="F189" i="7"/>
  <c r="G189" i="7" s="1"/>
  <c r="K188" i="7"/>
  <c r="G188" i="7"/>
  <c r="K187" i="7"/>
  <c r="G187" i="7"/>
  <c r="J186" i="7"/>
  <c r="G186" i="7"/>
  <c r="J185" i="7"/>
  <c r="G185" i="7"/>
  <c r="J184" i="7"/>
  <c r="G184" i="7"/>
  <c r="J183" i="7"/>
  <c r="G183" i="7"/>
  <c r="J182" i="7"/>
  <c r="G182" i="7"/>
  <c r="J181" i="7"/>
  <c r="F181" i="7"/>
  <c r="G181" i="7" s="1"/>
  <c r="J180" i="7"/>
  <c r="F180" i="7"/>
  <c r="G180" i="7" s="1"/>
  <c r="J179" i="7"/>
  <c r="G179" i="7"/>
  <c r="J178" i="7"/>
  <c r="G178" i="7"/>
  <c r="J177" i="7"/>
  <c r="G177" i="7"/>
  <c r="J176" i="7"/>
  <c r="F176" i="7"/>
  <c r="G176" i="7" s="1"/>
  <c r="J175" i="7"/>
  <c r="F175" i="7"/>
  <c r="G175" i="7" s="1"/>
  <c r="J174" i="7"/>
  <c r="G174" i="7"/>
  <c r="J173" i="7"/>
  <c r="F173" i="7"/>
  <c r="G173" i="7" s="1"/>
  <c r="J172" i="7"/>
  <c r="G172" i="7"/>
  <c r="J171" i="7"/>
  <c r="G171" i="7"/>
  <c r="J170" i="7"/>
  <c r="G170" i="7"/>
  <c r="C167" i="7"/>
  <c r="C196" i="7"/>
  <c r="G216" i="7"/>
  <c r="J216" i="7"/>
  <c r="K216" i="7"/>
  <c r="E217" i="7"/>
  <c r="G217" i="7" s="1"/>
  <c r="J217" i="7"/>
  <c r="K217" i="7"/>
  <c r="E218" i="7"/>
  <c r="G218" i="7" s="1"/>
  <c r="J218" i="7"/>
  <c r="K218" i="7"/>
  <c r="E219" i="7"/>
  <c r="G219" i="7" s="1"/>
  <c r="J219" i="7"/>
  <c r="K219" i="7"/>
  <c r="G220" i="7"/>
  <c r="J220" i="7"/>
  <c r="K220" i="7"/>
  <c r="F221" i="7"/>
  <c r="G221" i="7" s="1"/>
  <c r="J221" i="7"/>
  <c r="K221" i="7"/>
  <c r="C228" i="7"/>
  <c r="J158" i="7"/>
  <c r="G158" i="7"/>
  <c r="J157" i="7"/>
  <c r="G157" i="7"/>
  <c r="J156" i="7"/>
  <c r="G156" i="7"/>
  <c r="J155" i="7"/>
  <c r="G155" i="7"/>
  <c r="J154" i="7"/>
  <c r="G154" i="7"/>
  <c r="J153" i="7"/>
  <c r="F153" i="7"/>
  <c r="G153" i="7" s="1"/>
  <c r="J152" i="7"/>
  <c r="F152" i="7"/>
  <c r="G152" i="7" s="1"/>
  <c r="J151" i="7"/>
  <c r="G151" i="7"/>
  <c r="J150" i="7"/>
  <c r="G150" i="7"/>
  <c r="J149" i="7"/>
  <c r="G149" i="7"/>
  <c r="J148" i="7"/>
  <c r="F148" i="7"/>
  <c r="G148" i="7" s="1"/>
  <c r="J147" i="7"/>
  <c r="F147" i="7"/>
  <c r="G147" i="7" s="1"/>
  <c r="J146" i="7"/>
  <c r="G146" i="7"/>
  <c r="J145" i="7"/>
  <c r="F145" i="7"/>
  <c r="G145" i="7" s="1"/>
  <c r="J144" i="7"/>
  <c r="G144" i="7"/>
  <c r="J143" i="7"/>
  <c r="G143" i="7"/>
  <c r="J142" i="7"/>
  <c r="G142" i="7"/>
  <c r="J130" i="7"/>
  <c r="G130" i="7"/>
  <c r="J129" i="7"/>
  <c r="G129" i="7"/>
  <c r="J128" i="7"/>
  <c r="G128" i="7"/>
  <c r="J127" i="7"/>
  <c r="G127" i="7"/>
  <c r="J126" i="7"/>
  <c r="G126" i="7"/>
  <c r="J125" i="7"/>
  <c r="F125" i="7"/>
  <c r="G125" i="7" s="1"/>
  <c r="J124" i="7"/>
  <c r="F124" i="7"/>
  <c r="G124" i="7" s="1"/>
  <c r="J123" i="7"/>
  <c r="G123" i="7"/>
  <c r="J122" i="7"/>
  <c r="G122" i="7"/>
  <c r="J121" i="7"/>
  <c r="G121" i="7"/>
  <c r="J120" i="7"/>
  <c r="F120" i="7"/>
  <c r="G120" i="7" s="1"/>
  <c r="J119" i="7"/>
  <c r="F119" i="7"/>
  <c r="G119" i="7" s="1"/>
  <c r="J118" i="7"/>
  <c r="G118" i="7"/>
  <c r="J117" i="7"/>
  <c r="F117" i="7"/>
  <c r="G117" i="7" s="1"/>
  <c r="J116" i="7"/>
  <c r="G116" i="7"/>
  <c r="J115" i="7"/>
  <c r="G115" i="7"/>
  <c r="J114" i="7"/>
  <c r="G114" i="7"/>
  <c r="I726" i="12"/>
  <c r="F726" i="12"/>
  <c r="I725" i="12"/>
  <c r="F725" i="12"/>
  <c r="I724" i="12"/>
  <c r="F724" i="12"/>
  <c r="I723" i="12"/>
  <c r="F723" i="12"/>
  <c r="I679" i="12"/>
  <c r="F679" i="12"/>
  <c r="I637" i="12"/>
  <c r="F637" i="12"/>
  <c r="I636" i="12"/>
  <c r="F636" i="12"/>
  <c r="I635" i="12"/>
  <c r="F635" i="12"/>
  <c r="F638" i="12"/>
  <c r="I638" i="12"/>
  <c r="J638" i="12"/>
  <c r="I594" i="12"/>
  <c r="F594" i="12"/>
  <c r="I593" i="12"/>
  <c r="F593" i="12"/>
  <c r="I592" i="12"/>
  <c r="F592" i="12"/>
  <c r="I591" i="12"/>
  <c r="F591" i="12"/>
  <c r="I550" i="12"/>
  <c r="F550" i="12"/>
  <c r="I549" i="12"/>
  <c r="F549" i="12"/>
  <c r="I548" i="12"/>
  <c r="F548" i="12"/>
  <c r="I547" i="12"/>
  <c r="F547" i="12"/>
  <c r="I546" i="12"/>
  <c r="G589" i="7" l="1"/>
  <c r="D570" i="7" s="1"/>
  <c r="F523" i="8"/>
  <c r="G523" i="8" s="1"/>
  <c r="F362" i="8"/>
  <c r="G362" i="8" s="1"/>
  <c r="F442" i="8"/>
  <c r="G442" i="8" s="1"/>
  <c r="D89" i="7"/>
  <c r="D946" i="7"/>
  <c r="D998" i="7"/>
  <c r="D1050" i="7"/>
  <c r="G577" i="7"/>
  <c r="D920" i="7"/>
  <c r="D972" i="7"/>
  <c r="D1024" i="7"/>
  <c r="D686" i="7"/>
  <c r="D738" i="7"/>
  <c r="D790" i="7"/>
  <c r="D868" i="7"/>
  <c r="D660" i="7"/>
  <c r="D712" i="7"/>
  <c r="D764" i="7"/>
  <c r="D816" i="7"/>
  <c r="O14" i="23" s="1"/>
  <c r="D894" i="7"/>
  <c r="I15" i="23" s="1"/>
  <c r="F484" i="8"/>
  <c r="G484" i="8" s="1"/>
  <c r="F483" i="8"/>
  <c r="G483" i="8" s="1"/>
  <c r="F496" i="8"/>
  <c r="G496" i="8" s="1"/>
  <c r="F495" i="8"/>
  <c r="G495" i="8" s="1"/>
  <c r="F508" i="8"/>
  <c r="G508" i="8" s="1"/>
  <c r="F507" i="8"/>
  <c r="G507" i="8" s="1"/>
  <c r="F520" i="8"/>
  <c r="G520" i="8" s="1"/>
  <c r="F519" i="8"/>
  <c r="G519" i="8" s="1"/>
  <c r="F493" i="8"/>
  <c r="G493" i="8" s="1"/>
  <c r="F492" i="8"/>
  <c r="G492" i="8" s="1"/>
  <c r="F505" i="8"/>
  <c r="G505" i="8" s="1"/>
  <c r="F504" i="8"/>
  <c r="G504" i="8" s="1"/>
  <c r="F517" i="8"/>
  <c r="G517" i="8" s="1"/>
  <c r="F516" i="8"/>
  <c r="G516" i="8" s="1"/>
  <c r="F490" i="8"/>
  <c r="G490" i="8" s="1"/>
  <c r="F489" i="8"/>
  <c r="G489" i="8" s="1"/>
  <c r="F502" i="8"/>
  <c r="G502" i="8" s="1"/>
  <c r="F501" i="8"/>
  <c r="G501" i="8" s="1"/>
  <c r="F514" i="8"/>
  <c r="G514" i="8" s="1"/>
  <c r="F513" i="8"/>
  <c r="G513" i="8" s="1"/>
  <c r="F487" i="8"/>
  <c r="G487" i="8" s="1"/>
  <c r="F486" i="8"/>
  <c r="G486" i="8" s="1"/>
  <c r="F499" i="8"/>
  <c r="G499" i="8" s="1"/>
  <c r="F498" i="8"/>
  <c r="G498" i="8" s="1"/>
  <c r="F511" i="8"/>
  <c r="G511" i="8" s="1"/>
  <c r="F510" i="8"/>
  <c r="G510" i="8" s="1"/>
  <c r="F480" i="8"/>
  <c r="G480" i="8" s="1"/>
  <c r="F550" i="8"/>
  <c r="G550" i="8" s="1"/>
  <c r="F403" i="8"/>
  <c r="G403" i="8" s="1"/>
  <c r="F402" i="8"/>
  <c r="G402" i="8" s="1"/>
  <c r="F415" i="8"/>
  <c r="G415" i="8" s="1"/>
  <c r="F414" i="8"/>
  <c r="G414" i="8" s="1"/>
  <c r="F427" i="8"/>
  <c r="G427" i="8" s="1"/>
  <c r="F426" i="8"/>
  <c r="G426" i="8" s="1"/>
  <c r="F439" i="8"/>
  <c r="G439" i="8" s="1"/>
  <c r="F438" i="8"/>
  <c r="G438" i="8" s="1"/>
  <c r="F412" i="8"/>
  <c r="G412" i="8" s="1"/>
  <c r="F411" i="8"/>
  <c r="G411" i="8" s="1"/>
  <c r="F424" i="8"/>
  <c r="G424" i="8" s="1"/>
  <c r="F423" i="8"/>
  <c r="G423" i="8" s="1"/>
  <c r="F436" i="8"/>
  <c r="G436" i="8" s="1"/>
  <c r="F435" i="8"/>
  <c r="G435" i="8" s="1"/>
  <c r="F409" i="8"/>
  <c r="G409" i="8" s="1"/>
  <c r="F408" i="8"/>
  <c r="G408" i="8" s="1"/>
  <c r="F421" i="8"/>
  <c r="G421" i="8" s="1"/>
  <c r="F420" i="8"/>
  <c r="G420" i="8" s="1"/>
  <c r="F433" i="8"/>
  <c r="G433" i="8" s="1"/>
  <c r="F432" i="8"/>
  <c r="G432" i="8" s="1"/>
  <c r="F406" i="8"/>
  <c r="G406" i="8" s="1"/>
  <c r="F405" i="8"/>
  <c r="G405" i="8" s="1"/>
  <c r="F418" i="8"/>
  <c r="G418" i="8" s="1"/>
  <c r="F417" i="8"/>
  <c r="G417" i="8" s="1"/>
  <c r="F430" i="8"/>
  <c r="G430" i="8" s="1"/>
  <c r="F429" i="8"/>
  <c r="G429" i="8" s="1"/>
  <c r="F399" i="8"/>
  <c r="G399" i="8" s="1"/>
  <c r="F469" i="8"/>
  <c r="G469" i="8" s="1"/>
  <c r="F323" i="8"/>
  <c r="G323" i="8" s="1"/>
  <c r="F322" i="8"/>
  <c r="G322" i="8" s="1"/>
  <c r="F335" i="8"/>
  <c r="G335" i="8" s="1"/>
  <c r="F334" i="8"/>
  <c r="G334" i="8" s="1"/>
  <c r="F347" i="8"/>
  <c r="G347" i="8" s="1"/>
  <c r="F346" i="8"/>
  <c r="G346" i="8" s="1"/>
  <c r="F359" i="8"/>
  <c r="G359" i="8" s="1"/>
  <c r="F358" i="8"/>
  <c r="G358" i="8" s="1"/>
  <c r="F332" i="8"/>
  <c r="G332" i="8" s="1"/>
  <c r="F331" i="8"/>
  <c r="G331" i="8" s="1"/>
  <c r="F344" i="8"/>
  <c r="G344" i="8" s="1"/>
  <c r="F343" i="8"/>
  <c r="G343" i="8" s="1"/>
  <c r="F356" i="8"/>
  <c r="G356" i="8" s="1"/>
  <c r="F355" i="8"/>
  <c r="G355" i="8" s="1"/>
  <c r="F329" i="8"/>
  <c r="G329" i="8" s="1"/>
  <c r="F328" i="8"/>
  <c r="G328" i="8" s="1"/>
  <c r="F341" i="8"/>
  <c r="G341" i="8" s="1"/>
  <c r="F340" i="8"/>
  <c r="G340" i="8" s="1"/>
  <c r="F353" i="8"/>
  <c r="G353" i="8" s="1"/>
  <c r="F352" i="8"/>
  <c r="G352" i="8" s="1"/>
  <c r="F326" i="8"/>
  <c r="G326" i="8" s="1"/>
  <c r="F325" i="8"/>
  <c r="G325" i="8" s="1"/>
  <c r="F338" i="8"/>
  <c r="G338" i="8" s="1"/>
  <c r="F337" i="8"/>
  <c r="G337" i="8" s="1"/>
  <c r="F350" i="8"/>
  <c r="G350" i="8" s="1"/>
  <c r="F349" i="8"/>
  <c r="G349" i="8" s="1"/>
  <c r="F319" i="8"/>
  <c r="G319" i="8" s="1"/>
  <c r="F389" i="8"/>
  <c r="G389" i="8" s="1"/>
  <c r="F249" i="8"/>
  <c r="G249" i="8" s="1"/>
  <c r="F248" i="8"/>
  <c r="G248" i="8" s="1"/>
  <c r="F261" i="8"/>
  <c r="G261" i="8" s="1"/>
  <c r="F260" i="8"/>
  <c r="G260" i="8" s="1"/>
  <c r="F273" i="8"/>
  <c r="G273" i="8" s="1"/>
  <c r="F272" i="8"/>
  <c r="G272" i="8" s="1"/>
  <c r="F246" i="8"/>
  <c r="G246" i="8" s="1"/>
  <c r="F245" i="8"/>
  <c r="G245" i="8" s="1"/>
  <c r="F258" i="8"/>
  <c r="G258" i="8" s="1"/>
  <c r="F257" i="8"/>
  <c r="G257" i="8" s="1"/>
  <c r="F270" i="8"/>
  <c r="G270" i="8" s="1"/>
  <c r="F269" i="8"/>
  <c r="G269" i="8" s="1"/>
  <c r="F243" i="8"/>
  <c r="G243" i="8" s="1"/>
  <c r="F242" i="8"/>
  <c r="G242" i="8" s="1"/>
  <c r="F255" i="8"/>
  <c r="G255" i="8" s="1"/>
  <c r="F254" i="8"/>
  <c r="G254" i="8" s="1"/>
  <c r="F267" i="8"/>
  <c r="G267" i="8" s="1"/>
  <c r="F266" i="8"/>
  <c r="G266" i="8" s="1"/>
  <c r="F279" i="8"/>
  <c r="G279" i="8" s="1"/>
  <c r="F278" i="8"/>
  <c r="G278" i="8" s="1"/>
  <c r="F252" i="8"/>
  <c r="G252" i="8" s="1"/>
  <c r="F251" i="8"/>
  <c r="G251" i="8" s="1"/>
  <c r="F264" i="8"/>
  <c r="G264" i="8" s="1"/>
  <c r="F263" i="8"/>
  <c r="G263" i="8" s="1"/>
  <c r="F276" i="8"/>
  <c r="G276" i="8" s="1"/>
  <c r="F275" i="8"/>
  <c r="G275" i="8" s="1"/>
  <c r="F281" i="8"/>
  <c r="G281" i="8" s="1"/>
  <c r="F239" i="8"/>
  <c r="G239" i="8" s="1"/>
  <c r="F309" i="8"/>
  <c r="G309" i="8" s="1"/>
  <c r="F169" i="8"/>
  <c r="G169" i="8" s="1"/>
  <c r="F168" i="8"/>
  <c r="G168" i="8" s="1"/>
  <c r="F181" i="8"/>
  <c r="G181" i="8" s="1"/>
  <c r="F180" i="8"/>
  <c r="G180" i="8" s="1"/>
  <c r="F193" i="8"/>
  <c r="G193" i="8" s="1"/>
  <c r="F192" i="8"/>
  <c r="G192" i="8" s="1"/>
  <c r="F166" i="8"/>
  <c r="G166" i="8" s="1"/>
  <c r="F165" i="8"/>
  <c r="G165" i="8" s="1"/>
  <c r="F178" i="8"/>
  <c r="G178" i="8" s="1"/>
  <c r="F177" i="8"/>
  <c r="G177" i="8" s="1"/>
  <c r="F190" i="8"/>
  <c r="G190" i="8" s="1"/>
  <c r="F189" i="8"/>
  <c r="G189" i="8" s="1"/>
  <c r="F163" i="8"/>
  <c r="G163" i="8" s="1"/>
  <c r="F162" i="8"/>
  <c r="G162" i="8" s="1"/>
  <c r="F175" i="8"/>
  <c r="G175" i="8" s="1"/>
  <c r="F174" i="8"/>
  <c r="G174" i="8" s="1"/>
  <c r="F187" i="8"/>
  <c r="G187" i="8" s="1"/>
  <c r="F186" i="8"/>
  <c r="G186" i="8" s="1"/>
  <c r="F199" i="8"/>
  <c r="G199" i="8" s="1"/>
  <c r="F198" i="8"/>
  <c r="G198" i="8" s="1"/>
  <c r="F172" i="8"/>
  <c r="G172" i="8" s="1"/>
  <c r="F171" i="8"/>
  <c r="G171" i="8" s="1"/>
  <c r="F184" i="8"/>
  <c r="G184" i="8" s="1"/>
  <c r="F183" i="8"/>
  <c r="G183" i="8" s="1"/>
  <c r="F196" i="8"/>
  <c r="G196" i="8" s="1"/>
  <c r="F195" i="8"/>
  <c r="G195" i="8" s="1"/>
  <c r="F201" i="8"/>
  <c r="G201" i="8" s="1"/>
  <c r="F229" i="8"/>
  <c r="G229" i="8" s="1"/>
  <c r="F159" i="8"/>
  <c r="G159" i="8" s="1"/>
  <c r="D465" i="7"/>
  <c r="D518" i="7"/>
  <c r="D634" i="7"/>
  <c r="I14" i="23" s="1"/>
  <c r="D544" i="7"/>
  <c r="D608" i="7"/>
  <c r="O13" i="23" s="1"/>
  <c r="D492" i="7"/>
  <c r="D438" i="7"/>
  <c r="D420" i="7"/>
  <c r="D401" i="7"/>
  <c r="D163" i="7"/>
  <c r="D192" i="7"/>
  <c r="O23" i="21" s="1"/>
  <c r="D231" i="8" l="1"/>
  <c r="M11" i="23" s="1"/>
  <c r="D151" i="8"/>
  <c r="K11" i="23" s="1"/>
  <c r="K15" i="23"/>
  <c r="M14" i="23"/>
  <c r="K14" i="23"/>
  <c r="D472" i="8"/>
  <c r="K12" i="23" s="1"/>
  <c r="D391" i="8"/>
  <c r="O11" i="23" s="1"/>
  <c r="D311" i="8"/>
  <c r="I505" i="12" l="1"/>
  <c r="E505" i="12"/>
  <c r="F505" i="12" s="1"/>
  <c r="I504" i="12"/>
  <c r="I503" i="12"/>
  <c r="F503" i="12"/>
  <c r="I502" i="12"/>
  <c r="I461" i="12"/>
  <c r="E461" i="12"/>
  <c r="F461" i="12" s="1"/>
  <c r="I460" i="12"/>
  <c r="I459" i="12"/>
  <c r="F459" i="12"/>
  <c r="I458" i="12"/>
  <c r="I417" i="12"/>
  <c r="E417" i="12"/>
  <c r="F417" i="12" s="1"/>
  <c r="I416" i="12"/>
  <c r="I415" i="12"/>
  <c r="F415" i="12"/>
  <c r="I414"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39" i="12"/>
  <c r="F239" i="12"/>
  <c r="I238" i="12"/>
  <c r="F238" i="12"/>
  <c r="I237" i="12"/>
  <c r="E237" i="12"/>
  <c r="F237" i="12" s="1"/>
  <c r="I195" i="12"/>
  <c r="F195" i="12"/>
  <c r="I194" i="12"/>
  <c r="F194" i="12"/>
  <c r="I193" i="12"/>
  <c r="E193" i="12"/>
  <c r="F193" i="12" s="1"/>
  <c r="I157" i="12"/>
  <c r="F157" i="12"/>
  <c r="I156" i="12"/>
  <c r="F156" i="12"/>
  <c r="I155" i="12"/>
  <c r="F155" i="12"/>
  <c r="I154" i="12"/>
  <c r="F154" i="12"/>
  <c r="I153" i="12"/>
  <c r="F153" i="12"/>
  <c r="I152" i="12"/>
  <c r="F152" i="12"/>
  <c r="I151" i="12"/>
  <c r="F151" i="12"/>
  <c r="I150" i="12"/>
  <c r="F150" i="12"/>
  <c r="I149" i="12"/>
  <c r="E149" i="12"/>
  <c r="F149" i="12" s="1"/>
  <c r="I113" i="12"/>
  <c r="F113" i="12"/>
  <c r="I112" i="12"/>
  <c r="F112" i="12"/>
  <c r="I111" i="12"/>
  <c r="F111" i="12"/>
  <c r="I110" i="12"/>
  <c r="F110" i="12"/>
  <c r="I109" i="12"/>
  <c r="F109" i="12"/>
  <c r="I108" i="12"/>
  <c r="F108" i="12"/>
  <c r="I107" i="12"/>
  <c r="F107" i="12"/>
  <c r="I106" i="12"/>
  <c r="F106" i="12"/>
  <c r="I69" i="12"/>
  <c r="F69" i="12"/>
  <c r="I68" i="12"/>
  <c r="F68" i="12"/>
  <c r="I67" i="12"/>
  <c r="F67" i="12"/>
  <c r="I66" i="12"/>
  <c r="F66" i="12"/>
  <c r="I65" i="12"/>
  <c r="F65" i="12"/>
  <c r="I64" i="12"/>
  <c r="F64" i="12"/>
  <c r="I63" i="12"/>
  <c r="F63" i="12"/>
  <c r="I62" i="12"/>
  <c r="F62" i="12"/>
  <c r="I25" i="12"/>
  <c r="F25" i="12"/>
  <c r="I24" i="12"/>
  <c r="F24" i="12"/>
  <c r="I23" i="12"/>
  <c r="F23" i="12"/>
  <c r="I22" i="12"/>
  <c r="F22" i="12"/>
  <c r="I21" i="12"/>
  <c r="F21" i="12"/>
  <c r="I20" i="12"/>
  <c r="F20" i="12"/>
  <c r="I19" i="12"/>
  <c r="F19" i="12"/>
  <c r="I18" i="12"/>
  <c r="F18" i="12"/>
  <c r="Q24" i="23" l="1"/>
  <c r="P24" i="23"/>
  <c r="J133" i="7"/>
  <c r="G133" i="7"/>
  <c r="J132" i="7"/>
  <c r="G132" i="7"/>
  <c r="J131" i="7"/>
  <c r="G131" i="7"/>
  <c r="C111" i="7"/>
  <c r="J87" i="7"/>
  <c r="G87" i="7"/>
  <c r="J86" i="7"/>
  <c r="G86" i="7"/>
  <c r="J85" i="7"/>
  <c r="G85" i="7"/>
  <c r="J84" i="7"/>
  <c r="G84" i="7"/>
  <c r="J83" i="7"/>
  <c r="G83" i="7"/>
  <c r="J82" i="7"/>
  <c r="G82" i="7"/>
  <c r="J81" i="7"/>
  <c r="G81" i="7"/>
  <c r="J80" i="7"/>
  <c r="G80" i="7"/>
  <c r="J79" i="7"/>
  <c r="G79" i="7"/>
  <c r="J78" i="7"/>
  <c r="G78" i="7"/>
  <c r="C75" i="7"/>
  <c r="J69" i="7"/>
  <c r="G69" i="7"/>
  <c r="J68" i="7"/>
  <c r="G68" i="7"/>
  <c r="J67" i="7"/>
  <c r="G67" i="7"/>
  <c r="J66" i="7"/>
  <c r="G66" i="7"/>
  <c r="J65" i="7"/>
  <c r="G65" i="7"/>
  <c r="J64" i="7"/>
  <c r="G64" i="7"/>
  <c r="J63" i="7"/>
  <c r="G63" i="7"/>
  <c r="J62" i="7"/>
  <c r="G62" i="7"/>
  <c r="J61" i="7"/>
  <c r="G61" i="7"/>
  <c r="J60" i="7"/>
  <c r="G60" i="7"/>
  <c r="C57" i="7"/>
  <c r="J48" i="7"/>
  <c r="G48" i="7"/>
  <c r="J47" i="7"/>
  <c r="G47" i="7"/>
  <c r="J46" i="7"/>
  <c r="G46" i="7"/>
  <c r="J45" i="7"/>
  <c r="G45" i="7"/>
  <c r="J44" i="7"/>
  <c r="G44" i="7"/>
  <c r="J43" i="7"/>
  <c r="G43" i="7"/>
  <c r="J42" i="7"/>
  <c r="G42" i="7"/>
  <c r="J41" i="7"/>
  <c r="G41" i="7"/>
  <c r="J40" i="7"/>
  <c r="G40" i="7"/>
  <c r="J39" i="7"/>
  <c r="G39" i="7"/>
  <c r="E49" i="7"/>
  <c r="G49" i="7" s="1"/>
  <c r="J49" i="7"/>
  <c r="K49" i="7"/>
  <c r="G50" i="7"/>
  <c r="J50" i="7"/>
  <c r="K50" i="7"/>
  <c r="F51" i="7"/>
  <c r="G51" i="7" s="1"/>
  <c r="J51" i="7"/>
  <c r="K51" i="7"/>
  <c r="J29" i="7"/>
  <c r="G29" i="7"/>
  <c r="J28" i="7"/>
  <c r="G28" i="7"/>
  <c r="J27" i="7"/>
  <c r="G27" i="7"/>
  <c r="J26" i="7"/>
  <c r="G26" i="7"/>
  <c r="J25" i="7"/>
  <c r="G25" i="7"/>
  <c r="J24" i="7"/>
  <c r="G24" i="7"/>
  <c r="J23" i="7"/>
  <c r="G23" i="7"/>
  <c r="J22" i="7"/>
  <c r="G22" i="7"/>
  <c r="J21" i="7"/>
  <c r="G21" i="7"/>
  <c r="J20" i="7"/>
  <c r="G20" i="7"/>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I17" i="10"/>
  <c r="F17" i="10"/>
  <c r="E17" i="10"/>
  <c r="J18" i="42"/>
  <c r="I18" i="42"/>
  <c r="F18" i="42"/>
  <c r="I17" i="42"/>
  <c r="F17" i="42"/>
  <c r="P29" i="24"/>
  <c r="P30" i="24"/>
  <c r="P31" i="24"/>
  <c r="P32" i="24"/>
  <c r="P33" i="24"/>
  <c r="P35" i="24"/>
  <c r="P36" i="24"/>
  <c r="P37" i="24"/>
  <c r="P38" i="24"/>
  <c r="P39" i="24"/>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3" i="48"/>
  <c r="Q23" i="48"/>
  <c r="P24" i="48"/>
  <c r="Q24" i="48"/>
  <c r="P25" i="48"/>
  <c r="Q25" i="48"/>
  <c r="P26" i="48"/>
  <c r="Q26" i="48"/>
  <c r="P27" i="48"/>
  <c r="Q27" i="48"/>
  <c r="P28" i="48"/>
  <c r="Q28" i="48"/>
  <c r="P29" i="48"/>
  <c r="Q29" i="48"/>
  <c r="P30" i="48"/>
  <c r="Q30" i="48"/>
  <c r="P31" i="48"/>
  <c r="Q31" i="48"/>
  <c r="P32" i="48"/>
  <c r="Q32" i="48"/>
  <c r="P33" i="48"/>
  <c r="Q33" i="48"/>
  <c r="P34" i="48"/>
  <c r="Q34" i="48"/>
  <c r="P35" i="48"/>
  <c r="P36" i="48"/>
  <c r="Q36" i="48"/>
  <c r="P8" i="48"/>
  <c r="Q8" i="48"/>
  <c r="P18" i="23"/>
  <c r="Q18" i="23"/>
  <c r="P19" i="23"/>
  <c r="Q19" i="23"/>
  <c r="P20" i="23"/>
  <c r="Q20" i="23"/>
  <c r="P21" i="23"/>
  <c r="Q21" i="23"/>
  <c r="P22" i="23"/>
  <c r="Q22" i="23"/>
  <c r="P23" i="23"/>
  <c r="Q23" i="23"/>
  <c r="P25" i="23"/>
  <c r="Q25" i="23"/>
  <c r="P15" i="23"/>
  <c r="Q15" i="23"/>
  <c r="P16" i="23"/>
  <c r="Q16" i="23"/>
  <c r="D53" i="7" l="1"/>
  <c r="D107" i="7"/>
  <c r="K23" i="21" s="1"/>
  <c r="D71" i="7"/>
  <c r="M8" i="21" s="1"/>
  <c r="P9" i="28"/>
  <c r="Q9" i="28"/>
  <c r="D27" i="38" l="1"/>
  <c r="P11" i="46"/>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Q10" i="33"/>
  <c r="Q11" i="33"/>
  <c r="Q12" i="33"/>
  <c r="Q13" i="33"/>
  <c r="Q14" i="33"/>
  <c r="Q15" i="33"/>
  <c r="Q16" i="33"/>
  <c r="Q17" i="33"/>
  <c r="Q18" i="33"/>
  <c r="Q19" i="33"/>
  <c r="Q20" i="33"/>
  <c r="Q21" i="33"/>
  <c r="Q22" i="33"/>
  <c r="Q23" i="33"/>
  <c r="Q24" i="33"/>
  <c r="Q25" i="33"/>
  <c r="Q26" i="33"/>
  <c r="Q27" i="33"/>
  <c r="Q28" i="33"/>
  <c r="Q29" i="33"/>
  <c r="Q30" i="33"/>
  <c r="Q31" i="33"/>
  <c r="Q32" i="33"/>
  <c r="Q33" i="33"/>
  <c r="Q34" i="33"/>
  <c r="Q35" i="33"/>
  <c r="Q36" i="33"/>
  <c r="I12" i="27"/>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1816" i="8"/>
  <c r="C1756" i="8"/>
  <c r="C1696" i="8"/>
  <c r="C1636" i="8"/>
  <c r="C1576" i="8"/>
  <c r="C1516" i="8"/>
  <c r="C1456" i="8"/>
  <c r="C1396" i="8"/>
  <c r="C1336" i="8"/>
  <c r="C1276" i="8"/>
  <c r="C1150" i="8"/>
  <c r="C1090" i="8"/>
  <c r="C1030" i="8"/>
  <c r="C886" i="8"/>
  <c r="C14" i="8"/>
  <c r="C386" i="7"/>
  <c r="C367" i="7"/>
  <c r="C348" i="7"/>
  <c r="C329" i="7"/>
  <c r="C305" i="7"/>
  <c r="C270" i="7"/>
  <c r="C247" i="7"/>
  <c r="C139" i="7"/>
  <c r="C36" i="7"/>
  <c r="C17"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c r="Q74"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E944" i="12" s="1"/>
  <c r="F944" i="12"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E502" i="12" s="1"/>
  <c r="F502" i="12" s="1"/>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c r="Q70" i="49"/>
  <c r="I23" i="27"/>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P28" i="24"/>
  <c r="Q9" i="24"/>
  <c r="P9" i="24"/>
  <c r="P9" i="47"/>
  <c r="Q9" i="47"/>
  <c r="P10" i="47"/>
  <c r="Q10" i="47"/>
  <c r="P11" i="47"/>
  <c r="Q11" i="47"/>
  <c r="P12" i="47"/>
  <c r="Q12" i="47"/>
  <c r="P14" i="47"/>
  <c r="Q14" i="47"/>
  <c r="P15" i="47"/>
  <c r="Q15" i="47"/>
  <c r="P16" i="47"/>
  <c r="Q16" i="47"/>
  <c r="P17" i="47"/>
  <c r="Q17" i="47"/>
  <c r="P18" i="47"/>
  <c r="Q18" i="47"/>
  <c r="P19" i="47"/>
  <c r="Q19" i="47"/>
  <c r="P20" i="47"/>
  <c r="Q20" i="47"/>
  <c r="Q8" i="47"/>
  <c r="P8" i="47"/>
  <c r="P11" i="33"/>
  <c r="P12" i="33"/>
  <c r="P13" i="33"/>
  <c r="P14" i="33"/>
  <c r="P15" i="33"/>
  <c r="P16" i="33"/>
  <c r="P17" i="33"/>
  <c r="P18" i="33"/>
  <c r="P19" i="33"/>
  <c r="P20" i="33"/>
  <c r="P21" i="33"/>
  <c r="P22" i="33"/>
  <c r="P23" i="33"/>
  <c r="P24" i="33"/>
  <c r="P25" i="33"/>
  <c r="P26" i="33"/>
  <c r="P27" i="33"/>
  <c r="P28" i="33"/>
  <c r="P29" i="33"/>
  <c r="P30" i="33"/>
  <c r="P31" i="33"/>
  <c r="P32" i="33"/>
  <c r="P33" i="33"/>
  <c r="P34" i="33"/>
  <c r="P35"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P10" i="23"/>
  <c r="P11" i="23"/>
  <c r="P12" i="23"/>
  <c r="Q12" i="23"/>
  <c r="P13" i="23"/>
  <c r="Q13" i="23"/>
  <c r="P14" i="23"/>
  <c r="Q14" i="23"/>
  <c r="P17" i="23"/>
  <c r="Q17"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Q69" i="22" s="1"/>
  <c r="I6" i="27" s="1"/>
  <c r="P11" i="22"/>
  <c r="Q10" i="22"/>
  <c r="P10" i="22"/>
  <c r="Q9" i="22"/>
  <c r="P9" i="22"/>
  <c r="Q68" i="22"/>
  <c r="P68" i="22"/>
  <c r="P10" i="21"/>
  <c r="P11" i="21"/>
  <c r="P12" i="21"/>
  <c r="P13" i="21"/>
  <c r="Q13" i="21"/>
  <c r="P14" i="21"/>
  <c r="Q14" i="21"/>
  <c r="P15" i="21"/>
  <c r="P17" i="21"/>
  <c r="Q17" i="21"/>
  <c r="P18" i="21"/>
  <c r="P19" i="21"/>
  <c r="P20" i="21"/>
  <c r="P21" i="21"/>
  <c r="P22" i="21"/>
  <c r="P23" i="21"/>
  <c r="P24" i="21"/>
  <c r="P25" i="21"/>
  <c r="Q25" i="21"/>
  <c r="P26" i="21"/>
  <c r="Q26" i="21"/>
  <c r="P27" i="21"/>
  <c r="Q27" i="21"/>
  <c r="P8" i="21"/>
  <c r="P10" i="28"/>
  <c r="P11" i="28"/>
  <c r="P12" i="28"/>
  <c r="P13" i="28"/>
  <c r="P14" i="28"/>
  <c r="P15" i="28"/>
  <c r="P16" i="28"/>
  <c r="P17" i="28"/>
  <c r="P18" i="28"/>
  <c r="P19" i="28"/>
  <c r="P20" i="28"/>
  <c r="P21" i="28"/>
  <c r="P22" i="28"/>
  <c r="P23" i="28"/>
  <c r="P24" i="28"/>
  <c r="P25" i="28"/>
  <c r="P26" i="28"/>
  <c r="P27" i="28"/>
  <c r="Q10" i="28"/>
  <c r="Q12" i="28"/>
  <c r="Q13" i="28"/>
  <c r="Q14" i="28"/>
  <c r="Q15" i="28"/>
  <c r="Q16" i="28"/>
  <c r="Q17" i="28"/>
  <c r="Q18" i="28"/>
  <c r="Q19" i="28"/>
  <c r="Q20" i="28"/>
  <c r="Q21" i="28"/>
  <c r="Q22" i="28"/>
  <c r="Q23" i="28"/>
  <c r="Q24" i="28"/>
  <c r="Q25" i="28"/>
  <c r="Q26" i="28"/>
  <c r="Q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P92" i="43"/>
  <c r="Q92" i="43"/>
  <c r="I92" i="43"/>
  <c r="F92" i="43"/>
  <c r="O91" i="43"/>
  <c r="Q91" i="43"/>
  <c r="P91" i="43"/>
  <c r="I91" i="43"/>
  <c r="F91" i="43"/>
  <c r="O90" i="43"/>
  <c r="P90" i="43"/>
  <c r="Q90" i="43"/>
  <c r="I90" i="43"/>
  <c r="F90" i="43"/>
  <c r="O89" i="43"/>
  <c r="Q89" i="43"/>
  <c r="P89" i="43"/>
  <c r="I89" i="43"/>
  <c r="F89" i="43"/>
  <c r="O88" i="43"/>
  <c r="P88" i="43"/>
  <c r="Q88" i="43"/>
  <c r="I88" i="43"/>
  <c r="F88" i="43"/>
  <c r="O87" i="43"/>
  <c r="Q87" i="43"/>
  <c r="P87" i="43"/>
  <c r="I87" i="43"/>
  <c r="F87" i="43"/>
  <c r="O86" i="43"/>
  <c r="P86" i="43"/>
  <c r="Q86" i="43"/>
  <c r="I86" i="43"/>
  <c r="F86" i="43"/>
  <c r="O85" i="43"/>
  <c r="Q85" i="43"/>
  <c r="P85" i="43"/>
  <c r="I85" i="43"/>
  <c r="F85" i="43"/>
  <c r="O84" i="43"/>
  <c r="P84" i="43"/>
  <c r="Q84" i="43"/>
  <c r="I84" i="43"/>
  <c r="F84" i="43"/>
  <c r="O83" i="43"/>
  <c r="Q83" i="43"/>
  <c r="P83" i="43"/>
  <c r="I83" i="43"/>
  <c r="F83" i="43"/>
  <c r="O82" i="43"/>
  <c r="P82" i="43"/>
  <c r="Q82" i="43"/>
  <c r="I82" i="43"/>
  <c r="F82" i="43"/>
  <c r="O81" i="43"/>
  <c r="Q81" i="43"/>
  <c r="P81" i="43"/>
  <c r="I81" i="43"/>
  <c r="F81" i="43"/>
  <c r="O80" i="43"/>
  <c r="P80" i="43"/>
  <c r="Q80" i="43"/>
  <c r="I80" i="43"/>
  <c r="F80" i="43"/>
  <c r="O79" i="43"/>
  <c r="Q79" i="43"/>
  <c r="P79" i="43"/>
  <c r="I79" i="43"/>
  <c r="F79" i="43"/>
  <c r="O78" i="43"/>
  <c r="P78" i="43"/>
  <c r="Q78" i="43"/>
  <c r="I78" i="43"/>
  <c r="F78" i="43"/>
  <c r="O77" i="43"/>
  <c r="Q77" i="43"/>
  <c r="P77" i="43"/>
  <c r="I77" i="43"/>
  <c r="F77" i="43"/>
  <c r="O76" i="43"/>
  <c r="P76" i="43"/>
  <c r="Q76" i="43"/>
  <c r="I76" i="43"/>
  <c r="F76" i="43"/>
  <c r="O75" i="43"/>
  <c r="Q75" i="43"/>
  <c r="P75" i="43"/>
  <c r="I75" i="43"/>
  <c r="F75" i="43"/>
  <c r="O74" i="43"/>
  <c r="P74" i="43"/>
  <c r="Q74" i="43"/>
  <c r="I74" i="43"/>
  <c r="F74" i="43"/>
  <c r="O73" i="43"/>
  <c r="Q73" i="43"/>
  <c r="P73" i="43"/>
  <c r="I73" i="43"/>
  <c r="F73" i="43"/>
  <c r="O72" i="43"/>
  <c r="P72" i="43"/>
  <c r="Q72" i="43"/>
  <c r="I72" i="43"/>
  <c r="F72" i="43"/>
  <c r="O71" i="43"/>
  <c r="Q71" i="43"/>
  <c r="P71" i="43"/>
  <c r="I71" i="43"/>
  <c r="F71" i="43"/>
  <c r="O70" i="43"/>
  <c r="P70" i="43"/>
  <c r="Q70" i="43"/>
  <c r="I70" i="43"/>
  <c r="F70" i="43"/>
  <c r="O69" i="43"/>
  <c r="Q69" i="43"/>
  <c r="P69" i="43"/>
  <c r="I69" i="43"/>
  <c r="F69" i="43"/>
  <c r="O68" i="43"/>
  <c r="P68" i="43"/>
  <c r="Q68" i="43"/>
  <c r="I68" i="43"/>
  <c r="F68" i="43"/>
  <c r="O67" i="43"/>
  <c r="Q67" i="43"/>
  <c r="P67" i="43"/>
  <c r="I67" i="43"/>
  <c r="F67" i="43"/>
  <c r="O66" i="43"/>
  <c r="P66" i="43"/>
  <c r="Q66" i="43"/>
  <c r="I66" i="43"/>
  <c r="F66" i="43"/>
  <c r="O65" i="43"/>
  <c r="Q65" i="43"/>
  <c r="P65" i="43"/>
  <c r="I65" i="43"/>
  <c r="F65" i="43"/>
  <c r="O64" i="43"/>
  <c r="P64" i="43"/>
  <c r="Q64" i="43"/>
  <c r="I64" i="43"/>
  <c r="F64" i="43"/>
  <c r="O63" i="43"/>
  <c r="Q63" i="43"/>
  <c r="P63" i="43"/>
  <c r="I63" i="43"/>
  <c r="F63" i="43"/>
  <c r="O62" i="43"/>
  <c r="P62" i="43"/>
  <c r="Q62" i="43"/>
  <c r="I62" i="43"/>
  <c r="F62" i="43"/>
  <c r="O61" i="43"/>
  <c r="Q61" i="43"/>
  <c r="P61" i="43"/>
  <c r="I61" i="43"/>
  <c r="F61" i="43"/>
  <c r="O60" i="43"/>
  <c r="P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44" i="12"/>
  <c r="J843" i="12"/>
  <c r="J842" i="12"/>
  <c r="J841" i="12"/>
  <c r="J840" i="12"/>
  <c r="J839" i="12"/>
  <c r="J838" i="12"/>
  <c r="J837" i="12"/>
  <c r="J836" i="12"/>
  <c r="J835" i="12"/>
  <c r="J834" i="12"/>
  <c r="J833" i="12"/>
  <c r="J832" i="12"/>
  <c r="J831" i="12"/>
  <c r="J830" i="12"/>
  <c r="J800" i="12"/>
  <c r="J799" i="12"/>
  <c r="J798" i="12"/>
  <c r="J797" i="12"/>
  <c r="J796" i="12"/>
  <c r="J795" i="12"/>
  <c r="J794" i="12"/>
  <c r="J793" i="12"/>
  <c r="J792" i="12"/>
  <c r="J791" i="12"/>
  <c r="J790" i="12"/>
  <c r="J789" i="12"/>
  <c r="J788" i="12"/>
  <c r="J787" i="12"/>
  <c r="J786"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54" i="12"/>
  <c r="E854" i="12"/>
  <c r="F854" i="12" s="1"/>
  <c r="D847"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2" i="12"/>
  <c r="E722" i="12"/>
  <c r="F722" i="12" s="1"/>
  <c r="D715"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8" i="12"/>
  <c r="E678" i="12"/>
  <c r="F678" i="12" s="1"/>
  <c r="D671" i="12" s="1"/>
  <c r="O21" i="21" s="1"/>
  <c r="Q21" i="21"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4" i="12"/>
  <c r="E634" i="12"/>
  <c r="F634" i="12" s="1"/>
  <c r="D627"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0" i="12"/>
  <c r="E590" i="12"/>
  <c r="F590" i="12" s="1"/>
  <c r="D583"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05" i="12"/>
  <c r="E105" i="12"/>
  <c r="F105" i="12"/>
  <c r="D98" i="12" s="1"/>
  <c r="M10" i="21"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1" i="12"/>
  <c r="E61" i="12"/>
  <c r="F61" i="12" s="1"/>
  <c r="D54" i="12" s="1"/>
  <c r="K10" i="21"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F131" i="9"/>
  <c r="D124" i="9"/>
  <c r="I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c r="I83" i="9"/>
  <c r="F83" i="9"/>
  <c r="I82" i="9"/>
  <c r="F82" i="9"/>
  <c r="I81" i="9"/>
  <c r="F81" i="9"/>
  <c r="I80" i="9"/>
  <c r="F80" i="9"/>
  <c r="I79" i="9"/>
  <c r="F79" i="9"/>
  <c r="I78" i="9"/>
  <c r="F78" i="9"/>
  <c r="I77" i="9"/>
  <c r="F77" i="9"/>
  <c r="I76" i="9"/>
  <c r="F76" i="9"/>
  <c r="I75" i="9"/>
  <c r="F75" i="9"/>
  <c r="I74" i="9"/>
  <c r="F74" i="9"/>
  <c r="D67"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1869" i="8"/>
  <c r="K1868" i="8"/>
  <c r="K1867" i="8"/>
  <c r="K1866" i="8"/>
  <c r="K1865" i="8"/>
  <c r="K1864" i="8"/>
  <c r="K1863" i="8"/>
  <c r="K1862" i="8"/>
  <c r="K1861" i="8"/>
  <c r="K1860" i="8"/>
  <c r="K1859" i="8"/>
  <c r="K1858" i="8"/>
  <c r="K1857" i="8"/>
  <c r="K1856" i="8"/>
  <c r="K1855" i="8"/>
  <c r="K1854" i="8"/>
  <c r="K1853" i="8"/>
  <c r="K1852" i="8"/>
  <c r="K1851" i="8"/>
  <c r="K1850" i="8"/>
  <c r="K1849" i="8"/>
  <c r="K1848" i="8"/>
  <c r="K1847" i="8"/>
  <c r="K1846" i="8"/>
  <c r="K1845" i="8"/>
  <c r="K1844" i="8"/>
  <c r="K1843" i="8"/>
  <c r="K1842" i="8"/>
  <c r="K1841" i="8"/>
  <c r="K1840" i="8"/>
  <c r="K1839" i="8"/>
  <c r="K1838" i="8"/>
  <c r="K1837" i="8"/>
  <c r="K1836" i="8"/>
  <c r="K1835" i="8"/>
  <c r="K1834" i="8"/>
  <c r="K1833" i="8"/>
  <c r="K1832" i="8"/>
  <c r="K1831" i="8"/>
  <c r="K1830" i="8"/>
  <c r="K1829" i="8"/>
  <c r="K1828" i="8"/>
  <c r="K1827" i="8"/>
  <c r="K1826" i="8"/>
  <c r="K1825" i="8"/>
  <c r="K1824" i="8"/>
  <c r="K1823" i="8"/>
  <c r="K1822" i="8"/>
  <c r="K1821" i="8"/>
  <c r="K1820" i="8"/>
  <c r="K1809" i="8"/>
  <c r="K1808" i="8"/>
  <c r="K1807" i="8"/>
  <c r="K1806" i="8"/>
  <c r="K1805" i="8"/>
  <c r="K1804" i="8"/>
  <c r="K1803" i="8"/>
  <c r="K1802" i="8"/>
  <c r="K1801" i="8"/>
  <c r="K1800" i="8"/>
  <c r="K1799" i="8"/>
  <c r="K1798" i="8"/>
  <c r="K1797" i="8"/>
  <c r="K1796" i="8"/>
  <c r="K1795" i="8"/>
  <c r="K1794" i="8"/>
  <c r="K1793" i="8"/>
  <c r="K1792" i="8"/>
  <c r="K1791" i="8"/>
  <c r="K1790" i="8"/>
  <c r="K1789" i="8"/>
  <c r="K1788" i="8"/>
  <c r="K1787" i="8"/>
  <c r="K1786" i="8"/>
  <c r="K1785" i="8"/>
  <c r="K1784" i="8"/>
  <c r="K1783" i="8"/>
  <c r="K1782" i="8"/>
  <c r="K1781" i="8"/>
  <c r="K1780" i="8"/>
  <c r="K1779" i="8"/>
  <c r="K1778" i="8"/>
  <c r="K1777" i="8"/>
  <c r="K1776" i="8"/>
  <c r="K1775" i="8"/>
  <c r="K1774" i="8"/>
  <c r="K1773" i="8"/>
  <c r="K1772" i="8"/>
  <c r="K1771" i="8"/>
  <c r="K1770" i="8"/>
  <c r="K1769" i="8"/>
  <c r="K1768" i="8"/>
  <c r="K1767" i="8"/>
  <c r="K1766" i="8"/>
  <c r="K1765" i="8"/>
  <c r="K1764" i="8"/>
  <c r="K1763" i="8"/>
  <c r="K1762" i="8"/>
  <c r="K1761" i="8"/>
  <c r="K1760" i="8"/>
  <c r="K1749" i="8"/>
  <c r="K1748" i="8"/>
  <c r="K1747" i="8"/>
  <c r="K1746" i="8"/>
  <c r="K1745" i="8"/>
  <c r="K1744" i="8"/>
  <c r="K1743" i="8"/>
  <c r="K1742" i="8"/>
  <c r="K1741" i="8"/>
  <c r="K1740" i="8"/>
  <c r="K1739" i="8"/>
  <c r="K1738" i="8"/>
  <c r="K1737" i="8"/>
  <c r="K1736" i="8"/>
  <c r="K1735" i="8"/>
  <c r="K1734" i="8"/>
  <c r="K1733" i="8"/>
  <c r="K1732" i="8"/>
  <c r="K1731" i="8"/>
  <c r="K1730" i="8"/>
  <c r="K1729" i="8"/>
  <c r="K1728" i="8"/>
  <c r="K1727" i="8"/>
  <c r="K1726" i="8"/>
  <c r="K1725" i="8"/>
  <c r="K1724" i="8"/>
  <c r="K1723" i="8"/>
  <c r="K1722" i="8"/>
  <c r="K1721" i="8"/>
  <c r="K1720" i="8"/>
  <c r="K1719" i="8"/>
  <c r="K1718" i="8"/>
  <c r="K1717" i="8"/>
  <c r="K1716" i="8"/>
  <c r="K1715" i="8"/>
  <c r="K1714" i="8"/>
  <c r="K1713" i="8"/>
  <c r="K1712" i="8"/>
  <c r="K1711" i="8"/>
  <c r="K1710" i="8"/>
  <c r="K1709" i="8"/>
  <c r="K1708" i="8"/>
  <c r="K1707" i="8"/>
  <c r="K1706" i="8"/>
  <c r="K1705" i="8"/>
  <c r="K1704" i="8"/>
  <c r="K1703" i="8"/>
  <c r="K1702" i="8"/>
  <c r="K1701" i="8"/>
  <c r="K1700" i="8"/>
  <c r="K1689" i="8"/>
  <c r="K1688" i="8"/>
  <c r="K1687" i="8"/>
  <c r="K1686" i="8"/>
  <c r="K1685" i="8"/>
  <c r="K1684" i="8"/>
  <c r="K1683" i="8"/>
  <c r="K1682" i="8"/>
  <c r="K1681" i="8"/>
  <c r="K1680" i="8"/>
  <c r="K1679" i="8"/>
  <c r="K1678" i="8"/>
  <c r="K1677" i="8"/>
  <c r="K1676" i="8"/>
  <c r="K1675" i="8"/>
  <c r="K1674" i="8"/>
  <c r="K1673" i="8"/>
  <c r="K1672" i="8"/>
  <c r="K1671" i="8"/>
  <c r="K1670" i="8"/>
  <c r="K1669" i="8"/>
  <c r="K1668" i="8"/>
  <c r="K1667" i="8"/>
  <c r="K1666" i="8"/>
  <c r="K1665" i="8"/>
  <c r="K1664" i="8"/>
  <c r="K1663" i="8"/>
  <c r="K1662" i="8"/>
  <c r="K1661" i="8"/>
  <c r="K1660" i="8"/>
  <c r="K1659" i="8"/>
  <c r="K1658" i="8"/>
  <c r="K1657" i="8"/>
  <c r="K1656" i="8"/>
  <c r="K1655" i="8"/>
  <c r="K1654" i="8"/>
  <c r="K1653" i="8"/>
  <c r="K1652" i="8"/>
  <c r="K1651" i="8"/>
  <c r="K1650" i="8"/>
  <c r="K1649" i="8"/>
  <c r="K1648" i="8"/>
  <c r="K1647" i="8"/>
  <c r="K1646" i="8"/>
  <c r="K1645" i="8"/>
  <c r="K1644" i="8"/>
  <c r="K1643" i="8"/>
  <c r="K1642" i="8"/>
  <c r="K1641" i="8"/>
  <c r="K1640" i="8"/>
  <c r="K1629" i="8"/>
  <c r="K1628" i="8"/>
  <c r="K1627" i="8"/>
  <c r="K1626" i="8"/>
  <c r="K1625" i="8"/>
  <c r="K1624" i="8"/>
  <c r="K1623" i="8"/>
  <c r="K1622" i="8"/>
  <c r="K1621" i="8"/>
  <c r="K1620" i="8"/>
  <c r="K1619" i="8"/>
  <c r="K1618" i="8"/>
  <c r="K1617" i="8"/>
  <c r="K1616" i="8"/>
  <c r="K1615" i="8"/>
  <c r="K1614" i="8"/>
  <c r="K1613" i="8"/>
  <c r="K1612" i="8"/>
  <c r="K1611" i="8"/>
  <c r="K1610" i="8"/>
  <c r="K1609" i="8"/>
  <c r="K1608" i="8"/>
  <c r="K1607" i="8"/>
  <c r="K1606" i="8"/>
  <c r="K1605" i="8"/>
  <c r="K1604" i="8"/>
  <c r="K1603" i="8"/>
  <c r="K1602" i="8"/>
  <c r="K1601" i="8"/>
  <c r="K1600" i="8"/>
  <c r="K1599" i="8"/>
  <c r="K1598" i="8"/>
  <c r="K1597" i="8"/>
  <c r="K1596" i="8"/>
  <c r="K1595" i="8"/>
  <c r="K1594" i="8"/>
  <c r="K1593" i="8"/>
  <c r="K1592" i="8"/>
  <c r="K1591" i="8"/>
  <c r="K1590" i="8"/>
  <c r="K1589" i="8"/>
  <c r="K1588" i="8"/>
  <c r="K1587" i="8"/>
  <c r="K1586" i="8"/>
  <c r="K1585" i="8"/>
  <c r="K1584" i="8"/>
  <c r="K1583" i="8"/>
  <c r="K1582" i="8"/>
  <c r="K1581" i="8"/>
  <c r="K1580" i="8"/>
  <c r="K1569" i="8"/>
  <c r="K1568" i="8"/>
  <c r="K1567" i="8"/>
  <c r="K1566" i="8"/>
  <c r="K1565" i="8"/>
  <c r="K1564" i="8"/>
  <c r="K1563" i="8"/>
  <c r="K1562" i="8"/>
  <c r="K1561" i="8"/>
  <c r="K1560" i="8"/>
  <c r="K1559" i="8"/>
  <c r="K1558" i="8"/>
  <c r="K1557" i="8"/>
  <c r="K1556" i="8"/>
  <c r="K1555" i="8"/>
  <c r="K1554" i="8"/>
  <c r="K1553" i="8"/>
  <c r="K1552" i="8"/>
  <c r="K1551" i="8"/>
  <c r="K1550" i="8"/>
  <c r="K1549" i="8"/>
  <c r="K1548" i="8"/>
  <c r="K1547" i="8"/>
  <c r="K1546" i="8"/>
  <c r="K1545" i="8"/>
  <c r="K1544" i="8"/>
  <c r="K1543" i="8"/>
  <c r="K1542" i="8"/>
  <c r="K1541" i="8"/>
  <c r="K1540" i="8"/>
  <c r="K1539" i="8"/>
  <c r="K1538" i="8"/>
  <c r="K1537" i="8"/>
  <c r="K1536" i="8"/>
  <c r="K1535" i="8"/>
  <c r="K1534" i="8"/>
  <c r="K1533" i="8"/>
  <c r="K1532" i="8"/>
  <c r="K1531" i="8"/>
  <c r="K1530" i="8"/>
  <c r="K1529" i="8"/>
  <c r="K1528" i="8"/>
  <c r="K1527" i="8"/>
  <c r="K1526" i="8"/>
  <c r="K1525" i="8"/>
  <c r="K1524" i="8"/>
  <c r="K1523" i="8"/>
  <c r="K1522" i="8"/>
  <c r="K1521" i="8"/>
  <c r="K1520" i="8"/>
  <c r="K1509" i="8"/>
  <c r="K1508" i="8"/>
  <c r="K1507" i="8"/>
  <c r="K1506" i="8"/>
  <c r="K1505" i="8"/>
  <c r="K1504" i="8"/>
  <c r="K1503" i="8"/>
  <c r="K1502" i="8"/>
  <c r="K1501" i="8"/>
  <c r="K1500" i="8"/>
  <c r="K1499" i="8"/>
  <c r="K1498" i="8"/>
  <c r="K1497" i="8"/>
  <c r="K1496" i="8"/>
  <c r="K1495" i="8"/>
  <c r="K1494" i="8"/>
  <c r="K1493" i="8"/>
  <c r="K1492" i="8"/>
  <c r="K1491" i="8"/>
  <c r="K1490" i="8"/>
  <c r="K1489" i="8"/>
  <c r="K1488" i="8"/>
  <c r="K1487" i="8"/>
  <c r="K1486" i="8"/>
  <c r="K1485" i="8"/>
  <c r="K1484" i="8"/>
  <c r="K1483" i="8"/>
  <c r="K1482" i="8"/>
  <c r="K1481" i="8"/>
  <c r="K1480" i="8"/>
  <c r="K1479" i="8"/>
  <c r="K1478" i="8"/>
  <c r="K1477" i="8"/>
  <c r="K1476" i="8"/>
  <c r="K1475" i="8"/>
  <c r="K1474" i="8"/>
  <c r="K1473" i="8"/>
  <c r="K1472" i="8"/>
  <c r="K1471" i="8"/>
  <c r="K1470" i="8"/>
  <c r="K1469" i="8"/>
  <c r="K1468" i="8"/>
  <c r="K1467" i="8"/>
  <c r="K1466" i="8"/>
  <c r="K1465" i="8"/>
  <c r="K1464" i="8"/>
  <c r="K1463" i="8"/>
  <c r="K1462" i="8"/>
  <c r="K1461" i="8"/>
  <c r="K1460" i="8"/>
  <c r="K1449" i="8"/>
  <c r="K1448" i="8"/>
  <c r="K1447" i="8"/>
  <c r="K1446" i="8"/>
  <c r="K1445" i="8"/>
  <c r="K1444" i="8"/>
  <c r="K1443" i="8"/>
  <c r="K1442" i="8"/>
  <c r="K1441" i="8"/>
  <c r="K1440" i="8"/>
  <c r="K1439" i="8"/>
  <c r="K1438" i="8"/>
  <c r="K1437" i="8"/>
  <c r="K1436" i="8"/>
  <c r="K1435" i="8"/>
  <c r="K1434" i="8"/>
  <c r="K1433" i="8"/>
  <c r="K1432" i="8"/>
  <c r="K1431" i="8"/>
  <c r="K1430" i="8"/>
  <c r="K1429" i="8"/>
  <c r="K1428" i="8"/>
  <c r="K1427" i="8"/>
  <c r="K1426" i="8"/>
  <c r="K1425" i="8"/>
  <c r="K1424" i="8"/>
  <c r="K1423" i="8"/>
  <c r="K1422" i="8"/>
  <c r="K1421" i="8"/>
  <c r="K1420" i="8"/>
  <c r="K1419" i="8"/>
  <c r="K1418" i="8"/>
  <c r="K1417" i="8"/>
  <c r="K1416" i="8"/>
  <c r="K1415" i="8"/>
  <c r="K1414" i="8"/>
  <c r="K1413" i="8"/>
  <c r="K1412" i="8"/>
  <c r="K1411" i="8"/>
  <c r="K1410" i="8"/>
  <c r="K1409" i="8"/>
  <c r="K1408" i="8"/>
  <c r="K1407" i="8"/>
  <c r="K1406" i="8"/>
  <c r="K1405" i="8"/>
  <c r="K1404" i="8"/>
  <c r="K1403" i="8"/>
  <c r="K1402" i="8"/>
  <c r="K1401" i="8"/>
  <c r="K1400" i="8"/>
  <c r="K1389" i="8"/>
  <c r="K1388" i="8"/>
  <c r="K1387" i="8"/>
  <c r="K1386" i="8"/>
  <c r="K1385" i="8"/>
  <c r="K1384" i="8"/>
  <c r="K1383" i="8"/>
  <c r="K1382" i="8"/>
  <c r="K1381" i="8"/>
  <c r="K1380" i="8"/>
  <c r="K1379" i="8"/>
  <c r="K1378" i="8"/>
  <c r="K1377" i="8"/>
  <c r="K1376" i="8"/>
  <c r="K1375" i="8"/>
  <c r="K1374" i="8"/>
  <c r="K1373" i="8"/>
  <c r="K1372" i="8"/>
  <c r="K1371" i="8"/>
  <c r="K1370" i="8"/>
  <c r="K1369" i="8"/>
  <c r="K1368" i="8"/>
  <c r="K1367" i="8"/>
  <c r="K1366" i="8"/>
  <c r="K1365" i="8"/>
  <c r="K1364" i="8"/>
  <c r="K1363" i="8"/>
  <c r="K1362" i="8"/>
  <c r="K1361" i="8"/>
  <c r="K1360" i="8"/>
  <c r="K1359" i="8"/>
  <c r="K1358" i="8"/>
  <c r="K1357" i="8"/>
  <c r="K1356" i="8"/>
  <c r="K1355" i="8"/>
  <c r="K1354" i="8"/>
  <c r="K1353" i="8"/>
  <c r="K1352" i="8"/>
  <c r="K1351" i="8"/>
  <c r="K1350" i="8"/>
  <c r="K1349" i="8"/>
  <c r="K1348" i="8"/>
  <c r="K1347" i="8"/>
  <c r="K1346" i="8"/>
  <c r="K1345" i="8"/>
  <c r="K1344" i="8"/>
  <c r="K1343" i="8"/>
  <c r="K1342" i="8"/>
  <c r="K1341" i="8"/>
  <c r="K1340" i="8"/>
  <c r="J1869" i="8"/>
  <c r="J1868" i="8"/>
  <c r="J1867" i="8"/>
  <c r="G1867" i="8"/>
  <c r="F1869" i="8"/>
  <c r="G1869" i="8" s="1"/>
  <c r="J1866" i="8"/>
  <c r="G1866" i="8"/>
  <c r="J1865" i="8"/>
  <c r="G1865" i="8"/>
  <c r="J1864" i="8"/>
  <c r="G1864" i="8"/>
  <c r="J1863" i="8"/>
  <c r="J1862" i="8"/>
  <c r="J1861" i="8"/>
  <c r="G1861" i="8"/>
  <c r="F1863" i="8"/>
  <c r="G1863" i="8" s="1"/>
  <c r="J1860" i="8"/>
  <c r="J1859" i="8"/>
  <c r="J1858" i="8"/>
  <c r="F1858" i="8"/>
  <c r="G1858" i="8"/>
  <c r="J1857" i="8"/>
  <c r="J1856" i="8"/>
  <c r="J1855" i="8"/>
  <c r="F1855" i="8"/>
  <c r="G1855" i="8" s="1"/>
  <c r="J1854" i="8"/>
  <c r="J1853" i="8"/>
  <c r="J1852" i="8"/>
  <c r="F1852" i="8"/>
  <c r="G1852" i="8"/>
  <c r="J1851" i="8"/>
  <c r="J1850" i="8"/>
  <c r="J1849" i="8"/>
  <c r="F1849" i="8"/>
  <c r="G1849" i="8" s="1"/>
  <c r="J1848" i="8"/>
  <c r="J1847" i="8"/>
  <c r="J1846" i="8"/>
  <c r="F1846" i="8"/>
  <c r="G1846" i="8"/>
  <c r="J1845" i="8"/>
  <c r="J1844" i="8"/>
  <c r="J1843" i="8"/>
  <c r="F1843" i="8"/>
  <c r="G1843" i="8" s="1"/>
  <c r="J1842" i="8"/>
  <c r="J1841" i="8"/>
  <c r="J1840" i="8"/>
  <c r="F1840" i="8"/>
  <c r="G1840" i="8"/>
  <c r="J1839" i="8"/>
  <c r="J1838" i="8"/>
  <c r="J1837" i="8"/>
  <c r="F1837" i="8"/>
  <c r="G1837" i="8" s="1"/>
  <c r="J1836" i="8"/>
  <c r="J1835" i="8"/>
  <c r="J1834" i="8"/>
  <c r="F1834" i="8"/>
  <c r="G1834" i="8"/>
  <c r="J1833" i="8"/>
  <c r="J1832" i="8"/>
  <c r="J1831" i="8"/>
  <c r="F1831" i="8"/>
  <c r="G1831" i="8" s="1"/>
  <c r="J1830" i="8"/>
  <c r="J1829" i="8"/>
  <c r="J1828" i="8"/>
  <c r="F1828" i="8"/>
  <c r="G1828" i="8"/>
  <c r="J1827" i="8"/>
  <c r="J1826" i="8"/>
  <c r="J1825" i="8"/>
  <c r="F1825" i="8"/>
  <c r="G1825" i="8" s="1"/>
  <c r="J1824" i="8"/>
  <c r="J1823" i="8"/>
  <c r="J1822" i="8"/>
  <c r="F1822" i="8"/>
  <c r="G1822" i="8"/>
  <c r="J1821" i="8"/>
  <c r="J1820" i="8"/>
  <c r="J1819" i="8"/>
  <c r="F1819" i="8"/>
  <c r="G1819" i="8" s="1"/>
  <c r="J1809" i="8"/>
  <c r="J1808" i="8"/>
  <c r="J1807" i="8"/>
  <c r="G1807" i="8"/>
  <c r="F1808" i="8"/>
  <c r="G1808" i="8" s="1"/>
  <c r="J1806" i="8"/>
  <c r="G1806" i="8"/>
  <c r="J1805" i="8"/>
  <c r="G1805" i="8"/>
  <c r="J1804" i="8"/>
  <c r="G1804" i="8"/>
  <c r="J1803" i="8"/>
  <c r="J1802" i="8"/>
  <c r="J1801" i="8"/>
  <c r="G1801" i="8"/>
  <c r="F1802" i="8"/>
  <c r="G1802" i="8" s="1"/>
  <c r="J1800" i="8"/>
  <c r="J1799" i="8"/>
  <c r="J1798" i="8"/>
  <c r="F1798" i="8"/>
  <c r="G1798" i="8"/>
  <c r="J1797" i="8"/>
  <c r="J1796" i="8"/>
  <c r="J1795" i="8"/>
  <c r="F1795" i="8"/>
  <c r="G1795" i="8" s="1"/>
  <c r="J1794" i="8"/>
  <c r="J1793" i="8"/>
  <c r="J1792" i="8"/>
  <c r="F1792" i="8"/>
  <c r="G1792" i="8"/>
  <c r="J1791" i="8"/>
  <c r="J1790" i="8"/>
  <c r="J1789" i="8"/>
  <c r="F1789" i="8"/>
  <c r="G1789" i="8" s="1"/>
  <c r="J1788" i="8"/>
  <c r="J1787" i="8"/>
  <c r="J1786" i="8"/>
  <c r="F1786" i="8"/>
  <c r="G1786" i="8"/>
  <c r="J1785" i="8"/>
  <c r="J1784" i="8"/>
  <c r="J1783" i="8"/>
  <c r="F1783" i="8"/>
  <c r="G1783" i="8" s="1"/>
  <c r="J1782" i="8"/>
  <c r="J1781" i="8"/>
  <c r="J1780" i="8"/>
  <c r="F1780" i="8"/>
  <c r="G1780" i="8"/>
  <c r="J1779" i="8"/>
  <c r="J1778" i="8"/>
  <c r="J1777" i="8"/>
  <c r="F1777" i="8"/>
  <c r="G1777" i="8" s="1"/>
  <c r="J1776" i="8"/>
  <c r="J1775" i="8"/>
  <c r="J1774" i="8"/>
  <c r="F1774" i="8"/>
  <c r="G1774" i="8"/>
  <c r="J1773" i="8"/>
  <c r="J1772" i="8"/>
  <c r="J1771" i="8"/>
  <c r="F1771" i="8"/>
  <c r="G1771" i="8" s="1"/>
  <c r="J1770" i="8"/>
  <c r="J1769" i="8"/>
  <c r="J1768" i="8"/>
  <c r="F1768" i="8"/>
  <c r="G1768" i="8"/>
  <c r="J1767" i="8"/>
  <c r="J1766" i="8"/>
  <c r="J1765" i="8"/>
  <c r="F1765" i="8"/>
  <c r="G1765" i="8" s="1"/>
  <c r="J1764" i="8"/>
  <c r="J1763" i="8"/>
  <c r="J1762" i="8"/>
  <c r="F1762" i="8"/>
  <c r="G1762" i="8"/>
  <c r="J1761" i="8"/>
  <c r="J1760" i="8"/>
  <c r="J1759" i="8"/>
  <c r="F1759" i="8"/>
  <c r="G1759" i="8" s="1"/>
  <c r="J1749" i="8"/>
  <c r="J1748" i="8"/>
  <c r="J1747" i="8"/>
  <c r="G1747" i="8"/>
  <c r="F1749" i="8"/>
  <c r="G1749" i="8" s="1"/>
  <c r="J1746" i="8"/>
  <c r="G1746" i="8"/>
  <c r="J1745" i="8"/>
  <c r="G1745" i="8"/>
  <c r="J1744" i="8"/>
  <c r="G1744" i="8"/>
  <c r="J1743" i="8"/>
  <c r="J1742" i="8"/>
  <c r="J1741" i="8"/>
  <c r="G1741" i="8"/>
  <c r="F1743" i="8"/>
  <c r="G1743" i="8" s="1"/>
  <c r="J1740" i="8"/>
  <c r="J1739" i="8"/>
  <c r="J1738" i="8"/>
  <c r="F1738" i="8"/>
  <c r="G1738" i="8"/>
  <c r="J1737" i="8"/>
  <c r="J1736" i="8"/>
  <c r="J1735" i="8"/>
  <c r="F1735" i="8"/>
  <c r="G1735" i="8" s="1"/>
  <c r="J1734" i="8"/>
  <c r="J1733" i="8"/>
  <c r="J1732" i="8"/>
  <c r="F1732" i="8"/>
  <c r="G1732" i="8"/>
  <c r="J1731" i="8"/>
  <c r="J1730" i="8"/>
  <c r="J1729" i="8"/>
  <c r="F1729" i="8"/>
  <c r="G1729" i="8" s="1"/>
  <c r="J1728" i="8"/>
  <c r="J1727" i="8"/>
  <c r="J1726" i="8"/>
  <c r="F1726" i="8"/>
  <c r="G1726" i="8"/>
  <c r="J1725" i="8"/>
  <c r="J1724" i="8"/>
  <c r="J1723" i="8"/>
  <c r="F1723" i="8"/>
  <c r="G1723" i="8" s="1"/>
  <c r="J1722" i="8"/>
  <c r="J1721" i="8"/>
  <c r="J1720" i="8"/>
  <c r="F1720" i="8"/>
  <c r="G1720" i="8"/>
  <c r="J1719" i="8"/>
  <c r="J1718" i="8"/>
  <c r="J1717" i="8"/>
  <c r="F1717" i="8"/>
  <c r="G1717" i="8" s="1"/>
  <c r="J1716" i="8"/>
  <c r="J1715" i="8"/>
  <c r="J1714" i="8"/>
  <c r="F1714" i="8"/>
  <c r="G1714" i="8"/>
  <c r="J1713" i="8"/>
  <c r="J1712" i="8"/>
  <c r="J1711" i="8"/>
  <c r="F1711" i="8"/>
  <c r="G1711" i="8" s="1"/>
  <c r="J1710" i="8"/>
  <c r="J1709" i="8"/>
  <c r="J1708" i="8"/>
  <c r="F1708" i="8"/>
  <c r="G1708" i="8"/>
  <c r="J1707" i="8"/>
  <c r="J1706" i="8"/>
  <c r="J1705" i="8"/>
  <c r="F1705" i="8"/>
  <c r="G1705" i="8" s="1"/>
  <c r="F1707" i="8" s="1"/>
  <c r="G1707" i="8" s="1"/>
  <c r="J1704" i="8"/>
  <c r="J1703" i="8"/>
  <c r="J1702" i="8"/>
  <c r="F1702" i="8"/>
  <c r="G1702" i="8"/>
  <c r="F1703" i="8" s="1"/>
  <c r="G1703" i="8" s="1"/>
  <c r="J1701" i="8"/>
  <c r="J1700" i="8"/>
  <c r="J1699" i="8"/>
  <c r="F1699" i="8"/>
  <c r="G1699" i="8" s="1"/>
  <c r="F1700" i="8" s="1"/>
  <c r="G1700" i="8" s="1"/>
  <c r="J1689" i="8"/>
  <c r="J1688" i="8"/>
  <c r="J1687" i="8"/>
  <c r="G1687" i="8"/>
  <c r="J1686" i="8"/>
  <c r="G1686" i="8"/>
  <c r="J1685" i="8"/>
  <c r="G1685" i="8"/>
  <c r="J1684" i="8"/>
  <c r="G1684" i="8"/>
  <c r="J1683" i="8"/>
  <c r="J1682" i="8"/>
  <c r="J1681" i="8"/>
  <c r="G1681" i="8"/>
  <c r="J1680" i="8"/>
  <c r="J1679" i="8"/>
  <c r="J1678" i="8"/>
  <c r="F1678" i="8"/>
  <c r="G1678" i="8"/>
  <c r="F1680" i="8" s="1"/>
  <c r="G1680" i="8" s="1"/>
  <c r="J1677" i="8"/>
  <c r="J1676" i="8"/>
  <c r="J1675" i="8"/>
  <c r="F1675" i="8"/>
  <c r="G1675" i="8" s="1"/>
  <c r="F1677" i="8" s="1"/>
  <c r="G1677" i="8" s="1"/>
  <c r="J1674" i="8"/>
  <c r="J1673" i="8"/>
  <c r="J1672" i="8"/>
  <c r="F1672" i="8"/>
  <c r="G1672" i="8"/>
  <c r="F1673" i="8" s="1"/>
  <c r="G1673" i="8" s="1"/>
  <c r="J1671" i="8"/>
  <c r="J1670" i="8"/>
  <c r="J1669" i="8"/>
  <c r="F1669" i="8"/>
  <c r="G1669" i="8" s="1"/>
  <c r="F1671" i="8" s="1"/>
  <c r="G1671" i="8" s="1"/>
  <c r="J1668" i="8"/>
  <c r="J1667" i="8"/>
  <c r="J1666" i="8"/>
  <c r="F1666" i="8"/>
  <c r="G1666" i="8"/>
  <c r="F1667" i="8" s="1"/>
  <c r="G1667" i="8" s="1"/>
  <c r="J1665" i="8"/>
  <c r="J1664" i="8"/>
  <c r="J1663" i="8"/>
  <c r="F1663" i="8"/>
  <c r="G1663" i="8" s="1"/>
  <c r="F1665" i="8" s="1"/>
  <c r="G1665" i="8" s="1"/>
  <c r="J1662" i="8"/>
  <c r="J1661" i="8"/>
  <c r="J1660" i="8"/>
  <c r="F1660" i="8"/>
  <c r="G1660" i="8"/>
  <c r="F1661" i="8" s="1"/>
  <c r="G1661" i="8" s="1"/>
  <c r="J1659" i="8"/>
  <c r="J1658" i="8"/>
  <c r="J1657" i="8"/>
  <c r="F1657" i="8"/>
  <c r="G1657" i="8" s="1"/>
  <c r="F1659" i="8" s="1"/>
  <c r="G1659" i="8" s="1"/>
  <c r="J1656" i="8"/>
  <c r="J1655" i="8"/>
  <c r="J1654" i="8"/>
  <c r="F1654" i="8"/>
  <c r="G1654" i="8"/>
  <c r="F1656" i="8" s="1"/>
  <c r="G1656" i="8" s="1"/>
  <c r="J1653" i="8"/>
  <c r="J1652" i="8"/>
  <c r="J1651" i="8"/>
  <c r="F1651" i="8"/>
  <c r="G1651" i="8" s="1"/>
  <c r="F1653" i="8" s="1"/>
  <c r="G1653" i="8" s="1"/>
  <c r="J1650" i="8"/>
  <c r="J1649" i="8"/>
  <c r="J1648" i="8"/>
  <c r="F1648" i="8"/>
  <c r="G1648" i="8"/>
  <c r="F1649" i="8" s="1"/>
  <c r="G1649" i="8" s="1"/>
  <c r="J1647" i="8"/>
  <c r="J1646" i="8"/>
  <c r="J1645" i="8"/>
  <c r="F1645" i="8"/>
  <c r="G1645" i="8" s="1"/>
  <c r="F1646" i="8" s="1"/>
  <c r="G1646" i="8" s="1"/>
  <c r="J1644" i="8"/>
  <c r="J1643" i="8"/>
  <c r="J1642" i="8"/>
  <c r="F1642" i="8"/>
  <c r="G1642" i="8"/>
  <c r="F1644" i="8" s="1"/>
  <c r="G1644" i="8" s="1"/>
  <c r="J1641" i="8"/>
  <c r="J1640" i="8"/>
  <c r="J1639" i="8"/>
  <c r="F1639" i="8"/>
  <c r="G1639" i="8" s="1"/>
  <c r="F1640" i="8" s="1"/>
  <c r="G1640" i="8" s="1"/>
  <c r="J1629" i="8"/>
  <c r="J1628" i="8"/>
  <c r="J1627" i="8"/>
  <c r="G1627" i="8"/>
  <c r="F1629" i="8"/>
  <c r="G1629" i="8" s="1"/>
  <c r="J1626" i="8"/>
  <c r="G1626" i="8"/>
  <c r="J1625" i="8"/>
  <c r="G1625" i="8"/>
  <c r="J1624" i="8"/>
  <c r="G1624" i="8"/>
  <c r="J1623" i="8"/>
  <c r="J1622" i="8"/>
  <c r="J1621" i="8"/>
  <c r="G1621" i="8"/>
  <c r="F1623" i="8"/>
  <c r="G1623" i="8" s="1"/>
  <c r="J1620" i="8"/>
  <c r="J1619" i="8"/>
  <c r="J1618" i="8"/>
  <c r="F1618" i="8"/>
  <c r="G1618" i="8"/>
  <c r="F1620" i="8" s="1"/>
  <c r="G1620" i="8" s="1"/>
  <c r="J1617" i="8"/>
  <c r="J1616" i="8"/>
  <c r="J1615" i="8"/>
  <c r="F1615" i="8"/>
  <c r="G1615" i="8" s="1"/>
  <c r="F1617" i="8" s="1"/>
  <c r="G1617" i="8" s="1"/>
  <c r="J1614" i="8"/>
  <c r="J1613" i="8"/>
  <c r="J1612" i="8"/>
  <c r="F1612" i="8"/>
  <c r="G1612" i="8"/>
  <c r="F1614" i="8" s="1"/>
  <c r="G1614" i="8" s="1"/>
  <c r="J1611" i="8"/>
  <c r="J1610" i="8"/>
  <c r="J1609" i="8"/>
  <c r="F1609" i="8"/>
  <c r="G1609" i="8" s="1"/>
  <c r="F1611" i="8" s="1"/>
  <c r="G1611" i="8" s="1"/>
  <c r="J1608" i="8"/>
  <c r="J1607" i="8"/>
  <c r="J1606" i="8"/>
  <c r="F1606" i="8"/>
  <c r="G1606" i="8"/>
  <c r="F1608" i="8" s="1"/>
  <c r="G1608" i="8" s="1"/>
  <c r="J1605" i="8"/>
  <c r="J1604" i="8"/>
  <c r="J1603" i="8"/>
  <c r="F1603" i="8"/>
  <c r="G1603" i="8" s="1"/>
  <c r="F1605" i="8" s="1"/>
  <c r="G1605" i="8" s="1"/>
  <c r="J1602" i="8"/>
  <c r="J1601" i="8"/>
  <c r="J1600" i="8"/>
  <c r="F1600" i="8"/>
  <c r="G1600" i="8"/>
  <c r="F1602" i="8" s="1"/>
  <c r="G1602" i="8" s="1"/>
  <c r="J1599" i="8"/>
  <c r="J1598" i="8"/>
  <c r="J1597" i="8"/>
  <c r="F1597" i="8"/>
  <c r="G1597" i="8" s="1"/>
  <c r="F1599" i="8" s="1"/>
  <c r="G1599" i="8" s="1"/>
  <c r="J1596" i="8"/>
  <c r="J1595" i="8"/>
  <c r="J1594" i="8"/>
  <c r="F1594" i="8"/>
  <c r="G1594" i="8"/>
  <c r="F1596" i="8" s="1"/>
  <c r="G1596" i="8" s="1"/>
  <c r="J1593" i="8"/>
  <c r="J1592" i="8"/>
  <c r="J1591" i="8"/>
  <c r="F1591" i="8"/>
  <c r="G1591" i="8" s="1"/>
  <c r="F1593" i="8" s="1"/>
  <c r="G1593" i="8" s="1"/>
  <c r="J1590" i="8"/>
  <c r="J1589" i="8"/>
  <c r="J1588" i="8"/>
  <c r="F1588" i="8"/>
  <c r="G1588" i="8"/>
  <c r="F1590" i="8" s="1"/>
  <c r="G1590" i="8" s="1"/>
  <c r="J1587" i="8"/>
  <c r="J1586" i="8"/>
  <c r="J1585" i="8"/>
  <c r="F1585" i="8"/>
  <c r="G1585" i="8" s="1"/>
  <c r="F1587" i="8" s="1"/>
  <c r="G1587" i="8" s="1"/>
  <c r="J1584" i="8"/>
  <c r="J1583" i="8"/>
  <c r="J1582" i="8"/>
  <c r="F1582" i="8"/>
  <c r="G1582" i="8"/>
  <c r="F1584" i="8" s="1"/>
  <c r="G1584" i="8" s="1"/>
  <c r="J1581" i="8"/>
  <c r="J1580" i="8"/>
  <c r="J1579" i="8"/>
  <c r="F1579" i="8"/>
  <c r="G1579" i="8" s="1"/>
  <c r="J1569" i="8"/>
  <c r="J1568" i="8"/>
  <c r="J1567" i="8"/>
  <c r="G1567" i="8"/>
  <c r="F1568" i="8"/>
  <c r="G1568" i="8" s="1"/>
  <c r="J1566" i="8"/>
  <c r="G1566" i="8"/>
  <c r="J1565" i="8"/>
  <c r="G1565" i="8"/>
  <c r="J1564" i="8"/>
  <c r="G1564" i="8"/>
  <c r="J1563" i="8"/>
  <c r="J1562" i="8"/>
  <c r="J1561" i="8"/>
  <c r="G1561" i="8"/>
  <c r="F1562" i="8"/>
  <c r="G1562" i="8" s="1"/>
  <c r="J1560" i="8"/>
  <c r="J1559" i="8"/>
  <c r="J1558" i="8"/>
  <c r="F1558" i="8"/>
  <c r="G1558" i="8"/>
  <c r="F1560" i="8" s="1"/>
  <c r="G1560" i="8" s="1"/>
  <c r="J1557" i="8"/>
  <c r="J1556" i="8"/>
  <c r="J1555" i="8"/>
  <c r="F1555" i="8"/>
  <c r="G1555" i="8" s="1"/>
  <c r="F1557" i="8"/>
  <c r="G1557" i="8" s="1"/>
  <c r="J1554" i="8"/>
  <c r="J1553" i="8"/>
  <c r="J1552" i="8"/>
  <c r="F1552" i="8"/>
  <c r="G1552" i="8"/>
  <c r="F1554" i="8" s="1"/>
  <c r="G1554" i="8" s="1"/>
  <c r="J1551" i="8"/>
  <c r="J1550" i="8"/>
  <c r="J1549" i="8"/>
  <c r="F1549" i="8"/>
  <c r="G1549" i="8" s="1"/>
  <c r="F1551" i="8" s="1"/>
  <c r="G1551" i="8" s="1"/>
  <c r="J1548" i="8"/>
  <c r="J1547" i="8"/>
  <c r="J1546" i="8"/>
  <c r="F1546" i="8"/>
  <c r="G1546" i="8"/>
  <c r="F1548" i="8" s="1"/>
  <c r="G1548" i="8" s="1"/>
  <c r="J1545" i="8"/>
  <c r="J1544" i="8"/>
  <c r="J1543" i="8"/>
  <c r="F1543" i="8"/>
  <c r="G1543" i="8" s="1"/>
  <c r="F1545" i="8"/>
  <c r="G1545" i="8" s="1"/>
  <c r="J1542" i="8"/>
  <c r="J1541" i="8"/>
  <c r="J1540" i="8"/>
  <c r="F1540" i="8"/>
  <c r="G1540" i="8"/>
  <c r="F1542" i="8" s="1"/>
  <c r="G1542" i="8" s="1"/>
  <c r="J1539" i="8"/>
  <c r="J1538" i="8"/>
  <c r="J1537" i="8"/>
  <c r="F1537" i="8"/>
  <c r="G1537" i="8" s="1"/>
  <c r="F1539" i="8" s="1"/>
  <c r="G1539" i="8" s="1"/>
  <c r="J1536" i="8"/>
  <c r="J1535" i="8"/>
  <c r="J1534" i="8"/>
  <c r="F1534" i="8"/>
  <c r="G1534" i="8"/>
  <c r="F1536" i="8" s="1"/>
  <c r="G1536" i="8" s="1"/>
  <c r="J1533" i="8"/>
  <c r="J1532" i="8"/>
  <c r="J1531" i="8"/>
  <c r="F1531" i="8"/>
  <c r="G1531" i="8" s="1"/>
  <c r="F1533" i="8"/>
  <c r="G1533" i="8" s="1"/>
  <c r="J1530" i="8"/>
  <c r="J1529" i="8"/>
  <c r="J1528" i="8"/>
  <c r="F1528" i="8"/>
  <c r="G1528" i="8"/>
  <c r="F1530" i="8" s="1"/>
  <c r="G1530" i="8" s="1"/>
  <c r="J1527" i="8"/>
  <c r="J1526" i="8"/>
  <c r="J1525" i="8"/>
  <c r="F1525" i="8"/>
  <c r="G1525" i="8" s="1"/>
  <c r="F1527" i="8" s="1"/>
  <c r="G1527" i="8" s="1"/>
  <c r="J1524" i="8"/>
  <c r="J1523" i="8"/>
  <c r="J1522" i="8"/>
  <c r="F1522" i="8"/>
  <c r="G1522" i="8"/>
  <c r="F1524" i="8" s="1"/>
  <c r="G1524" i="8" s="1"/>
  <c r="J1521" i="8"/>
  <c r="J1520" i="8"/>
  <c r="J1519" i="8"/>
  <c r="F1519" i="8"/>
  <c r="G1519" i="8" s="1"/>
  <c r="J1509" i="8"/>
  <c r="J1508" i="8"/>
  <c r="J1507" i="8"/>
  <c r="G1507" i="8"/>
  <c r="F1509" i="8"/>
  <c r="G1509" i="8" s="1"/>
  <c r="J1506" i="8"/>
  <c r="G1506" i="8"/>
  <c r="J1505" i="8"/>
  <c r="G1505" i="8"/>
  <c r="J1504" i="8"/>
  <c r="G1504" i="8"/>
  <c r="J1503" i="8"/>
  <c r="J1502" i="8"/>
  <c r="J1501" i="8"/>
  <c r="G1501" i="8"/>
  <c r="F1503" i="8"/>
  <c r="G1503" i="8" s="1"/>
  <c r="J1500" i="8"/>
  <c r="J1499" i="8"/>
  <c r="J1498" i="8"/>
  <c r="F1498" i="8"/>
  <c r="G1498" i="8"/>
  <c r="J1497" i="8"/>
  <c r="J1496" i="8"/>
  <c r="J1495" i="8"/>
  <c r="F1495" i="8"/>
  <c r="G1495" i="8" s="1"/>
  <c r="J1494" i="8"/>
  <c r="J1493" i="8"/>
  <c r="J1492" i="8"/>
  <c r="F1492" i="8"/>
  <c r="G1492" i="8"/>
  <c r="J1491" i="8"/>
  <c r="J1490" i="8"/>
  <c r="J1489" i="8"/>
  <c r="F1489" i="8"/>
  <c r="G1489" i="8" s="1"/>
  <c r="J1488" i="8"/>
  <c r="J1487" i="8"/>
  <c r="J1486" i="8"/>
  <c r="F1486" i="8"/>
  <c r="G1486" i="8"/>
  <c r="J1485" i="8"/>
  <c r="J1484" i="8"/>
  <c r="J1483" i="8"/>
  <c r="F1483" i="8"/>
  <c r="G1483" i="8" s="1"/>
  <c r="J1482" i="8"/>
  <c r="J1481" i="8"/>
  <c r="J1480" i="8"/>
  <c r="F1480" i="8"/>
  <c r="G1480" i="8"/>
  <c r="J1479" i="8"/>
  <c r="J1478" i="8"/>
  <c r="J1477" i="8"/>
  <c r="F1477" i="8"/>
  <c r="G1477" i="8" s="1"/>
  <c r="J1476" i="8"/>
  <c r="J1475" i="8"/>
  <c r="J1474" i="8"/>
  <c r="F1474" i="8"/>
  <c r="G1474" i="8"/>
  <c r="F1476" i="8" s="1"/>
  <c r="G1476" i="8"/>
  <c r="J1473" i="8"/>
  <c r="J1472" i="8"/>
  <c r="J1471" i="8"/>
  <c r="F1471" i="8"/>
  <c r="G1471" i="8" s="1"/>
  <c r="F1473" i="8" s="1"/>
  <c r="G1473" i="8" s="1"/>
  <c r="J1470" i="8"/>
  <c r="J1469" i="8"/>
  <c r="J1468" i="8"/>
  <c r="F1468" i="8"/>
  <c r="G1468" i="8"/>
  <c r="F1470" i="8" s="1"/>
  <c r="G1470" i="8" s="1"/>
  <c r="J1467" i="8"/>
  <c r="J1466" i="8"/>
  <c r="J1465" i="8"/>
  <c r="F1465" i="8"/>
  <c r="G1465" i="8" s="1"/>
  <c r="F1467" i="8"/>
  <c r="G1467" i="8" s="1"/>
  <c r="J1464" i="8"/>
  <c r="J1463" i="8"/>
  <c r="J1462" i="8"/>
  <c r="F1462" i="8"/>
  <c r="G1462" i="8"/>
  <c r="F1464" i="8" s="1"/>
  <c r="G1464" i="8"/>
  <c r="J1461" i="8"/>
  <c r="J1460" i="8"/>
  <c r="J1459" i="8"/>
  <c r="F1459" i="8"/>
  <c r="G1459" i="8" s="1"/>
  <c r="F1461" i="8" s="1"/>
  <c r="G1461" i="8" s="1"/>
  <c r="J1449" i="8"/>
  <c r="J1448" i="8"/>
  <c r="J1447" i="8"/>
  <c r="G1447" i="8"/>
  <c r="F1448" i="8"/>
  <c r="G1448" i="8" s="1"/>
  <c r="J1446" i="8"/>
  <c r="G1446" i="8"/>
  <c r="J1445" i="8"/>
  <c r="G1445" i="8"/>
  <c r="J1444" i="8"/>
  <c r="G1444" i="8"/>
  <c r="J1443" i="8"/>
  <c r="J1442" i="8"/>
  <c r="J1441" i="8"/>
  <c r="G1441" i="8"/>
  <c r="F1443" i="8"/>
  <c r="G1443" i="8" s="1"/>
  <c r="J1440" i="8"/>
  <c r="J1439" i="8"/>
  <c r="J1438" i="8"/>
  <c r="F1438" i="8"/>
  <c r="G1438" i="8"/>
  <c r="F1440" i="8" s="1"/>
  <c r="G1440" i="8" s="1"/>
  <c r="J1437" i="8"/>
  <c r="J1436" i="8"/>
  <c r="J1435" i="8"/>
  <c r="F1435" i="8"/>
  <c r="G1435" i="8" s="1"/>
  <c r="F1437" i="8"/>
  <c r="G1437" i="8" s="1"/>
  <c r="J1434" i="8"/>
  <c r="J1433" i="8"/>
  <c r="J1432" i="8"/>
  <c r="F1432" i="8"/>
  <c r="G1432" i="8"/>
  <c r="F1434" i="8" s="1"/>
  <c r="G1434" i="8"/>
  <c r="J1431" i="8"/>
  <c r="J1430" i="8"/>
  <c r="J1429" i="8"/>
  <c r="F1429" i="8"/>
  <c r="G1429" i="8" s="1"/>
  <c r="F1431" i="8" s="1"/>
  <c r="G1431" i="8" s="1"/>
  <c r="J1428" i="8"/>
  <c r="J1427" i="8"/>
  <c r="J1426" i="8"/>
  <c r="F1426" i="8"/>
  <c r="G1426" i="8"/>
  <c r="F1428" i="8" s="1"/>
  <c r="G1428" i="8"/>
  <c r="J1425" i="8"/>
  <c r="J1424" i="8"/>
  <c r="J1423" i="8"/>
  <c r="F1423" i="8"/>
  <c r="G1423" i="8" s="1"/>
  <c r="F1425" i="8"/>
  <c r="G1425" i="8" s="1"/>
  <c r="J1422" i="8"/>
  <c r="J1421" i="8"/>
  <c r="J1420" i="8"/>
  <c r="F1420" i="8"/>
  <c r="G1420" i="8"/>
  <c r="F1422" i="8" s="1"/>
  <c r="G1422" i="8"/>
  <c r="J1419" i="8"/>
  <c r="J1418" i="8"/>
  <c r="J1417" i="8"/>
  <c r="F1417" i="8"/>
  <c r="G1417" i="8" s="1"/>
  <c r="F1419" i="8"/>
  <c r="G1419" i="8" s="1"/>
  <c r="J1416" i="8"/>
  <c r="J1415" i="8"/>
  <c r="J1414" i="8"/>
  <c r="F1414" i="8"/>
  <c r="G1414" i="8"/>
  <c r="F1416" i="8" s="1"/>
  <c r="G1416" i="8" s="1"/>
  <c r="J1413" i="8"/>
  <c r="J1412" i="8"/>
  <c r="J1411" i="8"/>
  <c r="F1411" i="8"/>
  <c r="G1411" i="8" s="1"/>
  <c r="F1413" i="8"/>
  <c r="G1413" i="8" s="1"/>
  <c r="J1410" i="8"/>
  <c r="J1409" i="8"/>
  <c r="J1408" i="8"/>
  <c r="F1408" i="8"/>
  <c r="G1408" i="8"/>
  <c r="F1410" i="8" s="1"/>
  <c r="G1410" i="8"/>
  <c r="J1407" i="8"/>
  <c r="J1406" i="8"/>
  <c r="J1405" i="8"/>
  <c r="F1405" i="8"/>
  <c r="G1405" i="8" s="1"/>
  <c r="F1407" i="8" s="1"/>
  <c r="G1407" i="8" s="1"/>
  <c r="J1404" i="8"/>
  <c r="J1403" i="8"/>
  <c r="J1402" i="8"/>
  <c r="F1402" i="8"/>
  <c r="G1402" i="8"/>
  <c r="F1404" i="8" s="1"/>
  <c r="G1404" i="8"/>
  <c r="J1401" i="8"/>
  <c r="J1400" i="8"/>
  <c r="J1399" i="8"/>
  <c r="F1399" i="8"/>
  <c r="G1399" i="8" s="1"/>
  <c r="F1401" i="8"/>
  <c r="G1401" i="8" s="1"/>
  <c r="J1389" i="8"/>
  <c r="J1388" i="8"/>
  <c r="J1387" i="8"/>
  <c r="G1387" i="8"/>
  <c r="F1388" i="8"/>
  <c r="G1388" i="8" s="1"/>
  <c r="J1386" i="8"/>
  <c r="G1386" i="8"/>
  <c r="J1385" i="8"/>
  <c r="G1385" i="8"/>
  <c r="J1384" i="8"/>
  <c r="G1384" i="8"/>
  <c r="J1383" i="8"/>
  <c r="J1382" i="8"/>
  <c r="J1381" i="8"/>
  <c r="G1381" i="8"/>
  <c r="F1382" i="8"/>
  <c r="G1382" i="8" s="1"/>
  <c r="J1380" i="8"/>
  <c r="J1379" i="8"/>
  <c r="J1378" i="8"/>
  <c r="F1378" i="8"/>
  <c r="G1378" i="8"/>
  <c r="J1377" i="8"/>
  <c r="J1376" i="8"/>
  <c r="J1375" i="8"/>
  <c r="F1375" i="8"/>
  <c r="G1375" i="8" s="1"/>
  <c r="J1374" i="8"/>
  <c r="J1373" i="8"/>
  <c r="J1372" i="8"/>
  <c r="F1372" i="8"/>
  <c r="G1372" i="8"/>
  <c r="J1371" i="8"/>
  <c r="J1370" i="8"/>
  <c r="J1369" i="8"/>
  <c r="F1369" i="8"/>
  <c r="G1369" i="8" s="1"/>
  <c r="J1368" i="8"/>
  <c r="J1367" i="8"/>
  <c r="J1366" i="8"/>
  <c r="F1366" i="8"/>
  <c r="G1366" i="8"/>
  <c r="J1365" i="8"/>
  <c r="J1364" i="8"/>
  <c r="J1363" i="8"/>
  <c r="F1363" i="8"/>
  <c r="G1363" i="8" s="1"/>
  <c r="J1362" i="8"/>
  <c r="J1361" i="8"/>
  <c r="J1360" i="8"/>
  <c r="F1360" i="8"/>
  <c r="G1360" i="8"/>
  <c r="J1359" i="8"/>
  <c r="J1358" i="8"/>
  <c r="J1357" i="8"/>
  <c r="F1357" i="8"/>
  <c r="G1357" i="8" s="1"/>
  <c r="J1356" i="8"/>
  <c r="J1355" i="8"/>
  <c r="J1354" i="8"/>
  <c r="F1354" i="8"/>
  <c r="G1354" i="8"/>
  <c r="J1353" i="8"/>
  <c r="J1352" i="8"/>
  <c r="J1351" i="8"/>
  <c r="F1351" i="8"/>
  <c r="G1351" i="8" s="1"/>
  <c r="J1350" i="8"/>
  <c r="J1349" i="8"/>
  <c r="J1348" i="8"/>
  <c r="F1348" i="8"/>
  <c r="G1348" i="8"/>
  <c r="J1347" i="8"/>
  <c r="J1346" i="8"/>
  <c r="J1345" i="8"/>
  <c r="F1345" i="8"/>
  <c r="G1345" i="8" s="1"/>
  <c r="J1344" i="8"/>
  <c r="J1343" i="8"/>
  <c r="J1342" i="8"/>
  <c r="F1342" i="8"/>
  <c r="G1342" i="8"/>
  <c r="J1341" i="8"/>
  <c r="J1340" i="8"/>
  <c r="J1339" i="8"/>
  <c r="F1339" i="8"/>
  <c r="G1339" i="8" s="1"/>
  <c r="J1329" i="8"/>
  <c r="J1328" i="8"/>
  <c r="J1327" i="8"/>
  <c r="G1327" i="8"/>
  <c r="F1329" i="8"/>
  <c r="G1329" i="8" s="1"/>
  <c r="J1326" i="8"/>
  <c r="G1326" i="8"/>
  <c r="J1325" i="8"/>
  <c r="G1325" i="8"/>
  <c r="J1324" i="8"/>
  <c r="G1324" i="8"/>
  <c r="J1323" i="8"/>
  <c r="J1322" i="8"/>
  <c r="G1321" i="8"/>
  <c r="F1322" i="8" s="1"/>
  <c r="G1322" i="8"/>
  <c r="J1321" i="8"/>
  <c r="F1323" i="8"/>
  <c r="G1323" i="8" s="1"/>
  <c r="J1320" i="8"/>
  <c r="J1319" i="8"/>
  <c r="J1318" i="8"/>
  <c r="F1318" i="8"/>
  <c r="G1318" i="8"/>
  <c r="J1317" i="8"/>
  <c r="J1316" i="8"/>
  <c r="J1315" i="8"/>
  <c r="F1315" i="8"/>
  <c r="G1315" i="8" s="1"/>
  <c r="J1314" i="8"/>
  <c r="J1313" i="8"/>
  <c r="J1312" i="8"/>
  <c r="F1312" i="8"/>
  <c r="G1312" i="8"/>
  <c r="J1311" i="8"/>
  <c r="J1310" i="8"/>
  <c r="J1309" i="8"/>
  <c r="F1309" i="8"/>
  <c r="G1309" i="8" s="1"/>
  <c r="J1308" i="8"/>
  <c r="J1307" i="8"/>
  <c r="J1306" i="8"/>
  <c r="F1306" i="8"/>
  <c r="G1306" i="8"/>
  <c r="J1305" i="8"/>
  <c r="J1304" i="8"/>
  <c r="J1303" i="8"/>
  <c r="F1303" i="8"/>
  <c r="G1303" i="8" s="1"/>
  <c r="J1302" i="8"/>
  <c r="J1301" i="8"/>
  <c r="J1300" i="8"/>
  <c r="F1300" i="8"/>
  <c r="G1300" i="8"/>
  <c r="J1299" i="8"/>
  <c r="J1298" i="8"/>
  <c r="J1297" i="8"/>
  <c r="F1297" i="8"/>
  <c r="G1297" i="8" s="1"/>
  <c r="J1296" i="8"/>
  <c r="J1295" i="8"/>
  <c r="J1294" i="8"/>
  <c r="F1294" i="8"/>
  <c r="G1294" i="8"/>
  <c r="J1293" i="8"/>
  <c r="J1292" i="8"/>
  <c r="J1291" i="8"/>
  <c r="F1291" i="8"/>
  <c r="G1291" i="8" s="1"/>
  <c r="J1290" i="8"/>
  <c r="J1289" i="8"/>
  <c r="J1288" i="8"/>
  <c r="F1288" i="8"/>
  <c r="G1288" i="8"/>
  <c r="J1287" i="8"/>
  <c r="J1286" i="8"/>
  <c r="J1285" i="8"/>
  <c r="F1285" i="8"/>
  <c r="G1285" i="8" s="1"/>
  <c r="J1284" i="8"/>
  <c r="J1283" i="8"/>
  <c r="J1282" i="8"/>
  <c r="F1282" i="8"/>
  <c r="G1282" i="8"/>
  <c r="J1281" i="8"/>
  <c r="J1280" i="8"/>
  <c r="J1279" i="8"/>
  <c r="F1279" i="8"/>
  <c r="G1279" i="8" s="1"/>
  <c r="J1206" i="8"/>
  <c r="J1205" i="8"/>
  <c r="J1204" i="8"/>
  <c r="G1204" i="8"/>
  <c r="F1205" i="8"/>
  <c r="G1205" i="8" s="1"/>
  <c r="J1200" i="8"/>
  <c r="G1200" i="8"/>
  <c r="J1199" i="8"/>
  <c r="G1199" i="8"/>
  <c r="J1198" i="8"/>
  <c r="G1198" i="8"/>
  <c r="J1197" i="8"/>
  <c r="J1196" i="8"/>
  <c r="J1195" i="8"/>
  <c r="G1195" i="8"/>
  <c r="F1196" i="8"/>
  <c r="G1196" i="8" s="1"/>
  <c r="J1194" i="8"/>
  <c r="J1193" i="8"/>
  <c r="J1192" i="8"/>
  <c r="F1192" i="8"/>
  <c r="G1192" i="8"/>
  <c r="J1191" i="8"/>
  <c r="J1190" i="8"/>
  <c r="J1189" i="8"/>
  <c r="F1189" i="8"/>
  <c r="G1189" i="8" s="1"/>
  <c r="J1188" i="8"/>
  <c r="J1187" i="8"/>
  <c r="J1186" i="8"/>
  <c r="F1186" i="8"/>
  <c r="G1186" i="8"/>
  <c r="J1185" i="8"/>
  <c r="J1184" i="8"/>
  <c r="J1183" i="8"/>
  <c r="F1183" i="8"/>
  <c r="G1183" i="8" s="1"/>
  <c r="J1182" i="8"/>
  <c r="J1181" i="8"/>
  <c r="J1180" i="8"/>
  <c r="F1180" i="8"/>
  <c r="G1180" i="8"/>
  <c r="J1179" i="8"/>
  <c r="J1178" i="8"/>
  <c r="J1177" i="8"/>
  <c r="F1177" i="8"/>
  <c r="G1177" i="8" s="1"/>
  <c r="J1176" i="8"/>
  <c r="J1175" i="8"/>
  <c r="J1174" i="8"/>
  <c r="F1174" i="8"/>
  <c r="G1174" i="8"/>
  <c r="J1173" i="8"/>
  <c r="J1172" i="8"/>
  <c r="J1171" i="8"/>
  <c r="F1171" i="8"/>
  <c r="G1171" i="8" s="1"/>
  <c r="J1170" i="8"/>
  <c r="J1169" i="8"/>
  <c r="J1168" i="8"/>
  <c r="F1168" i="8"/>
  <c r="G1168" i="8"/>
  <c r="J1167" i="8"/>
  <c r="J1166" i="8"/>
  <c r="J1165" i="8"/>
  <c r="F1165" i="8"/>
  <c r="G1165" i="8" s="1"/>
  <c r="J1164" i="8"/>
  <c r="J1163" i="8"/>
  <c r="J1162" i="8"/>
  <c r="F1162" i="8"/>
  <c r="G1162" i="8"/>
  <c r="J1161" i="8"/>
  <c r="J1160" i="8"/>
  <c r="J1159" i="8"/>
  <c r="F1159" i="8"/>
  <c r="G1159" i="8" s="1"/>
  <c r="J1158" i="8"/>
  <c r="J1157" i="8"/>
  <c r="J1156" i="8"/>
  <c r="F1156" i="8"/>
  <c r="G1156" i="8"/>
  <c r="J1155" i="8"/>
  <c r="J1154" i="8"/>
  <c r="J1153" i="8"/>
  <c r="F1153" i="8"/>
  <c r="G1153" i="8" s="1"/>
  <c r="J1143" i="8"/>
  <c r="J1142" i="8"/>
  <c r="J1141" i="8"/>
  <c r="G1141" i="8"/>
  <c r="F1143" i="8"/>
  <c r="G1143" i="8" s="1"/>
  <c r="J1140" i="8"/>
  <c r="G1140" i="8"/>
  <c r="J1139" i="8"/>
  <c r="G1139" i="8"/>
  <c r="J1138" i="8"/>
  <c r="G1138" i="8"/>
  <c r="J1137" i="8"/>
  <c r="J1136" i="8"/>
  <c r="F1137" i="8"/>
  <c r="G1137" i="8" s="1"/>
  <c r="J1134" i="8"/>
  <c r="J1133" i="8"/>
  <c r="J1132" i="8"/>
  <c r="F1132" i="8"/>
  <c r="G1132" i="8"/>
  <c r="J1131" i="8"/>
  <c r="J1130" i="8"/>
  <c r="J1129" i="8"/>
  <c r="F1129" i="8"/>
  <c r="G1129" i="8"/>
  <c r="J1128" i="8"/>
  <c r="J1127" i="8"/>
  <c r="J1126" i="8"/>
  <c r="F1126" i="8"/>
  <c r="G1126" i="8" s="1"/>
  <c r="J1125" i="8"/>
  <c r="J1124" i="8"/>
  <c r="J1123" i="8"/>
  <c r="F1123" i="8"/>
  <c r="G1123" i="8" s="1"/>
  <c r="J1122" i="8"/>
  <c r="J1121" i="8"/>
  <c r="J1120" i="8"/>
  <c r="F1120" i="8"/>
  <c r="G1120" i="8" s="1"/>
  <c r="J1119" i="8"/>
  <c r="J1118" i="8"/>
  <c r="J1117" i="8"/>
  <c r="F1117" i="8"/>
  <c r="G1117" i="8"/>
  <c r="J1116" i="8"/>
  <c r="J1115" i="8"/>
  <c r="J1114" i="8"/>
  <c r="F1114" i="8"/>
  <c r="G1114" i="8"/>
  <c r="J1113" i="8"/>
  <c r="J1112" i="8"/>
  <c r="J1111" i="8"/>
  <c r="F1111" i="8"/>
  <c r="G1111" i="8" s="1"/>
  <c r="J1110" i="8"/>
  <c r="J1109" i="8"/>
  <c r="J1108" i="8"/>
  <c r="F1108" i="8"/>
  <c r="G1108" i="8" s="1"/>
  <c r="J1107" i="8"/>
  <c r="J1106" i="8"/>
  <c r="J1105" i="8"/>
  <c r="F1105" i="8"/>
  <c r="G1105" i="8"/>
  <c r="J1104" i="8"/>
  <c r="J1103" i="8"/>
  <c r="J1102" i="8"/>
  <c r="F1102" i="8"/>
  <c r="G1102" i="8"/>
  <c r="J1101" i="8"/>
  <c r="J1100" i="8"/>
  <c r="J1099" i="8"/>
  <c r="F1099" i="8"/>
  <c r="G1099" i="8" s="1"/>
  <c r="J1098" i="8"/>
  <c r="J1097" i="8"/>
  <c r="J1096" i="8"/>
  <c r="F1096" i="8"/>
  <c r="G1096" i="8" s="1"/>
  <c r="J1095" i="8"/>
  <c r="J1094" i="8"/>
  <c r="J1093" i="8"/>
  <c r="F1093" i="8"/>
  <c r="G1093" i="8"/>
  <c r="J1083" i="8"/>
  <c r="J1082" i="8"/>
  <c r="J1081" i="8"/>
  <c r="G1081" i="8"/>
  <c r="F1082" i="8"/>
  <c r="G1082" i="8" s="1"/>
  <c r="J1080" i="8"/>
  <c r="G1080" i="8"/>
  <c r="J1079" i="8"/>
  <c r="G1079" i="8"/>
  <c r="J1078" i="8"/>
  <c r="G1078" i="8"/>
  <c r="J1077" i="8"/>
  <c r="J1076" i="8"/>
  <c r="G1076" i="8"/>
  <c r="J1074" i="8"/>
  <c r="J1073" i="8"/>
  <c r="J1072" i="8"/>
  <c r="F1072" i="8"/>
  <c r="G1072" i="8"/>
  <c r="F1074" i="8" s="1"/>
  <c r="G1074" i="8" s="1"/>
  <c r="J1071" i="8"/>
  <c r="J1070" i="8"/>
  <c r="J1069" i="8"/>
  <c r="F1069" i="8"/>
  <c r="G1069" i="8" s="1"/>
  <c r="F1071" i="8" s="1"/>
  <c r="G1071" i="8" s="1"/>
  <c r="J1068" i="8"/>
  <c r="J1067" i="8"/>
  <c r="J1066" i="8"/>
  <c r="F1066" i="8"/>
  <c r="G1066" i="8" s="1"/>
  <c r="J1065" i="8"/>
  <c r="J1064" i="8"/>
  <c r="J1063" i="8"/>
  <c r="F1063" i="8"/>
  <c r="G1063" i="8" s="1"/>
  <c r="F1065" i="8" s="1"/>
  <c r="G1065" i="8" s="1"/>
  <c r="J1062" i="8"/>
  <c r="J1061" i="8"/>
  <c r="J1060" i="8"/>
  <c r="F1060" i="8"/>
  <c r="G1060" i="8" s="1"/>
  <c r="J1059" i="8"/>
  <c r="J1058" i="8"/>
  <c r="J1057" i="8"/>
  <c r="F1057" i="8"/>
  <c r="G1057" i="8" s="1"/>
  <c r="F1059" i="8" s="1"/>
  <c r="G1059" i="8" s="1"/>
  <c r="J1056" i="8"/>
  <c r="J1055" i="8"/>
  <c r="J1054" i="8"/>
  <c r="F1054" i="8"/>
  <c r="G1054" i="8" s="1"/>
  <c r="J1053" i="8"/>
  <c r="J1052" i="8"/>
  <c r="J1051" i="8"/>
  <c r="F1051" i="8"/>
  <c r="G1051" i="8" s="1"/>
  <c r="F1053" i="8" s="1"/>
  <c r="G1053" i="8" s="1"/>
  <c r="J1050" i="8"/>
  <c r="J1049" i="8"/>
  <c r="J1048" i="8"/>
  <c r="F1048" i="8"/>
  <c r="G1048" i="8"/>
  <c r="F1050" i="8" s="1"/>
  <c r="G1050" i="8" s="1"/>
  <c r="J1047" i="8"/>
  <c r="J1046" i="8"/>
  <c r="J1045" i="8"/>
  <c r="F1045" i="8"/>
  <c r="G1045" i="8" s="1"/>
  <c r="F1047" i="8" s="1"/>
  <c r="G1047" i="8" s="1"/>
  <c r="J1044" i="8"/>
  <c r="J1043" i="8"/>
  <c r="J1042" i="8"/>
  <c r="F1042" i="8"/>
  <c r="G1042" i="8" s="1"/>
  <c r="J1041" i="8"/>
  <c r="J1040" i="8"/>
  <c r="J1039" i="8"/>
  <c r="F1039" i="8"/>
  <c r="G1039" i="8" s="1"/>
  <c r="F1041" i="8" s="1"/>
  <c r="G1041" i="8" s="1"/>
  <c r="J1038" i="8"/>
  <c r="J1037" i="8"/>
  <c r="J1036" i="8"/>
  <c r="F1036" i="8"/>
  <c r="G1036" i="8" s="1"/>
  <c r="J1035" i="8"/>
  <c r="J1034" i="8"/>
  <c r="J1033" i="8"/>
  <c r="F1033" i="8"/>
  <c r="G1033" i="8" s="1"/>
  <c r="J939" i="8"/>
  <c r="J938" i="8"/>
  <c r="J937" i="8"/>
  <c r="G937" i="8"/>
  <c r="F939" i="8"/>
  <c r="G939" i="8" s="1"/>
  <c r="J936" i="8"/>
  <c r="G936" i="8"/>
  <c r="J935" i="8"/>
  <c r="G935" i="8"/>
  <c r="J934" i="8"/>
  <c r="G934" i="8"/>
  <c r="J933" i="8"/>
  <c r="J932" i="8"/>
  <c r="J931" i="8"/>
  <c r="G931" i="8"/>
  <c r="F933" i="8"/>
  <c r="G933" i="8" s="1"/>
  <c r="J930" i="8"/>
  <c r="J929" i="8"/>
  <c r="J928" i="8"/>
  <c r="F928" i="8"/>
  <c r="G928" i="8"/>
  <c r="F930" i="8" s="1"/>
  <c r="G930" i="8" s="1"/>
  <c r="J927" i="8"/>
  <c r="J926" i="8"/>
  <c r="J925" i="8"/>
  <c r="F925" i="8"/>
  <c r="G925" i="8" s="1"/>
  <c r="J924" i="8"/>
  <c r="J923" i="8"/>
  <c r="J922" i="8"/>
  <c r="F922" i="8"/>
  <c r="G922" i="8" s="1"/>
  <c r="F924" i="8" s="1"/>
  <c r="G924" i="8" s="1"/>
  <c r="J921" i="8"/>
  <c r="J920" i="8"/>
  <c r="J919" i="8"/>
  <c r="F919" i="8"/>
  <c r="G919" i="8"/>
  <c r="J918" i="8"/>
  <c r="J917" i="8"/>
  <c r="J916" i="8"/>
  <c r="F916" i="8"/>
  <c r="G916" i="8"/>
  <c r="F918" i="8" s="1"/>
  <c r="G918" i="8" s="1"/>
  <c r="J915" i="8"/>
  <c r="J914" i="8"/>
  <c r="J913" i="8"/>
  <c r="F913" i="8"/>
  <c r="G913" i="8" s="1"/>
  <c r="J912" i="8"/>
  <c r="J911" i="8"/>
  <c r="J910" i="8"/>
  <c r="F910" i="8"/>
  <c r="G910" i="8" s="1"/>
  <c r="F912" i="8" s="1"/>
  <c r="G912" i="8" s="1"/>
  <c r="J909" i="8"/>
  <c r="J908" i="8"/>
  <c r="J907" i="8"/>
  <c r="F907" i="8"/>
  <c r="G907" i="8"/>
  <c r="F908" i="8" s="1"/>
  <c r="G908" i="8" s="1"/>
  <c r="J906" i="8"/>
  <c r="J905" i="8"/>
  <c r="J904" i="8"/>
  <c r="F904" i="8"/>
  <c r="G904" i="8"/>
  <c r="F906" i="8" s="1"/>
  <c r="G906" i="8" s="1"/>
  <c r="J903" i="8"/>
  <c r="J902" i="8"/>
  <c r="J901" i="8"/>
  <c r="F901" i="8"/>
  <c r="G901" i="8" s="1"/>
  <c r="J900" i="8"/>
  <c r="J899" i="8"/>
  <c r="J898" i="8"/>
  <c r="F898" i="8"/>
  <c r="G898" i="8" s="1"/>
  <c r="F900" i="8" s="1"/>
  <c r="G900" i="8" s="1"/>
  <c r="J897" i="8"/>
  <c r="J896" i="8"/>
  <c r="J895" i="8"/>
  <c r="F895" i="8"/>
  <c r="G895" i="8"/>
  <c r="J894" i="8"/>
  <c r="J893" i="8"/>
  <c r="J892" i="8"/>
  <c r="F892" i="8"/>
  <c r="G892" i="8"/>
  <c r="F894" i="8" s="1"/>
  <c r="G894" i="8" s="1"/>
  <c r="J891" i="8"/>
  <c r="J890" i="8"/>
  <c r="J889" i="8"/>
  <c r="F889" i="8"/>
  <c r="G889" i="8" s="1"/>
  <c r="J148" i="8"/>
  <c r="J147" i="8"/>
  <c r="J146" i="8"/>
  <c r="G146" i="8"/>
  <c r="F147" i="8" s="1"/>
  <c r="G147" i="8" s="1"/>
  <c r="J124" i="8"/>
  <c r="G124" i="8"/>
  <c r="J123" i="8"/>
  <c r="G123" i="8"/>
  <c r="J122" i="8"/>
  <c r="G122" i="8"/>
  <c r="J121" i="8"/>
  <c r="J120" i="8"/>
  <c r="J119" i="8"/>
  <c r="G119" i="8"/>
  <c r="F120" i="8" s="1"/>
  <c r="G120" i="8"/>
  <c r="J118" i="8"/>
  <c r="J117" i="8"/>
  <c r="J116" i="8"/>
  <c r="F116" i="8"/>
  <c r="G116" i="8" s="1"/>
  <c r="J115" i="8"/>
  <c r="J114" i="8"/>
  <c r="J113" i="8"/>
  <c r="F113" i="8"/>
  <c r="G113" i="8" s="1"/>
  <c r="F115" i="8" s="1"/>
  <c r="G115" i="8" s="1"/>
  <c r="J112" i="8"/>
  <c r="J111" i="8"/>
  <c r="J110" i="8"/>
  <c r="F110" i="8"/>
  <c r="G110" i="8"/>
  <c r="F112" i="8" s="1"/>
  <c r="G112" i="8" s="1"/>
  <c r="J109" i="8"/>
  <c r="J108" i="8"/>
  <c r="J107" i="8"/>
  <c r="F107" i="8"/>
  <c r="G107" i="8" s="1"/>
  <c r="J106" i="8"/>
  <c r="J105" i="8"/>
  <c r="J104" i="8"/>
  <c r="F104" i="8"/>
  <c r="G104" i="8" s="1"/>
  <c r="J103" i="8"/>
  <c r="J102" i="8"/>
  <c r="J101" i="8"/>
  <c r="F101" i="8"/>
  <c r="G101" i="8"/>
  <c r="F103" i="8" s="1"/>
  <c r="G103" i="8" s="1"/>
  <c r="J100" i="8"/>
  <c r="J99" i="8"/>
  <c r="J98" i="8"/>
  <c r="F98" i="8"/>
  <c r="G98" i="8" s="1"/>
  <c r="F100" i="8" s="1"/>
  <c r="G100" i="8" s="1"/>
  <c r="J97" i="8"/>
  <c r="J96" i="8"/>
  <c r="J95" i="8"/>
  <c r="F95" i="8"/>
  <c r="G95" i="8" s="1"/>
  <c r="J94" i="8"/>
  <c r="J93" i="8"/>
  <c r="J92" i="8"/>
  <c r="F92" i="8"/>
  <c r="G92" i="8" s="1"/>
  <c r="J91" i="8"/>
  <c r="J90" i="8"/>
  <c r="J89" i="8"/>
  <c r="F89" i="8"/>
  <c r="G89" i="8" s="1"/>
  <c r="F91" i="8" s="1"/>
  <c r="G91" i="8" s="1"/>
  <c r="J88" i="8"/>
  <c r="J87" i="8"/>
  <c r="J86" i="8"/>
  <c r="F86" i="8"/>
  <c r="G86" i="8"/>
  <c r="F88" i="8"/>
  <c r="G88" i="8" s="1"/>
  <c r="J85" i="8"/>
  <c r="J84" i="8"/>
  <c r="J83" i="8"/>
  <c r="F83" i="8"/>
  <c r="G83" i="8" s="1"/>
  <c r="J82" i="8"/>
  <c r="J81" i="8"/>
  <c r="J80" i="8"/>
  <c r="F80" i="8"/>
  <c r="G80" i="8" s="1"/>
  <c r="J79" i="8"/>
  <c r="J78" i="8"/>
  <c r="J77" i="8"/>
  <c r="F77" i="8"/>
  <c r="G77" i="8" s="1"/>
  <c r="F79" i="8" s="1"/>
  <c r="G79" i="8" s="1"/>
  <c r="K398" i="7"/>
  <c r="K379" i="7"/>
  <c r="K360" i="7"/>
  <c r="K341" i="7"/>
  <c r="K322" i="7"/>
  <c r="K293" i="7"/>
  <c r="K292" i="7"/>
  <c r="K291" i="7"/>
  <c r="K290" i="7"/>
  <c r="K263" i="7"/>
  <c r="K240" i="7"/>
  <c r="K161" i="7"/>
  <c r="K160" i="7"/>
  <c r="K159" i="7"/>
  <c r="J398" i="7"/>
  <c r="F398" i="7"/>
  <c r="G398" i="7" s="1"/>
  <c r="J379" i="7"/>
  <c r="F379" i="7"/>
  <c r="G379" i="7" s="1"/>
  <c r="J360" i="7"/>
  <c r="F360" i="7"/>
  <c r="G360" i="7" s="1"/>
  <c r="J341" i="7"/>
  <c r="F341" i="7"/>
  <c r="G341" i="7" s="1"/>
  <c r="J322" i="7"/>
  <c r="F322" i="7"/>
  <c r="G322" i="7" s="1"/>
  <c r="J293" i="7"/>
  <c r="F293" i="7"/>
  <c r="G293" i="7" s="1"/>
  <c r="J292" i="7"/>
  <c r="G292" i="7"/>
  <c r="J291" i="7"/>
  <c r="E291" i="7"/>
  <c r="G291" i="7"/>
  <c r="J290" i="7"/>
  <c r="E290" i="7"/>
  <c r="G290" i="7" s="1"/>
  <c r="J263" i="7"/>
  <c r="F263" i="7"/>
  <c r="G263" i="7" s="1"/>
  <c r="D243" i="7" s="1"/>
  <c r="J240" i="7"/>
  <c r="F240" i="7"/>
  <c r="G240" i="7" s="1"/>
  <c r="J161" i="7"/>
  <c r="F161" i="7"/>
  <c r="G161" i="7" s="1"/>
  <c r="G160" i="7"/>
  <c r="G159" i="7"/>
  <c r="D143" i="9"/>
  <c r="D200" i="9"/>
  <c r="D219" i="9"/>
  <c r="F932" i="8"/>
  <c r="G932" i="8"/>
  <c r="D96" i="43"/>
  <c r="D40" i="42"/>
  <c r="K28" i="24" s="1"/>
  <c r="D160" i="42"/>
  <c r="D70" i="42"/>
  <c r="D41" i="40"/>
  <c r="D142" i="12"/>
  <c r="O10" i="21" s="1"/>
  <c r="D230" i="12"/>
  <c r="M11" i="21" s="1"/>
  <c r="D363" i="12"/>
  <c r="D181" i="9"/>
  <c r="D105" i="9"/>
  <c r="D29" i="9"/>
  <c r="D48" i="9"/>
  <c r="D162" i="9"/>
  <c r="F1142" i="8"/>
  <c r="G1142" i="8" s="1"/>
  <c r="F938" i="8"/>
  <c r="G938" i="8" s="1"/>
  <c r="F1136" i="8"/>
  <c r="G1136" i="8" s="1"/>
  <c r="F1328" i="8"/>
  <c r="G1328" i="8" s="1"/>
  <c r="F121" i="8"/>
  <c r="G121" i="8" s="1"/>
  <c r="F148" i="8"/>
  <c r="G148" i="8"/>
  <c r="F1077" i="8"/>
  <c r="G1077" i="8" s="1"/>
  <c r="F1083" i="8"/>
  <c r="G1083" i="8"/>
  <c r="F1197" i="8"/>
  <c r="G1197" i="8" s="1"/>
  <c r="F1206" i="8"/>
  <c r="G1206" i="8" s="1"/>
  <c r="F1383" i="8"/>
  <c r="G1383" i="8" s="1"/>
  <c r="F1389" i="8"/>
  <c r="G1389" i="8" s="1"/>
  <c r="F1449" i="8"/>
  <c r="G1449" i="8" s="1"/>
  <c r="F1502" i="8"/>
  <c r="G1502" i="8"/>
  <c r="F1508" i="8"/>
  <c r="G1508" i="8" s="1"/>
  <c r="F1563" i="8"/>
  <c r="G1563" i="8"/>
  <c r="F1569" i="8"/>
  <c r="G1569" i="8" s="1"/>
  <c r="F1622" i="8"/>
  <c r="G1622" i="8" s="1"/>
  <c r="F1628" i="8"/>
  <c r="G1628" i="8" s="1"/>
  <c r="F1742" i="8"/>
  <c r="G1742" i="8" s="1"/>
  <c r="F1748" i="8"/>
  <c r="G1748" i="8" s="1"/>
  <c r="F1803" i="8"/>
  <c r="G1803" i="8"/>
  <c r="F1809" i="8"/>
  <c r="G1809" i="8" s="1"/>
  <c r="F1862" i="8"/>
  <c r="G1862" i="8"/>
  <c r="F1868" i="8"/>
  <c r="G1868" i="8" s="1"/>
  <c r="F1643" i="8"/>
  <c r="G1643" i="8" s="1"/>
  <c r="F1679" i="8"/>
  <c r="G1679" i="8" s="1"/>
  <c r="F1652" i="8"/>
  <c r="G1652" i="8" s="1"/>
  <c r="D33" i="10"/>
  <c r="D56" i="10"/>
  <c r="D148" i="10"/>
  <c r="D240" i="10"/>
  <c r="D263" i="10"/>
  <c r="D102" i="10"/>
  <c r="D194" i="10"/>
  <c r="F1670" i="8"/>
  <c r="G1670" i="8" s="1"/>
  <c r="F1706" i="8"/>
  <c r="G1706" i="8"/>
  <c r="F1658" i="8"/>
  <c r="G1658" i="8" s="1"/>
  <c r="F1655" i="8"/>
  <c r="G1655" i="8"/>
  <c r="F1664" i="8"/>
  <c r="G1664" i="8" s="1"/>
  <c r="F1647" i="8"/>
  <c r="G1647" i="8"/>
  <c r="F1668" i="8"/>
  <c r="G1668" i="8" s="1"/>
  <c r="F1676" i="8"/>
  <c r="G1676" i="8"/>
  <c r="D32"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186" i="12"/>
  <c r="K11" i="21" s="1"/>
  <c r="D274" i="12"/>
  <c r="M12" i="21" s="1"/>
  <c r="D318" i="12"/>
  <c r="D217" i="10"/>
  <c r="D171" i="10"/>
  <c r="D125" i="10"/>
  <c r="D79" i="10"/>
  <c r="F1662" i="8"/>
  <c r="G1662" i="8" s="1"/>
  <c r="F1674" i="8"/>
  <c r="G1674" i="8"/>
  <c r="F1704" i="8"/>
  <c r="G1704" i="8" s="1"/>
  <c r="F1710" i="8"/>
  <c r="G1710" i="8"/>
  <c r="F1709" i="8"/>
  <c r="G1709" i="8" s="1"/>
  <c r="F1716" i="8"/>
  <c r="G1716" i="8" s="1"/>
  <c r="F1715" i="8"/>
  <c r="G1715" i="8" s="1"/>
  <c r="F1650" i="8"/>
  <c r="G1650" i="8"/>
  <c r="D1632" i="8" s="1"/>
  <c r="F1641" i="8"/>
  <c r="G1641" i="8" s="1"/>
  <c r="F1683" i="8"/>
  <c r="G1683" i="8" s="1"/>
  <c r="F1682" i="8"/>
  <c r="G1682" i="8" s="1"/>
  <c r="F1761" i="8"/>
  <c r="G1761" i="8"/>
  <c r="F1760" i="8"/>
  <c r="G1760" i="8" s="1"/>
  <c r="F1689" i="8"/>
  <c r="G1689" i="8" s="1"/>
  <c r="F1688" i="8"/>
  <c r="G1688" i="8" s="1"/>
  <c r="F1701" i="8"/>
  <c r="G1701" i="8" s="1"/>
  <c r="F1713" i="8"/>
  <c r="G1713" i="8" s="1"/>
  <c r="F1712" i="8"/>
  <c r="G1712" i="8"/>
  <c r="F1821" i="8"/>
  <c r="G1821" i="8" s="1"/>
  <c r="F1820" i="8"/>
  <c r="G1820" i="8"/>
  <c r="F1722" i="8"/>
  <c r="G1722" i="8" s="1"/>
  <c r="F1721" i="8"/>
  <c r="G1721" i="8" s="1"/>
  <c r="F1728" i="8"/>
  <c r="G1728" i="8" s="1"/>
  <c r="F1727" i="8"/>
  <c r="G1727" i="8"/>
  <c r="F1734" i="8"/>
  <c r="G1734" i="8" s="1"/>
  <c r="F1733" i="8"/>
  <c r="G1733" i="8" s="1"/>
  <c r="F1740" i="8"/>
  <c r="G1740" i="8" s="1"/>
  <c r="F1739" i="8"/>
  <c r="G1739" i="8"/>
  <c r="F1764" i="8"/>
  <c r="G1764" i="8" s="1"/>
  <c r="F1763" i="8"/>
  <c r="G1763" i="8" s="1"/>
  <c r="F1770" i="8"/>
  <c r="G1770" i="8" s="1"/>
  <c r="F1769" i="8"/>
  <c r="G1769" i="8" s="1"/>
  <c r="D1752" i="8" s="1"/>
  <c r="F1776" i="8"/>
  <c r="G1776" i="8" s="1"/>
  <c r="F1775" i="8"/>
  <c r="G1775" i="8"/>
  <c r="F1782" i="8"/>
  <c r="G1782" i="8" s="1"/>
  <c r="F1781" i="8"/>
  <c r="G1781" i="8"/>
  <c r="F1788" i="8"/>
  <c r="G1788" i="8" s="1"/>
  <c r="F1787" i="8"/>
  <c r="G1787" i="8" s="1"/>
  <c r="F1794" i="8"/>
  <c r="G1794" i="8" s="1"/>
  <c r="F1793" i="8"/>
  <c r="G1793" i="8"/>
  <c r="F1800" i="8"/>
  <c r="G1800" i="8" s="1"/>
  <c r="F1799" i="8"/>
  <c r="G1799" i="8" s="1"/>
  <c r="F1824" i="8"/>
  <c r="G1824" i="8" s="1"/>
  <c r="F1823" i="8"/>
  <c r="G1823" i="8"/>
  <c r="F1830" i="8"/>
  <c r="G1830" i="8" s="1"/>
  <c r="F1829" i="8"/>
  <c r="G1829" i="8" s="1"/>
  <c r="F1836" i="8"/>
  <c r="G1836" i="8" s="1"/>
  <c r="F1835" i="8"/>
  <c r="G1835" i="8" s="1"/>
  <c r="F1842" i="8"/>
  <c r="G1842" i="8" s="1"/>
  <c r="F1841" i="8"/>
  <c r="G1841" i="8"/>
  <c r="F1848" i="8"/>
  <c r="G1848" i="8" s="1"/>
  <c r="F1847" i="8"/>
  <c r="G1847" i="8"/>
  <c r="F1854" i="8"/>
  <c r="G1854" i="8" s="1"/>
  <c r="F1853" i="8"/>
  <c r="G1853" i="8" s="1"/>
  <c r="F1860" i="8"/>
  <c r="G1860" i="8" s="1"/>
  <c r="F1859" i="8"/>
  <c r="G1859" i="8"/>
  <c r="F1719" i="8"/>
  <c r="G1719" i="8" s="1"/>
  <c r="F1718" i="8"/>
  <c r="G1718" i="8" s="1"/>
  <c r="F1731" i="8"/>
  <c r="G1731" i="8" s="1"/>
  <c r="F1730" i="8"/>
  <c r="G1730" i="8"/>
  <c r="F1767" i="8"/>
  <c r="G1767" i="8" s="1"/>
  <c r="F1766" i="8"/>
  <c r="G1766" i="8" s="1"/>
  <c r="F1773" i="8"/>
  <c r="G1773" i="8"/>
  <c r="F1772" i="8"/>
  <c r="G1772" i="8" s="1"/>
  <c r="F1779" i="8"/>
  <c r="G1779" i="8" s="1"/>
  <c r="F1778" i="8"/>
  <c r="G1778" i="8" s="1"/>
  <c r="F1785" i="8"/>
  <c r="G1785" i="8"/>
  <c r="F1784" i="8"/>
  <c r="G1784" i="8" s="1"/>
  <c r="F1791" i="8"/>
  <c r="G1791" i="8" s="1"/>
  <c r="F1790" i="8"/>
  <c r="G1790" i="8" s="1"/>
  <c r="F1797" i="8"/>
  <c r="G1797" i="8"/>
  <c r="F1796" i="8"/>
  <c r="G1796" i="8" s="1"/>
  <c r="F1827" i="8"/>
  <c r="G1827" i="8" s="1"/>
  <c r="F1826" i="8"/>
  <c r="G1826" i="8" s="1"/>
  <c r="F1833" i="8"/>
  <c r="G1833" i="8"/>
  <c r="F1832" i="8"/>
  <c r="G1832" i="8" s="1"/>
  <c r="F1839" i="8"/>
  <c r="G1839" i="8" s="1"/>
  <c r="F1838" i="8"/>
  <c r="G1838" i="8" s="1"/>
  <c r="F1845" i="8"/>
  <c r="G1845" i="8"/>
  <c r="F1844" i="8"/>
  <c r="G1844" i="8" s="1"/>
  <c r="F1851" i="8"/>
  <c r="G1851" i="8" s="1"/>
  <c r="F1850" i="8"/>
  <c r="G1850" i="8" s="1"/>
  <c r="F1857" i="8"/>
  <c r="G1857" i="8"/>
  <c r="F1856" i="8"/>
  <c r="G1856" i="8" s="1"/>
  <c r="F1725" i="8"/>
  <c r="G1725" i="8" s="1"/>
  <c r="F1724" i="8"/>
  <c r="G1724" i="8" s="1"/>
  <c r="F1737" i="8"/>
  <c r="G1737" i="8"/>
  <c r="F1736" i="8"/>
  <c r="G1736" i="8" s="1"/>
  <c r="F1482" i="8"/>
  <c r="G1482" i="8" s="1"/>
  <c r="F1481" i="8"/>
  <c r="G1481" i="8" s="1"/>
  <c r="F1488" i="8"/>
  <c r="G1488" i="8"/>
  <c r="F1487" i="8"/>
  <c r="G1487" i="8" s="1"/>
  <c r="F1494" i="8"/>
  <c r="G1494" i="8" s="1"/>
  <c r="F1493" i="8"/>
  <c r="G1493" i="8" s="1"/>
  <c r="F1500" i="8"/>
  <c r="G1500" i="8"/>
  <c r="F1499" i="8"/>
  <c r="G1499" i="8" s="1"/>
  <c r="F1442" i="8"/>
  <c r="G1442" i="8" s="1"/>
  <c r="F1400" i="8"/>
  <c r="G1400" i="8" s="1"/>
  <c r="F1403" i="8"/>
  <c r="G1403" i="8"/>
  <c r="F1406" i="8"/>
  <c r="G1406" i="8" s="1"/>
  <c r="F1409" i="8"/>
  <c r="G1409" i="8" s="1"/>
  <c r="F1412" i="8"/>
  <c r="G1412" i="8" s="1"/>
  <c r="F1415" i="8"/>
  <c r="G1415" i="8"/>
  <c r="F1418" i="8"/>
  <c r="G1418" i="8" s="1"/>
  <c r="F1421" i="8"/>
  <c r="G1421" i="8" s="1"/>
  <c r="F1424" i="8"/>
  <c r="G1424" i="8" s="1"/>
  <c r="F1427" i="8"/>
  <c r="G1427" i="8"/>
  <c r="F1430" i="8"/>
  <c r="G1430" i="8" s="1"/>
  <c r="F1433" i="8"/>
  <c r="G1433" i="8" s="1"/>
  <c r="F1436" i="8"/>
  <c r="G1436" i="8" s="1"/>
  <c r="F1439" i="8"/>
  <c r="G1439" i="8"/>
  <c r="F1460" i="8"/>
  <c r="G1460" i="8" s="1"/>
  <c r="F1463" i="8"/>
  <c r="G1463" i="8" s="1"/>
  <c r="F1466" i="8"/>
  <c r="G1466" i="8" s="1"/>
  <c r="F1469" i="8"/>
  <c r="G1469" i="8"/>
  <c r="F1472" i="8"/>
  <c r="G1472" i="8" s="1"/>
  <c r="F1475" i="8"/>
  <c r="G1475" i="8" s="1"/>
  <c r="F1479" i="8"/>
  <c r="G1479" i="8" s="1"/>
  <c r="F1478" i="8"/>
  <c r="G1478" i="8"/>
  <c r="F1485" i="8"/>
  <c r="G1485" i="8" s="1"/>
  <c r="F1484" i="8"/>
  <c r="G1484" i="8" s="1"/>
  <c r="F1491" i="8"/>
  <c r="G1491" i="8" s="1"/>
  <c r="F1490" i="8"/>
  <c r="G1490" i="8"/>
  <c r="F1497" i="8"/>
  <c r="G1497" i="8" s="1"/>
  <c r="F1496" i="8"/>
  <c r="G1496" i="8" s="1"/>
  <c r="F1521" i="8"/>
  <c r="G1521" i="8" s="1"/>
  <c r="F1520" i="8"/>
  <c r="G1520" i="8"/>
  <c r="F1581" i="8"/>
  <c r="G1581" i="8" s="1"/>
  <c r="F1580" i="8"/>
  <c r="G1580" i="8" s="1"/>
  <c r="F1523" i="8"/>
  <c r="G1523" i="8" s="1"/>
  <c r="F1526" i="8"/>
  <c r="G1526" i="8"/>
  <c r="F1529" i="8"/>
  <c r="G1529" i="8" s="1"/>
  <c r="F1532" i="8"/>
  <c r="G1532" i="8" s="1"/>
  <c r="F1535" i="8"/>
  <c r="G1535" i="8" s="1"/>
  <c r="F1538" i="8"/>
  <c r="G1538" i="8"/>
  <c r="F1541" i="8"/>
  <c r="G1541" i="8" s="1"/>
  <c r="F1544" i="8"/>
  <c r="G1544" i="8" s="1"/>
  <c r="F1547" i="8"/>
  <c r="G1547" i="8" s="1"/>
  <c r="F1550" i="8"/>
  <c r="G1550" i="8"/>
  <c r="F1553" i="8"/>
  <c r="G1553" i="8" s="1"/>
  <c r="F1556" i="8"/>
  <c r="G1556" i="8" s="1"/>
  <c r="F1559" i="8"/>
  <c r="G1559" i="8" s="1"/>
  <c r="F1583" i="8"/>
  <c r="G1583" i="8"/>
  <c r="F1586" i="8"/>
  <c r="G1586" i="8" s="1"/>
  <c r="F1589" i="8"/>
  <c r="G1589" i="8" s="1"/>
  <c r="F1592" i="8"/>
  <c r="G1592" i="8" s="1"/>
  <c r="F1595" i="8"/>
  <c r="G1595" i="8"/>
  <c r="F1598" i="8"/>
  <c r="G1598" i="8" s="1"/>
  <c r="F1601" i="8"/>
  <c r="G1601" i="8" s="1"/>
  <c r="F1604" i="8"/>
  <c r="G1604" i="8" s="1"/>
  <c r="F1607" i="8"/>
  <c r="G1607" i="8"/>
  <c r="F1610" i="8"/>
  <c r="G1610" i="8" s="1"/>
  <c r="F1613" i="8"/>
  <c r="G1613" i="8" s="1"/>
  <c r="F1616" i="8"/>
  <c r="G1616" i="8" s="1"/>
  <c r="F1619" i="8"/>
  <c r="G1619" i="8"/>
  <c r="F1101" i="8"/>
  <c r="G1101" i="8" s="1"/>
  <c r="F1100" i="8"/>
  <c r="G1100" i="8" s="1"/>
  <c r="F1107" i="8"/>
  <c r="G1107" i="8" s="1"/>
  <c r="F1106" i="8"/>
  <c r="G1106" i="8"/>
  <c r="F1119" i="8"/>
  <c r="G1119" i="8" s="1"/>
  <c r="F1118" i="8"/>
  <c r="G1118" i="8" s="1"/>
  <c r="F1125" i="8"/>
  <c r="G1125" i="8" s="1"/>
  <c r="F1124" i="8"/>
  <c r="G1124" i="8"/>
  <c r="F1131" i="8"/>
  <c r="G1131" i="8" s="1"/>
  <c r="F1130" i="8"/>
  <c r="G1130" i="8" s="1"/>
  <c r="F1155" i="8"/>
  <c r="G1155" i="8" s="1"/>
  <c r="F1154" i="8"/>
  <c r="G1154" i="8"/>
  <c r="F1098" i="8"/>
  <c r="G1098" i="8" s="1"/>
  <c r="F1097" i="8"/>
  <c r="G1097" i="8" s="1"/>
  <c r="F1104" i="8"/>
  <c r="G1104" i="8" s="1"/>
  <c r="F1103" i="8"/>
  <c r="G1103" i="8"/>
  <c r="F1110" i="8"/>
  <c r="G1110" i="8" s="1"/>
  <c r="F1109" i="8"/>
  <c r="G1109" i="8" s="1"/>
  <c r="F1116" i="8"/>
  <c r="G1116" i="8" s="1"/>
  <c r="F1115" i="8"/>
  <c r="G1115" i="8"/>
  <c r="F1122" i="8"/>
  <c r="G1122" i="8" s="1"/>
  <c r="F1121" i="8"/>
  <c r="G1121" i="8" s="1"/>
  <c r="F1128" i="8"/>
  <c r="G1128" i="8" s="1"/>
  <c r="F1127" i="8"/>
  <c r="G1127" i="8"/>
  <c r="F1134" i="8"/>
  <c r="G1134" i="8" s="1"/>
  <c r="F1133" i="8"/>
  <c r="G1133" i="8" s="1"/>
  <c r="F1161" i="8"/>
  <c r="G1161" i="8" s="1"/>
  <c r="F1160" i="8"/>
  <c r="G1160" i="8"/>
  <c r="F1167" i="8"/>
  <c r="G1167" i="8" s="1"/>
  <c r="F1166" i="8"/>
  <c r="G1166" i="8" s="1"/>
  <c r="F1113" i="8"/>
  <c r="G1113" i="8" s="1"/>
  <c r="F1112" i="8"/>
  <c r="G1112" i="8"/>
  <c r="F1095" i="8"/>
  <c r="G1095" i="8" s="1"/>
  <c r="F1094" i="8"/>
  <c r="G1094" i="8" s="1"/>
  <c r="F1158" i="8"/>
  <c r="G1158" i="8" s="1"/>
  <c r="F1157" i="8"/>
  <c r="G1157" i="8"/>
  <c r="F1164" i="8"/>
  <c r="G1164" i="8" s="1"/>
  <c r="F1163" i="8"/>
  <c r="G1163" i="8" s="1"/>
  <c r="F1170" i="8"/>
  <c r="G1170" i="8" s="1"/>
  <c r="F1169" i="8"/>
  <c r="G1169" i="8"/>
  <c r="F1281" i="8"/>
  <c r="G1281" i="8" s="1"/>
  <c r="F1280" i="8"/>
  <c r="G1280" i="8" s="1"/>
  <c r="F1344" i="8"/>
  <c r="G1344" i="8" s="1"/>
  <c r="F1343" i="8"/>
  <c r="G1343" i="8" s="1"/>
  <c r="F1350" i="8"/>
  <c r="G1350" i="8" s="1"/>
  <c r="F1349" i="8"/>
  <c r="G1349" i="8" s="1"/>
  <c r="F1356" i="8"/>
  <c r="G1356" i="8" s="1"/>
  <c r="F1355" i="8"/>
  <c r="G1355" i="8" s="1"/>
  <c r="F1362" i="8"/>
  <c r="G1362" i="8" s="1"/>
  <c r="F1361" i="8"/>
  <c r="G1361" i="8" s="1"/>
  <c r="F1368" i="8"/>
  <c r="G1368" i="8" s="1"/>
  <c r="F1367" i="8"/>
  <c r="G1367" i="8" s="1"/>
  <c r="F1374" i="8"/>
  <c r="G1374" i="8" s="1"/>
  <c r="F1373" i="8"/>
  <c r="G1373" i="8" s="1"/>
  <c r="F1380" i="8"/>
  <c r="G1380" i="8" s="1"/>
  <c r="F1379" i="8"/>
  <c r="G1379" i="8" s="1"/>
  <c r="F1176" i="8"/>
  <c r="G1176" i="8" s="1"/>
  <c r="F1175" i="8"/>
  <c r="G1175" i="8" s="1"/>
  <c r="F1182" i="8"/>
  <c r="G1182" i="8" s="1"/>
  <c r="F1181" i="8"/>
  <c r="G1181" i="8" s="1"/>
  <c r="F1188" i="8"/>
  <c r="G1188" i="8" s="1"/>
  <c r="F1187" i="8"/>
  <c r="G1187" i="8" s="1"/>
  <c r="F1194" i="8"/>
  <c r="G1194" i="8" s="1"/>
  <c r="F1193" i="8"/>
  <c r="G1193" i="8" s="1"/>
  <c r="F1284" i="8"/>
  <c r="G1284" i="8" s="1"/>
  <c r="F1283" i="8"/>
  <c r="G1283" i="8" s="1"/>
  <c r="F1290" i="8"/>
  <c r="G1290" i="8" s="1"/>
  <c r="F1289" i="8"/>
  <c r="G1289" i="8" s="1"/>
  <c r="F1296" i="8"/>
  <c r="G1296" i="8" s="1"/>
  <c r="F1295" i="8"/>
  <c r="G1295" i="8" s="1"/>
  <c r="F1302" i="8"/>
  <c r="G1302" i="8" s="1"/>
  <c r="F1301" i="8"/>
  <c r="G1301" i="8" s="1"/>
  <c r="F1308" i="8"/>
  <c r="G1308" i="8" s="1"/>
  <c r="F1307" i="8"/>
  <c r="G1307" i="8" s="1"/>
  <c r="F1314" i="8"/>
  <c r="G1314" i="8" s="1"/>
  <c r="F1313" i="8"/>
  <c r="G1313" i="8" s="1"/>
  <c r="F1320" i="8"/>
  <c r="G1320" i="8" s="1"/>
  <c r="F1319" i="8"/>
  <c r="G1319" i="8" s="1"/>
  <c r="F1347" i="8"/>
  <c r="G1347" i="8" s="1"/>
  <c r="F1346" i="8"/>
  <c r="G1346" i="8" s="1"/>
  <c r="F1353" i="8"/>
  <c r="G1353" i="8" s="1"/>
  <c r="F1352" i="8"/>
  <c r="G1352" i="8" s="1"/>
  <c r="F1359" i="8"/>
  <c r="G1359" i="8" s="1"/>
  <c r="F1358" i="8"/>
  <c r="G1358" i="8" s="1"/>
  <c r="F1365" i="8"/>
  <c r="G1365" i="8" s="1"/>
  <c r="F1364" i="8"/>
  <c r="G1364" i="8" s="1"/>
  <c r="F1371" i="8"/>
  <c r="G1371" i="8" s="1"/>
  <c r="F1370" i="8"/>
  <c r="G1370" i="8" s="1"/>
  <c r="F1377" i="8"/>
  <c r="G1377" i="8" s="1"/>
  <c r="F1376" i="8"/>
  <c r="G1376" i="8" s="1"/>
  <c r="F1173" i="8"/>
  <c r="G1173" i="8" s="1"/>
  <c r="F1172" i="8"/>
  <c r="G1172" i="8" s="1"/>
  <c r="F1179" i="8"/>
  <c r="G1179" i="8" s="1"/>
  <c r="F1178" i="8"/>
  <c r="G1178" i="8" s="1"/>
  <c r="F1185" i="8"/>
  <c r="G1185" i="8" s="1"/>
  <c r="F1184" i="8"/>
  <c r="G1184" i="8" s="1"/>
  <c r="F1191" i="8"/>
  <c r="G1191" i="8" s="1"/>
  <c r="F1190" i="8"/>
  <c r="G1190" i="8" s="1"/>
  <c r="F1287" i="8"/>
  <c r="G1287" i="8" s="1"/>
  <c r="F1286" i="8"/>
  <c r="G1286" i="8" s="1"/>
  <c r="F1293" i="8"/>
  <c r="G1293" i="8" s="1"/>
  <c r="F1292" i="8"/>
  <c r="G1292" i="8" s="1"/>
  <c r="F1299" i="8"/>
  <c r="G1299" i="8" s="1"/>
  <c r="F1298" i="8"/>
  <c r="G1298" i="8" s="1"/>
  <c r="F1305" i="8"/>
  <c r="G1305" i="8" s="1"/>
  <c r="F1304" i="8"/>
  <c r="G1304" i="8" s="1"/>
  <c r="F1311" i="8"/>
  <c r="G1311" i="8" s="1"/>
  <c r="F1310" i="8"/>
  <c r="G1310" i="8" s="1"/>
  <c r="F1317" i="8"/>
  <c r="G1317" i="8" s="1"/>
  <c r="F1316" i="8"/>
  <c r="G1316" i="8" s="1"/>
  <c r="F1341" i="8"/>
  <c r="G1341" i="8" s="1"/>
  <c r="F1340" i="8"/>
  <c r="G1340" i="8" s="1"/>
  <c r="F1035" i="8"/>
  <c r="G1035" i="8" s="1"/>
  <c r="F1034" i="8"/>
  <c r="G1034" i="8" s="1"/>
  <c r="F893" i="8"/>
  <c r="G893" i="8" s="1"/>
  <c r="F899" i="8"/>
  <c r="G899" i="8" s="1"/>
  <c r="F905" i="8"/>
  <c r="G905" i="8" s="1"/>
  <c r="F911" i="8"/>
  <c r="G911" i="8" s="1"/>
  <c r="F917" i="8"/>
  <c r="G917" i="8" s="1"/>
  <c r="F923" i="8"/>
  <c r="G923" i="8" s="1"/>
  <c r="F929" i="8"/>
  <c r="G929" i="8" s="1"/>
  <c r="F1049" i="8"/>
  <c r="G1049" i="8" s="1"/>
  <c r="F1052" i="8"/>
  <c r="G1052" i="8"/>
  <c r="F1058" i="8"/>
  <c r="G1058" i="8"/>
  <c r="F1073" i="8"/>
  <c r="G1073" i="8" s="1"/>
  <c r="F87" i="8"/>
  <c r="G87" i="8"/>
  <c r="F99" i="8"/>
  <c r="G99" i="8"/>
  <c r="F111" i="8"/>
  <c r="G111" i="8"/>
  <c r="H36" i="46"/>
  <c r="I36" i="46"/>
  <c r="J36" i="46"/>
  <c r="K36" i="46"/>
  <c r="L36" i="46"/>
  <c r="M36" i="46"/>
  <c r="N36" i="46"/>
  <c r="O36" i="46"/>
  <c r="P36" i="46"/>
  <c r="Q36" i="46"/>
  <c r="I21" i="27"/>
  <c r="H34" i="45"/>
  <c r="I34" i="45"/>
  <c r="J34" i="45"/>
  <c r="K34" i="45"/>
  <c r="L34" i="45"/>
  <c r="M34" i="45"/>
  <c r="N34" i="45"/>
  <c r="O34" i="45"/>
  <c r="P34" i="45"/>
  <c r="Q34" i="45"/>
  <c r="I10" i="27"/>
  <c r="H28" i="21"/>
  <c r="J28" i="21"/>
  <c r="L28" i="21"/>
  <c r="N28" i="21"/>
  <c r="I69" i="22"/>
  <c r="J69" i="22"/>
  <c r="K69" i="22"/>
  <c r="L69" i="22"/>
  <c r="M69" i="22"/>
  <c r="N69" i="22"/>
  <c r="O69" i="22"/>
  <c r="H69" i="22"/>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P37" i="48"/>
  <c r="N37" i="48"/>
  <c r="L37" i="48"/>
  <c r="J37" i="48"/>
  <c r="H37" i="48"/>
  <c r="K118" i="8"/>
  <c r="K114" i="8"/>
  <c r="K110" i="8"/>
  <c r="K106" i="8"/>
  <c r="K102" i="8"/>
  <c r="K98" i="8"/>
  <c r="K94" i="8"/>
  <c r="K90" i="8"/>
  <c r="K86" i="8"/>
  <c r="K82" i="8"/>
  <c r="K78" i="8"/>
  <c r="K121" i="8"/>
  <c r="K117" i="8"/>
  <c r="K113" i="8"/>
  <c r="K109" i="8"/>
  <c r="K105" i="8"/>
  <c r="K101" i="8"/>
  <c r="K97" i="8"/>
  <c r="K93" i="8"/>
  <c r="K89" i="8"/>
  <c r="K85" i="8"/>
  <c r="K81" i="8"/>
  <c r="K120" i="8"/>
  <c r="K116" i="8"/>
  <c r="K112" i="8"/>
  <c r="K108" i="8"/>
  <c r="K104" i="8"/>
  <c r="K100" i="8"/>
  <c r="K96" i="8"/>
  <c r="K92" i="8"/>
  <c r="K88" i="8"/>
  <c r="K84" i="8"/>
  <c r="K80" i="8"/>
  <c r="K115" i="8"/>
  <c r="K99" i="8"/>
  <c r="K83" i="8"/>
  <c r="K103" i="8"/>
  <c r="K111" i="8"/>
  <c r="K95" i="8"/>
  <c r="K79" i="8"/>
  <c r="K119" i="8"/>
  <c r="K107" i="8"/>
  <c r="K91" i="8"/>
  <c r="K87" i="8"/>
  <c r="Q21" i="47"/>
  <c r="I11" i="27"/>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936" i="8"/>
  <c r="K932" i="8"/>
  <c r="K928" i="8"/>
  <c r="K924" i="8"/>
  <c r="K920" i="8"/>
  <c r="K916" i="8"/>
  <c r="K912" i="8"/>
  <c r="K908" i="8"/>
  <c r="K904" i="8"/>
  <c r="K900" i="8"/>
  <c r="K896" i="8"/>
  <c r="K892" i="8"/>
  <c r="K939" i="8"/>
  <c r="K935" i="8"/>
  <c r="K931" i="8"/>
  <c r="K927" i="8"/>
  <c r="K923" i="8"/>
  <c r="K919" i="8"/>
  <c r="K915" i="8"/>
  <c r="K911" i="8"/>
  <c r="K907" i="8"/>
  <c r="K903" i="8"/>
  <c r="K899" i="8"/>
  <c r="K895" i="8"/>
  <c r="K891" i="8"/>
  <c r="K938" i="8"/>
  <c r="K934" i="8"/>
  <c r="K930" i="8"/>
  <c r="K926" i="8"/>
  <c r="K922" i="8"/>
  <c r="K918" i="8"/>
  <c r="K914" i="8"/>
  <c r="K910" i="8"/>
  <c r="K906" i="8"/>
  <c r="K902" i="8"/>
  <c r="K898" i="8"/>
  <c r="K894" i="8"/>
  <c r="K890" i="8"/>
  <c r="K925" i="8"/>
  <c r="K909" i="8"/>
  <c r="K893" i="8"/>
  <c r="K913" i="8"/>
  <c r="K937" i="8"/>
  <c r="K921" i="8"/>
  <c r="K905" i="8"/>
  <c r="K929" i="8"/>
  <c r="K933" i="8"/>
  <c r="K917" i="8"/>
  <c r="K901" i="8"/>
  <c r="K897" i="8"/>
  <c r="F341" i="38"/>
  <c r="J341" i="38" s="1"/>
  <c r="P21" i="44"/>
  <c r="Q21" i="44"/>
  <c r="I19" i="27"/>
  <c r="P36" i="33"/>
  <c r="P21" i="31"/>
  <c r="Q21" i="31"/>
  <c r="I20" i="27"/>
  <c r="P43" i="30"/>
  <c r="Q43" i="30"/>
  <c r="I8" i="27"/>
  <c r="P21" i="29"/>
  <c r="Q21" i="29"/>
  <c r="I7" i="27"/>
  <c r="K1074" i="8"/>
  <c r="K1070" i="8"/>
  <c r="K1066" i="8"/>
  <c r="K1062" i="8"/>
  <c r="K1058" i="8"/>
  <c r="K1054" i="8"/>
  <c r="K1050" i="8"/>
  <c r="K1046" i="8"/>
  <c r="K1042" i="8"/>
  <c r="K1038" i="8"/>
  <c r="K1034" i="8"/>
  <c r="K1073" i="8"/>
  <c r="K1069" i="8"/>
  <c r="K1065" i="8"/>
  <c r="K1061" i="8"/>
  <c r="K1057" i="8"/>
  <c r="K1053" i="8"/>
  <c r="K1049" i="8"/>
  <c r="K1045" i="8"/>
  <c r="K1041" i="8"/>
  <c r="K1037" i="8"/>
  <c r="K1072" i="8"/>
  <c r="K1068" i="8"/>
  <c r="K1064" i="8"/>
  <c r="K1060" i="8"/>
  <c r="K1056" i="8"/>
  <c r="K1052" i="8"/>
  <c r="K1048" i="8"/>
  <c r="K1044" i="8"/>
  <c r="K1040" i="8"/>
  <c r="K1036" i="8"/>
  <c r="K1067" i="8"/>
  <c r="K1051" i="8"/>
  <c r="K1035" i="8"/>
  <c r="K1039" i="8"/>
  <c r="K1063" i="8"/>
  <c r="K1047" i="8"/>
  <c r="K1071" i="8"/>
  <c r="K1059" i="8"/>
  <c r="K1043" i="8"/>
  <c r="K1055" i="8"/>
  <c r="J38" i="40"/>
  <c r="K67" i="8"/>
  <c r="K1132" i="8"/>
  <c r="K1128" i="8"/>
  <c r="K1124" i="8"/>
  <c r="K1120" i="8"/>
  <c r="K1116" i="8"/>
  <c r="K1112" i="8"/>
  <c r="K1108" i="8"/>
  <c r="K1104" i="8"/>
  <c r="K1100" i="8"/>
  <c r="K1096" i="8"/>
  <c r="K1131" i="8"/>
  <c r="K1127" i="8"/>
  <c r="K1123" i="8"/>
  <c r="K1119" i="8"/>
  <c r="K1115" i="8"/>
  <c r="K1111" i="8"/>
  <c r="K1107" i="8"/>
  <c r="K1103" i="8"/>
  <c r="K1099" i="8"/>
  <c r="K1095" i="8"/>
  <c r="K1134" i="8"/>
  <c r="K1130" i="8"/>
  <c r="K1126" i="8"/>
  <c r="K1122" i="8"/>
  <c r="K1118" i="8"/>
  <c r="K1114" i="8"/>
  <c r="K1110" i="8"/>
  <c r="K1106" i="8"/>
  <c r="K1102" i="8"/>
  <c r="K1098" i="8"/>
  <c r="K1094" i="8"/>
  <c r="K1125" i="8"/>
  <c r="K1109" i="8"/>
  <c r="K1113" i="8"/>
  <c r="K1097" i="8"/>
  <c r="K1121" i="8"/>
  <c r="K1105" i="8"/>
  <c r="K1133" i="8"/>
  <c r="K1117" i="8"/>
  <c r="K1101" i="8"/>
  <c r="K1129" i="8"/>
  <c r="N40" i="24"/>
  <c r="L40" i="24"/>
  <c r="J40" i="24"/>
  <c r="H40" i="24"/>
  <c r="K1158" i="8"/>
  <c r="K1154" i="8"/>
  <c r="K1161" i="8"/>
  <c r="K1157" i="8"/>
  <c r="K1160" i="8"/>
  <c r="K1156" i="8"/>
  <c r="K1155" i="8"/>
  <c r="K1159"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E214" i="38" s="1"/>
  <c r="D215" i="38"/>
  <c r="D214" i="38" s="1"/>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E207" i="38" s="1"/>
  <c r="D208" i="38"/>
  <c r="D207" i="38" s="1"/>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N205" i="38"/>
  <c r="AL205" i="38"/>
  <c r="AJ205" i="38"/>
  <c r="AG205" i="38"/>
  <c r="AF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E191" i="38" s="1"/>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D107" i="38" s="1"/>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E96" i="38" s="1"/>
  <c r="D97" i="38"/>
  <c r="D96" i="38" s="1"/>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E83" i="38" s="1"/>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1326" i="8"/>
  <c r="K1322" i="8"/>
  <c r="K1318" i="8"/>
  <c r="K1314" i="8"/>
  <c r="K1310" i="8"/>
  <c r="K1306" i="8"/>
  <c r="K1302" i="8"/>
  <c r="K1298" i="8"/>
  <c r="K1294" i="8"/>
  <c r="K1290" i="8"/>
  <c r="K1286" i="8"/>
  <c r="K1282" i="8"/>
  <c r="K1323" i="8"/>
  <c r="K1307" i="8"/>
  <c r="K1291" i="8"/>
  <c r="K1329" i="8"/>
  <c r="K1325" i="8"/>
  <c r="K1321" i="8"/>
  <c r="K1317" i="8"/>
  <c r="K1313" i="8"/>
  <c r="K1309" i="8"/>
  <c r="K1305" i="8"/>
  <c r="K1301" i="8"/>
  <c r="K1297" i="8"/>
  <c r="K1293" i="8"/>
  <c r="K1289" i="8"/>
  <c r="K1285" i="8"/>
  <c r="K1281" i="8"/>
  <c r="K1327" i="8"/>
  <c r="K1315" i="8"/>
  <c r="K1311" i="8"/>
  <c r="K1299" i="8"/>
  <c r="K1295" i="8"/>
  <c r="K1283" i="8"/>
  <c r="K1328" i="8"/>
  <c r="K1324" i="8"/>
  <c r="K1320" i="8"/>
  <c r="K1316" i="8"/>
  <c r="K1312" i="8"/>
  <c r="K1308" i="8"/>
  <c r="K1304" i="8"/>
  <c r="K1300" i="8"/>
  <c r="K1296" i="8"/>
  <c r="K1292" i="8"/>
  <c r="K1288" i="8"/>
  <c r="K1284" i="8"/>
  <c r="K1280" i="8"/>
  <c r="K1319" i="8"/>
  <c r="K1303" i="8"/>
  <c r="K1287"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AM563" i="38"/>
  <c r="AM543" i="38"/>
  <c r="AM555" i="38"/>
  <c r="F563" i="38"/>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AQ548" i="38"/>
  <c r="F549" i="38"/>
  <c r="H549" i="38" s="1"/>
  <c r="F556" i="38"/>
  <c r="J556" i="38" s="1"/>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J564" i="38" s="1"/>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F536" i="38"/>
  <c r="H536" i="38" s="1"/>
  <c r="F532" i="38"/>
  <c r="J532" i="38" s="1"/>
  <c r="AM532" i="38"/>
  <c r="AM538" i="38"/>
  <c r="AE536" i="38"/>
  <c r="F539" i="38"/>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AI515" i="38"/>
  <c r="AQ517" i="38"/>
  <c r="AI520" i="38"/>
  <c r="F511" i="38"/>
  <c r="AE511" i="38"/>
  <c r="F512" i="38"/>
  <c r="J512" i="38" s="1"/>
  <c r="AI512" i="38"/>
  <c r="AM514" i="38"/>
  <c r="AQ515" i="38"/>
  <c r="AE516" i="38"/>
  <c r="AM517" i="38"/>
  <c r="AI518" i="38"/>
  <c r="AM504" i="38"/>
  <c r="AQ510" i="38"/>
  <c r="F510" i="38"/>
  <c r="J510" i="38" s="1"/>
  <c r="F524" i="38"/>
  <c r="J524" i="38" s="1"/>
  <c r="F522" i="38"/>
  <c r="J522" i="38" s="1"/>
  <c r="AI522" i="38"/>
  <c r="F520" i="38"/>
  <c r="AE520" i="38"/>
  <c r="AI523" i="38"/>
  <c r="AI521" i="38"/>
  <c r="AE522" i="38"/>
  <c r="AE523" i="38"/>
  <c r="AQ519" i="38"/>
  <c r="AE521" i="38"/>
  <c r="AQ520" i="38"/>
  <c r="AQ523" i="38"/>
  <c r="AQ521" i="38"/>
  <c r="AM520" i="38"/>
  <c r="F506" i="38"/>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AM505" i="38"/>
  <c r="F505" i="38"/>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AM486" i="38"/>
  <c r="AI486" i="38"/>
  <c r="AQ487" i="38"/>
  <c r="F472" i="38"/>
  <c r="J472" i="38" s="1"/>
  <c r="AI487" i="38"/>
  <c r="AM479" i="38"/>
  <c r="AE481" i="38"/>
  <c r="F470" i="38"/>
  <c r="AI470" i="38"/>
  <c r="AM471" i="38"/>
  <c r="AM475" i="38"/>
  <c r="AE487" i="38"/>
  <c r="AQ479" i="38"/>
  <c r="AM470" i="38"/>
  <c r="AQ471" i="38"/>
  <c r="AI473" i="38"/>
  <c r="AM474" i="38"/>
  <c r="AQ475" i="38"/>
  <c r="AI476" i="38"/>
  <c r="F477" i="38"/>
  <c r="J477" i="38" s="1"/>
  <c r="AI479" i="38"/>
  <c r="AE470" i="38"/>
  <c r="AI471" i="38"/>
  <c r="AI475" i="38"/>
  <c r="AE476" i="38"/>
  <c r="AQ477" i="38"/>
  <c r="AE479" i="38"/>
  <c r="AQ470" i="38"/>
  <c r="AE471" i="38"/>
  <c r="AQ472" i="38"/>
  <c r="AM473" i="38"/>
  <c r="AQ474" i="38"/>
  <c r="AE475" i="38"/>
  <c r="F476" i="38"/>
  <c r="J476" i="38" s="1"/>
  <c r="AI480" i="38"/>
  <c r="F481" i="38"/>
  <c r="AQ478" i="38"/>
  <c r="F480" i="38"/>
  <c r="AE472" i="38"/>
  <c r="AQ473" i="38"/>
  <c r="AE474" i="38"/>
  <c r="F475" i="38"/>
  <c r="AE477" i="38"/>
  <c r="AQ476" i="38"/>
  <c r="AM477" i="38"/>
  <c r="AM472" i="38"/>
  <c r="F484" i="38"/>
  <c r="J484" i="38" s="1"/>
  <c r="AQ483" i="38"/>
  <c r="AE478" i="38"/>
  <c r="F479" i="38"/>
  <c r="J479" i="38" s="1"/>
  <c r="AQ481" i="38"/>
  <c r="F471" i="38"/>
  <c r="H471" i="38" s="1"/>
  <c r="AI472" i="38"/>
  <c r="F473" i="38"/>
  <c r="AE473" i="38"/>
  <c r="F474" i="38"/>
  <c r="H474" i="38" s="1"/>
  <c r="AI474" i="38"/>
  <c r="AM476" i="38"/>
  <c r="AI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AI461" i="38"/>
  <c r="F462" i="38"/>
  <c r="AE462" i="38"/>
  <c r="AE461" i="38"/>
  <c r="AQ462" i="38"/>
  <c r="AI465" i="38"/>
  <c r="AQ463" i="38"/>
  <c r="AI463" i="38"/>
  <c r="AM463" i="38"/>
  <c r="AQ461" i="38"/>
  <c r="AM462" i="38"/>
  <c r="AM464" i="38"/>
  <c r="F465" i="38"/>
  <c r="J465" i="38" s="1"/>
  <c r="AE465" i="38"/>
  <c r="F463" i="38"/>
  <c r="H463" i="38" s="1"/>
  <c r="AI464" i="38"/>
  <c r="AM400" i="38"/>
  <c r="AE464" i="38"/>
  <c r="AQ402" i="38"/>
  <c r="F456" i="38"/>
  <c r="AM465" i="38"/>
  <c r="AQ465" i="38"/>
  <c r="AI414" i="38"/>
  <c r="AQ400" i="38"/>
  <c r="F401" i="38"/>
  <c r="J401" i="38" s="1"/>
  <c r="AM453" i="38"/>
  <c r="AQ456" i="38"/>
  <c r="AI400" i="38"/>
  <c r="AE400" i="38"/>
  <c r="AQ401" i="38"/>
  <c r="AQ453" i="38"/>
  <c r="AE456" i="38"/>
  <c r="AM456" i="38"/>
  <c r="AI456" i="38"/>
  <c r="F432" i="38"/>
  <c r="J432" i="38" s="1"/>
  <c r="AI435" i="38"/>
  <c r="F436" i="38"/>
  <c r="J436" i="38" s="1"/>
  <c r="F440" i="38"/>
  <c r="F407" i="38"/>
  <c r="J407" i="38" s="1"/>
  <c r="F415" i="38"/>
  <c r="J415" i="38" s="1"/>
  <c r="AM401" i="38"/>
  <c r="AM402" i="38"/>
  <c r="AI450" i="38"/>
  <c r="AI430" i="38"/>
  <c r="AQ432" i="38"/>
  <c r="AI434" i="38"/>
  <c r="AQ414" i="38"/>
  <c r="F417" i="38"/>
  <c r="F400" i="38"/>
  <c r="H400" i="38" s="1"/>
  <c r="AI401" i="38"/>
  <c r="F402" i="38"/>
  <c r="H402" i="38" s="1"/>
  <c r="AI402" i="38"/>
  <c r="F453" i="38"/>
  <c r="J453" i="38" s="1"/>
  <c r="AI453" i="38"/>
  <c r="F447" i="38"/>
  <c r="J447" i="38" s="1"/>
  <c r="F451" i="38"/>
  <c r="J451" i="38" s="1"/>
  <c r="F431" i="38"/>
  <c r="J431" i="38" s="1"/>
  <c r="F435" i="38"/>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AM442" i="38"/>
  <c r="AM404" i="38"/>
  <c r="F439" i="38"/>
  <c r="J439" i="38" s="1"/>
  <c r="AI407" i="38"/>
  <c r="AQ408" i="38"/>
  <c r="AQ409" i="38"/>
  <c r="F411" i="38"/>
  <c r="J411" i="38" s="1"/>
  <c r="F418" i="38"/>
  <c r="AQ418" i="38"/>
  <c r="F421" i="38"/>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AE396" i="38"/>
  <c r="F393" i="38"/>
  <c r="J393" i="38" s="1"/>
  <c r="AM394" i="38"/>
  <c r="AQ396" i="38"/>
  <c r="AM396" i="38"/>
  <c r="AQ384" i="38"/>
  <c r="AE393" i="38"/>
  <c r="AQ394" i="38"/>
  <c r="AE384" i="38"/>
  <c r="AI391" i="38"/>
  <c r="AI393" i="38"/>
  <c r="F394" i="38"/>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AE375" i="38"/>
  <c r="F376" i="38"/>
  <c r="J376" i="38" s="1"/>
  <c r="AQ376" i="38"/>
  <c r="AQ378" i="38"/>
  <c r="AE347" i="38"/>
  <c r="AI387" i="38"/>
  <c r="AE386" i="38"/>
  <c r="F351" i="38"/>
  <c r="AQ352" i="38"/>
  <c r="F355" i="38"/>
  <c r="F362" i="38"/>
  <c r="J362" i="38" s="1"/>
  <c r="AQ367" i="38"/>
  <c r="AE368" i="38"/>
  <c r="F369" i="38"/>
  <c r="J369" i="38" s="1"/>
  <c r="AQ371" i="38"/>
  <c r="F373" i="38"/>
  <c r="J373" i="38" s="1"/>
  <c r="F377" i="38"/>
  <c r="J377" i="38" s="1"/>
  <c r="F349" i="38"/>
  <c r="AM360" i="38"/>
  <c r="F364" i="38"/>
  <c r="AM364" i="38"/>
  <c r="F352" i="38"/>
  <c r="J352" i="38" s="1"/>
  <c r="AI356" i="38"/>
  <c r="AQ358" i="38"/>
  <c r="AE359" i="38"/>
  <c r="F360" i="38"/>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AI374" i="38"/>
  <c r="F375" i="38"/>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AI379" i="38"/>
  <c r="AM381" i="38"/>
  <c r="AI382" i="38"/>
  <c r="AE379" i="38"/>
  <c r="F380" i="38"/>
  <c r="H380" i="38" s="1"/>
  <c r="AI381" i="38"/>
  <c r="AE382"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282" i="38"/>
  <c r="H282" i="38" s="1"/>
  <c r="F324" i="38"/>
  <c r="AQ320" i="38"/>
  <c r="AQ323" i="38"/>
  <c r="AE324" i="38"/>
  <c r="F287" i="38"/>
  <c r="J287" i="38" s="1"/>
  <c r="AQ324" i="38"/>
  <c r="AQ325" i="38"/>
  <c r="AM326" i="38"/>
  <c r="AM324" i="38"/>
  <c r="AI325" i="38"/>
  <c r="AM325" i="38"/>
  <c r="F271" i="38"/>
  <c r="J271" i="38" s="1"/>
  <c r="F275" i="38"/>
  <c r="J275" i="38" s="1"/>
  <c r="F279" i="38"/>
  <c r="J279" i="38" s="1"/>
  <c r="F283" i="38"/>
  <c r="AE290" i="38"/>
  <c r="F291" i="38"/>
  <c r="J291" i="38" s="1"/>
  <c r="AE294" i="38"/>
  <c r="F295" i="38"/>
  <c r="J295" i="38" s="1"/>
  <c r="F299" i="38"/>
  <c r="AE326" i="38"/>
  <c r="AI304" i="38"/>
  <c r="AI308" i="38"/>
  <c r="AQ270" i="38"/>
  <c r="AQ271" i="38"/>
  <c r="AQ275" i="38"/>
  <c r="AQ279" i="38"/>
  <c r="AQ283" i="38"/>
  <c r="AM286" i="38"/>
  <c r="AM287" i="38"/>
  <c r="AM289" i="38"/>
  <c r="AQ326" i="38"/>
  <c r="AE271" i="38"/>
  <c r="AE274" i="38"/>
  <c r="AE275" i="38"/>
  <c r="AE278" i="38"/>
  <c r="AE279" i="38"/>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AQ304" i="38"/>
  <c r="AQ308" i="38"/>
  <c r="AI270" i="38"/>
  <c r="AI274" i="38"/>
  <c r="AI278" i="38"/>
  <c r="AI282" i="38"/>
  <c r="AE286" i="38"/>
  <c r="AM290" i="38"/>
  <c r="AM294" i="38"/>
  <c r="AM295" i="38"/>
  <c r="AM297" i="38"/>
  <c r="AE298" i="38"/>
  <c r="AM300" i="38"/>
  <c r="AM304" i="38"/>
  <c r="AM308" i="38"/>
  <c r="AE270" i="38"/>
  <c r="AQ286" i="38"/>
  <c r="AI290" i="38"/>
  <c r="AE291" i="38"/>
  <c r="AE293" i="38"/>
  <c r="AI294" i="38"/>
  <c r="F297" i="38"/>
  <c r="H297" i="38" s="1"/>
  <c r="AI297" i="38"/>
  <c r="AQ298" i="38"/>
  <c r="AM301" i="38"/>
  <c r="AE302" i="38"/>
  <c r="AE303" i="38"/>
  <c r="AM305" i="38"/>
  <c r="AE306" i="38"/>
  <c r="AE307" i="38"/>
  <c r="AQ309" i="38"/>
  <c r="AI310" i="38"/>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9" i="38"/>
  <c r="H289" i="38" s="1"/>
  <c r="AI289" i="38"/>
  <c r="AQ291" i="38"/>
  <c r="AM292" i="38"/>
  <c r="AQ292" i="38"/>
  <c r="AQ293" i="38"/>
  <c r="AI295" i="38"/>
  <c r="AQ299" i="38"/>
  <c r="AM285" i="38"/>
  <c r="AE287" i="38"/>
  <c r="AE289" i="38"/>
  <c r="AM291" i="38"/>
  <c r="AM293" i="38"/>
  <c r="AE295" i="38"/>
  <c r="AE297" i="38"/>
  <c r="AM299" i="38"/>
  <c r="AM269" i="38"/>
  <c r="AE272" i="38"/>
  <c r="AM273" i="38"/>
  <c r="AE276" i="38"/>
  <c r="F277" i="38"/>
  <c r="H277" i="38" s="1"/>
  <c r="AM277" i="38"/>
  <c r="AE280" i="38"/>
  <c r="F281" i="38"/>
  <c r="J281" i="38" s="1"/>
  <c r="AM281" i="38"/>
  <c r="AE284" i="38"/>
  <c r="F285" i="38"/>
  <c r="J285" i="38" s="1"/>
  <c r="AE288" i="38"/>
  <c r="AE292" i="38"/>
  <c r="AE296" i="38"/>
  <c r="AE300" i="38"/>
  <c r="AQ305" i="38"/>
  <c r="AI306" i="38"/>
  <c r="AI307" i="38"/>
  <c r="AE309" i="38"/>
  <c r="AM310" i="38"/>
  <c r="AM311" i="38"/>
  <c r="AM272" i="38"/>
  <c r="AM276" i="38"/>
  <c r="AM280" i="38"/>
  <c r="AM284" i="38"/>
  <c r="AQ302" i="38"/>
  <c r="AQ269" i="38"/>
  <c r="AI272" i="38"/>
  <c r="AQ273" i="38"/>
  <c r="AI276" i="38"/>
  <c r="AQ277" i="38"/>
  <c r="AI280" i="38"/>
  <c r="AQ281" i="38"/>
  <c r="AI284" i="38"/>
  <c r="AI288" i="38"/>
  <c r="AI292" i="38"/>
  <c r="AI296" i="38"/>
  <c r="AI300" i="38"/>
  <c r="AE301" i="38"/>
  <c r="AM302" i="38"/>
  <c r="AM303" i="38"/>
  <c r="AI305" i="38"/>
  <c r="AQ306" i="38"/>
  <c r="AQ307" i="38"/>
  <c r="AM309" i="38"/>
  <c r="AE310" i="38"/>
  <c r="AE311" i="38"/>
  <c r="AQ301" i="38"/>
  <c r="AI302" i="38"/>
  <c r="AI303" i="38"/>
  <c r="AE305" i="38"/>
  <c r="AM306" i="38"/>
  <c r="AM307" i="38"/>
  <c r="AI309" i="38"/>
  <c r="AQ310" i="38"/>
  <c r="AQ311" i="38"/>
  <c r="AF260" i="38"/>
  <c r="AK260" i="38"/>
  <c r="AP260" i="38"/>
  <c r="AE265" i="38"/>
  <c r="AI266" i="38"/>
  <c r="AD260" i="38"/>
  <c r="AJ260" i="38"/>
  <c r="AO260" i="38"/>
  <c r="AE263" i="38"/>
  <c r="AC260" i="38"/>
  <c r="AI261" i="38"/>
  <c r="AN260" i="38"/>
  <c r="AB260" i="38"/>
  <c r="AG260" i="38"/>
  <c r="AL260" i="38"/>
  <c r="AH260" i="38"/>
  <c r="AE264" i="38"/>
  <c r="AI265" i="38"/>
  <c r="AE261" i="38"/>
  <c r="AI262" i="38"/>
  <c r="AE266" i="38"/>
  <c r="AQ261" i="38"/>
  <c r="AQ263" i="38"/>
  <c r="AM261" i="38"/>
  <c r="AM263" i="38"/>
  <c r="AI263" i="38"/>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AM251" i="38"/>
  <c r="AQ253" i="38"/>
  <c r="F233" i="38"/>
  <c r="J233" i="38" s="1"/>
  <c r="AI233" i="38"/>
  <c r="AE233" i="38"/>
  <c r="AI251" i="38"/>
  <c r="AI245" i="38"/>
  <c r="AM246" i="38"/>
  <c r="AQ247" i="38"/>
  <c r="AE256" i="38"/>
  <c r="AQ259" i="38"/>
  <c r="AM247" i="38"/>
  <c r="AQ251" i="38"/>
  <c r="AI252" i="38"/>
  <c r="AE253" i="38"/>
  <c r="AQ257" i="38"/>
  <c r="AM255" i="38"/>
  <c r="AQ256" i="38"/>
  <c r="AI247" i="38"/>
  <c r="AQ249" i="38"/>
  <c r="AE250" i="38"/>
  <c r="AM245" i="38"/>
  <c r="AQ246" i="38"/>
  <c r="AE247" i="38"/>
  <c r="AM249" i="38"/>
  <c r="AQ250" i="38"/>
  <c r="AM259" i="38"/>
  <c r="AQ258" i="38"/>
  <c r="AM254" i="38"/>
  <c r="AI255" i="38"/>
  <c r="AM256" i="38"/>
  <c r="AI256" i="38"/>
  <c r="AM253" i="38"/>
  <c r="AI253" i="38"/>
  <c r="AE252" i="38"/>
  <c r="AQ252" i="38"/>
  <c r="AM252" i="38"/>
  <c r="AM250" i="38"/>
  <c r="AI250" i="38"/>
  <c r="AI249" i="38"/>
  <c r="AE249" i="38"/>
  <c r="AE245" i="38"/>
  <c r="AI246" i="38"/>
  <c r="AQ245" i="38"/>
  <c r="AE246" i="38"/>
  <c r="AQ248" i="38"/>
  <c r="AM248" i="38"/>
  <c r="AI248" i="38"/>
  <c r="AI254" i="38"/>
  <c r="AM257" i="38"/>
  <c r="AM258" i="38"/>
  <c r="AE254" i="38"/>
  <c r="AE255" i="38"/>
  <c r="AI257" i="38"/>
  <c r="AI258" i="38"/>
  <c r="AI259" i="38"/>
  <c r="AQ254" i="38"/>
  <c r="AQ255" i="38"/>
  <c r="AE257" i="38"/>
  <c r="AE258" i="38"/>
  <c r="AE259" i="38"/>
  <c r="AF235" i="38"/>
  <c r="AK235" i="38"/>
  <c r="AP235" i="38"/>
  <c r="AD235" i="38"/>
  <c r="AJ235" i="38"/>
  <c r="AO235" i="38"/>
  <c r="AC235" i="38"/>
  <c r="AH235" i="38"/>
  <c r="AN235" i="38"/>
  <c r="AB235" i="38"/>
  <c r="AG235" i="38"/>
  <c r="AL235" i="38"/>
  <c r="AM237" i="38"/>
  <c r="AI237" i="38"/>
  <c r="AI240" i="38"/>
  <c r="AE237" i="38"/>
  <c r="AI238" i="38"/>
  <c r="AE239" i="38"/>
  <c r="AQ241" i="38"/>
  <c r="AE236" i="38"/>
  <c r="AQ237" i="38"/>
  <c r="AQ239" i="38"/>
  <c r="AE240" i="38"/>
  <c r="AQ240" i="38"/>
  <c r="AM241" i="38"/>
  <c r="AQ236" i="38"/>
  <c r="AM240" i="38"/>
  <c r="AE238" i="38"/>
  <c r="AM236" i="38"/>
  <c r="AQ238" i="38"/>
  <c r="AM239" i="38"/>
  <c r="AI242" i="38"/>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AM215" i="38"/>
  <c r="AQ216" i="38"/>
  <c r="AI215" i="38"/>
  <c r="AM216" i="38"/>
  <c r="F210" i="38"/>
  <c r="F220" i="38"/>
  <c r="J220" i="38" s="1"/>
  <c r="AE215" i="38"/>
  <c r="F216" i="38"/>
  <c r="J216" i="38" s="1"/>
  <c r="AI216" i="38"/>
  <c r="AM217" i="38"/>
  <c r="F218" i="38"/>
  <c r="J218" i="38" s="1"/>
  <c r="AQ215" i="38"/>
  <c r="AE216" i="38"/>
  <c r="F217" i="38"/>
  <c r="J217" i="38" s="1"/>
  <c r="AI217" i="38"/>
  <c r="AM218" i="38"/>
  <c r="AE217" i="38"/>
  <c r="AQ217" i="38"/>
  <c r="AE219" i="38"/>
  <c r="AM220" i="38"/>
  <c r="AE218" i="38"/>
  <c r="AI218" i="38"/>
  <c r="F219" i="38"/>
  <c r="H219" i="38" s="1"/>
  <c r="AI219" i="38"/>
  <c r="AQ218" i="38"/>
  <c r="AQ219" i="38"/>
  <c r="AM219" i="38"/>
  <c r="AI220" i="38"/>
  <c r="AE220" i="38"/>
  <c r="AQ209" i="38"/>
  <c r="AQ220" i="38"/>
  <c r="AE210" i="38"/>
  <c r="F209" i="38"/>
  <c r="AE209" i="38"/>
  <c r="AI208" i="38"/>
  <c r="AI210" i="38"/>
  <c r="AM210" i="38"/>
  <c r="AM209" i="38"/>
  <c r="AM211" i="38"/>
  <c r="AQ210" i="38"/>
  <c r="AI209" i="38"/>
  <c r="F211" i="38"/>
  <c r="H211" i="38" s="1"/>
  <c r="F212" i="38"/>
  <c r="J212" i="38" s="1"/>
  <c r="AM208" i="38"/>
  <c r="AQ211" i="38"/>
  <c r="AQ212" i="38"/>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3" i="38"/>
  <c r="J203" i="38" s="1"/>
  <c r="AI203" i="38"/>
  <c r="AQ202" i="38"/>
  <c r="AE203" i="38"/>
  <c r="AE192" i="38"/>
  <c r="AQ192" i="38"/>
  <c r="AI202" i="38"/>
  <c r="AM192" i="38"/>
  <c r="AE202" i="38"/>
  <c r="AM194" i="38"/>
  <c r="AQ193" i="38"/>
  <c r="F171" i="38"/>
  <c r="J171" i="38" s="1"/>
  <c r="AQ194" i="38"/>
  <c r="AE193" i="38"/>
  <c r="AE195" i="38"/>
  <c r="F194" i="38"/>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AM170" i="38"/>
  <c r="AM186" i="38"/>
  <c r="AM171" i="38"/>
  <c r="AM172" i="38"/>
  <c r="AM173" i="38"/>
  <c r="AQ174" i="38"/>
  <c r="F176" i="38"/>
  <c r="J176" i="38" s="1"/>
  <c r="AQ176" i="38"/>
  <c r="AQ177" i="38"/>
  <c r="F180" i="38"/>
  <c r="J180" i="38" s="1"/>
  <c r="F170" i="38"/>
  <c r="H170" i="38" s="1"/>
  <c r="F173" i="38"/>
  <c r="AI173" i="38"/>
  <c r="AM174" i="38"/>
  <c r="AI183" i="38"/>
  <c r="AE183" i="38"/>
  <c r="AQ184" i="38"/>
  <c r="AM185" i="38"/>
  <c r="AQ186" i="38"/>
  <c r="F178" i="38"/>
  <c r="H178" i="38" s="1"/>
  <c r="AM180" i="38"/>
  <c r="AI181" i="38"/>
  <c r="AM182" i="38"/>
  <c r="AQ183" i="38"/>
  <c r="F184" i="38"/>
  <c r="J184" i="38" s="1"/>
  <c r="AI185" i="38"/>
  <c r="AI180" i="38"/>
  <c r="F181" i="38"/>
  <c r="AM184" i="38"/>
  <c r="AI186" i="38"/>
  <c r="AE187" i="38"/>
  <c r="AI188" i="38"/>
  <c r="F189" i="38"/>
  <c r="AI189" i="38"/>
  <c r="AQ178" i="38"/>
  <c r="AE179" i="38"/>
  <c r="AE180" i="38"/>
  <c r="AQ181" i="38"/>
  <c r="AE182" i="38"/>
  <c r="F183" i="38"/>
  <c r="H183" i="38" s="1"/>
  <c r="AI184" i="38"/>
  <c r="F185" i="38"/>
  <c r="J185" i="38" s="1"/>
  <c r="AE185" i="38"/>
  <c r="AE186" i="38"/>
  <c r="F187" i="38"/>
  <c r="AQ180" i="38"/>
  <c r="AM181" i="38"/>
  <c r="AQ182" i="38"/>
  <c r="AE184" i="38"/>
  <c r="AQ185" i="38"/>
  <c r="AI177" i="38"/>
  <c r="AI172" i="38"/>
  <c r="AE172" i="38"/>
  <c r="AE173" i="38"/>
  <c r="F174" i="38"/>
  <c r="AI171" i="38"/>
  <c r="F172" i="38"/>
  <c r="AQ171" i="38"/>
  <c r="AQ172" i="38"/>
  <c r="AQ173" i="38"/>
  <c r="AQ179" i="38"/>
  <c r="AM179" i="38"/>
  <c r="AI175" i="38"/>
  <c r="F177" i="38"/>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AM168" i="38"/>
  <c r="AQ167" i="38"/>
  <c r="AI167" i="38"/>
  <c r="AQ168" i="38"/>
  <c r="AE167" i="38"/>
  <c r="AM156" i="38"/>
  <c r="AE169" i="38"/>
  <c r="F168" i="38"/>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AE136" i="38"/>
  <c r="AI120" i="38"/>
  <c r="AI135" i="38"/>
  <c r="F120" i="38"/>
  <c r="AE135" i="38"/>
  <c r="AE123" i="38"/>
  <c r="AQ125" i="38"/>
  <c r="AI147" i="38"/>
  <c r="AE147" i="38"/>
  <c r="AQ147" i="38"/>
  <c r="F147" i="38"/>
  <c r="J147" i="38" s="1"/>
  <c r="AM147" i="38"/>
  <c r="AE126" i="38"/>
  <c r="F127" i="38"/>
  <c r="J127" i="38" s="1"/>
  <c r="AI128" i="38"/>
  <c r="AE120" i="38"/>
  <c r="AE121" i="38"/>
  <c r="AE122" i="38"/>
  <c r="F123" i="38"/>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AM109" i="38"/>
  <c r="AI109" i="38"/>
  <c r="AI113" i="38"/>
  <c r="F99" i="38"/>
  <c r="AE113" i="38"/>
  <c r="AQ115" i="38"/>
  <c r="AM116" i="38"/>
  <c r="AE108" i="38"/>
  <c r="AE115" i="38"/>
  <c r="AQ108" i="38"/>
  <c r="AM108" i="38"/>
  <c r="AM115" i="38"/>
  <c r="AQ116" i="38"/>
  <c r="AI108" i="38"/>
  <c r="F115" i="38"/>
  <c r="H115" i="38" s="1"/>
  <c r="AI115" i="38"/>
  <c r="AM99" i="38"/>
  <c r="AQ97" i="38"/>
  <c r="F98" i="38"/>
  <c r="H98" i="38" s="1"/>
  <c r="AE98" i="38"/>
  <c r="AI116" i="38"/>
  <c r="AE116" i="38"/>
  <c r="AI99" i="38"/>
  <c r="AM97" i="38"/>
  <c r="AQ98" i="38"/>
  <c r="AQ104" i="38"/>
  <c r="AE99" i="38"/>
  <c r="AI97" i="38"/>
  <c r="AM98" i="38"/>
  <c r="AQ99" i="38"/>
  <c r="AE97" i="38"/>
  <c r="AI98" i="38"/>
  <c r="F105" i="38"/>
  <c r="H105" i="38" s="1"/>
  <c r="AI102" i="38"/>
  <c r="AI105" i="38"/>
  <c r="AE104" i="38"/>
  <c r="AM104" i="38"/>
  <c r="AM102" i="38"/>
  <c r="F104" i="38"/>
  <c r="H104" i="38" s="1"/>
  <c r="AI104" i="38"/>
  <c r="AQ105" i="38"/>
  <c r="AM105" i="38"/>
  <c r="AE105" i="38"/>
  <c r="F100" i="38"/>
  <c r="J100" i="38" s="1"/>
  <c r="AQ100" i="38"/>
  <c r="F102" i="38"/>
  <c r="H102" i="38" s="1"/>
  <c r="AE102" i="38"/>
  <c r="AQ102" i="38"/>
  <c r="F101" i="38"/>
  <c r="H101" i="38" s="1"/>
  <c r="AQ101" i="38"/>
  <c r="AE100" i="38"/>
  <c r="AI100" i="38"/>
  <c r="AI101" i="38"/>
  <c r="AE101" i="38"/>
  <c r="AM94" i="38"/>
  <c r="F94" i="38"/>
  <c r="H94" i="38" s="1"/>
  <c r="AM93" i="38"/>
  <c r="F91" i="38"/>
  <c r="J91" i="38" s="1"/>
  <c r="F73" i="38"/>
  <c r="J73" i="38" s="1"/>
  <c r="F77" i="38"/>
  <c r="J77" i="38" s="1"/>
  <c r="AI92" i="38"/>
  <c r="AE94" i="38"/>
  <c r="AI94" i="38"/>
  <c r="F93" i="38"/>
  <c r="AQ94" i="38"/>
  <c r="AI93" i="38"/>
  <c r="F92" i="38"/>
  <c r="AE91" i="38"/>
  <c r="AQ92" i="38"/>
  <c r="AI91" i="38"/>
  <c r="AM91" i="38"/>
  <c r="AI95" i="38"/>
  <c r="F95" i="38"/>
  <c r="AM95" i="38"/>
  <c r="AQ86" i="38"/>
  <c r="F78" i="38"/>
  <c r="F86" i="38"/>
  <c r="J86" i="38" s="1"/>
  <c r="AQ87" i="38"/>
  <c r="AI87" i="38"/>
  <c r="AQ84" i="38"/>
  <c r="F87" i="38"/>
  <c r="F76" i="38"/>
  <c r="J76" i="38" s="1"/>
  <c r="AQ76" i="38"/>
  <c r="F74" i="38"/>
  <c r="J74" i="38" s="1"/>
  <c r="AI74" i="38"/>
  <c r="F75" i="38"/>
  <c r="H75" i="38" s="1"/>
  <c r="AI75" i="38"/>
  <c r="AQ73" i="38"/>
  <c r="F79" i="38"/>
  <c r="H79" i="38" s="1"/>
  <c r="F81" i="38"/>
  <c r="J81" i="38" s="1"/>
  <c r="F65" i="38"/>
  <c r="H65" i="38" s="1"/>
  <c r="F80" i="38"/>
  <c r="J80" i="38" s="1"/>
  <c r="F82" i="38"/>
  <c r="J82" i="38" s="1"/>
  <c r="F72" i="38"/>
  <c r="J72" i="38" s="1"/>
  <c r="F63" i="38"/>
  <c r="J63" i="38" s="1"/>
  <c r="F66" i="38"/>
  <c r="J66" i="38" s="1"/>
  <c r="F67" i="38"/>
  <c r="J67" i="38" s="1"/>
  <c r="F70" i="38"/>
  <c r="J70" i="38" s="1"/>
  <c r="F55" i="38"/>
  <c r="F71" i="38"/>
  <c r="H71" i="38" s="1"/>
  <c r="F68" i="38"/>
  <c r="H68" i="38" s="1"/>
  <c r="F56" i="38"/>
  <c r="J56" i="38" s="1"/>
  <c r="F57" i="38"/>
  <c r="J57" i="38" s="1"/>
  <c r="F58" i="38"/>
  <c r="J58" i="38" s="1"/>
  <c r="F60" i="38"/>
  <c r="J60" i="38" s="1"/>
  <c r="F52" i="38"/>
  <c r="J52" i="38" s="1"/>
  <c r="F61" i="38"/>
  <c r="J61" i="38" s="1"/>
  <c r="F59" i="38"/>
  <c r="J59" i="38" s="1"/>
  <c r="F53" i="38"/>
  <c r="J53" i="38" s="1"/>
  <c r="F50" i="38"/>
  <c r="H50" i="38" s="1"/>
  <c r="F49" i="38"/>
  <c r="J49" i="38" s="1"/>
  <c r="F40" i="38"/>
  <c r="H40" i="38" s="1"/>
  <c r="F41" i="38"/>
  <c r="H41" i="38" s="1"/>
  <c r="F43" i="38"/>
  <c r="H43" i="38" s="1"/>
  <c r="F42" i="38"/>
  <c r="J42" i="38" s="1"/>
  <c r="F37" i="38"/>
  <c r="J37" i="38" s="1"/>
  <c r="F38" i="38"/>
  <c r="H38" i="38" s="1"/>
  <c r="F39" i="38"/>
  <c r="F35" i="38"/>
  <c r="H35" i="38" s="1"/>
  <c r="F34" i="38"/>
  <c r="H34" i="38" s="1"/>
  <c r="F31" i="38"/>
  <c r="H31" i="38" s="1"/>
  <c r="F30" i="38"/>
  <c r="H30" i="38" s="1"/>
  <c r="F33" i="38"/>
  <c r="J33" i="38" s="1"/>
  <c r="F29" i="38"/>
  <c r="J29" i="38" s="1"/>
  <c r="F25" i="38"/>
  <c r="H25" i="38" s="1"/>
  <c r="F26" i="38"/>
  <c r="J26" i="38" s="1"/>
  <c r="F19" i="38"/>
  <c r="J19" i="38" s="1"/>
  <c r="F24" i="38"/>
  <c r="J24" i="38" s="1"/>
  <c r="F22" i="38"/>
  <c r="J22" i="38" s="1"/>
  <c r="F20" i="38"/>
  <c r="F23" i="38"/>
  <c r="J23" i="38" s="1"/>
  <c r="F17" i="38"/>
  <c r="J17" i="38" s="1"/>
  <c r="F18" i="38"/>
  <c r="J18" i="38" s="1"/>
  <c r="F16" i="38"/>
  <c r="J16" i="38" s="1"/>
  <c r="AP542" i="38"/>
  <c r="AP541" i="38" s="1"/>
  <c r="AO542" i="38"/>
  <c r="AO541" i="38" s="1"/>
  <c r="AN542" i="38"/>
  <c r="AN541" i="38" s="1"/>
  <c r="AL542" i="38"/>
  <c r="AK542" i="38"/>
  <c r="AK541" i="38" s="1"/>
  <c r="AJ542" i="38"/>
  <c r="AJ541" i="38" s="1"/>
  <c r="AH542" i="38"/>
  <c r="AH541" i="38" s="1"/>
  <c r="AG542" i="38"/>
  <c r="AF542" i="38"/>
  <c r="AF541" i="38" s="1"/>
  <c r="AD542" i="38"/>
  <c r="AD541" i="38" s="1"/>
  <c r="AC542" i="38"/>
  <c r="AC541" i="38" s="1"/>
  <c r="AB542" i="38"/>
  <c r="AB541" i="38" s="1"/>
  <c r="E542" i="38"/>
  <c r="E541" i="38" s="1"/>
  <c r="D542" i="38"/>
  <c r="D541" i="38" s="1"/>
  <c r="AP528" i="38"/>
  <c r="AP527" i="38" s="1"/>
  <c r="AO528" i="38"/>
  <c r="AN528" i="38"/>
  <c r="AL528" i="38"/>
  <c r="AL527" i="38" s="1"/>
  <c r="AK528" i="38"/>
  <c r="AK527" i="38" s="1"/>
  <c r="AJ528" i="38"/>
  <c r="AJ527" i="38" s="1"/>
  <c r="AH528" i="38"/>
  <c r="AG528" i="38"/>
  <c r="AF528" i="38"/>
  <c r="AF527" i="38" s="1"/>
  <c r="AD528" i="38"/>
  <c r="AD527" i="38" s="1"/>
  <c r="AC528" i="38"/>
  <c r="AB528" i="38"/>
  <c r="AB527" i="38" s="1"/>
  <c r="E528" i="38"/>
  <c r="E527" i="38" s="1"/>
  <c r="D528" i="38"/>
  <c r="D527" i="38" s="1"/>
  <c r="AP509" i="38"/>
  <c r="AO509" i="38"/>
  <c r="AN509" i="38"/>
  <c r="AL509" i="38"/>
  <c r="AK509" i="38"/>
  <c r="AJ509" i="38"/>
  <c r="AH509" i="38"/>
  <c r="AG509" i="38"/>
  <c r="AF509" i="38"/>
  <c r="AD509" i="38"/>
  <c r="AC509" i="38"/>
  <c r="AB509" i="38"/>
  <c r="E509" i="38"/>
  <c r="D509" i="38"/>
  <c r="AP501" i="38"/>
  <c r="AP500" i="38" s="1"/>
  <c r="AO501" i="38"/>
  <c r="AN501" i="38"/>
  <c r="AN500" i="38" s="1"/>
  <c r="AL501" i="38"/>
  <c r="AL500" i="38" s="1"/>
  <c r="AK501" i="38"/>
  <c r="AK500" i="38" s="1"/>
  <c r="AJ501" i="38"/>
  <c r="AJ500" i="38" s="1"/>
  <c r="AH501" i="38"/>
  <c r="AH500" i="38" s="1"/>
  <c r="AG501" i="38"/>
  <c r="AG500" i="38" s="1"/>
  <c r="AF501" i="38"/>
  <c r="AF500" i="38" s="1"/>
  <c r="AD501" i="38"/>
  <c r="AC501" i="38"/>
  <c r="AC500" i="38" s="1"/>
  <c r="AB501" i="38"/>
  <c r="AB500" i="38" s="1"/>
  <c r="E501" i="38"/>
  <c r="E500" i="38" s="1"/>
  <c r="D501" i="38"/>
  <c r="D500" i="38" s="1"/>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F466" i="38"/>
  <c r="AF459" i="38" s="1"/>
  <c r="AD466" i="38"/>
  <c r="AD459" i="38" s="1"/>
  <c r="AC466" i="38"/>
  <c r="AC459" i="38" s="1"/>
  <c r="AB466" i="38"/>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N345" i="38" s="1"/>
  <c r="AL346" i="38"/>
  <c r="AL345" i="38" s="1"/>
  <c r="AK346" i="38"/>
  <c r="AK345" i="38" s="1"/>
  <c r="AJ346" i="38"/>
  <c r="AH346" i="38"/>
  <c r="AH345" i="38" s="1"/>
  <c r="AG346" i="38"/>
  <c r="AF346" i="38"/>
  <c r="AF345" i="38" s="1"/>
  <c r="AD346" i="38"/>
  <c r="AC346" i="38"/>
  <c r="AB346" i="38"/>
  <c r="E346" i="38"/>
  <c r="D346" i="38"/>
  <c r="D345" i="38" s="1"/>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P312" i="38" s="1"/>
  <c r="AO313" i="38"/>
  <c r="AO312" i="38" s="1"/>
  <c r="AN313" i="38"/>
  <c r="AN312" i="38" s="1"/>
  <c r="AL313" i="38"/>
  <c r="AL312" i="38" s="1"/>
  <c r="AK313" i="38"/>
  <c r="AK312" i="38" s="1"/>
  <c r="AJ313" i="38"/>
  <c r="AJ312" i="38" s="1"/>
  <c r="AH313" i="38"/>
  <c r="AG313" i="38"/>
  <c r="AG312" i="38" s="1"/>
  <c r="AF313" i="38"/>
  <c r="AF312" i="38" s="1"/>
  <c r="AD313" i="38"/>
  <c r="AC313" i="38"/>
  <c r="AB313" i="38"/>
  <c r="E313" i="38"/>
  <c r="E312" i="38" s="1"/>
  <c r="D313" i="38"/>
  <c r="D312" i="38" s="1"/>
  <c r="AP268" i="38"/>
  <c r="AP267" i="38" s="1"/>
  <c r="AO268" i="38"/>
  <c r="AN268" i="38"/>
  <c r="AN267" i="38" s="1"/>
  <c r="AL268" i="38"/>
  <c r="AL267" i="38" s="1"/>
  <c r="AK268" i="38"/>
  <c r="AK267" i="38" s="1"/>
  <c r="AJ268" i="38"/>
  <c r="AH268" i="38"/>
  <c r="AG268" i="38"/>
  <c r="AG267" i="38" s="1"/>
  <c r="AF268" i="38"/>
  <c r="AF267" i="38" s="1"/>
  <c r="AD268" i="38"/>
  <c r="AD267" i="38" s="1"/>
  <c r="AC268" i="38"/>
  <c r="AC267" i="38" s="1"/>
  <c r="AB268" i="38"/>
  <c r="AB267" i="38" s="1"/>
  <c r="E268" i="38"/>
  <c r="D268" i="38"/>
  <c r="AP244" i="38"/>
  <c r="AP243" i="38" s="1"/>
  <c r="AO244" i="38"/>
  <c r="AN244" i="38"/>
  <c r="AN243" i="38" s="1"/>
  <c r="AL244" i="38"/>
  <c r="AL243" i="38" s="1"/>
  <c r="AK244" i="38"/>
  <c r="AK243" i="38" s="1"/>
  <c r="AJ244" i="38"/>
  <c r="AJ243" i="38" s="1"/>
  <c r="AH244" i="38"/>
  <c r="AH243" i="38" s="1"/>
  <c r="AG244" i="38"/>
  <c r="AG243" i="38" s="1"/>
  <c r="AF244" i="38"/>
  <c r="AF243" i="38" s="1"/>
  <c r="AD244" i="38"/>
  <c r="AD243" i="38" s="1"/>
  <c r="AC244" i="38"/>
  <c r="AB244" i="38"/>
  <c r="AB243" i="38" s="1"/>
  <c r="E244" i="38"/>
  <c r="D244" i="38"/>
  <c r="AP224" i="38"/>
  <c r="AO224" i="38"/>
  <c r="AN224" i="38"/>
  <c r="AL224" i="38"/>
  <c r="AK224" i="38"/>
  <c r="AJ224" i="38"/>
  <c r="AH224" i="38"/>
  <c r="AG224" i="38"/>
  <c r="AF224" i="38"/>
  <c r="AD224" i="38"/>
  <c r="AC224" i="38"/>
  <c r="AB224" i="38"/>
  <c r="E224" i="38"/>
  <c r="E223" i="38" s="1"/>
  <c r="D224" i="38"/>
  <c r="D223" i="38" s="1"/>
  <c r="AP206" i="38"/>
  <c r="AO206" i="38"/>
  <c r="AN206" i="38"/>
  <c r="AL206" i="38"/>
  <c r="AK206" i="38"/>
  <c r="AJ206" i="38"/>
  <c r="AH206" i="38"/>
  <c r="AG206" i="38"/>
  <c r="AF206" i="38"/>
  <c r="AD206" i="38"/>
  <c r="AC206" i="38"/>
  <c r="AB206" i="38"/>
  <c r="AP200" i="38"/>
  <c r="AP199" i="38" s="1"/>
  <c r="AO200" i="38"/>
  <c r="AN200" i="38"/>
  <c r="AN199" i="38" s="1"/>
  <c r="AL200" i="38"/>
  <c r="AL199" i="38" s="1"/>
  <c r="AK200" i="38"/>
  <c r="AJ200" i="38"/>
  <c r="AJ199" i="38" s="1"/>
  <c r="AH200" i="38"/>
  <c r="AG200" i="38"/>
  <c r="AF200" i="38"/>
  <c r="AF199" i="38" s="1"/>
  <c r="AD200" i="38"/>
  <c r="AC200" i="38"/>
  <c r="AB200" i="38"/>
  <c r="AB199" i="38" s="1"/>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AP221" i="38"/>
  <c r="AP214" i="38" s="1"/>
  <c r="AO221" i="38"/>
  <c r="AN221" i="38"/>
  <c r="AN214" i="38" s="1"/>
  <c r="AL221" i="38"/>
  <c r="AL214" i="38" s="1"/>
  <c r="AK221" i="38"/>
  <c r="AJ221" i="38"/>
  <c r="AJ214" i="38" s="1"/>
  <c r="AH221" i="38"/>
  <c r="AH214" i="38" s="1"/>
  <c r="AG221" i="38"/>
  <c r="AG214" i="38" s="1"/>
  <c r="AF221" i="38"/>
  <c r="AF214" i="38" s="1"/>
  <c r="AD221" i="38"/>
  <c r="AD214" i="38" s="1"/>
  <c r="AC221" i="38"/>
  <c r="AC214" i="38" s="1"/>
  <c r="AB221" i="38"/>
  <c r="AB214" i="38" s="1"/>
  <c r="AP213" i="38"/>
  <c r="AP207" i="38" s="1"/>
  <c r="AO213" i="38"/>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AP165" i="38"/>
  <c r="AP164" i="38" s="1"/>
  <c r="AO165" i="38"/>
  <c r="AO164" i="38" s="1"/>
  <c r="AN165" i="38"/>
  <c r="AN164" i="38" s="1"/>
  <c r="AL165" i="38"/>
  <c r="AL164" i="38" s="1"/>
  <c r="AK165" i="38"/>
  <c r="AK164" i="38" s="1"/>
  <c r="AJ165" i="38"/>
  <c r="AJ164" i="38" s="1"/>
  <c r="AH165" i="38"/>
  <c r="AH164" i="38" s="1"/>
  <c r="AG165" i="38"/>
  <c r="AG164" i="38" s="1"/>
  <c r="AF165" i="38"/>
  <c r="AF164" i="38" s="1"/>
  <c r="AD165" i="38"/>
  <c r="AD164" i="38" s="1"/>
  <c r="AC165" i="38"/>
  <c r="AB165" i="38"/>
  <c r="AB164" i="38" s="1"/>
  <c r="E165" i="38"/>
  <c r="E164" i="38" s="1"/>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E149" i="38" s="1"/>
  <c r="D150" i="38"/>
  <c r="AP148" i="38"/>
  <c r="AO148" i="38"/>
  <c r="AN148" i="38"/>
  <c r="AL148" i="38"/>
  <c r="AK148" i="38"/>
  <c r="AJ148" i="38"/>
  <c r="AH148" i="38"/>
  <c r="AG148" i="38"/>
  <c r="AF148" i="38"/>
  <c r="AD148" i="38"/>
  <c r="AC148" i="38"/>
  <c r="AB148" i="38"/>
  <c r="AP134" i="38"/>
  <c r="AP133" i="38" s="1"/>
  <c r="AO134" i="38"/>
  <c r="AO133" i="38" s="1"/>
  <c r="AN134" i="38"/>
  <c r="AN133" i="38" s="1"/>
  <c r="AL134" i="38"/>
  <c r="AL133" i="38" s="1"/>
  <c r="AK134" i="38"/>
  <c r="AK133" i="38" s="1"/>
  <c r="AJ134" i="38"/>
  <c r="AJ133" i="38" s="1"/>
  <c r="AH134" i="38"/>
  <c r="AG134" i="38"/>
  <c r="AG133" i="38" s="1"/>
  <c r="AF134" i="38"/>
  <c r="AF133" i="38" s="1"/>
  <c r="AD134" i="38"/>
  <c r="AD133" i="38" s="1"/>
  <c r="AC134" i="38"/>
  <c r="AC133" i="38" s="1"/>
  <c r="AB134" i="38"/>
  <c r="AB133" i="38" s="1"/>
  <c r="E134" i="38"/>
  <c r="E133" i="38" s="1"/>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P118" i="38" s="1"/>
  <c r="AO119" i="38"/>
  <c r="AO118" i="38" s="1"/>
  <c r="AN119" i="38"/>
  <c r="AN118" i="38" s="1"/>
  <c r="AL119" i="38"/>
  <c r="AL118" i="38" s="1"/>
  <c r="AK119" i="38"/>
  <c r="AJ119" i="38"/>
  <c r="AJ118" i="38" s="1"/>
  <c r="AH119" i="38"/>
  <c r="AH118" i="38" s="1"/>
  <c r="AG119" i="38"/>
  <c r="AG118" i="38" s="1"/>
  <c r="AF119" i="38"/>
  <c r="AF118" i="38" s="1"/>
  <c r="AD119" i="38"/>
  <c r="AD118" i="38" s="1"/>
  <c r="AC119" i="38"/>
  <c r="AB119" i="38"/>
  <c r="AB118" i="38" s="1"/>
  <c r="E119" i="38"/>
  <c r="D119" i="38"/>
  <c r="D118" i="38" s="1"/>
  <c r="AP117" i="38"/>
  <c r="AP107" i="38" s="1"/>
  <c r="AO117" i="38"/>
  <c r="AN117" i="38"/>
  <c r="AN107" i="38" s="1"/>
  <c r="AL117" i="38"/>
  <c r="AL107" i="38" s="1"/>
  <c r="AK117" i="38"/>
  <c r="AK107" i="38" s="1"/>
  <c r="AJ117" i="38"/>
  <c r="AJ107" i="38" s="1"/>
  <c r="AH117" i="38"/>
  <c r="AH107" i="38" s="1"/>
  <c r="AG117" i="38"/>
  <c r="AF117" i="38"/>
  <c r="AF107" i="38" s="1"/>
  <c r="AD117" i="38"/>
  <c r="AD107" i="38" s="1"/>
  <c r="AC117" i="38"/>
  <c r="AC107" i="38" s="1"/>
  <c r="AB117" i="38"/>
  <c r="AB107" i="38" s="1"/>
  <c r="E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P96" i="38" s="1"/>
  <c r="AO103" i="38"/>
  <c r="AO96" i="38" s="1"/>
  <c r="AN103" i="38"/>
  <c r="AN96" i="38" s="1"/>
  <c r="AL103" i="38"/>
  <c r="AL96" i="38" s="1"/>
  <c r="AK103" i="38"/>
  <c r="AK96" i="38" s="1"/>
  <c r="AJ103" i="38"/>
  <c r="AJ96" i="38" s="1"/>
  <c r="AH103" i="38"/>
  <c r="AH96" i="38" s="1"/>
  <c r="AG103" i="38"/>
  <c r="AG96" i="38" s="1"/>
  <c r="AF103" i="38"/>
  <c r="AF96" i="38" s="1"/>
  <c r="AD103" i="38"/>
  <c r="AD96" i="38" s="1"/>
  <c r="AC103" i="38"/>
  <c r="AC96" i="38" s="1"/>
  <c r="AB103" i="38"/>
  <c r="AB96" i="38" s="1"/>
  <c r="AP90" i="38"/>
  <c r="AP89" i="38" s="1"/>
  <c r="AO90" i="38"/>
  <c r="AO89" i="38" s="1"/>
  <c r="AN90" i="38"/>
  <c r="AN89" i="38" s="1"/>
  <c r="AL90" i="38"/>
  <c r="AL89" i="38" s="1"/>
  <c r="AK90" i="38"/>
  <c r="AK89" i="38" s="1"/>
  <c r="AJ90" i="38"/>
  <c r="AH90" i="38"/>
  <c r="AH89" i="38" s="1"/>
  <c r="AG90" i="38"/>
  <c r="AG89" i="38" s="1"/>
  <c r="AF90" i="38"/>
  <c r="AF89" i="38" s="1"/>
  <c r="AD90" i="38"/>
  <c r="AD89" i="38" s="1"/>
  <c r="AC90" i="38"/>
  <c r="AB90" i="38"/>
  <c r="AB89" i="38" s="1"/>
  <c r="E90" i="38"/>
  <c r="E89" i="38" s="1"/>
  <c r="D90" i="38"/>
  <c r="AP88" i="38"/>
  <c r="AO88" i="38"/>
  <c r="AN88" i="38"/>
  <c r="AL88" i="38"/>
  <c r="AK88" i="38"/>
  <c r="AJ88" i="38"/>
  <c r="AH88" i="38"/>
  <c r="AG88" i="38"/>
  <c r="AF88" i="38"/>
  <c r="AD88" i="38"/>
  <c r="AC88" i="38"/>
  <c r="AB88" i="38"/>
  <c r="AP85" i="38"/>
  <c r="AP83" i="38" s="1"/>
  <c r="AO85" i="38"/>
  <c r="AO83" i="38" s="1"/>
  <c r="AN85" i="38"/>
  <c r="AN83" i="38" s="1"/>
  <c r="AL85" i="38"/>
  <c r="AL83" i="38" s="1"/>
  <c r="AK85" i="38"/>
  <c r="AJ85" i="38"/>
  <c r="AJ83" i="38" s="1"/>
  <c r="AH85" i="38"/>
  <c r="AH83" i="38" s="1"/>
  <c r="AG85" i="38"/>
  <c r="AF85" i="38"/>
  <c r="AF83" i="38" s="1"/>
  <c r="AD85" i="38"/>
  <c r="AD83" i="38" s="1"/>
  <c r="AC85" i="38"/>
  <c r="AC83" i="38" s="1"/>
  <c r="AB85" i="38"/>
  <c r="AB83" i="38" s="1"/>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P47" i="38" s="1"/>
  <c r="AO51" i="38"/>
  <c r="AO47" i="38" s="1"/>
  <c r="AN51" i="38"/>
  <c r="AN47" i="38" s="1"/>
  <c r="AL51" i="38"/>
  <c r="AK51" i="38"/>
  <c r="AK47" i="38" s="1"/>
  <c r="AJ51" i="38"/>
  <c r="AH51" i="38"/>
  <c r="AH47" i="38" s="1"/>
  <c r="AG51" i="38"/>
  <c r="AG47" i="38" s="1"/>
  <c r="AF51" i="38"/>
  <c r="AF47" i="38" s="1"/>
  <c r="AD51" i="38"/>
  <c r="AC51" i="38"/>
  <c r="AC47" i="38" s="1"/>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G13" i="38"/>
  <c r="G12" i="38"/>
  <c r="I13" i="38"/>
  <c r="AR552" i="38"/>
  <c r="AR558" i="38"/>
  <c r="AR555" i="38"/>
  <c r="AR539" i="38"/>
  <c r="AC527" i="38"/>
  <c r="AN527" i="38"/>
  <c r="AH527" i="38"/>
  <c r="AR503" i="38"/>
  <c r="AR468" i="38"/>
  <c r="AR462" i="38"/>
  <c r="AR440" i="38"/>
  <c r="AR429" i="38"/>
  <c r="AR432" i="38"/>
  <c r="AR426" i="38"/>
  <c r="AR442" i="38"/>
  <c r="AR364" i="38"/>
  <c r="AR351" i="38"/>
  <c r="AR307" i="38"/>
  <c r="AR314" i="38"/>
  <c r="AR320" i="38"/>
  <c r="AR301" i="38"/>
  <c r="AR298" i="38"/>
  <c r="AR269" i="38"/>
  <c r="AR246" i="38"/>
  <c r="AR229" i="38"/>
  <c r="AR209" i="38"/>
  <c r="AR192" i="38"/>
  <c r="AR196" i="38"/>
  <c r="H154" i="38"/>
  <c r="AR140" i="38"/>
  <c r="AR123" i="38"/>
  <c r="AR122" i="38"/>
  <c r="J116" i="38"/>
  <c r="I526" i="38"/>
  <c r="G526" i="38"/>
  <c r="F131" i="38"/>
  <c r="H131" i="38" s="1"/>
  <c r="F163" i="38"/>
  <c r="AM488" i="38"/>
  <c r="F198" i="38"/>
  <c r="J198" i="38" s="1"/>
  <c r="AO500" i="38"/>
  <c r="F44" i="38"/>
  <c r="J44" i="38" s="1"/>
  <c r="AG398" i="38"/>
  <c r="F62" i="38"/>
  <c r="J62" i="38" s="1"/>
  <c r="F103" i="38"/>
  <c r="H103" i="38" s="1"/>
  <c r="F162" i="38"/>
  <c r="H162" i="38" s="1"/>
  <c r="F88" i="38"/>
  <c r="AO527" i="38"/>
  <c r="AO526" i="38" s="1"/>
  <c r="F36" i="38"/>
  <c r="H36" i="38" s="1"/>
  <c r="F132" i="38"/>
  <c r="J132" i="38" s="1"/>
  <c r="F46" i="38"/>
  <c r="H46" i="38" s="1"/>
  <c r="F54" i="38"/>
  <c r="J54" i="38" s="1"/>
  <c r="F85" i="38"/>
  <c r="J85" i="38" s="1"/>
  <c r="F221" i="38"/>
  <c r="J221" i="38" s="1"/>
  <c r="F234" i="38"/>
  <c r="J234" i="38" s="1"/>
  <c r="AG527" i="38"/>
  <c r="G499" i="38"/>
  <c r="I499" i="38"/>
  <c r="I397" i="38"/>
  <c r="G397" i="38"/>
  <c r="AH312" i="38"/>
  <c r="AM260" i="38"/>
  <c r="I222" i="38"/>
  <c r="F206" i="38"/>
  <c r="J206" i="38" s="1"/>
  <c r="F213" i="38"/>
  <c r="H213" i="38" s="1"/>
  <c r="F148" i="38"/>
  <c r="H148" i="38" s="1"/>
  <c r="F117" i="38"/>
  <c r="H117" i="38" s="1"/>
  <c r="F51" i="38"/>
  <c r="H51" i="38" s="1"/>
  <c r="G327" i="38"/>
  <c r="G222" i="38"/>
  <c r="I327" i="38"/>
  <c r="G106" i="38"/>
  <c r="I106" i="38"/>
  <c r="I12" i="38"/>
  <c r="F56" i="8"/>
  <c r="G56" i="8" s="1"/>
  <c r="F53" i="8"/>
  <c r="G53" i="8"/>
  <c r="F50" i="8"/>
  <c r="F47" i="8"/>
  <c r="G47" i="8" s="1"/>
  <c r="F44" i="8"/>
  <c r="F41" i="8"/>
  <c r="F38" i="8"/>
  <c r="F35" i="8"/>
  <c r="G35" i="8" s="1"/>
  <c r="F32" i="8"/>
  <c r="F29" i="8"/>
  <c r="F26" i="8"/>
  <c r="F23" i="8"/>
  <c r="G23" i="8" s="1"/>
  <c r="F20" i="8"/>
  <c r="F17" i="8"/>
  <c r="J55" i="8"/>
  <c r="J54" i="8"/>
  <c r="J53" i="8"/>
  <c r="I566" i="38"/>
  <c r="G566" i="38"/>
  <c r="F54" i="8"/>
  <c r="G54" i="8" s="1"/>
  <c r="F55" i="8"/>
  <c r="G55" i="8"/>
  <c r="J34" i="8"/>
  <c r="J33" i="8"/>
  <c r="J32" i="8"/>
  <c r="G32" i="8"/>
  <c r="F33" i="8" s="1"/>
  <c r="G33" i="8" s="1"/>
  <c r="J37" i="8"/>
  <c r="J36" i="8"/>
  <c r="J35" i="8"/>
  <c r="J40" i="8"/>
  <c r="J39" i="8"/>
  <c r="J38" i="8"/>
  <c r="G38" i="8"/>
  <c r="F39" i="8" s="1"/>
  <c r="G39" i="8" s="1"/>
  <c r="J43" i="8"/>
  <c r="J42" i="8"/>
  <c r="J41" i="8"/>
  <c r="G41" i="8"/>
  <c r="F43" i="8" s="1"/>
  <c r="G43" i="8" s="1"/>
  <c r="J46" i="8"/>
  <c r="J45" i="8"/>
  <c r="J44" i="8"/>
  <c r="G44" i="8"/>
  <c r="F46" i="8" s="1"/>
  <c r="G46" i="8" s="1"/>
  <c r="J49" i="8"/>
  <c r="J48" i="8"/>
  <c r="J47" i="8"/>
  <c r="J52" i="8"/>
  <c r="J51" i="8"/>
  <c r="J50" i="8"/>
  <c r="G50" i="8"/>
  <c r="F51" i="8" s="1"/>
  <c r="G51" i="8" s="1"/>
  <c r="J25" i="8"/>
  <c r="J24" i="8"/>
  <c r="J23" i="8"/>
  <c r="G26" i="8"/>
  <c r="J26" i="8"/>
  <c r="J27" i="8"/>
  <c r="J28" i="8"/>
  <c r="J31" i="8"/>
  <c r="J30" i="8"/>
  <c r="J29" i="8"/>
  <c r="G29" i="8"/>
  <c r="J22" i="8"/>
  <c r="J21" i="8"/>
  <c r="J20" i="8"/>
  <c r="G20" i="8"/>
  <c r="F21" i="8" s="1"/>
  <c r="G21" i="8" s="1"/>
  <c r="F30" i="8"/>
  <c r="G30" i="8" s="1"/>
  <c r="F52" i="8"/>
  <c r="G52" i="8" s="1"/>
  <c r="F22" i="8"/>
  <c r="G22" i="8" s="1"/>
  <c r="F34" i="8"/>
  <c r="G34" i="8" s="1"/>
  <c r="F40" i="8"/>
  <c r="G40" i="8" s="1"/>
  <c r="F45" i="8"/>
  <c r="G45" i="8" s="1"/>
  <c r="F27" i="8"/>
  <c r="G27" i="8" s="1"/>
  <c r="F31" i="8"/>
  <c r="G31" i="8" s="1"/>
  <c r="F28" i="8"/>
  <c r="G28" i="8" s="1"/>
  <c r="O21" i="44"/>
  <c r="N21" i="44"/>
  <c r="M21" i="44"/>
  <c r="L21" i="44"/>
  <c r="K21" i="44"/>
  <c r="J21" i="44"/>
  <c r="I21" i="44"/>
  <c r="H21" i="44"/>
  <c r="H26" i="23"/>
  <c r="J26" i="23"/>
  <c r="L26" i="23"/>
  <c r="N26" i="23"/>
  <c r="O36" i="33"/>
  <c r="N36" i="33"/>
  <c r="M36" i="33"/>
  <c r="L36" i="33"/>
  <c r="K36" i="33"/>
  <c r="J36" i="33"/>
  <c r="I36" i="33"/>
  <c r="H36" i="33"/>
  <c r="O43" i="30"/>
  <c r="N43" i="30"/>
  <c r="M43" i="30"/>
  <c r="L43" i="30"/>
  <c r="K43" i="30"/>
  <c r="J43" i="30"/>
  <c r="I43" i="30"/>
  <c r="H43" i="30"/>
  <c r="O21" i="29"/>
  <c r="N21" i="29"/>
  <c r="M21" i="29"/>
  <c r="L21" i="29"/>
  <c r="K21" i="29"/>
  <c r="J21" i="29"/>
  <c r="I21" i="29"/>
  <c r="H21" i="29"/>
  <c r="N28" i="28"/>
  <c r="L28" i="28"/>
  <c r="J28" i="28"/>
  <c r="H28" i="28"/>
  <c r="G17" i="8"/>
  <c r="E15" i="38"/>
  <c r="F15" i="38" s="1"/>
  <c r="J15" i="38" s="1"/>
  <c r="G59" i="8"/>
  <c r="F61" i="8" s="1"/>
  <c r="G61" i="8" s="1"/>
  <c r="G65" i="8"/>
  <c r="G62" i="8"/>
  <c r="AD64" i="38"/>
  <c r="D14" i="38"/>
  <c r="D13" i="38" s="1"/>
  <c r="AB14"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E17" i="12"/>
  <c r="I38" i="40"/>
  <c r="F38" i="40"/>
  <c r="I37" i="40"/>
  <c r="F37" i="40"/>
  <c r="AC424" i="38"/>
  <c r="AE424" i="38" s="1"/>
  <c r="I36" i="40"/>
  <c r="F36" i="40"/>
  <c r="AC423" i="38"/>
  <c r="AE423" i="38" s="1"/>
  <c r="I35" i="40"/>
  <c r="F35" i="40"/>
  <c r="AC422" i="38"/>
  <c r="AE422" i="38" s="1"/>
  <c r="I34" i="40"/>
  <c r="F34" i="40"/>
  <c r="AC421" i="38"/>
  <c r="AE421" i="38" s="1"/>
  <c r="AR421" i="38" s="1"/>
  <c r="I33" i="40"/>
  <c r="F33" i="40"/>
  <c r="AC420" i="38"/>
  <c r="AE420" i="38" s="1"/>
  <c r="I32" i="40"/>
  <c r="F32" i="40"/>
  <c r="AC419" i="38"/>
  <c r="AE419" i="38" s="1"/>
  <c r="I31" i="40"/>
  <c r="F31" i="40"/>
  <c r="AC418" i="38"/>
  <c r="AE418" i="38" s="1"/>
  <c r="I30" i="40"/>
  <c r="F30" i="40"/>
  <c r="AC417" i="38"/>
  <c r="AE417" i="38" s="1"/>
  <c r="AR417" i="38" s="1"/>
  <c r="I29" i="40"/>
  <c r="F29" i="40"/>
  <c r="AC416" i="38"/>
  <c r="AE416" i="38" s="1"/>
  <c r="I28" i="40"/>
  <c r="F28" i="40"/>
  <c r="AC415" i="38"/>
  <c r="AE415" i="38" s="1"/>
  <c r="I27" i="40"/>
  <c r="F27" i="40"/>
  <c r="AC414" i="38"/>
  <c r="AE414" i="38" s="1"/>
  <c r="I26" i="40"/>
  <c r="F26" i="40"/>
  <c r="AC413" i="38"/>
  <c r="AE413" i="38" s="1"/>
  <c r="AR413" i="38" s="1"/>
  <c r="I25" i="40"/>
  <c r="F25" i="40"/>
  <c r="AC412" i="38"/>
  <c r="AE412" i="38" s="1"/>
  <c r="I24" i="40"/>
  <c r="F24" i="40"/>
  <c r="AC411" i="38"/>
  <c r="AE411" i="38" s="1"/>
  <c r="AR411" i="38" s="1"/>
  <c r="I23" i="40"/>
  <c r="F23" i="40"/>
  <c r="AC410" i="38"/>
  <c r="AE410" i="38" s="1"/>
  <c r="I22" i="40"/>
  <c r="F22" i="40"/>
  <c r="AL409" i="38"/>
  <c r="AL398" i="38" s="1"/>
  <c r="AL397" i="38" s="1"/>
  <c r="I21" i="40"/>
  <c r="F21" i="40"/>
  <c r="AC408" i="38"/>
  <c r="AE408" i="38" s="1"/>
  <c r="I20" i="40"/>
  <c r="F20" i="40"/>
  <c r="AC407" i="38"/>
  <c r="AE407" i="38" s="1"/>
  <c r="I19" i="40"/>
  <c r="F19" i="40"/>
  <c r="AC406" i="38"/>
  <c r="AE406" i="38" s="1"/>
  <c r="J18" i="40"/>
  <c r="I18" i="40"/>
  <c r="F18" i="40"/>
  <c r="AC405" i="38"/>
  <c r="AE405" i="38" s="1"/>
  <c r="I17" i="40"/>
  <c r="F17" i="40"/>
  <c r="D404" i="38"/>
  <c r="AB404" i="38"/>
  <c r="AB398" i="38" s="1"/>
  <c r="Q39" i="43"/>
  <c r="AB32" i="38"/>
  <c r="AE32" i="38" s="1"/>
  <c r="F32" i="38"/>
  <c r="H32" i="38" s="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10" i="40"/>
  <c r="J18" i="9"/>
  <c r="J26" i="9"/>
  <c r="Y322" i="38"/>
  <c r="Y201"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K18" i="8"/>
  <c r="Z28" i="38" s="1"/>
  <c r="Z383" i="38"/>
  <c r="Z191" i="38"/>
  <c r="Z214" i="38"/>
  <c r="Z560" i="38"/>
  <c r="Z89" i="38"/>
  <c r="AC201" i="38"/>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17" i="12"/>
  <c r="I17" i="9"/>
  <c r="I26" i="9"/>
  <c r="I25" i="9"/>
  <c r="I24" i="9"/>
  <c r="I23" i="9"/>
  <c r="I22" i="9"/>
  <c r="I21" i="9"/>
  <c r="I20" i="9"/>
  <c r="I19" i="9"/>
  <c r="I18" i="9"/>
  <c r="J63" i="8"/>
  <c r="J67" i="8"/>
  <c r="J66" i="8"/>
  <c r="J65" i="8"/>
  <c r="J64" i="8"/>
  <c r="J62" i="8"/>
  <c r="J61" i="8"/>
  <c r="J60" i="8"/>
  <c r="J59" i="8"/>
  <c r="J58" i="8"/>
  <c r="J57" i="8"/>
  <c r="J56" i="8"/>
  <c r="J19" i="8"/>
  <c r="J18" i="8"/>
  <c r="J17" i="8"/>
  <c r="D248" i="38"/>
  <c r="AB158" i="38"/>
  <c r="AE158" i="38" s="1"/>
  <c r="AR158" i="38" s="1"/>
  <c r="D158" i="38"/>
  <c r="F158" i="38" s="1"/>
  <c r="H158" i="38" s="1"/>
  <c r="AF565" i="38"/>
  <c r="E561" i="38"/>
  <c r="E560" i="38" s="1"/>
  <c r="AB69" i="38"/>
  <c r="AE69" i="38" s="1"/>
  <c r="AB561" i="38"/>
  <c r="AB560" i="38" s="1"/>
  <c r="D561" i="38"/>
  <c r="D560" i="38" s="1"/>
  <c r="AC565" i="38"/>
  <c r="D13" i="7"/>
  <c r="F69" i="38"/>
  <c r="H69"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17" i="12"/>
  <c r="E366" i="38"/>
  <c r="F366" i="38" s="1"/>
  <c r="F26" i="9"/>
  <c r="F25" i="9"/>
  <c r="F24" i="9"/>
  <c r="F23" i="9"/>
  <c r="F22" i="9"/>
  <c r="F21" i="9"/>
  <c r="F20" i="9"/>
  <c r="F19" i="9"/>
  <c r="F18" i="9"/>
  <c r="F17" i="9"/>
  <c r="F66" i="8"/>
  <c r="G66" i="8"/>
  <c r="AB28" i="38" s="1"/>
  <c r="G64" i="8"/>
  <c r="G63" i="8"/>
  <c r="AB162" i="38" s="1"/>
  <c r="T10" i="4"/>
  <c r="T31" i="4" s="1"/>
  <c r="I22" i="27"/>
  <c r="Y162" i="38"/>
  <c r="AD317" i="38"/>
  <c r="AE317" i="38" s="1"/>
  <c r="AR317" i="38" s="1"/>
  <c r="AP348" i="38"/>
  <c r="E348" i="38"/>
  <c r="F348" i="38" s="1"/>
  <c r="J348" i="38" s="1"/>
  <c r="AB366" i="38"/>
  <c r="P29" i="34"/>
  <c r="AD357" i="38"/>
  <c r="AB322" i="38"/>
  <c r="AD349" i="38"/>
  <c r="AE349" i="38" s="1"/>
  <c r="AD366" i="38"/>
  <c r="AO357" i="38"/>
  <c r="AQ357" i="38" s="1"/>
  <c r="AJ385" i="38"/>
  <c r="AM385" i="38" s="1"/>
  <c r="AR385" i="38" s="1"/>
  <c r="AD322" i="38"/>
  <c r="AJ350" i="38"/>
  <c r="AJ345" i="38" s="1"/>
  <c r="AC348" i="38"/>
  <c r="AB350" i="38"/>
  <c r="AO350" i="38"/>
  <c r="AQ350" i="38" s="1"/>
  <c r="AD348" i="38"/>
  <c r="AD350" i="38"/>
  <c r="AC366" i="38"/>
  <c r="AP45" i="38"/>
  <c r="AQ45" i="38" s="1"/>
  <c r="F45" i="38"/>
  <c r="H45" i="38" s="1"/>
  <c r="AD14" i="38"/>
  <c r="E14" i="38"/>
  <c r="AB27" i="38"/>
  <c r="AE27" i="38" s="1"/>
  <c r="F27" i="38"/>
  <c r="H27" i="38" s="1"/>
  <c r="AB21" i="38"/>
  <c r="D10" i="12"/>
  <c r="I10" i="21" s="1"/>
  <c r="D10" i="9"/>
  <c r="F67" i="8"/>
  <c r="G67" i="8" s="1"/>
  <c r="AB29" i="38" s="1"/>
  <c r="D10" i="10"/>
  <c r="Y64" i="38"/>
  <c r="F19" i="8"/>
  <c r="G19" i="8"/>
  <c r="F18" i="8"/>
  <c r="G18" i="8"/>
  <c r="Y29" i="38"/>
  <c r="E28" i="38"/>
  <c r="F28" i="38" s="1"/>
  <c r="AC21" i="38"/>
  <c r="F21" i="38"/>
  <c r="AQ560" i="38"/>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X171" i="38"/>
  <c r="O171" i="38"/>
  <c r="T171" i="38"/>
  <c r="T542" i="38"/>
  <c r="T541" i="38" s="1"/>
  <c r="P542" i="38"/>
  <c r="P541" i="38" s="1"/>
  <c r="Q542" i="38"/>
  <c r="Q541" i="38" s="1"/>
  <c r="W542" i="38"/>
  <c r="W541" i="38" s="1"/>
  <c r="AA542" i="38"/>
  <c r="AA541" i="38" s="1"/>
  <c r="M542" i="38"/>
  <c r="M541" i="38" s="1"/>
  <c r="R542" i="38"/>
  <c r="R541" i="38" s="1"/>
  <c r="X542" i="38"/>
  <c r="X541" i="38" s="1"/>
  <c r="S542" i="38"/>
  <c r="S541" i="38" s="1"/>
  <c r="N542" i="38"/>
  <c r="N541" i="38" s="1"/>
  <c r="L542" i="38"/>
  <c r="L541" i="38" s="1"/>
  <c r="U542" i="38"/>
  <c r="U541" i="38" s="1"/>
  <c r="AA165" i="38"/>
  <c r="K165" i="38"/>
  <c r="S165" i="38"/>
  <c r="P165" i="38"/>
  <c r="S486" i="38"/>
  <c r="T48" i="38"/>
  <c r="T390" i="38"/>
  <c r="T389" i="38" s="1"/>
  <c r="P84" i="38"/>
  <c r="P83" i="38" s="1"/>
  <c r="R460" i="38"/>
  <c r="L119" i="38"/>
  <c r="R390" i="38"/>
  <c r="R389" i="38" s="1"/>
  <c r="R97" i="38"/>
  <c r="N390" i="38"/>
  <c r="N389" i="38" s="1"/>
  <c r="M510" i="38"/>
  <c r="M509" i="38" s="1"/>
  <c r="K244" i="38"/>
  <c r="K243" i="38" s="1"/>
  <c r="M97" i="38"/>
  <c r="M268" i="38"/>
  <c r="M267" i="38" s="1"/>
  <c r="O236" i="38"/>
  <c r="L208" i="38"/>
  <c r="L207" i="38" s="1"/>
  <c r="U313" i="38"/>
  <c r="U312" i="38" s="1"/>
  <c r="S390" i="38"/>
  <c r="O510" i="38"/>
  <c r="O509" i="38" s="1"/>
  <c r="N90" i="38"/>
  <c r="N89" i="38" s="1"/>
  <c r="S48" i="38"/>
  <c r="U208" i="38"/>
  <c r="V97" i="38"/>
  <c r="O215" i="38"/>
  <c r="O214" i="38" s="1"/>
  <c r="O390" i="38"/>
  <c r="N236" i="38"/>
  <c r="N235" i="38" s="1"/>
  <c r="M48" i="38"/>
  <c r="L150" i="38"/>
  <c r="S236" i="38"/>
  <c r="S235" i="38" s="1"/>
  <c r="K510" i="38"/>
  <c r="K509" i="38" s="1"/>
  <c r="Q150" i="38"/>
  <c r="Q149" i="38" s="1"/>
  <c r="T460" i="38"/>
  <c r="T459" i="38" s="1"/>
  <c r="W134" i="38"/>
  <c r="W133" i="38" s="1"/>
  <c r="T490" i="38"/>
  <c r="T489" i="38" s="1"/>
  <c r="P150" i="38"/>
  <c r="P149" i="38" s="1"/>
  <c r="P215" i="38"/>
  <c r="P214" i="38" s="1"/>
  <c r="P313" i="38"/>
  <c r="P312" i="38" s="1"/>
  <c r="AA390" i="38"/>
  <c r="AA389" i="38" s="1"/>
  <c r="M313" i="38"/>
  <c r="M312" i="38" s="1"/>
  <c r="V244" i="38"/>
  <c r="V243" i="38" s="1"/>
  <c r="N460" i="38"/>
  <c r="L490" i="38"/>
  <c r="L489" i="38" s="1"/>
  <c r="T384" i="38"/>
  <c r="T383" i="38" s="1"/>
  <c r="V460" i="38"/>
  <c r="M561" i="38"/>
  <c r="M560" i="38" s="1"/>
  <c r="N313" i="38"/>
  <c r="N312" i="38" s="1"/>
  <c r="S313" i="38"/>
  <c r="AA208" i="38"/>
  <c r="S90" i="38"/>
  <c r="S89" i="38" s="1"/>
  <c r="R90" i="38"/>
  <c r="L510" i="38"/>
  <c r="L509" i="38" s="1"/>
  <c r="R268" i="38"/>
  <c r="K561" i="38"/>
  <c r="K215" i="38"/>
  <c r="K214" i="38" s="1"/>
  <c r="L200" i="38"/>
  <c r="X119" i="38"/>
  <c r="O268" i="38"/>
  <c r="O267" i="38" s="1"/>
  <c r="U384" i="38"/>
  <c r="U383" i="38" s="1"/>
  <c r="K150" i="38"/>
  <c r="N119" i="38"/>
  <c r="X150" i="38"/>
  <c r="M150" i="38"/>
  <c r="L48" i="38"/>
  <c r="V119" i="38"/>
  <c r="K200" i="38"/>
  <c r="K199" i="38" s="1"/>
  <c r="U236" i="38"/>
  <c r="U235" i="38" s="1"/>
  <c r="N510" i="38"/>
  <c r="N509" i="38" s="1"/>
  <c r="X236" i="38"/>
  <c r="X235" i="38" s="1"/>
  <c r="L384" i="38"/>
  <c r="L383" i="38" s="1"/>
  <c r="U468" i="38"/>
  <c r="U467" i="38" s="1"/>
  <c r="K119" i="38"/>
  <c r="N486" i="38"/>
  <c r="AA490" i="38"/>
  <c r="AA489" i="38" s="1"/>
  <c r="K460" i="38"/>
  <c r="O244" i="38"/>
  <c r="O243" i="38" s="1"/>
  <c r="O84" i="38"/>
  <c r="K208" i="38"/>
  <c r="AA90" i="38"/>
  <c r="AA384" i="38"/>
  <c r="AA383" i="38" s="1"/>
  <c r="V84" i="38"/>
  <c r="X97" i="38"/>
  <c r="U200" i="38"/>
  <c r="O119" i="38"/>
  <c r="N244" i="38"/>
  <c r="N243" i="38" s="1"/>
  <c r="L90" i="38"/>
  <c r="L89" i="38" s="1"/>
  <c r="R261" i="38"/>
  <c r="K84" i="38"/>
  <c r="K83" i="38" s="1"/>
  <c r="X244" i="38"/>
  <c r="X243" i="38" s="1"/>
  <c r="X134" i="38"/>
  <c r="M119" i="38"/>
  <c r="O90" i="38"/>
  <c r="O89" i="38" s="1"/>
  <c r="K390" i="38"/>
  <c r="K389" i="38" s="1"/>
  <c r="U268" i="38"/>
  <c r="U267" i="38" s="1"/>
  <c r="O261" i="38"/>
  <c r="O260" i="38" s="1"/>
  <c r="AA510" i="38"/>
  <c r="AA509" i="38" s="1"/>
  <c r="AA134" i="38"/>
  <c r="K97" i="38"/>
  <c r="K96" i="38" s="1"/>
  <c r="V384" i="38"/>
  <c r="V383" i="38" s="1"/>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N489" i="38" s="1"/>
  <c r="R490" i="38"/>
  <c r="X490" i="38"/>
  <c r="X489" i="38" s="1"/>
  <c r="L215" i="38"/>
  <c r="M208" i="38"/>
  <c r="L313" i="38"/>
  <c r="L312" i="38" s="1"/>
  <c r="W84" i="38"/>
  <c r="W83" i="38" s="1"/>
  <c r="W90" i="38"/>
  <c r="W89" i="38" s="1"/>
  <c r="P486" i="38"/>
  <c r="P485" i="38" s="1"/>
  <c r="T119" i="38"/>
  <c r="T118" i="38" s="1"/>
  <c r="Q208" i="38"/>
  <c r="Q207" i="38" s="1"/>
  <c r="T97" i="38"/>
  <c r="T96" i="38" s="1"/>
  <c r="AA468" i="38"/>
  <c r="AA467" i="38" s="1"/>
  <c r="O468" i="38"/>
  <c r="O467" i="38" s="1"/>
  <c r="U460" i="38"/>
  <c r="X460" i="38"/>
  <c r="V150" i="38"/>
  <c r="U48" i="38"/>
  <c r="M215" i="38"/>
  <c r="M214" i="38" s="1"/>
  <c r="K384" i="38"/>
  <c r="K383" i="38" s="1"/>
  <c r="X108" i="38"/>
  <c r="X48" i="38"/>
  <c r="N97" i="38"/>
  <c r="X346" i="38"/>
  <c r="R200" i="38"/>
  <c r="R199" i="38" s="1"/>
  <c r="M90" i="38"/>
  <c r="M384" i="38"/>
  <c r="M383" i="38" s="1"/>
  <c r="U215" i="38"/>
  <c r="U214" i="38" s="1"/>
  <c r="U390" i="38"/>
  <c r="U389" i="38" s="1"/>
  <c r="R244" i="38"/>
  <c r="R243" i="38" s="1"/>
  <c r="S97" i="38"/>
  <c r="S268" i="38"/>
  <c r="M84" i="38"/>
  <c r="N261" i="38"/>
  <c r="N260" i="38" s="1"/>
  <c r="O108" i="38"/>
  <c r="AA97" i="38"/>
  <c r="S261" i="38"/>
  <c r="S260" i="38" s="1"/>
  <c r="X384" i="38"/>
  <c r="X383" i="38" s="1"/>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X207" i="38" s="1"/>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AA459" i="38" s="1"/>
  <c r="R384" i="38"/>
  <c r="R383" i="38" s="1"/>
  <c r="S119" i="38"/>
  <c r="O313" i="38"/>
  <c r="O312" i="38" s="1"/>
  <c r="S510" i="38"/>
  <c r="S509" i="38" s="1"/>
  <c r="X90" i="38"/>
  <c r="R150" i="38"/>
  <c r="V390" i="38"/>
  <c r="U150" i="38"/>
  <c r="N134" i="38"/>
  <c r="V313" i="38"/>
  <c r="V312" i="38" s="1"/>
  <c r="R215" i="38"/>
  <c r="R214" i="38" s="1"/>
  <c r="N200" i="38"/>
  <c r="N199" i="38" s="1"/>
  <c r="V236" i="38"/>
  <c r="V235" i="38" s="1"/>
  <c r="S84" i="38"/>
  <c r="AA119" i="38"/>
  <c r="V208" i="38"/>
  <c r="K346" i="38"/>
  <c r="V134" i="38"/>
  <c r="AA313" i="38"/>
  <c r="U261" i="38"/>
  <c r="U260" i="38" s="1"/>
  <c r="U510" i="38"/>
  <c r="U509" i="38" s="1"/>
  <c r="M200" i="38"/>
  <c r="M199" i="38" s="1"/>
  <c r="X268" i="38"/>
  <c r="X267" i="38" s="1"/>
  <c r="O384" i="38"/>
  <c r="O383" i="38" s="1"/>
  <c r="K486" i="38"/>
  <c r="K485" i="38" s="1"/>
  <c r="W200" i="38"/>
  <c r="W199" i="38" s="1"/>
  <c r="T486" i="38"/>
  <c r="T485" i="38" s="1"/>
  <c r="Q134" i="38"/>
  <c r="Q133" i="38" s="1"/>
  <c r="W244" i="38"/>
  <c r="W243" i="38" s="1"/>
  <c r="P97" i="38"/>
  <c r="P96" i="38" s="1"/>
  <c r="W490" i="38"/>
  <c r="W489" i="38" s="1"/>
  <c r="T215" i="38"/>
  <c r="T214" i="38" s="1"/>
  <c r="U528" i="38"/>
  <c r="U527" i="38" s="1"/>
  <c r="U486" i="38"/>
  <c r="X215" i="38"/>
  <c r="X214" i="38" s="1"/>
  <c r="O208" i="38"/>
  <c r="O207" i="38" s="1"/>
  <c r="V561" i="38"/>
  <c r="V560" i="38" s="1"/>
  <c r="N208" i="38"/>
  <c r="N207" i="38" s="1"/>
  <c r="V268" i="38"/>
  <c r="V267" i="38" s="1"/>
  <c r="P528" i="38"/>
  <c r="P527" i="38" s="1"/>
  <c r="P526" i="38" s="1"/>
  <c r="S468" i="38"/>
  <c r="S467" i="38" s="1"/>
  <c r="M468" i="38"/>
  <c r="L460" i="38"/>
  <c r="L459" i="38" s="1"/>
  <c r="L528" i="38"/>
  <c r="L527" i="38" s="1"/>
  <c r="L561" i="38"/>
  <c r="L560" i="38" s="1"/>
  <c r="N528" i="38"/>
  <c r="N527" i="38" s="1"/>
  <c r="O200" i="38"/>
  <c r="M486" i="38"/>
  <c r="M485" i="38" s="1"/>
  <c r="V346" i="38"/>
  <c r="AA150" i="38"/>
  <c r="L84" i="38"/>
  <c r="K261" i="38"/>
  <c r="K260" i="38" s="1"/>
  <c r="U244" i="38"/>
  <c r="U243" i="38" s="1"/>
  <c r="S208" i="38"/>
  <c r="S244" i="38"/>
  <c r="R84" i="38"/>
  <c r="N150" i="38"/>
  <c r="N149" i="38" s="1"/>
  <c r="AA268" i="38"/>
  <c r="AA267" i="38" s="1"/>
  <c r="AA48" i="38"/>
  <c r="O48" i="38"/>
  <c r="V48" i="38"/>
  <c r="AA200" i="38"/>
  <c r="S134" i="38"/>
  <c r="S133" i="38" s="1"/>
  <c r="L346" i="38"/>
  <c r="X84" i="38"/>
  <c r="X83" i="38" s="1"/>
  <c r="AA261" i="38"/>
  <c r="AA260" i="38" s="1"/>
  <c r="X261" i="38"/>
  <c r="X260" i="38" s="1"/>
  <c r="M244" i="38"/>
  <c r="M243" i="38" s="1"/>
  <c r="U90" i="38"/>
  <c r="M261" i="38"/>
  <c r="M260" i="38" s="1"/>
  <c r="V486" i="38"/>
  <c r="V485" i="38" s="1"/>
  <c r="S490" i="38"/>
  <c r="S489" i="38" s="1"/>
  <c r="V528" i="38"/>
  <c r="V527" i="38" s="1"/>
  <c r="V526" i="38" s="1"/>
  <c r="N84" i="38"/>
  <c r="N83" i="38" s="1"/>
  <c r="X390" i="38"/>
  <c r="X389" i="38" s="1"/>
  <c r="M460" i="38"/>
  <c r="M459" i="38" s="1"/>
  <c r="S528" i="38"/>
  <c r="S527" i="38" s="1"/>
  <c r="S200" i="38"/>
  <c r="S199" i="38" s="1"/>
  <c r="S384" i="38"/>
  <c r="S383" i="38" s="1"/>
  <c r="V261" i="38"/>
  <c r="V260" i="38" s="1"/>
  <c r="R134" i="38"/>
  <c r="X200" i="38"/>
  <c r="X199" i="38" s="1"/>
  <c r="L244" i="38"/>
  <c r="L243" i="38" s="1"/>
  <c r="K134" i="38"/>
  <c r="V215" i="38"/>
  <c r="V214" i="38" s="1"/>
  <c r="L165" i="38"/>
  <c r="L164" i="38" s="1"/>
  <c r="M165" i="38"/>
  <c r="M164" i="38" s="1"/>
  <c r="Q165" i="38"/>
  <c r="Q164" i="38" s="1"/>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N467" i="38" s="1"/>
  <c r="U561" i="38"/>
  <c r="U560" i="38" s="1"/>
  <c r="X561" i="38"/>
  <c r="X560" i="38" s="1"/>
  <c r="K313" i="38"/>
  <c r="K312" i="38" s="1"/>
  <c r="M490" i="38"/>
  <c r="M489" i="38" s="1"/>
  <c r="U84" i="38"/>
  <c r="U83" i="38" s="1"/>
  <c r="R313" i="38"/>
  <c r="R312" i="38" s="1"/>
  <c r="W528" i="38"/>
  <c r="W527" i="38" s="1"/>
  <c r="W108" i="38"/>
  <c r="W107" i="38" s="1"/>
  <c r="Q261" i="38"/>
  <c r="Q260" i="38" s="1"/>
  <c r="T90" i="38"/>
  <c r="T89" i="38" s="1"/>
  <c r="P244" i="38"/>
  <c r="P243" i="38" s="1"/>
  <c r="P510" i="38"/>
  <c r="P509" i="38" s="1"/>
  <c r="O561" i="38"/>
  <c r="O560" i="38" s="1"/>
  <c r="AA486" i="38"/>
  <c r="AA485" i="38" s="1"/>
  <c r="S460" i="38"/>
  <c r="S459" i="38" s="1"/>
  <c r="U490" i="38"/>
  <c r="U489" i="38" s="1"/>
  <c r="K528" i="38"/>
  <c r="K527" i="38" s="1"/>
  <c r="O490" i="38"/>
  <c r="O489" i="38" s="1"/>
  <c r="U346" i="38"/>
  <c r="L268" i="38"/>
  <c r="N384" i="38"/>
  <c r="N383" i="38" s="1"/>
  <c r="U119" i="38"/>
  <c r="K268" i="38"/>
  <c r="M134" i="38"/>
  <c r="O134" i="38"/>
  <c r="V200" i="38"/>
  <c r="V199" i="38" s="1"/>
  <c r="N268" i="38"/>
  <c r="N267" i="38" s="1"/>
  <c r="N48" i="38"/>
  <c r="L108" i="38"/>
  <c r="S215" i="38"/>
  <c r="S214" i="38" s="1"/>
  <c r="AA244" i="38"/>
  <c r="R208" i="38"/>
  <c r="R207" i="38" s="1"/>
  <c r="L97" i="38"/>
  <c r="L96" i="38" s="1"/>
  <c r="AA108" i="38"/>
  <c r="K236" i="38"/>
  <c r="K235" i="38" s="1"/>
  <c r="X510" i="38"/>
  <c r="X509" i="38" s="1"/>
  <c r="X313" i="38"/>
  <c r="X312" i="38" s="1"/>
  <c r="O150" i="38"/>
  <c r="L261" i="38"/>
  <c r="L260" i="38" s="1"/>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AA527" i="38" s="1"/>
  <c r="N215" i="38"/>
  <c r="N214" i="38" s="1"/>
  <c r="R486" i="38"/>
  <c r="R485" i="38" s="1"/>
  <c r="X528" i="38"/>
  <c r="X527" i="38" s="1"/>
  <c r="R561" i="38"/>
  <c r="O460" i="38"/>
  <c r="O459" i="38" s="1"/>
  <c r="O97" i="38"/>
  <c r="AA215" i="38"/>
  <c r="AA214" i="38" s="1"/>
  <c r="L134" i="38"/>
  <c r="L133" i="38" s="1"/>
  <c r="U134" i="38"/>
  <c r="R48" i="38"/>
  <c r="Q486" i="38"/>
  <c r="Q485" i="38" s="1"/>
  <c r="O346" i="38"/>
  <c r="AA346" i="38"/>
  <c r="K490" i="38"/>
  <c r="K489" i="38" s="1"/>
  <c r="N561" i="38"/>
  <c r="N560" i="38" s="1"/>
  <c r="R510" i="38"/>
  <c r="R509" i="38" s="1"/>
  <c r="V90" i="38"/>
  <c r="L390" i="38"/>
  <c r="M390" i="38"/>
  <c r="M389" i="38" s="1"/>
  <c r="K90" i="38"/>
  <c r="K89" i="38" s="1"/>
  <c r="S150" i="38"/>
  <c r="W215" i="38"/>
  <c r="W214" i="38" s="1"/>
  <c r="P346" i="38"/>
  <c r="P561" i="38"/>
  <c r="P560" i="38" s="1"/>
  <c r="Q215" i="38"/>
  <c r="Q214" i="38" s="1"/>
  <c r="Q84" i="38"/>
  <c r="Q83" i="38" s="1"/>
  <c r="T268" i="38"/>
  <c r="T267" i="38" s="1"/>
  <c r="W48" i="38"/>
  <c r="W47" i="38" s="1"/>
  <c r="Q236" i="38"/>
  <c r="Q235" i="38" s="1"/>
  <c r="T84" i="38"/>
  <c r="T83" i="38" s="1"/>
  <c r="X468" i="38"/>
  <c r="V468" i="38"/>
  <c r="V467" i="38" s="1"/>
  <c r="W399" i="38"/>
  <c r="W398" i="38" s="1"/>
  <c r="X14" i="38"/>
  <c r="AA192" i="38"/>
  <c r="AA191" i="38" s="1"/>
  <c r="O501" i="38"/>
  <c r="O500" i="38" s="1"/>
  <c r="V329" i="38"/>
  <c r="O224" i="38"/>
  <c r="O223" i="38" s="1"/>
  <c r="Q399" i="38"/>
  <c r="Q398" i="38" s="1"/>
  <c r="U14" i="38"/>
  <c r="M346" i="38"/>
  <c r="U399" i="38"/>
  <c r="U398" i="38" s="1"/>
  <c r="M501" i="38"/>
  <c r="M500" i="38" s="1"/>
  <c r="Q14" i="38"/>
  <c r="Q13" i="38" s="1"/>
  <c r="N346" i="38"/>
  <c r="Q501" i="38"/>
  <c r="Q500" i="38" s="1"/>
  <c r="W224" i="38"/>
  <c r="W223" i="38" s="1"/>
  <c r="L501" i="38"/>
  <c r="L500" i="38" s="1"/>
  <c r="X192" i="38"/>
  <c r="X191" i="38" s="1"/>
  <c r="K399" i="38"/>
  <c r="K398" i="38" s="1"/>
  <c r="AA224" i="38"/>
  <c r="T501" i="38"/>
  <c r="T500" i="38" s="1"/>
  <c r="P329" i="38"/>
  <c r="P328" i="38" s="1"/>
  <c r="AA14" i="38"/>
  <c r="R14" i="38"/>
  <c r="R13" i="38" s="1"/>
  <c r="O399" i="38"/>
  <c r="O398" i="38" s="1"/>
  <c r="O329" i="38"/>
  <c r="R329" i="38"/>
  <c r="R328" i="38" s="1"/>
  <c r="K192" i="38"/>
  <c r="K191" i="38" s="1"/>
  <c r="S224" i="38"/>
  <c r="S223" i="38" s="1"/>
  <c r="N329" i="38"/>
  <c r="N328" i="38" s="1"/>
  <c r="N224" i="38"/>
  <c r="N223" i="38" s="1"/>
  <c r="M329" i="38"/>
  <c r="M328" i="38" s="1"/>
  <c r="V490" i="38"/>
  <c r="V489" i="38" s="1"/>
  <c r="L468" i="38"/>
  <c r="L467" i="38" s="1"/>
  <c r="L486" i="38"/>
  <c r="L485" i="38" s="1"/>
  <c r="R108" i="38"/>
  <c r="R107" i="38" s="1"/>
  <c r="R119" i="38"/>
  <c r="U97" i="38"/>
  <c r="M236" i="38"/>
  <c r="M235" i="38" s="1"/>
  <c r="V510" i="38"/>
  <c r="V509" i="38" s="1"/>
  <c r="Q313" i="38"/>
  <c r="Q312" i="38" s="1"/>
  <c r="T224" i="38"/>
  <c r="T223" i="38" s="1"/>
  <c r="P192" i="38"/>
  <c r="P191" i="38" s="1"/>
  <c r="K329" i="38"/>
  <c r="K328" i="38" s="1"/>
  <c r="K501" i="38"/>
  <c r="K500" i="38" s="1"/>
  <c r="S329" i="38"/>
  <c r="X224" i="38"/>
  <c r="X223" i="38" s="1"/>
  <c r="P224" i="38"/>
  <c r="P223" i="38" s="1"/>
  <c r="AA501" i="38"/>
  <c r="AA500" i="38" s="1"/>
  <c r="T192" i="38"/>
  <c r="T191" i="38" s="1"/>
  <c r="Q192" i="38"/>
  <c r="Q191" i="38" s="1"/>
  <c r="N501" i="38"/>
  <c r="N500" i="38" s="1"/>
  <c r="X501" i="38"/>
  <c r="X500" i="38" s="1"/>
  <c r="R224" i="38"/>
  <c r="U329" i="38"/>
  <c r="U328" i="38" s="1"/>
  <c r="R346" i="38"/>
  <c r="R501" i="38"/>
  <c r="R500" i="38" s="1"/>
  <c r="L224" i="38"/>
  <c r="L223" i="38" s="1"/>
  <c r="W192" i="38"/>
  <c r="W191" i="38" s="1"/>
  <c r="AA329" i="38"/>
  <c r="AA328" i="38" s="1"/>
  <c r="R399" i="38"/>
  <c r="M399" i="38"/>
  <c r="N399" i="38"/>
  <c r="N398" i="38" s="1"/>
  <c r="U501" i="38"/>
  <c r="U500" i="38" s="1"/>
  <c r="O528" i="38"/>
  <c r="O527" i="38" s="1"/>
  <c r="S561" i="38"/>
  <c r="S560" i="38" s="1"/>
  <c r="M528" i="38"/>
  <c r="M527" i="38" s="1"/>
  <c r="AA84" i="38"/>
  <c r="AA83" i="38" s="1"/>
  <c r="AA236" i="38"/>
  <c r="AA235" i="38" s="1"/>
  <c r="K48" i="38"/>
  <c r="R236" i="38"/>
  <c r="R235" i="38" s="1"/>
  <c r="L236" i="38"/>
  <c r="L235" i="38" s="1"/>
  <c r="Q200" i="38"/>
  <c r="Q199" i="38" s="1"/>
  <c r="Q528" i="38"/>
  <c r="Q527" i="38" s="1"/>
  <c r="P119" i="38"/>
  <c r="P118" i="38" s="1"/>
  <c r="P90" i="38"/>
  <c r="P89" i="38" s="1"/>
  <c r="Q384" i="38"/>
  <c r="Q383" i="38" s="1"/>
  <c r="T468" i="38"/>
  <c r="T467" i="38" s="1"/>
  <c r="W346" i="38"/>
  <c r="Q490" i="38"/>
  <c r="Q489" i="38" s="1"/>
  <c r="R468" i="38"/>
  <c r="R467" i="38" s="1"/>
  <c r="AA561" i="38"/>
  <c r="AA560" i="38" s="1"/>
  <c r="W501" i="38"/>
  <c r="W500" i="38" s="1"/>
  <c r="T329" i="38"/>
  <c r="T328" i="38" s="1"/>
  <c r="P501" i="38"/>
  <c r="P500" i="38" s="1"/>
  <c r="W14" i="38"/>
  <c r="W13" i="38" s="1"/>
  <c r="M14" i="38"/>
  <c r="O14" i="38"/>
  <c r="O13" i="38" s="1"/>
  <c r="S399" i="38"/>
  <c r="S398" i="38" s="1"/>
  <c r="M192" i="38"/>
  <c r="X399" i="38"/>
  <c r="X398" i="38" s="1"/>
  <c r="L399" i="38"/>
  <c r="L398" i="38" s="1"/>
  <c r="V224" i="38"/>
  <c r="V223" i="38" s="1"/>
  <c r="X329" i="38"/>
  <c r="X328" i="38" s="1"/>
  <c r="P399" i="38"/>
  <c r="P398" i="38" s="1"/>
  <c r="K14" i="38"/>
  <c r="R192" i="38"/>
  <c r="R191" i="38" s="1"/>
  <c r="U192" i="38"/>
  <c r="U191" i="38" s="1"/>
  <c r="U224" i="38"/>
  <c r="U223" i="38" s="1"/>
  <c r="T14" i="38"/>
  <c r="Q224" i="38"/>
  <c r="Q223" i="38" s="1"/>
  <c r="T399" i="38"/>
  <c r="T398" i="38" s="1"/>
  <c r="L14" i="38"/>
  <c r="S501" i="38"/>
  <c r="S500" i="38" s="1"/>
  <c r="S192" i="38"/>
  <c r="S191" i="38" s="1"/>
  <c r="O192" i="38"/>
  <c r="O191" i="38" s="1"/>
  <c r="AA399" i="38"/>
  <c r="AA398" i="38" s="1"/>
  <c r="V501" i="38"/>
  <c r="V500" i="38" s="1"/>
  <c r="M224" i="38"/>
  <c r="M223" i="38" s="1"/>
  <c r="K224" i="38"/>
  <c r="Q329" i="38"/>
  <c r="Q328" i="38" s="1"/>
  <c r="N14" i="38"/>
  <c r="N192" i="38"/>
  <c r="N191" i="38" s="1"/>
  <c r="V399" i="38"/>
  <c r="P14" i="38"/>
  <c r="P13" i="38" s="1"/>
  <c r="W329" i="38"/>
  <c r="W328" i="38" s="1"/>
  <c r="V14" i="38"/>
  <c r="V192" i="38"/>
  <c r="V191" i="38" s="1"/>
  <c r="L192" i="38"/>
  <c r="L191" i="38" s="1"/>
  <c r="S14" i="38"/>
  <c r="S13" i="38" s="1"/>
  <c r="L329" i="38"/>
  <c r="L328" i="38" s="1"/>
  <c r="R489" i="38"/>
  <c r="O235" i="38"/>
  <c r="R459" i="38"/>
  <c r="O389" i="38"/>
  <c r="S312" i="38"/>
  <c r="P366" i="38"/>
  <c r="T366" i="38"/>
  <c r="X366" i="38"/>
  <c r="M366" i="38"/>
  <c r="R366" i="38"/>
  <c r="K366" i="38"/>
  <c r="W366" i="38"/>
  <c r="N366" i="38"/>
  <c r="S366" i="38"/>
  <c r="O366" i="38"/>
  <c r="U366" i="38"/>
  <c r="V366" i="38"/>
  <c r="Q366" i="38"/>
  <c r="L366" i="38"/>
  <c r="AA366" i="38"/>
  <c r="K164" i="38" l="1"/>
  <c r="H455" i="38"/>
  <c r="H384" i="38"/>
  <c r="J413" i="38"/>
  <c r="H357" i="38"/>
  <c r="J354" i="38"/>
  <c r="H437" i="38"/>
  <c r="U207" i="38"/>
  <c r="K267" i="38"/>
  <c r="L214" i="38"/>
  <c r="R260" i="38"/>
  <c r="S389" i="38"/>
  <c r="M22" i="21"/>
  <c r="K22" i="21"/>
  <c r="M19" i="21"/>
  <c r="K19" i="21"/>
  <c r="D5" i="42"/>
  <c r="C10" i="27" s="1"/>
  <c r="H23" i="38"/>
  <c r="H61" i="38"/>
  <c r="F311" i="38"/>
  <c r="J311" i="38" s="1"/>
  <c r="F296" i="38"/>
  <c r="H296" i="38" s="1"/>
  <c r="H73" i="38"/>
  <c r="H314" i="38"/>
  <c r="H322" i="38"/>
  <c r="F302" i="38"/>
  <c r="J302" i="38" s="1"/>
  <c r="F307" i="38"/>
  <c r="J307" i="38" s="1"/>
  <c r="F284" i="38"/>
  <c r="J284" i="38" s="1"/>
  <c r="F294" i="38"/>
  <c r="J294" i="38" s="1"/>
  <c r="E267" i="38"/>
  <c r="H451" i="38"/>
  <c r="H513" i="38"/>
  <c r="J544" i="38"/>
  <c r="H340" i="38"/>
  <c r="H81" i="38"/>
  <c r="H180" i="38"/>
  <c r="J331" i="38"/>
  <c r="H317" i="38"/>
  <c r="H381" i="38"/>
  <c r="H448" i="38"/>
  <c r="H522" i="38"/>
  <c r="J558" i="38"/>
  <c r="F309" i="38"/>
  <c r="H309" i="38" s="1"/>
  <c r="H388" i="38"/>
  <c r="H319" i="38"/>
  <c r="H334" i="38"/>
  <c r="H352" i="38"/>
  <c r="H315" i="38"/>
  <c r="H537" i="38"/>
  <c r="J277" i="38"/>
  <c r="J38" i="38"/>
  <c r="H82" i="38"/>
  <c r="H218" i="38"/>
  <c r="H285" i="38"/>
  <c r="H279" i="38"/>
  <c r="H442" i="38"/>
  <c r="H414" i="38"/>
  <c r="J450" i="38"/>
  <c r="H484" i="38"/>
  <c r="F383" i="38"/>
  <c r="J383" i="38" s="1"/>
  <c r="J367" i="38"/>
  <c r="H356" i="38"/>
  <c r="J359" i="38"/>
  <c r="H460" i="38"/>
  <c r="H412" i="38"/>
  <c r="J463" i="38"/>
  <c r="H370" i="38"/>
  <c r="H353" i="38"/>
  <c r="H377" i="38"/>
  <c r="J405" i="38"/>
  <c r="H432" i="38"/>
  <c r="J503" i="38"/>
  <c r="J178" i="38"/>
  <c r="F266" i="38"/>
  <c r="H266" i="38" s="1"/>
  <c r="F262" i="38"/>
  <c r="J262" i="38" s="1"/>
  <c r="F304" i="38"/>
  <c r="J304" i="38" s="1"/>
  <c r="F306" i="38"/>
  <c r="J306" i="38" s="1"/>
  <c r="F308" i="38"/>
  <c r="J308" i="38" s="1"/>
  <c r="F310" i="38"/>
  <c r="J310" i="38" s="1"/>
  <c r="F269" i="38"/>
  <c r="H269" i="38" s="1"/>
  <c r="F273" i="38"/>
  <c r="H273" i="38" s="1"/>
  <c r="H53" i="38"/>
  <c r="J547" i="38"/>
  <c r="H67" i="38"/>
  <c r="J25" i="38"/>
  <c r="J79" i="38"/>
  <c r="H201" i="38"/>
  <c r="H557" i="38"/>
  <c r="J41" i="38"/>
  <c r="J68" i="38"/>
  <c r="J142" i="38"/>
  <c r="H175" i="38"/>
  <c r="H326" i="38"/>
  <c r="J50" i="38"/>
  <c r="H91" i="38"/>
  <c r="H70" i="38"/>
  <c r="H531" i="38"/>
  <c r="H56" i="38"/>
  <c r="H533" i="38"/>
  <c r="F264" i="38"/>
  <c r="J264" i="38" s="1"/>
  <c r="H19" i="38"/>
  <c r="H127" i="38"/>
  <c r="H157" i="38"/>
  <c r="H565" i="38"/>
  <c r="H502" i="38"/>
  <c r="H556" i="38"/>
  <c r="H548" i="38"/>
  <c r="J146" i="38"/>
  <c r="F542" i="38"/>
  <c r="J542" i="38" s="1"/>
  <c r="H229" i="38"/>
  <c r="J320" i="38"/>
  <c r="J392" i="38"/>
  <c r="H486" i="38"/>
  <c r="J559" i="38"/>
  <c r="J530" i="38"/>
  <c r="H155" i="38"/>
  <c r="H233" i="38"/>
  <c r="J293" i="38"/>
  <c r="J323" i="38"/>
  <c r="H342" i="38"/>
  <c r="H497" i="38"/>
  <c r="H510" i="38"/>
  <c r="J536" i="38"/>
  <c r="J552" i="38"/>
  <c r="H554" i="38"/>
  <c r="H111" i="38"/>
  <c r="J151" i="38"/>
  <c r="H230" i="38"/>
  <c r="H42" i="38"/>
  <c r="J98" i="38"/>
  <c r="H508" i="38"/>
  <c r="J35" i="38"/>
  <c r="H49" i="38"/>
  <c r="J104" i="38"/>
  <c r="J65" i="38"/>
  <c r="H143" i="38"/>
  <c r="H138" i="38"/>
  <c r="H171" i="38"/>
  <c r="H271" i="38"/>
  <c r="J409" i="38"/>
  <c r="H33" i="38"/>
  <c r="H57" i="38"/>
  <c r="J115" i="38"/>
  <c r="J122" i="38"/>
  <c r="H144" i="38"/>
  <c r="J188" i="38"/>
  <c r="J170" i="38"/>
  <c r="H176" i="38"/>
  <c r="J422" i="38"/>
  <c r="H465" i="38"/>
  <c r="H411" i="38"/>
  <c r="F191" i="38"/>
  <c r="H191" i="38" s="1"/>
  <c r="F258" i="38"/>
  <c r="H258" i="38" s="1"/>
  <c r="F245" i="38"/>
  <c r="H245" i="38" s="1"/>
  <c r="F252" i="38"/>
  <c r="J252" i="38" s="1"/>
  <c r="F263" i="38"/>
  <c r="J263" i="38" s="1"/>
  <c r="F301" i="38"/>
  <c r="H301" i="38" s="1"/>
  <c r="F303" i="38"/>
  <c r="J303" i="38" s="1"/>
  <c r="F305" i="38"/>
  <c r="H305" i="38" s="1"/>
  <c r="F270" i="38"/>
  <c r="H270" i="38" s="1"/>
  <c r="F272" i="38"/>
  <c r="H272" i="38" s="1"/>
  <c r="F274" i="38"/>
  <c r="H274" i="38" s="1"/>
  <c r="F276" i="38"/>
  <c r="J276" i="38" s="1"/>
  <c r="F278" i="38"/>
  <c r="H278" i="38" s="1"/>
  <c r="F280" i="38"/>
  <c r="H280" i="38" s="1"/>
  <c r="F286" i="38"/>
  <c r="J286" i="38" s="1"/>
  <c r="F288" i="38"/>
  <c r="H288" i="38" s="1"/>
  <c r="J270" i="38"/>
  <c r="J94" i="38"/>
  <c r="H153" i="38"/>
  <c r="H350" i="38"/>
  <c r="H362" i="38"/>
  <c r="J446" i="38"/>
  <c r="H114" i="38"/>
  <c r="H147" i="38"/>
  <c r="H145" i="38"/>
  <c r="H152" i="38"/>
  <c r="J325" i="38"/>
  <c r="J289" i="38"/>
  <c r="H453" i="38"/>
  <c r="H401" i="38"/>
  <c r="H491" i="38"/>
  <c r="H493" i="38"/>
  <c r="J549" i="38"/>
  <c r="J71" i="38"/>
  <c r="J182" i="38"/>
  <c r="H202" i="38"/>
  <c r="H391" i="38"/>
  <c r="J445" i="38"/>
  <c r="H444" i="38"/>
  <c r="H431" i="38"/>
  <c r="J406" i="38"/>
  <c r="J343" i="38"/>
  <c r="F256" i="38"/>
  <c r="H256" i="38" s="1"/>
  <c r="D260" i="38"/>
  <c r="H52" i="38"/>
  <c r="H232" i="38"/>
  <c r="H358" i="38"/>
  <c r="H436" i="38"/>
  <c r="J483" i="38"/>
  <c r="H482" i="38"/>
  <c r="H492" i="38"/>
  <c r="J496" i="38"/>
  <c r="J525" i="38"/>
  <c r="J555" i="38"/>
  <c r="H72" i="38"/>
  <c r="H129" i="38"/>
  <c r="H204" i="38"/>
  <c r="H321" i="38"/>
  <c r="H365" i="38"/>
  <c r="J387" i="38"/>
  <c r="J400" i="38"/>
  <c r="H439" i="38"/>
  <c r="F254" i="38"/>
  <c r="J254" i="38" s="1"/>
  <c r="F247" i="38"/>
  <c r="H247" i="38" s="1"/>
  <c r="F250" i="38"/>
  <c r="H250" i="38" s="1"/>
  <c r="V83" i="38"/>
  <c r="P40" i="24"/>
  <c r="AA89" i="38"/>
  <c r="D759" i="12"/>
  <c r="D803" i="12"/>
  <c r="M83" i="38"/>
  <c r="F1056" i="8"/>
  <c r="G1056" i="8" s="1"/>
  <c r="F1055" i="8"/>
  <c r="G1055" i="8" s="1"/>
  <c r="F1062" i="8"/>
  <c r="G1062" i="8" s="1"/>
  <c r="F1061" i="8"/>
  <c r="G1061" i="8" s="1"/>
  <c r="F1068" i="8"/>
  <c r="G1068" i="8" s="1"/>
  <c r="F1067" i="8"/>
  <c r="G1067" i="8" s="1"/>
  <c r="F1038" i="8"/>
  <c r="G1038" i="8" s="1"/>
  <c r="F1037" i="8"/>
  <c r="G1037" i="8" s="1"/>
  <c r="F1044" i="8"/>
  <c r="G1044" i="8" s="1"/>
  <c r="F1043" i="8"/>
  <c r="G1043" i="8" s="1"/>
  <c r="T64" i="38"/>
  <c r="T47" i="38" s="1"/>
  <c r="F1070" i="8"/>
  <c r="G1070" i="8" s="1"/>
  <c r="F1064" i="8"/>
  <c r="G1064" i="8" s="1"/>
  <c r="F1046" i="8"/>
  <c r="G1046" i="8" s="1"/>
  <c r="F1040" i="8"/>
  <c r="G1040" i="8" s="1"/>
  <c r="Z29" i="38"/>
  <c r="Z13" i="38" s="1"/>
  <c r="F25" i="8"/>
  <c r="G25" i="8" s="1"/>
  <c r="K15" i="38"/>
  <c r="F24" i="8"/>
  <c r="G24" i="8" s="1"/>
  <c r="F36" i="8"/>
  <c r="G36" i="8" s="1"/>
  <c r="F37" i="8"/>
  <c r="G37" i="8" s="1"/>
  <c r="F48" i="8"/>
  <c r="G48" i="8" s="1"/>
  <c r="F49" i="8"/>
  <c r="G49" i="8" s="1"/>
  <c r="F58" i="8"/>
  <c r="G58" i="8" s="1"/>
  <c r="F57" i="8"/>
  <c r="G57" i="8" s="1"/>
  <c r="D1272" i="8"/>
  <c r="D1512" i="8"/>
  <c r="D1392" i="8"/>
  <c r="K28" i="38"/>
  <c r="D1146" i="8"/>
  <c r="D1572" i="8"/>
  <c r="D1452" i="8"/>
  <c r="D1812" i="8"/>
  <c r="K29" i="38"/>
  <c r="D1332" i="8"/>
  <c r="D1086" i="8"/>
  <c r="D1692" i="8"/>
  <c r="AJ64" i="38"/>
  <c r="AM64" i="38" s="1"/>
  <c r="F42" i="8"/>
  <c r="G42" i="8" s="1"/>
  <c r="Y28" i="38"/>
  <c r="Y13" i="38" s="1"/>
  <c r="F920" i="8"/>
  <c r="G920" i="8" s="1"/>
  <c r="F921" i="8"/>
  <c r="G921" i="8" s="1"/>
  <c r="F896" i="8"/>
  <c r="G896" i="8" s="1"/>
  <c r="F897" i="8"/>
  <c r="G897" i="8" s="1"/>
  <c r="F909" i="8"/>
  <c r="G909" i="8" s="1"/>
  <c r="E504" i="12"/>
  <c r="F504" i="12" s="1"/>
  <c r="E946" i="12"/>
  <c r="F946" i="12" s="1"/>
  <c r="Q10" i="21"/>
  <c r="Q11" i="21"/>
  <c r="AR354" i="38"/>
  <c r="AR347" i="38"/>
  <c r="AR360" i="38"/>
  <c r="AR388" i="38"/>
  <c r="AR386" i="38"/>
  <c r="AE383" i="38"/>
  <c r="AR384" i="38"/>
  <c r="AR393" i="38"/>
  <c r="AR452" i="38"/>
  <c r="AR425" i="38"/>
  <c r="AR437" i="38"/>
  <c r="AR435" i="38"/>
  <c r="AR400" i="38"/>
  <c r="AR463" i="38"/>
  <c r="AR482" i="38"/>
  <c r="AR480" i="38"/>
  <c r="AR474" i="38"/>
  <c r="AR487" i="38"/>
  <c r="AR524" i="38"/>
  <c r="AR523" i="38"/>
  <c r="AM26" i="38"/>
  <c r="AE31" i="38"/>
  <c r="AM32" i="38"/>
  <c r="AI35" i="38"/>
  <c r="I22" i="21"/>
  <c r="O22" i="21"/>
  <c r="K20" i="21"/>
  <c r="I20" i="21"/>
  <c r="O20" i="21"/>
  <c r="E546" i="12"/>
  <c r="F546" i="12" s="1"/>
  <c r="D539" i="12" s="1"/>
  <c r="K18" i="21" s="1"/>
  <c r="E460" i="12"/>
  <c r="F460" i="12" s="1"/>
  <c r="E458" i="12"/>
  <c r="F458" i="12" s="1"/>
  <c r="E416" i="12"/>
  <c r="F416" i="12" s="1"/>
  <c r="E414" i="12"/>
  <c r="F414" i="12" s="1"/>
  <c r="E205" i="38" s="1"/>
  <c r="E199" i="38" s="1"/>
  <c r="E190" i="38" s="1"/>
  <c r="O12" i="21"/>
  <c r="AM560" i="38"/>
  <c r="AR272" i="38"/>
  <c r="AR295" i="38"/>
  <c r="AR287" i="38"/>
  <c r="AR304" i="38"/>
  <c r="AR281" i="38"/>
  <c r="AR283" i="38"/>
  <c r="AR326" i="38"/>
  <c r="AR316" i="38"/>
  <c r="AR333" i="38"/>
  <c r="AR373" i="38"/>
  <c r="AR365" i="38"/>
  <c r="AR380" i="38"/>
  <c r="AR369" i="38"/>
  <c r="AR363" i="38"/>
  <c r="AR256" i="38"/>
  <c r="AR510" i="38"/>
  <c r="AR515" i="38"/>
  <c r="AR538" i="38"/>
  <c r="AR532" i="38"/>
  <c r="AR550" i="38"/>
  <c r="AR563" i="38"/>
  <c r="AR564" i="38"/>
  <c r="F253" i="38"/>
  <c r="J253" i="38" s="1"/>
  <c r="E260" i="38"/>
  <c r="AR359" i="38"/>
  <c r="F48" i="38"/>
  <c r="F84" i="38"/>
  <c r="F97" i="38"/>
  <c r="H97" i="38" s="1"/>
  <c r="F240" i="38"/>
  <c r="J240" i="38" s="1"/>
  <c r="F236" i="38"/>
  <c r="J236" i="38" s="1"/>
  <c r="F238" i="38"/>
  <c r="J238" i="38" s="1"/>
  <c r="F255" i="38"/>
  <c r="J255" i="38" s="1"/>
  <c r="F257" i="38"/>
  <c r="J257" i="38" s="1"/>
  <c r="F259" i="38"/>
  <c r="J259" i="38" s="1"/>
  <c r="J219" i="38"/>
  <c r="H226" i="38"/>
  <c r="J297" i="38"/>
  <c r="H337" i="38"/>
  <c r="J336" i="38"/>
  <c r="J380" i="38"/>
  <c r="H419" i="38"/>
  <c r="H454" i="38"/>
  <c r="H408" i="38"/>
  <c r="H447" i="38"/>
  <c r="J402" i="38"/>
  <c r="H424" i="38"/>
  <c r="H407" i="38"/>
  <c r="H434" i="38"/>
  <c r="H427" i="38"/>
  <c r="J478" i="38"/>
  <c r="H495" i="38"/>
  <c r="H521" i="38"/>
  <c r="J538" i="38"/>
  <c r="J75" i="38"/>
  <c r="E243" i="38"/>
  <c r="Z500" i="38"/>
  <c r="F891" i="8"/>
  <c r="G891" i="8" s="1"/>
  <c r="AB15" i="38"/>
  <c r="AB13" i="38" s="1"/>
  <c r="F890" i="8"/>
  <c r="G890" i="8" s="1"/>
  <c r="D882" i="8" s="1"/>
  <c r="F915" i="8"/>
  <c r="G915" i="8" s="1"/>
  <c r="F914" i="8"/>
  <c r="G914" i="8" s="1"/>
  <c r="F903" i="8"/>
  <c r="G903" i="8" s="1"/>
  <c r="F902" i="8"/>
  <c r="G902" i="8" s="1"/>
  <c r="F927" i="8"/>
  <c r="G927" i="8" s="1"/>
  <c r="F926" i="8"/>
  <c r="G926" i="8" s="1"/>
  <c r="AL47" i="38"/>
  <c r="X96" i="38"/>
  <c r="AR266" i="38"/>
  <c r="AR265" i="38"/>
  <c r="AE86" i="38"/>
  <c r="AI260" i="38"/>
  <c r="N13" i="38"/>
  <c r="X467" i="38"/>
  <c r="F249" i="38"/>
  <c r="H249" i="38" s="1"/>
  <c r="F251" i="38"/>
  <c r="J251" i="38" s="1"/>
  <c r="F265" i="38"/>
  <c r="J265" i="38" s="1"/>
  <c r="F261" i="38"/>
  <c r="J261" i="38" s="1"/>
  <c r="F509" i="38"/>
  <c r="H509" i="38" s="1"/>
  <c r="H29" i="38"/>
  <c r="J101" i="38"/>
  <c r="J112" i="38"/>
  <c r="H161" i="38"/>
  <c r="H184" i="38"/>
  <c r="H217" i="38"/>
  <c r="J228" i="38"/>
  <c r="H378" i="38"/>
  <c r="H369" i="38"/>
  <c r="J426" i="38"/>
  <c r="H472" i="38"/>
  <c r="J543" i="38"/>
  <c r="H386" i="38"/>
  <c r="J333" i="38"/>
  <c r="H24" i="38"/>
  <c r="J34" i="38"/>
  <c r="J40" i="38"/>
  <c r="H66" i="38"/>
  <c r="H74" i="38"/>
  <c r="H86" i="38"/>
  <c r="D83" i="38"/>
  <c r="F83" i="38" s="1"/>
  <c r="J83" i="38" s="1"/>
  <c r="J197" i="38"/>
  <c r="H203" i="38"/>
  <c r="H193" i="38"/>
  <c r="J429" i="38"/>
  <c r="J433" i="38"/>
  <c r="H428" i="38"/>
  <c r="H564" i="38"/>
  <c r="H17" i="38"/>
  <c r="H37" i="38"/>
  <c r="J105" i="38"/>
  <c r="H125" i="38"/>
  <c r="H137" i="38"/>
  <c r="H287" i="38"/>
  <c r="J474" i="38"/>
  <c r="H534" i="38"/>
  <c r="M207" i="38"/>
  <c r="L118" i="38"/>
  <c r="AR236" i="38"/>
  <c r="S107" i="38"/>
  <c r="AL328" i="38"/>
  <c r="U459" i="38"/>
  <c r="AR99" i="38"/>
  <c r="AR112" i="38"/>
  <c r="AR136" i="38"/>
  <c r="AR154" i="38"/>
  <c r="AR156" i="38"/>
  <c r="AR175" i="38"/>
  <c r="AR180" i="38"/>
  <c r="AR208" i="38"/>
  <c r="AQ235" i="38"/>
  <c r="AM235" i="38"/>
  <c r="F242" i="38"/>
  <c r="J242" i="38" s="1"/>
  <c r="F241" i="38"/>
  <c r="H241" i="38" s="1"/>
  <c r="F237" i="38"/>
  <c r="H237" i="38" s="1"/>
  <c r="F239" i="38"/>
  <c r="H239" i="38" s="1"/>
  <c r="AR258" i="38"/>
  <c r="F208" i="38"/>
  <c r="H208" i="38" s="1"/>
  <c r="F215" i="38"/>
  <c r="J215" i="38" s="1"/>
  <c r="D235" i="38"/>
  <c r="E235" i="38"/>
  <c r="F466" i="38"/>
  <c r="H466" i="38" s="1"/>
  <c r="F108" i="38"/>
  <c r="H108" i="38" s="1"/>
  <c r="F106" i="8"/>
  <c r="G106" i="8" s="1"/>
  <c r="F105" i="8"/>
  <c r="G105" i="8" s="1"/>
  <c r="F94" i="8"/>
  <c r="G94" i="8" s="1"/>
  <c r="F93" i="8"/>
  <c r="G93" i="8" s="1"/>
  <c r="F96" i="8"/>
  <c r="G96" i="8" s="1"/>
  <c r="F97" i="8"/>
  <c r="G97" i="8" s="1"/>
  <c r="AD15" i="38"/>
  <c r="F82" i="8"/>
  <c r="G82" i="8" s="1"/>
  <c r="T15" i="38"/>
  <c r="F81" i="8"/>
  <c r="G81" i="8" s="1"/>
  <c r="F84" i="8"/>
  <c r="G84" i="8" s="1"/>
  <c r="F85" i="8"/>
  <c r="G85" i="8" s="1"/>
  <c r="F108" i="8"/>
  <c r="G108" i="8" s="1"/>
  <c r="F109" i="8"/>
  <c r="G109" i="8" s="1"/>
  <c r="F118" i="8"/>
  <c r="G118" i="8" s="1"/>
  <c r="F117" i="8"/>
  <c r="G117" i="8" s="1"/>
  <c r="F78" i="8"/>
  <c r="G78" i="8" s="1"/>
  <c r="F114" i="8"/>
  <c r="G114" i="8" s="1"/>
  <c r="F102" i="8"/>
  <c r="G102" i="8" s="1"/>
  <c r="F90" i="8"/>
  <c r="G90" i="8" s="1"/>
  <c r="D70" i="8" s="1"/>
  <c r="I11" i="23" s="1"/>
  <c r="Q11" i="23" s="1"/>
  <c r="AA133" i="38"/>
  <c r="O83" i="38"/>
  <c r="M526" i="38"/>
  <c r="P164" i="38"/>
  <c r="V459" i="38"/>
  <c r="K8" i="21"/>
  <c r="Q8" i="21" s="1"/>
  <c r="S96" i="38"/>
  <c r="Z83" i="38"/>
  <c r="V118" i="38"/>
  <c r="L149" i="38"/>
  <c r="U118" i="38"/>
  <c r="AA13" i="38"/>
  <c r="L389" i="38"/>
  <c r="N164" i="38"/>
  <c r="U485" i="38"/>
  <c r="K467" i="38"/>
  <c r="N107" i="38"/>
  <c r="R398" i="38"/>
  <c r="R397" i="38" s="1"/>
  <c r="F246" i="38"/>
  <c r="J246" i="38" s="1"/>
  <c r="AI235" i="38"/>
  <c r="AE260" i="38"/>
  <c r="AR379" i="38"/>
  <c r="AR377" i="38"/>
  <c r="AR453" i="38"/>
  <c r="AR497" i="38"/>
  <c r="AR506" i="38"/>
  <c r="AR525" i="38"/>
  <c r="AR562" i="38"/>
  <c r="AR554" i="38"/>
  <c r="AR548" i="38"/>
  <c r="O149" i="38"/>
  <c r="N96" i="38"/>
  <c r="K207" i="38"/>
  <c r="O118" i="38"/>
  <c r="D499" i="38"/>
  <c r="S207" i="38"/>
  <c r="D224" i="7"/>
  <c r="M24" i="21" s="1"/>
  <c r="AA171" i="38"/>
  <c r="AA164" i="38" s="1"/>
  <c r="AC171" i="38"/>
  <c r="AC164" i="38" s="1"/>
  <c r="AC315" i="38"/>
  <c r="AE315" i="38" s="1"/>
  <c r="AR315" i="38" s="1"/>
  <c r="AA315" i="38"/>
  <c r="AA312" i="38" s="1"/>
  <c r="AC248" i="38"/>
  <c r="AE248" i="38" s="1"/>
  <c r="AR248" i="38" s="1"/>
  <c r="AA248" i="38"/>
  <c r="AA243" i="38" s="1"/>
  <c r="AA225" i="38"/>
  <c r="AA223" i="38" s="1"/>
  <c r="AF225" i="38"/>
  <c r="AI225" i="38" s="1"/>
  <c r="AR225" i="38" s="1"/>
  <c r="D135" i="7"/>
  <c r="M23" i="21" s="1"/>
  <c r="Q23" i="21" s="1"/>
  <c r="D344" i="7"/>
  <c r="D266" i="7"/>
  <c r="O24" i="21" s="1"/>
  <c r="D363" i="7"/>
  <c r="D301" i="7"/>
  <c r="D382" i="7"/>
  <c r="M10" i="23" s="1"/>
  <c r="D325" i="7"/>
  <c r="I10" i="23" s="1"/>
  <c r="I19" i="21"/>
  <c r="O19" i="21"/>
  <c r="I18" i="21"/>
  <c r="Q12" i="21"/>
  <c r="Z207" i="38"/>
  <c r="M345" i="38"/>
  <c r="M327" i="38" s="1"/>
  <c r="N118" i="38"/>
  <c r="N459" i="38"/>
  <c r="T345" i="38"/>
  <c r="T327" i="38" s="1"/>
  <c r="V164" i="38"/>
  <c r="M118" i="38"/>
  <c r="S485" i="38"/>
  <c r="S397" i="38" s="1"/>
  <c r="AF499" i="38"/>
  <c r="AK499" i="38"/>
  <c r="AP499" i="38"/>
  <c r="AK526" i="38"/>
  <c r="AR128" i="38"/>
  <c r="AR189" i="38"/>
  <c r="AR241" i="38"/>
  <c r="AQ383" i="38"/>
  <c r="AR545" i="38"/>
  <c r="T164" i="38"/>
  <c r="L345" i="38"/>
  <c r="Z235" i="38"/>
  <c r="X164" i="38"/>
  <c r="AM341" i="38"/>
  <c r="D5" i="40"/>
  <c r="C9" i="27" s="1"/>
  <c r="D5" i="43"/>
  <c r="C11" i="27" s="1"/>
  <c r="P28" i="21"/>
  <c r="AF398" i="38"/>
  <c r="AF397" i="38" s="1"/>
  <c r="AR185" i="38"/>
  <c r="AR408" i="38"/>
  <c r="AH526" i="38"/>
  <c r="AR181" i="38"/>
  <c r="AR473" i="38"/>
  <c r="AR124" i="38"/>
  <c r="AR176" i="38"/>
  <c r="AR212" i="38"/>
  <c r="AR228" i="38"/>
  <c r="AR242" i="38"/>
  <c r="AR239" i="38"/>
  <c r="AE235" i="38"/>
  <c r="AR249" i="38"/>
  <c r="AR257" i="38"/>
  <c r="AR232" i="38"/>
  <c r="AR296" i="38"/>
  <c r="AR273" i="38"/>
  <c r="AR275" i="38"/>
  <c r="AR325" i="38"/>
  <c r="AR319" i="38"/>
  <c r="AR332" i="38"/>
  <c r="AR375" i="38"/>
  <c r="AR382" i="38"/>
  <c r="AR371" i="38"/>
  <c r="AR355" i="38"/>
  <c r="AR376" i="38"/>
  <c r="AR367" i="38"/>
  <c r="AR362" i="38"/>
  <c r="AR352" i="38"/>
  <c r="AI383" i="38"/>
  <c r="AR394" i="38"/>
  <c r="AR396" i="38"/>
  <c r="AR449" i="38"/>
  <c r="AR438" i="38"/>
  <c r="AR401" i="38"/>
  <c r="AR484" i="38"/>
  <c r="AR472" i="38"/>
  <c r="AR477" i="38"/>
  <c r="AR471" i="38"/>
  <c r="AR479" i="38"/>
  <c r="AR486" i="38"/>
  <c r="AR491" i="38"/>
  <c r="AR507" i="38"/>
  <c r="AR505" i="38"/>
  <c r="AR520" i="38"/>
  <c r="AR511" i="38"/>
  <c r="AR513" i="38"/>
  <c r="AR529" i="38"/>
  <c r="AR535" i="38"/>
  <c r="AR544" i="38"/>
  <c r="AR557" i="38"/>
  <c r="AI29" i="38"/>
  <c r="AQ35" i="38"/>
  <c r="AE43" i="38"/>
  <c r="AE42" i="38"/>
  <c r="AE41" i="38"/>
  <c r="AE40" i="38"/>
  <c r="AE45" i="38"/>
  <c r="AQ49" i="38"/>
  <c r="AI48" i="38"/>
  <c r="AI50" i="38"/>
  <c r="AI53" i="38"/>
  <c r="AI52" i="38"/>
  <c r="AI61" i="38"/>
  <c r="AI60" i="38"/>
  <c r="AI59" i="38"/>
  <c r="AI58" i="38"/>
  <c r="AI57" i="38"/>
  <c r="AI56" i="38"/>
  <c r="AI55" i="38"/>
  <c r="AM71" i="38"/>
  <c r="AI70" i="38"/>
  <c r="AE68" i="38"/>
  <c r="AE67" i="38"/>
  <c r="AE66" i="38"/>
  <c r="AE65" i="38"/>
  <c r="AI63" i="38"/>
  <c r="AI72" i="38"/>
  <c r="AI82" i="38"/>
  <c r="AQ81" i="38"/>
  <c r="AQ80" i="38"/>
  <c r="AQ79" i="38"/>
  <c r="AQ78" i="38"/>
  <c r="AQ74" i="38"/>
  <c r="AQ75" i="38"/>
  <c r="AQ77" i="38"/>
  <c r="AI84" i="38"/>
  <c r="AI86" i="38"/>
  <c r="AE95" i="38"/>
  <c r="AQ91" i="38"/>
  <c r="AR91" i="38" s="1"/>
  <c r="AQ93" i="38"/>
  <c r="AR492" i="38"/>
  <c r="AR508" i="38"/>
  <c r="AH398" i="38"/>
  <c r="AH397" i="38" s="1"/>
  <c r="AR370" i="38"/>
  <c r="AR521" i="38"/>
  <c r="AI498" i="38"/>
  <c r="AI469" i="38"/>
  <c r="AE542" i="38"/>
  <c r="AH133" i="38"/>
  <c r="AI133" i="38" s="1"/>
  <c r="AC526" i="38"/>
  <c r="AE404" i="38"/>
  <c r="AR404" i="38" s="1"/>
  <c r="AM335" i="38"/>
  <c r="AI403" i="38"/>
  <c r="AJ526" i="38"/>
  <c r="AI39" i="38"/>
  <c r="AM43" i="38"/>
  <c r="AM41" i="38"/>
  <c r="AM40" i="38"/>
  <c r="AM45" i="38"/>
  <c r="AI49" i="38"/>
  <c r="AQ50" i="38"/>
  <c r="AQ53" i="38"/>
  <c r="AQ52" i="38"/>
  <c r="AQ61" i="38"/>
  <c r="AQ60" i="38"/>
  <c r="AQ59" i="38"/>
  <c r="AQ58" i="38"/>
  <c r="AQ57" i="38"/>
  <c r="AQ55" i="38"/>
  <c r="AE71" i="38"/>
  <c r="AQ70" i="38"/>
  <c r="AM69" i="38"/>
  <c r="AM68" i="38"/>
  <c r="AM67" i="38"/>
  <c r="AM66" i="38"/>
  <c r="AM65" i="38"/>
  <c r="AQ64" i="38"/>
  <c r="AQ63" i="38"/>
  <c r="AQ72" i="38"/>
  <c r="AQ82" i="38"/>
  <c r="AI81" i="38"/>
  <c r="AI80" i="38"/>
  <c r="AI79" i="38"/>
  <c r="AI78" i="38"/>
  <c r="AI73" i="38"/>
  <c r="AI76" i="38"/>
  <c r="AI77" i="38"/>
  <c r="U149" i="38"/>
  <c r="W164" i="38"/>
  <c r="K149" i="38"/>
  <c r="J27" i="38"/>
  <c r="U345" i="38"/>
  <c r="U327" i="38" s="1"/>
  <c r="L13" i="38"/>
  <c r="M13" i="38"/>
  <c r="R47" i="38"/>
  <c r="AA199" i="38"/>
  <c r="AA190" i="38" s="1"/>
  <c r="M467" i="38"/>
  <c r="V133" i="38"/>
  <c r="S83" i="38"/>
  <c r="R164" i="38"/>
  <c r="X133" i="38"/>
  <c r="K560" i="38"/>
  <c r="M96" i="38"/>
  <c r="R96" i="38"/>
  <c r="AR102" i="38"/>
  <c r="AR121" i="38"/>
  <c r="AR168" i="38"/>
  <c r="AR173" i="38"/>
  <c r="AR174" i="38"/>
  <c r="AR217" i="38"/>
  <c r="AR309" i="38"/>
  <c r="AR324" i="38"/>
  <c r="AR323" i="38"/>
  <c r="AR381" i="38"/>
  <c r="AR372" i="38"/>
  <c r="AR537" i="38"/>
  <c r="AE63" i="38"/>
  <c r="AM75" i="38"/>
  <c r="AM84" i="38"/>
  <c r="Z133" i="38"/>
  <c r="J51" i="38"/>
  <c r="Y96" i="38"/>
  <c r="Z509" i="38"/>
  <c r="Z345" i="38"/>
  <c r="Z243" i="38"/>
  <c r="Z96" i="38"/>
  <c r="Z459" i="38"/>
  <c r="Z199" i="38"/>
  <c r="Z190" i="38" s="1"/>
  <c r="Z118" i="38"/>
  <c r="Z527" i="38"/>
  <c r="Z107" i="38"/>
  <c r="Z328" i="38"/>
  <c r="N485" i="38"/>
  <c r="AI341" i="38"/>
  <c r="V89" i="38"/>
  <c r="U133" i="38"/>
  <c r="S164" i="38"/>
  <c r="J69" i="38"/>
  <c r="AR420" i="38"/>
  <c r="AM528" i="38"/>
  <c r="H63" i="38"/>
  <c r="J160" i="38"/>
  <c r="J126" i="38"/>
  <c r="H156" i="38"/>
  <c r="H185" i="38"/>
  <c r="H225" i="38"/>
  <c r="H291" i="38"/>
  <c r="H393" i="38"/>
  <c r="J449" i="38"/>
  <c r="H382" i="38"/>
  <c r="H512" i="38"/>
  <c r="AE200" i="38"/>
  <c r="AQ341" i="38"/>
  <c r="AE341" i="38"/>
  <c r="Z47" i="38"/>
  <c r="AA118" i="38"/>
  <c r="K459" i="38"/>
  <c r="R89" i="38"/>
  <c r="D398" i="38"/>
  <c r="D397" i="38" s="1"/>
  <c r="AR405" i="38"/>
  <c r="AR414" i="38"/>
  <c r="AE498" i="38"/>
  <c r="H80" i="38"/>
  <c r="H109" i="38"/>
  <c r="J179" i="38"/>
  <c r="H159" i="38"/>
  <c r="H212" i="38"/>
  <c r="H196" i="38"/>
  <c r="H281" i="38"/>
  <c r="H332" i="38"/>
  <c r="H363" i="38"/>
  <c r="J425" i="38"/>
  <c r="H415" i="38"/>
  <c r="H376" i="38"/>
  <c r="H443" i="38"/>
  <c r="J471" i="38"/>
  <c r="H529" i="38"/>
  <c r="J551" i="38"/>
  <c r="J553" i="38"/>
  <c r="H347" i="38"/>
  <c r="AE268" i="38"/>
  <c r="AC328" i="38"/>
  <c r="AK389" i="38"/>
  <c r="AM330" i="38"/>
  <c r="AE335" i="38"/>
  <c r="E398" i="38"/>
  <c r="E397" i="38" s="1"/>
  <c r="AP398" i="38"/>
  <c r="AP397" i="38" s="1"/>
  <c r="AP526" i="38"/>
  <c r="S149" i="38"/>
  <c r="V47" i="38"/>
  <c r="U164" i="38"/>
  <c r="X118" i="38"/>
  <c r="AA207" i="38"/>
  <c r="AJ149" i="38"/>
  <c r="AR303" i="38"/>
  <c r="AR547" i="38"/>
  <c r="AN398" i="38"/>
  <c r="AN397" i="38" s="1"/>
  <c r="AC499" i="38"/>
  <c r="AI509" i="38"/>
  <c r="AR108" i="38"/>
  <c r="AR141" i="38"/>
  <c r="AR160" i="38"/>
  <c r="AR183" i="38"/>
  <c r="AR238" i="38"/>
  <c r="AR245" i="38"/>
  <c r="AR289" i="38"/>
  <c r="AR334" i="38"/>
  <c r="AR343" i="38"/>
  <c r="AR368" i="38"/>
  <c r="AI69" i="38"/>
  <c r="AM80" i="38"/>
  <c r="AE74" i="38"/>
  <c r="AE77" i="38"/>
  <c r="AM86" i="38"/>
  <c r="AE92" i="38"/>
  <c r="AM92" i="38"/>
  <c r="AE93" i="38"/>
  <c r="AM101" i="38"/>
  <c r="AR101" i="38" s="1"/>
  <c r="AM100" i="38"/>
  <c r="AR100" i="38" s="1"/>
  <c r="AC223" i="38"/>
  <c r="AP223" i="38"/>
  <c r="AP222" i="38" s="1"/>
  <c r="AI339" i="38"/>
  <c r="AQ339" i="38"/>
  <c r="AF389" i="38"/>
  <c r="AP389" i="38"/>
  <c r="AH389" i="38"/>
  <c r="AP328" i="38"/>
  <c r="AQ509" i="38"/>
  <c r="AE14" i="38"/>
  <c r="AR349" i="38"/>
  <c r="AR407" i="38"/>
  <c r="AR415" i="38"/>
  <c r="AR419" i="38"/>
  <c r="AR423" i="38"/>
  <c r="AD223" i="38"/>
  <c r="AJ223" i="38"/>
  <c r="AO223" i="38"/>
  <c r="AD328" i="38"/>
  <c r="AO328" i="38"/>
  <c r="AC199" i="38"/>
  <c r="AC190" i="38" s="1"/>
  <c r="AI268" i="38"/>
  <c r="AN328" i="38"/>
  <c r="AN389" i="38"/>
  <c r="AK328" i="38"/>
  <c r="AK398" i="38"/>
  <c r="AK397" i="38" s="1"/>
  <c r="AF526" i="38"/>
  <c r="L107" i="38"/>
  <c r="M89" i="38"/>
  <c r="O526" i="38"/>
  <c r="R83" i="38"/>
  <c r="X107" i="38"/>
  <c r="AI488" i="38"/>
  <c r="AM469" i="38"/>
  <c r="AR255" i="38"/>
  <c r="AR308" i="38"/>
  <c r="O133" i="38"/>
  <c r="U107" i="38"/>
  <c r="R133" i="38"/>
  <c r="X89" i="38"/>
  <c r="Y459" i="38"/>
  <c r="Y83" i="38"/>
  <c r="E328" i="38"/>
  <c r="AC389" i="38"/>
  <c r="AI501" i="38"/>
  <c r="AQ466" i="38"/>
  <c r="AH267" i="38"/>
  <c r="AI267" i="38" s="1"/>
  <c r="AM399" i="38"/>
  <c r="H18" i="38"/>
  <c r="H22" i="38"/>
  <c r="J31" i="38"/>
  <c r="H58" i="38"/>
  <c r="H100" i="38"/>
  <c r="H140" i="38"/>
  <c r="J183" i="38"/>
  <c r="H295" i="38"/>
  <c r="H507" i="38"/>
  <c r="AN526" i="38"/>
  <c r="AD149" i="38"/>
  <c r="AK149" i="38"/>
  <c r="AG223" i="38"/>
  <c r="AG222" i="38" s="1"/>
  <c r="F244" i="38"/>
  <c r="H244" i="38" s="1"/>
  <c r="F339" i="38"/>
  <c r="H339" i="38" s="1"/>
  <c r="AQ390" i="38"/>
  <c r="F330" i="38"/>
  <c r="J330" i="38" s="1"/>
  <c r="AQ330" i="38"/>
  <c r="AI335" i="38"/>
  <c r="F338" i="38"/>
  <c r="J338" i="38" s="1"/>
  <c r="AQ338" i="38"/>
  <c r="AI344" i="38"/>
  <c r="F399" i="38"/>
  <c r="J399" i="38" s="1"/>
  <c r="AQ399" i="38"/>
  <c r="AI457" i="38"/>
  <c r="F458" i="38"/>
  <c r="J458" i="38" s="1"/>
  <c r="AI485" i="38"/>
  <c r="F501" i="38"/>
  <c r="J501" i="38" s="1"/>
  <c r="AQ501" i="38"/>
  <c r="AQ528" i="38"/>
  <c r="AQ162" i="38"/>
  <c r="AE206" i="38"/>
  <c r="AI206" i="38"/>
  <c r="F224" i="38"/>
  <c r="H224" i="38" s="1"/>
  <c r="F268" i="38"/>
  <c r="H268" i="38" s="1"/>
  <c r="AQ268" i="38"/>
  <c r="AE313" i="38"/>
  <c r="AE234" i="38"/>
  <c r="F329" i="38"/>
  <c r="J329" i="38" s="1"/>
  <c r="AE339" i="38"/>
  <c r="AI390" i="38"/>
  <c r="F395" i="38"/>
  <c r="J395" i="38" s="1"/>
  <c r="AQ395" i="38"/>
  <c r="AI330" i="38"/>
  <c r="F335" i="38"/>
  <c r="H335" i="38" s="1"/>
  <c r="AQ335" i="38"/>
  <c r="AI338" i="38"/>
  <c r="F344" i="38"/>
  <c r="J344" i="38" s="1"/>
  <c r="AI399" i="38"/>
  <c r="F457" i="38"/>
  <c r="H457" i="38" s="1"/>
  <c r="AQ459" i="38"/>
  <c r="F403" i="38"/>
  <c r="J403" i="38" s="1"/>
  <c r="AD398" i="38"/>
  <c r="AD397" i="38" s="1"/>
  <c r="AQ403" i="38"/>
  <c r="AI528" i="38"/>
  <c r="AQ541" i="38"/>
  <c r="Y467" i="38"/>
  <c r="Y560" i="38"/>
  <c r="Z223" i="38"/>
  <c r="Z541" i="38"/>
  <c r="Z489" i="38"/>
  <c r="D267" i="38"/>
  <c r="F267" i="38" s="1"/>
  <c r="F488" i="38"/>
  <c r="J488" i="38" s="1"/>
  <c r="AQ488" i="38"/>
  <c r="AI221" i="38"/>
  <c r="AO499" i="38"/>
  <c r="AK223" i="38"/>
  <c r="AK222" i="38" s="1"/>
  <c r="Z398" i="38"/>
  <c r="AE224" i="38"/>
  <c r="AM234" i="38"/>
  <c r="AG328" i="38"/>
  <c r="AE346" i="38"/>
  <c r="D389" i="38"/>
  <c r="AD389" i="38"/>
  <c r="AM390" i="38"/>
  <c r="AM338" i="38"/>
  <c r="AJ398" i="38"/>
  <c r="AJ397" i="38" s="1"/>
  <c r="AE457" i="38"/>
  <c r="AE458" i="38"/>
  <c r="AM458" i="38"/>
  <c r="AM467" i="38"/>
  <c r="AM485" i="38"/>
  <c r="AE489" i="38"/>
  <c r="AE403" i="38"/>
  <c r="AM403" i="38"/>
  <c r="AE501" i="38"/>
  <c r="AM509" i="38"/>
  <c r="AD526" i="38"/>
  <c r="AE541" i="38"/>
  <c r="AR104" i="38"/>
  <c r="AR98" i="38"/>
  <c r="AR111" i="38"/>
  <c r="AR125" i="38"/>
  <c r="AR135" i="38"/>
  <c r="AR137" i="38"/>
  <c r="AR144" i="38"/>
  <c r="AR139" i="38"/>
  <c r="AR142" i="38"/>
  <c r="AR161" i="38"/>
  <c r="AR152" i="38"/>
  <c r="AR166" i="38"/>
  <c r="AR188" i="38"/>
  <c r="AR186" i="38"/>
  <c r="AR179" i="38"/>
  <c r="AR195" i="38"/>
  <c r="AR215" i="38"/>
  <c r="AR233" i="38"/>
  <c r="AR251" i="38"/>
  <c r="AR271" i="38"/>
  <c r="AR285" i="38"/>
  <c r="AR392" i="38"/>
  <c r="AR454" i="38"/>
  <c r="AR427" i="38"/>
  <c r="AR434" i="38"/>
  <c r="AR456" i="38"/>
  <c r="AR476" i="38"/>
  <c r="AR470" i="38"/>
  <c r="AR504" i="38"/>
  <c r="AR530" i="38"/>
  <c r="AE53" i="38"/>
  <c r="AE55" i="38"/>
  <c r="AE82" i="38"/>
  <c r="AM313" i="38"/>
  <c r="AI313" i="38"/>
  <c r="Z149" i="38"/>
  <c r="Z164" i="38"/>
  <c r="Z467" i="38"/>
  <c r="F60" i="8"/>
  <c r="G60" i="8" s="1"/>
  <c r="E64" i="38" s="1"/>
  <c r="E47" i="38" s="1"/>
  <c r="D64" i="38"/>
  <c r="D133" i="38"/>
  <c r="F133" i="38" s="1"/>
  <c r="H133" i="38" s="1"/>
  <c r="F134" i="38"/>
  <c r="J134" i="38" s="1"/>
  <c r="AO243" i="38"/>
  <c r="AQ243" i="38" s="1"/>
  <c r="AQ244" i="38"/>
  <c r="AE329" i="38"/>
  <c r="AB328" i="38"/>
  <c r="AJ328" i="38"/>
  <c r="AM329" i="38"/>
  <c r="AG345" i="38"/>
  <c r="AI345" i="38" s="1"/>
  <c r="AI346" i="38"/>
  <c r="AO467" i="38"/>
  <c r="AQ467" i="38" s="1"/>
  <c r="AQ469" i="38"/>
  <c r="AE509" i="38"/>
  <c r="AB499" i="38"/>
  <c r="AG541" i="38"/>
  <c r="AI541" i="38" s="1"/>
  <c r="AI542" i="38"/>
  <c r="AL541" i="38"/>
  <c r="AM541" i="38" s="1"/>
  <c r="AM542" i="38"/>
  <c r="H20" i="38"/>
  <c r="J20" i="38"/>
  <c r="H39" i="38"/>
  <c r="J39" i="38"/>
  <c r="J55" i="38"/>
  <c r="H55" i="38"/>
  <c r="J87" i="38"/>
  <c r="H87" i="38"/>
  <c r="J78" i="38"/>
  <c r="H78" i="38"/>
  <c r="J95" i="38"/>
  <c r="H95" i="38"/>
  <c r="H92" i="38"/>
  <c r="J92" i="38"/>
  <c r="H93" i="38"/>
  <c r="J93" i="38"/>
  <c r="J99" i="38"/>
  <c r="H99" i="38"/>
  <c r="J110" i="38"/>
  <c r="H110" i="38"/>
  <c r="J130" i="38"/>
  <c r="H130" i="38"/>
  <c r="H123" i="38"/>
  <c r="J123" i="38"/>
  <c r="H141" i="38"/>
  <c r="J141" i="38"/>
  <c r="J168" i="38"/>
  <c r="H168" i="38"/>
  <c r="J169" i="38"/>
  <c r="H169" i="38"/>
  <c r="J177" i="38"/>
  <c r="H177" i="38"/>
  <c r="J181" i="38"/>
  <c r="H181" i="38"/>
  <c r="H173" i="38"/>
  <c r="J173" i="38"/>
  <c r="J166" i="38"/>
  <c r="H166" i="38"/>
  <c r="J194" i="38"/>
  <c r="H194" i="38"/>
  <c r="J209" i="38"/>
  <c r="H209" i="38"/>
  <c r="H210" i="38"/>
  <c r="J210" i="38"/>
  <c r="J290" i="38"/>
  <c r="H290" i="38"/>
  <c r="J283" i="38"/>
  <c r="H283" i="38"/>
  <c r="J374" i="38"/>
  <c r="H374" i="38"/>
  <c r="J361" i="38"/>
  <c r="H361" i="38"/>
  <c r="J435" i="38"/>
  <c r="H435" i="38"/>
  <c r="J440" i="38"/>
  <c r="H440" i="38"/>
  <c r="J523" i="38"/>
  <c r="H523" i="38"/>
  <c r="H563" i="38"/>
  <c r="J563" i="38"/>
  <c r="AR94" i="38"/>
  <c r="AR105" i="38"/>
  <c r="AR97" i="38"/>
  <c r="AR210" i="38"/>
  <c r="AR219" i="38"/>
  <c r="AR218" i="38"/>
  <c r="AR247" i="38"/>
  <c r="AL389" i="38"/>
  <c r="AE330" i="38"/>
  <c r="AM344" i="38"/>
  <c r="AE399" i="38"/>
  <c r="AR202" i="38"/>
  <c r="AR203" i="38"/>
  <c r="AR204" i="38"/>
  <c r="AR211" i="38"/>
  <c r="AI42" i="38"/>
  <c r="AM53" i="38"/>
  <c r="AM52" i="38"/>
  <c r="AM58" i="38"/>
  <c r="AQ69" i="38"/>
  <c r="AI67" i="38"/>
  <c r="AM82" i="38"/>
  <c r="AE78" i="38"/>
  <c r="AR116" i="38"/>
  <c r="AR113" i="38"/>
  <c r="AR109" i="38"/>
  <c r="AR114" i="38"/>
  <c r="AR110" i="38"/>
  <c r="AR129" i="38"/>
  <c r="AR127" i="38"/>
  <c r="AR126" i="38"/>
  <c r="AR120" i="38"/>
  <c r="AR147" i="38"/>
  <c r="AR146" i="38"/>
  <c r="AR145" i="38"/>
  <c r="AR138" i="38"/>
  <c r="AR159" i="38"/>
  <c r="AR151" i="38"/>
  <c r="AR157" i="38"/>
  <c r="AR153" i="38"/>
  <c r="AR155" i="38"/>
  <c r="AR169" i="38"/>
  <c r="AR167" i="38"/>
  <c r="AR178" i="38"/>
  <c r="AR177" i="38"/>
  <c r="AR172" i="38"/>
  <c r="AR182" i="38"/>
  <c r="AR170" i="38"/>
  <c r="AR193" i="38"/>
  <c r="AR194" i="38"/>
  <c r="W345" i="38"/>
  <c r="W327" i="38" s="1"/>
  <c r="U526" i="38"/>
  <c r="X47" i="38"/>
  <c r="U47" i="38"/>
  <c r="R267" i="38"/>
  <c r="M47" i="38"/>
  <c r="L267" i="38"/>
  <c r="L222" i="38" s="1"/>
  <c r="S47" i="38"/>
  <c r="J84" i="38"/>
  <c r="H84" i="38"/>
  <c r="F404" i="38"/>
  <c r="H404" i="38" s="1"/>
  <c r="J32" i="38"/>
  <c r="F528" i="38"/>
  <c r="H528" i="38" s="1"/>
  <c r="F214" i="38"/>
  <c r="H214" i="38" s="1"/>
  <c r="D328" i="38"/>
  <c r="D149" i="38"/>
  <c r="D243" i="38"/>
  <c r="F469" i="38"/>
  <c r="H469" i="38" s="1"/>
  <c r="H16" i="38"/>
  <c r="H26" i="38"/>
  <c r="J30" i="38"/>
  <c r="J43" i="38"/>
  <c r="H59" i="38"/>
  <c r="J128" i="38"/>
  <c r="H220" i="38"/>
  <c r="J211" i="38"/>
  <c r="H275" i="38"/>
  <c r="J438" i="38"/>
  <c r="H416" i="38"/>
  <c r="J410" i="38"/>
  <c r="H461" i="38"/>
  <c r="H517" i="38"/>
  <c r="F192" i="38"/>
  <c r="O328" i="38"/>
  <c r="W397" i="38"/>
  <c r="S526" i="38"/>
  <c r="U89" i="38"/>
  <c r="N133" i="38"/>
  <c r="K107" i="38"/>
  <c r="V13" i="38"/>
  <c r="R118" i="38"/>
  <c r="U13" i="38"/>
  <c r="R560" i="38"/>
  <c r="N47" i="38"/>
  <c r="M133" i="38"/>
  <c r="K133" i="38"/>
  <c r="O47" i="38"/>
  <c r="V96" i="38"/>
  <c r="AR216" i="38"/>
  <c r="AR230" i="38"/>
  <c r="AR240" i="38"/>
  <c r="AR237" i="38"/>
  <c r="AR250" i="38"/>
  <c r="AR253" i="38"/>
  <c r="AR264" i="38"/>
  <c r="AR261" i="38"/>
  <c r="AQ260" i="38"/>
  <c r="AR305" i="38"/>
  <c r="AR300" i="38"/>
  <c r="AR276" i="38"/>
  <c r="AR280" i="38"/>
  <c r="AR291" i="38"/>
  <c r="AR292" i="38"/>
  <c r="AR288" i="38"/>
  <c r="AR294" i="38"/>
  <c r="AR290" i="38"/>
  <c r="AR297" i="38"/>
  <c r="AR270" i="38"/>
  <c r="AR278" i="38"/>
  <c r="AR282" i="38"/>
  <c r="AR274" i="38"/>
  <c r="AR318" i="38"/>
  <c r="AR331" i="38"/>
  <c r="AR337" i="38"/>
  <c r="AR340" i="38"/>
  <c r="AR342" i="38"/>
  <c r="AR374" i="38"/>
  <c r="AR361" i="38"/>
  <c r="AR358" i="38"/>
  <c r="AR353" i="38"/>
  <c r="AR387" i="38"/>
  <c r="AR391" i="38"/>
  <c r="AR455" i="38"/>
  <c r="AR451" i="38"/>
  <c r="AR445" i="38"/>
  <c r="AR441" i="38"/>
  <c r="AR431" i="38"/>
  <c r="AR439" i="38"/>
  <c r="AR446" i="38"/>
  <c r="AR443" i="38"/>
  <c r="AR428" i="38"/>
  <c r="AR430" i="38"/>
  <c r="AR448" i="38"/>
  <c r="AR402" i="38"/>
  <c r="AR464" i="38"/>
  <c r="AR461" i="38"/>
  <c r="AR460" i="38"/>
  <c r="AR481" i="38"/>
  <c r="AR478" i="38"/>
  <c r="AR475" i="38"/>
  <c r="AR496" i="38"/>
  <c r="AR494" i="38"/>
  <c r="AR502" i="38"/>
  <c r="AR522" i="38"/>
  <c r="AR514" i="38"/>
  <c r="AR518" i="38"/>
  <c r="AR512" i="38"/>
  <c r="AR531" i="38"/>
  <c r="AR540" i="38"/>
  <c r="AR536" i="38"/>
  <c r="AR546" i="38"/>
  <c r="AR551" i="38"/>
  <c r="AR543" i="38"/>
  <c r="AR553" i="38"/>
  <c r="AQ40" i="38"/>
  <c r="AE70" i="38"/>
  <c r="AQ67" i="38"/>
  <c r="AI66" i="38"/>
  <c r="AI65" i="38"/>
  <c r="AM63" i="38"/>
  <c r="AM81" i="38"/>
  <c r="AE80" i="38"/>
  <c r="AE79" i="38"/>
  <c r="AM79" i="38"/>
  <c r="AM78" i="38"/>
  <c r="AM73" i="38"/>
  <c r="AM74" i="38"/>
  <c r="AE76" i="38"/>
  <c r="AM76" i="38"/>
  <c r="AE84" i="38"/>
  <c r="AE87" i="38"/>
  <c r="AM87" i="38"/>
  <c r="AQ95" i="38"/>
  <c r="T499" i="38"/>
  <c r="L526" i="38"/>
  <c r="K118" i="38"/>
  <c r="V389" i="38"/>
  <c r="AK214" i="38"/>
  <c r="AM214" i="38" s="1"/>
  <c r="AM221" i="38"/>
  <c r="AR115" i="38"/>
  <c r="AR130" i="38"/>
  <c r="J120" i="38"/>
  <c r="H120" i="38"/>
  <c r="H136" i="38"/>
  <c r="J136" i="38"/>
  <c r="AR143" i="38"/>
  <c r="H172" i="38"/>
  <c r="J172" i="38"/>
  <c r="J187" i="38"/>
  <c r="H187" i="38"/>
  <c r="H189" i="38"/>
  <c r="J189" i="38"/>
  <c r="AR284" i="38"/>
  <c r="AR277" i="38"/>
  <c r="AR299" i="38"/>
  <c r="AR356" i="38"/>
  <c r="J364" i="38"/>
  <c r="H364" i="38"/>
  <c r="J351" i="38"/>
  <c r="H351" i="38"/>
  <c r="H372" i="38"/>
  <c r="J372" i="38"/>
  <c r="H394" i="38"/>
  <c r="J394" i="38"/>
  <c r="J396" i="38"/>
  <c r="H396" i="38"/>
  <c r="H420" i="38"/>
  <c r="J420" i="38"/>
  <c r="J423" i="38"/>
  <c r="H423" i="38"/>
  <c r="AR433" i="38"/>
  <c r="H418" i="38"/>
  <c r="J418" i="38"/>
  <c r="H441" i="38"/>
  <c r="J441" i="38"/>
  <c r="AR465" i="38"/>
  <c r="J462" i="38"/>
  <c r="H462" i="38"/>
  <c r="AR483" i="38"/>
  <c r="H473" i="38"/>
  <c r="J473" i="38"/>
  <c r="J475" i="38"/>
  <c r="H475" i="38"/>
  <c r="J480" i="38"/>
  <c r="H480" i="38"/>
  <c r="J494" i="38"/>
  <c r="H494" i="38"/>
  <c r="AR493" i="38"/>
  <c r="H506" i="38"/>
  <c r="J506" i="38"/>
  <c r="J520" i="38"/>
  <c r="H520" i="38"/>
  <c r="H511" i="38"/>
  <c r="J511" i="38"/>
  <c r="J515" i="38"/>
  <c r="H515" i="38"/>
  <c r="H516" i="38"/>
  <c r="J516" i="38"/>
  <c r="J514" i="38"/>
  <c r="H514" i="38"/>
  <c r="J539" i="38"/>
  <c r="H539" i="38"/>
  <c r="H546" i="38"/>
  <c r="J546" i="38"/>
  <c r="AR556" i="38"/>
  <c r="J562" i="38"/>
  <c r="H562" i="38"/>
  <c r="V207" i="38"/>
  <c r="V149" i="38"/>
  <c r="L47" i="38"/>
  <c r="Y383" i="38"/>
  <c r="AR406" i="38"/>
  <c r="AR410" i="38"/>
  <c r="AR418" i="38"/>
  <c r="AR422" i="38"/>
  <c r="AM200" i="38"/>
  <c r="F498" i="38"/>
  <c r="H498" i="38" s="1"/>
  <c r="AQ498" i="38"/>
  <c r="AD500" i="38"/>
  <c r="AE500" i="38" s="1"/>
  <c r="AO267" i="38"/>
  <c r="AQ267" i="38" s="1"/>
  <c r="F313" i="38"/>
  <c r="H313" i="38" s="1"/>
  <c r="H76" i="38"/>
  <c r="H77" i="38"/>
  <c r="H121" i="38"/>
  <c r="H124" i="38"/>
  <c r="J227" i="38"/>
  <c r="H231" i="38"/>
  <c r="H300" i="38"/>
  <c r="H292" i="38"/>
  <c r="J247" i="38"/>
  <c r="H298" i="38"/>
  <c r="J371" i="38"/>
  <c r="J385" i="38"/>
  <c r="H468" i="38"/>
  <c r="H490" i="38"/>
  <c r="H540" i="38"/>
  <c r="H545" i="38"/>
  <c r="H221" i="38"/>
  <c r="AB459" i="38"/>
  <c r="AE459" i="38" s="1"/>
  <c r="AE466" i="38"/>
  <c r="X13" i="38"/>
  <c r="O96" i="38"/>
  <c r="AA107" i="38"/>
  <c r="AA149" i="38"/>
  <c r="R149" i="38"/>
  <c r="S118" i="38"/>
  <c r="O164" i="38"/>
  <c r="O107" i="38"/>
  <c r="X149" i="38"/>
  <c r="X459" i="38"/>
  <c r="Y191" i="38"/>
  <c r="Y527" i="38"/>
  <c r="Z312" i="38"/>
  <c r="Z389" i="38"/>
  <c r="Z260" i="38"/>
  <c r="Z267" i="38"/>
  <c r="AR412" i="38"/>
  <c r="AR416" i="38"/>
  <c r="AR424" i="38"/>
  <c r="AQ224" i="38"/>
  <c r="AE244" i="38"/>
  <c r="AM466" i="38"/>
  <c r="AE469" i="38"/>
  <c r="J102" i="38"/>
  <c r="H135" i="38"/>
  <c r="J139" i="38"/>
  <c r="H186" i="38"/>
  <c r="H167" i="38"/>
  <c r="J195" i="38"/>
  <c r="H318" i="38"/>
  <c r="H368" i="38"/>
  <c r="H373" i="38"/>
  <c r="J282" i="38"/>
  <c r="H430" i="38"/>
  <c r="H452" i="38"/>
  <c r="H479" i="38"/>
  <c r="H476" i="38"/>
  <c r="H519" i="38"/>
  <c r="H524" i="38"/>
  <c r="H550" i="38"/>
  <c r="H532" i="38"/>
  <c r="AP149" i="38"/>
  <c r="AM206" i="38"/>
  <c r="AM42" i="38"/>
  <c r="AL499" i="38"/>
  <c r="AB526" i="38"/>
  <c r="AR321" i="38"/>
  <c r="AR336" i="38"/>
  <c r="AR436" i="38"/>
  <c r="AR444" i="38"/>
  <c r="AR450" i="38"/>
  <c r="AR447" i="38"/>
  <c r="AR519" i="38"/>
  <c r="AR516" i="38"/>
  <c r="AR534" i="38"/>
  <c r="AR533" i="38"/>
  <c r="AR549" i="38"/>
  <c r="AR559" i="38"/>
  <c r="AQ26" i="38"/>
  <c r="AE33" i="38"/>
  <c r="AI34" i="38"/>
  <c r="AM61" i="38"/>
  <c r="AE57" i="38"/>
  <c r="AE72" i="38"/>
  <c r="AM72" i="38"/>
  <c r="AE81" i="38"/>
  <c r="AE73" i="38"/>
  <c r="AE75" i="38"/>
  <c r="AM77" i="38"/>
  <c r="AN149" i="38"/>
  <c r="AI224" i="38"/>
  <c r="AQ313" i="38"/>
  <c r="AH223" i="38"/>
  <c r="AN223" i="38"/>
  <c r="AF328" i="38"/>
  <c r="AQ346" i="38"/>
  <c r="AE390" i="38"/>
  <c r="E389" i="38"/>
  <c r="AH328" i="38"/>
  <c r="AQ344" i="38"/>
  <c r="AQ457" i="38"/>
  <c r="AI458" i="38"/>
  <c r="F485" i="38"/>
  <c r="H485" i="38" s="1"/>
  <c r="AR187" i="38"/>
  <c r="AR197" i="38"/>
  <c r="AR220" i="38"/>
  <c r="AR226" i="38"/>
  <c r="AR259" i="38"/>
  <c r="AR252" i="38"/>
  <c r="AR231" i="38"/>
  <c r="AR263" i="38"/>
  <c r="AR306" i="38"/>
  <c r="AR310" i="38"/>
  <c r="AR293" i="38"/>
  <c r="AR302" i="38"/>
  <c r="AR286" i="38"/>
  <c r="AR279" i="38"/>
  <c r="K345" i="38"/>
  <c r="K327" i="38" s="1"/>
  <c r="V345" i="38"/>
  <c r="V190" i="38"/>
  <c r="V398" i="38"/>
  <c r="K223" i="38"/>
  <c r="K222" i="38" s="1"/>
  <c r="M191" i="38"/>
  <c r="M190" i="38" s="1"/>
  <c r="Q526" i="38"/>
  <c r="M398" i="38"/>
  <c r="R223" i="38"/>
  <c r="T190" i="38"/>
  <c r="S328" i="38"/>
  <c r="U96" i="38"/>
  <c r="X190" i="38"/>
  <c r="V328" i="38"/>
  <c r="X526" i="38"/>
  <c r="W526" i="38"/>
  <c r="O485" i="38"/>
  <c r="O397" i="38" s="1"/>
  <c r="V107" i="38"/>
  <c r="AA47" i="38"/>
  <c r="S243" i="38"/>
  <c r="L83" i="38"/>
  <c r="O199" i="38"/>
  <c r="O190" i="38" s="1"/>
  <c r="AA96" i="38"/>
  <c r="S267" i="38"/>
  <c r="X485" i="38"/>
  <c r="M107" i="38"/>
  <c r="M149" i="38"/>
  <c r="J45" i="38"/>
  <c r="AE350" i="38"/>
  <c r="AC345" i="38"/>
  <c r="F560" i="38"/>
  <c r="H560" i="38" s="1"/>
  <c r="AM409" i="38"/>
  <c r="AR409" i="38" s="1"/>
  <c r="H62" i="38"/>
  <c r="J131" i="38"/>
  <c r="AI244" i="38"/>
  <c r="AI329" i="38"/>
  <c r="AM501" i="38"/>
  <c r="AE528" i="38"/>
  <c r="AE488" i="38"/>
  <c r="AQ234" i="38"/>
  <c r="AM498" i="38"/>
  <c r="AQ542" i="38"/>
  <c r="AE198" i="38"/>
  <c r="AM134" i="38"/>
  <c r="AJ190" i="38"/>
  <c r="H316" i="38"/>
  <c r="AJ383" i="38"/>
  <c r="AM383" i="38" s="1"/>
  <c r="AM345" i="38"/>
  <c r="Y223" i="38"/>
  <c r="F223" i="38"/>
  <c r="H223" i="38" s="1"/>
  <c r="AO149" i="38"/>
  <c r="H348" i="38"/>
  <c r="AE366" i="38"/>
  <c r="AR366" i="38" s="1"/>
  <c r="J162" i="38"/>
  <c r="J324" i="38"/>
  <c r="H324" i="38"/>
  <c r="AR378" i="38"/>
  <c r="H375" i="38"/>
  <c r="J375" i="38"/>
  <c r="J360" i="38"/>
  <c r="H360" i="38"/>
  <c r="J349" i="38"/>
  <c r="H349" i="38"/>
  <c r="H355" i="38"/>
  <c r="J355" i="38"/>
  <c r="H421" i="38"/>
  <c r="J421" i="38"/>
  <c r="H417" i="38"/>
  <c r="J417" i="38"/>
  <c r="H456" i="38"/>
  <c r="J456" i="38"/>
  <c r="J464" i="38"/>
  <c r="H464" i="38"/>
  <c r="J481" i="38"/>
  <c r="H481" i="38"/>
  <c r="H470" i="38"/>
  <c r="J470" i="38"/>
  <c r="J487" i="38"/>
  <c r="H487" i="38"/>
  <c r="AR490" i="38"/>
  <c r="AR495" i="38"/>
  <c r="J505" i="38"/>
  <c r="H505" i="38"/>
  <c r="AR517" i="38"/>
  <c r="H535" i="38"/>
  <c r="J535" i="38"/>
  <c r="W190" i="38"/>
  <c r="AR227" i="38"/>
  <c r="AR254" i="38"/>
  <c r="AR262" i="38"/>
  <c r="AR311" i="38"/>
  <c r="J299" i="38"/>
  <c r="H299" i="38"/>
  <c r="AL13" i="38"/>
  <c r="AI36" i="38"/>
  <c r="F107" i="38"/>
  <c r="J107" i="38" s="1"/>
  <c r="AE17" i="38"/>
  <c r="AQ22" i="38"/>
  <c r="F459" i="38"/>
  <c r="J459" i="38" s="1"/>
  <c r="AQ19" i="38"/>
  <c r="AM350" i="38"/>
  <c r="H85" i="38"/>
  <c r="AQ85" i="38"/>
  <c r="AJ13" i="38"/>
  <c r="AI85" i="38"/>
  <c r="F90" i="38"/>
  <c r="H90" i="38" s="1"/>
  <c r="AB190" i="38"/>
  <c r="AL190" i="38"/>
  <c r="AM224" i="38"/>
  <c r="AI234" i="38"/>
  <c r="AQ329" i="38"/>
  <c r="F346" i="38"/>
  <c r="AM346" i="38"/>
  <c r="AB389" i="38"/>
  <c r="AG389" i="38"/>
  <c r="H216" i="38"/>
  <c r="AM312" i="38"/>
  <c r="AI132" i="38"/>
  <c r="AG149" i="38"/>
  <c r="F165" i="38"/>
  <c r="J165" i="38" s="1"/>
  <c r="AI489" i="38"/>
  <c r="Q12" i="38"/>
  <c r="S345" i="38"/>
  <c r="P345" i="38"/>
  <c r="P327" i="38" s="1"/>
  <c r="E345" i="38"/>
  <c r="F345" i="38" s="1"/>
  <c r="F561" i="38"/>
  <c r="H561" i="38" s="1"/>
  <c r="AE201" i="38"/>
  <c r="AR201" i="38" s="1"/>
  <c r="Y107" i="38"/>
  <c r="Y485" i="38"/>
  <c r="Y235" i="38"/>
  <c r="Y207" i="38"/>
  <c r="Z485" i="38"/>
  <c r="J148" i="38"/>
  <c r="AI90" i="38"/>
  <c r="AE131" i="38"/>
  <c r="AM148" i="38"/>
  <c r="AM162" i="38"/>
  <c r="AH499" i="38"/>
  <c r="AQ23" i="38"/>
  <c r="AI16" i="38"/>
  <c r="AM16" i="38"/>
  <c r="AM18" i="38"/>
  <c r="AI19" i="38"/>
  <c r="AE19" i="38"/>
  <c r="AM20" i="38"/>
  <c r="AM22" i="38"/>
  <c r="AI22" i="38"/>
  <c r="AQ25" i="38"/>
  <c r="AI31" i="38"/>
  <c r="AI41" i="38"/>
  <c r="AI45" i="38"/>
  <c r="AE49" i="38"/>
  <c r="AM50" i="38"/>
  <c r="AM59" i="38"/>
  <c r="AE56" i="38"/>
  <c r="AQ56" i="38"/>
  <c r="F541" i="38"/>
  <c r="D526" i="38"/>
  <c r="M222" i="38"/>
  <c r="O345" i="38"/>
  <c r="N499" i="38"/>
  <c r="Y500" i="38"/>
  <c r="Y214" i="38"/>
  <c r="Y199" i="38"/>
  <c r="J117" i="38"/>
  <c r="J36" i="38"/>
  <c r="AE51" i="38"/>
  <c r="AE88" i="38"/>
  <c r="AQ24" i="38"/>
  <c r="AQ32" i="38"/>
  <c r="AE52" i="38"/>
  <c r="Q222" i="38"/>
  <c r="P190" i="38"/>
  <c r="T526" i="38"/>
  <c r="AB345" i="38"/>
  <c r="H15" i="38"/>
  <c r="H54" i="38"/>
  <c r="J46" i="38"/>
  <c r="D164" i="38"/>
  <c r="F164" i="38" s="1"/>
  <c r="AI134" i="38"/>
  <c r="AQ48" i="38"/>
  <c r="AI500" i="38"/>
  <c r="S499" i="38"/>
  <c r="AA499" i="38"/>
  <c r="K499" i="38"/>
  <c r="N526" i="38"/>
  <c r="Y260" i="38"/>
  <c r="Y541" i="38"/>
  <c r="Y328" i="38"/>
  <c r="Y509" i="38"/>
  <c r="AD47" i="38"/>
  <c r="H206" i="38"/>
  <c r="F527" i="38"/>
  <c r="H527" i="38" s="1"/>
  <c r="AI103" i="38"/>
  <c r="AE117" i="38"/>
  <c r="AC149" i="38"/>
  <c r="AQ163" i="38"/>
  <c r="AF190" i="38"/>
  <c r="AM191" i="38"/>
  <c r="H341" i="38"/>
  <c r="Q190" i="38"/>
  <c r="Q106" i="38" s="1"/>
  <c r="AA397" i="38"/>
  <c r="W12" i="38"/>
  <c r="F14" i="38"/>
  <c r="E13" i="38"/>
  <c r="AB312" i="38"/>
  <c r="AE322" i="38"/>
  <c r="AR322" i="38" s="1"/>
  <c r="Y267" i="38"/>
  <c r="L397" i="38"/>
  <c r="R190" i="38"/>
  <c r="V222" i="38"/>
  <c r="R499" i="38"/>
  <c r="X499" i="38"/>
  <c r="K190" i="38"/>
  <c r="Q397" i="38"/>
  <c r="Q345" i="38"/>
  <c r="Q327" i="38" s="1"/>
  <c r="AC560" i="38"/>
  <c r="AE560" i="38" s="1"/>
  <c r="AE565" i="38"/>
  <c r="K526" i="38"/>
  <c r="S190" i="38"/>
  <c r="T222" i="38"/>
  <c r="R526" i="38"/>
  <c r="X345" i="38"/>
  <c r="X327" i="38" s="1"/>
  <c r="F248" i="38"/>
  <c r="Y149" i="38"/>
  <c r="Y118" i="38"/>
  <c r="Y164" i="38"/>
  <c r="Y133" i="38"/>
  <c r="Y389" i="38"/>
  <c r="Y312" i="38"/>
  <c r="Y345" i="38"/>
  <c r="Y243" i="38"/>
  <c r="Y489" i="38"/>
  <c r="AQ527" i="38"/>
  <c r="AQ103" i="38"/>
  <c r="AM213" i="38"/>
  <c r="D89" i="38"/>
  <c r="F89" i="38" s="1"/>
  <c r="J89" i="38" s="1"/>
  <c r="AG83" i="38"/>
  <c r="AI83" i="38" s="1"/>
  <c r="AN13" i="38"/>
  <c r="AN12" i="38" s="1"/>
  <c r="AH13" i="38"/>
  <c r="AH12" i="38" s="1"/>
  <c r="AQ21" i="38"/>
  <c r="AQ28" i="38"/>
  <c r="AQ47" i="38"/>
  <c r="AE54" i="38"/>
  <c r="AQ54" i="38"/>
  <c r="AE62" i="38"/>
  <c r="AE83" i="38"/>
  <c r="AQ88" i="38"/>
  <c r="AM96" i="38"/>
  <c r="AM36" i="38"/>
  <c r="AM44" i="38"/>
  <c r="AM107" i="38"/>
  <c r="AE119" i="38"/>
  <c r="AQ118" i="38"/>
  <c r="AQ131" i="38"/>
  <c r="AE132" i="38"/>
  <c r="AQ132" i="38"/>
  <c r="AE150" i="38"/>
  <c r="AH149" i="38"/>
  <c r="AI165" i="38"/>
  <c r="F207" i="38"/>
  <c r="AM207" i="38"/>
  <c r="AO345" i="38"/>
  <c r="J103" i="38"/>
  <c r="AQ164" i="38"/>
  <c r="AE133" i="38"/>
  <c r="AM133" i="38"/>
  <c r="AM28" i="38"/>
  <c r="AE36" i="38"/>
  <c r="F200" i="38"/>
  <c r="AQ206" i="38"/>
  <c r="AB223" i="38"/>
  <c r="AL223" i="38"/>
  <c r="AL222" i="38" s="1"/>
  <c r="AM244" i="38"/>
  <c r="AM339" i="38"/>
  <c r="F390" i="38"/>
  <c r="AJ389" i="38"/>
  <c r="AO389" i="38"/>
  <c r="AE395" i="38"/>
  <c r="J213" i="38"/>
  <c r="H234" i="38"/>
  <c r="AI89" i="38"/>
  <c r="AM51" i="38"/>
  <c r="F119" i="38"/>
  <c r="H119" i="38" s="1"/>
  <c r="AI119" i="38"/>
  <c r="AI131" i="38"/>
  <c r="AM131" i="38"/>
  <c r="AM132" i="38"/>
  <c r="AQ133" i="38"/>
  <c r="AE148" i="38"/>
  <c r="AI148" i="38"/>
  <c r="AQ148" i="38"/>
  <c r="F150" i="38"/>
  <c r="J150" i="38" s="1"/>
  <c r="AF149" i="38"/>
  <c r="AM150" i="38"/>
  <c r="AQ150" i="38"/>
  <c r="AI162" i="38"/>
  <c r="AL149" i="38"/>
  <c r="AE163" i="38"/>
  <c r="AI163" i="38"/>
  <c r="AM163" i="38"/>
  <c r="AE165" i="38"/>
  <c r="AM164" i="38"/>
  <c r="AQ165" i="38"/>
  <c r="AE214" i="38"/>
  <c r="AE191" i="38"/>
  <c r="AN499" i="38"/>
  <c r="H60" i="38"/>
  <c r="AR184" i="38"/>
  <c r="H477" i="38"/>
  <c r="AI395" i="38"/>
  <c r="AM395" i="38"/>
  <c r="AE338" i="38"/>
  <c r="AE344" i="38"/>
  <c r="AO398" i="38"/>
  <c r="AM457" i="38"/>
  <c r="AQ458" i="38"/>
  <c r="AE485" i="38"/>
  <c r="H113" i="38"/>
  <c r="AE23" i="38"/>
  <c r="AI15" i="38"/>
  <c r="AQ15" i="38"/>
  <c r="AE16" i="38"/>
  <c r="AQ16" i="38"/>
  <c r="AI17" i="38"/>
  <c r="AQ17" i="38"/>
  <c r="AI18" i="38"/>
  <c r="AQ18" i="38"/>
  <c r="AM19" i="38"/>
  <c r="AE20" i="38"/>
  <c r="AI20" i="38"/>
  <c r="AQ20" i="38"/>
  <c r="AE22" i="38"/>
  <c r="AE25" i="38"/>
  <c r="AM27" i="38"/>
  <c r="AM31" i="38"/>
  <c r="AE30" i="38"/>
  <c r="AI30" i="38"/>
  <c r="AM35" i="38"/>
  <c r="AQ34" i="38"/>
  <c r="AQ39" i="38"/>
  <c r="AM39" i="38"/>
  <c r="AE38" i="38"/>
  <c r="AI38" i="38"/>
  <c r="AQ38" i="38"/>
  <c r="AE37" i="38"/>
  <c r="AI37" i="38"/>
  <c r="AQ37" i="38"/>
  <c r="AQ43" i="38"/>
  <c r="AQ42" i="38"/>
  <c r="AQ41" i="38"/>
  <c r="AI40" i="38"/>
  <c r="AM49" i="38"/>
  <c r="AE48" i="38"/>
  <c r="AE50" i="38"/>
  <c r="AE61" i="38"/>
  <c r="AE60" i="38"/>
  <c r="AM60" i="38"/>
  <c r="AE59" i="38"/>
  <c r="AE58" i="38"/>
  <c r="AM57" i="38"/>
  <c r="AM56" i="38"/>
  <c r="AM55" i="38"/>
  <c r="AQ71" i="38"/>
  <c r="AI71" i="38"/>
  <c r="AM70" i="38"/>
  <c r="AI68" i="38"/>
  <c r="AQ68" i="38"/>
  <c r="AQ66" i="38"/>
  <c r="AQ65" i="38"/>
  <c r="AI64" i="38"/>
  <c r="AM459" i="38"/>
  <c r="R345" i="38"/>
  <c r="R327" i="38" s="1"/>
  <c r="P499" i="38"/>
  <c r="O499" i="38"/>
  <c r="P222" i="38"/>
  <c r="L499" i="38"/>
  <c r="N190" i="38"/>
  <c r="T397" i="38"/>
  <c r="AA345" i="38"/>
  <c r="AA327" i="38" s="1"/>
  <c r="P397" i="38"/>
  <c r="W499" i="38"/>
  <c r="AA526" i="38"/>
  <c r="P12" i="38"/>
  <c r="V499" i="38"/>
  <c r="X222" i="38"/>
  <c r="Q499" i="38"/>
  <c r="H383" i="38"/>
  <c r="AI21" i="38"/>
  <c r="AF13" i="38"/>
  <c r="AF12" i="38" s="1"/>
  <c r="AO207" i="38"/>
  <c r="AQ207" i="38" s="1"/>
  <c r="AQ213" i="38"/>
  <c r="AO214" i="38"/>
  <c r="AQ214" i="38" s="1"/>
  <c r="AQ221" i="38"/>
  <c r="AG199" i="38"/>
  <c r="AI200" i="38"/>
  <c r="AM268" i="38"/>
  <c r="AJ267" i="38"/>
  <c r="AM267" i="38" s="1"/>
  <c r="AG459" i="38"/>
  <c r="AI459" i="38" s="1"/>
  <c r="AI466" i="38"/>
  <c r="AE467" i="38"/>
  <c r="AI214" i="38"/>
  <c r="F467" i="38"/>
  <c r="AQ485" i="38"/>
  <c r="AM23" i="38"/>
  <c r="AI23" i="38"/>
  <c r="AM15" i="38"/>
  <c r="AM17" i="38"/>
  <c r="AJ499" i="38"/>
  <c r="E526" i="38"/>
  <c r="H504" i="38"/>
  <c r="AI24" i="38"/>
  <c r="AM29" i="38"/>
  <c r="AM30" i="38"/>
  <c r="AI43" i="38"/>
  <c r="AM48" i="38"/>
  <c r="F312" i="38"/>
  <c r="J312" i="38" s="1"/>
  <c r="F96" i="38"/>
  <c r="H96" i="38" s="1"/>
  <c r="AG13" i="38"/>
  <c r="AI28" i="38"/>
  <c r="AM46" i="38"/>
  <c r="AQ51" i="38"/>
  <c r="AI54" i="38"/>
  <c r="AM54" i="38"/>
  <c r="AI62" i="38"/>
  <c r="AM62" i="38"/>
  <c r="AQ62" i="38"/>
  <c r="AM85" i="38"/>
  <c r="AI88" i="38"/>
  <c r="AM88" i="38"/>
  <c r="AE90" i="38"/>
  <c r="AE103" i="38"/>
  <c r="AE44" i="38"/>
  <c r="AE107" i="38"/>
  <c r="AI207" i="38"/>
  <c r="AN190" i="38"/>
  <c r="AI467" i="38"/>
  <c r="F489" i="38"/>
  <c r="AM489" i="38"/>
  <c r="J518" i="38"/>
  <c r="AM24" i="38"/>
  <c r="AM25" i="38"/>
  <c r="AI27" i="38"/>
  <c r="AQ29" i="38"/>
  <c r="AQ31" i="38"/>
  <c r="AQ30" i="38"/>
  <c r="AQ33" i="38"/>
  <c r="AM34" i="38"/>
  <c r="AM38" i="38"/>
  <c r="AM37" i="38"/>
  <c r="AE18" i="38"/>
  <c r="AI33" i="38"/>
  <c r="AM33" i="38"/>
  <c r="AI32" i="38"/>
  <c r="AQ83" i="38"/>
  <c r="AI96" i="38"/>
  <c r="AP13" i="38"/>
  <c r="AC398" i="38"/>
  <c r="AC397" i="38" s="1"/>
  <c r="AE348" i="38"/>
  <c r="AM500" i="38"/>
  <c r="AQ90" i="38"/>
  <c r="AE134" i="38"/>
  <c r="AQ200" i="38"/>
  <c r="AM527" i="38"/>
  <c r="AI198" i="38"/>
  <c r="AC118" i="38"/>
  <c r="AE118" i="38" s="1"/>
  <c r="AM198" i="38"/>
  <c r="AC89" i="38"/>
  <c r="AE89" i="38" s="1"/>
  <c r="AI243" i="38"/>
  <c r="AQ198" i="38"/>
  <c r="AM165" i="38"/>
  <c r="AK83" i="38"/>
  <c r="AM83" i="38" s="1"/>
  <c r="AI191" i="38"/>
  <c r="AE561" i="38"/>
  <c r="AR561" i="38" s="1"/>
  <c r="AG499" i="38"/>
  <c r="AI51" i="38"/>
  <c r="AE96" i="38"/>
  <c r="AQ312" i="38"/>
  <c r="AQ36" i="38"/>
  <c r="AQ44" i="38"/>
  <c r="AQ191" i="38"/>
  <c r="AQ14" i="38"/>
  <c r="AO13" i="38"/>
  <c r="AO12" i="38" s="1"/>
  <c r="AM117" i="38"/>
  <c r="AE267" i="38"/>
  <c r="AE221" i="38"/>
  <c r="AI164" i="38"/>
  <c r="AQ134" i="38"/>
  <c r="AE213" i="38"/>
  <c r="AI150" i="38"/>
  <c r="AI213" i="38"/>
  <c r="AI47" i="38"/>
  <c r="AI14" i="38"/>
  <c r="AK13" i="38"/>
  <c r="AE46" i="38"/>
  <c r="O222" i="38"/>
  <c r="U499" i="38"/>
  <c r="U222" i="38"/>
  <c r="M499" i="38"/>
  <c r="N222" i="38"/>
  <c r="N345" i="38"/>
  <c r="N327" i="38" s="1"/>
  <c r="W222" i="38"/>
  <c r="J28" i="38"/>
  <c r="H28" i="38"/>
  <c r="J366" i="38"/>
  <c r="H366" i="38"/>
  <c r="Y47" i="38"/>
  <c r="Y398" i="38"/>
  <c r="AE21" i="38"/>
  <c r="AE162" i="38"/>
  <c r="AB149" i="38"/>
  <c r="AQ348" i="38"/>
  <c r="AP345" i="38"/>
  <c r="J21" i="38"/>
  <c r="H21" i="38"/>
  <c r="AE357" i="38"/>
  <c r="AR357" i="38" s="1"/>
  <c r="AD345" i="38"/>
  <c r="AI565" i="38"/>
  <c r="AF560" i="38"/>
  <c r="AI560" i="38" s="1"/>
  <c r="AO107" i="38"/>
  <c r="AQ117" i="38"/>
  <c r="AK118" i="38"/>
  <c r="AM119" i="38"/>
  <c r="AD312" i="38"/>
  <c r="J158" i="38"/>
  <c r="AI118" i="38"/>
  <c r="E118" i="38"/>
  <c r="AM243" i="38"/>
  <c r="E499" i="38"/>
  <c r="F500" i="38"/>
  <c r="J88" i="38"/>
  <c r="H88" i="38"/>
  <c r="AE527" i="38"/>
  <c r="AQ89" i="38"/>
  <c r="AP190" i="38"/>
  <c r="AE207" i="38"/>
  <c r="H132" i="38"/>
  <c r="H198" i="38"/>
  <c r="H44" i="38"/>
  <c r="AI527" i="38"/>
  <c r="AQ500" i="38"/>
  <c r="AQ119" i="38"/>
  <c r="AM14" i="38"/>
  <c r="AI46" i="38"/>
  <c r="AE85" i="38"/>
  <c r="AJ89" i="38"/>
  <c r="AM90" i="38"/>
  <c r="AM21" i="38"/>
  <c r="J163" i="38"/>
  <c r="H163" i="38"/>
  <c r="AQ96" i="38"/>
  <c r="AI312" i="38"/>
  <c r="AQ46" i="38"/>
  <c r="AM103" i="38"/>
  <c r="AI44" i="38"/>
  <c r="AG107" i="38"/>
  <c r="AI117" i="38"/>
  <c r="AQ489" i="38"/>
  <c r="AE24" i="38"/>
  <c r="AI25" i="38"/>
  <c r="AE26" i="38"/>
  <c r="AI26" i="38"/>
  <c r="AQ27" i="38"/>
  <c r="AE34" i="38"/>
  <c r="J379" i="38"/>
  <c r="H379" i="38"/>
  <c r="AE35" i="38"/>
  <c r="AE39" i="38"/>
  <c r="J174" i="38"/>
  <c r="H174" i="38"/>
  <c r="P26" i="23"/>
  <c r="C78" i="27"/>
  <c r="P69" i="22"/>
  <c r="C55" i="27"/>
  <c r="C94" i="27"/>
  <c r="D102" i="27"/>
  <c r="D73" i="27"/>
  <c r="C98" i="27"/>
  <c r="P28" i="28"/>
  <c r="D96" i="27"/>
  <c r="C75" i="27"/>
  <c r="D50" i="27"/>
  <c r="D100" i="27"/>
  <c r="C96" i="27"/>
  <c r="D5" i="9"/>
  <c r="C6" i="27" s="1"/>
  <c r="C69" i="27"/>
  <c r="C77" i="27"/>
  <c r="C41" i="27"/>
  <c r="C87" i="27"/>
  <c r="D92" i="27"/>
  <c r="D91" i="27"/>
  <c r="D74" i="27"/>
  <c r="C54" i="27"/>
  <c r="C71" i="27"/>
  <c r="C79" i="27"/>
  <c r="D43" i="27"/>
  <c r="C42" i="27"/>
  <c r="D87" i="27"/>
  <c r="C52" i="27"/>
  <c r="D69" i="27"/>
  <c r="C56" i="27"/>
  <c r="C73" i="27"/>
  <c r="D54" i="27"/>
  <c r="D49" i="27"/>
  <c r="C40" i="27"/>
  <c r="C89" i="27"/>
  <c r="D5" i="10"/>
  <c r="C7" i="27" s="1"/>
  <c r="D89" i="27"/>
  <c r="D72" i="27"/>
  <c r="D86" i="27"/>
  <c r="D71" i="27"/>
  <c r="D78" i="27"/>
  <c r="D77" i="27"/>
  <c r="D101" i="27"/>
  <c r="D99" i="27"/>
  <c r="D93" i="27"/>
  <c r="D95" i="27"/>
  <c r="D98" i="27"/>
  <c r="C72" i="27"/>
  <c r="C76" i="27"/>
  <c r="C86" i="27"/>
  <c r="D53" i="27"/>
  <c r="D55" i="27"/>
  <c r="D79" i="27"/>
  <c r="D46" i="27"/>
  <c r="D48" i="27"/>
  <c r="D52" i="27"/>
  <c r="C45" i="27"/>
  <c r="C50" i="27"/>
  <c r="C44" i="27"/>
  <c r="D88" i="27"/>
  <c r="C91" i="27"/>
  <c r="C88" i="27"/>
  <c r="C97" i="27"/>
  <c r="C102" i="27"/>
  <c r="D41" i="27"/>
  <c r="D45" i="27"/>
  <c r="C46" i="27"/>
  <c r="C49" i="27"/>
  <c r="C48" i="27"/>
  <c r="C93" i="27"/>
  <c r="C95" i="27"/>
  <c r="C92" i="27"/>
  <c r="C90" i="27"/>
  <c r="D90" i="27"/>
  <c r="D56" i="27"/>
  <c r="D44" i="27"/>
  <c r="C47" i="27"/>
  <c r="D40" i="27"/>
  <c r="D75" i="27"/>
  <c r="D76" i="27"/>
  <c r="D70" i="27"/>
  <c r="D97" i="27"/>
  <c r="D94" i="27"/>
  <c r="C70" i="27"/>
  <c r="C74" i="27"/>
  <c r="D42" i="27"/>
  <c r="D51" i="27"/>
  <c r="D47" i="27"/>
  <c r="C43" i="27"/>
  <c r="C53" i="27"/>
  <c r="C51" i="27"/>
  <c r="C101" i="27"/>
  <c r="C99" i="27"/>
  <c r="C100" i="27"/>
  <c r="M18" i="21" l="1"/>
  <c r="I28" i="24"/>
  <c r="Q28" i="24" s="1"/>
  <c r="O18" i="21"/>
  <c r="D451" i="12"/>
  <c r="M15" i="21" s="1"/>
  <c r="I37" i="24"/>
  <c r="K37" i="24"/>
  <c r="O37" i="24"/>
  <c r="M37" i="24"/>
  <c r="J191" i="38"/>
  <c r="E12" i="38"/>
  <c r="H238" i="38"/>
  <c r="H284" i="38"/>
  <c r="AM397" i="38"/>
  <c r="D936" i="12"/>
  <c r="I32" i="24" s="1"/>
  <c r="Q32" i="24" s="1"/>
  <c r="AD205" i="38"/>
  <c r="P106" i="38"/>
  <c r="Q19" i="21"/>
  <c r="H311" i="38"/>
  <c r="M27" i="24"/>
  <c r="M40" i="24" s="1"/>
  <c r="O27" i="24"/>
  <c r="O40" i="24" s="1"/>
  <c r="K27" i="24"/>
  <c r="I27" i="24"/>
  <c r="Q27" i="24" s="1"/>
  <c r="H307" i="38"/>
  <c r="H542" i="38"/>
  <c r="H302" i="38"/>
  <c r="J296" i="38"/>
  <c r="J237" i="38"/>
  <c r="J309" i="38"/>
  <c r="J241" i="38"/>
  <c r="H294" i="38"/>
  <c r="J239" i="38"/>
  <c r="H304" i="38"/>
  <c r="J269" i="38"/>
  <c r="H262" i="38"/>
  <c r="H310" i="38"/>
  <c r="J509" i="38"/>
  <c r="H263" i="38"/>
  <c r="J278" i="38"/>
  <c r="H215" i="38"/>
  <c r="J249" i="38"/>
  <c r="H265" i="38"/>
  <c r="H276" i="38"/>
  <c r="H252" i="38"/>
  <c r="J266" i="38"/>
  <c r="H308" i="38"/>
  <c r="H303" i="38"/>
  <c r="J256" i="38"/>
  <c r="H259" i="38"/>
  <c r="J108" i="38"/>
  <c r="H286" i="38"/>
  <c r="J274" i="38"/>
  <c r="J245" i="38"/>
  <c r="F260" i="38"/>
  <c r="J260" i="38" s="1"/>
  <c r="J301" i="38"/>
  <c r="H257" i="38"/>
  <c r="H240" i="38"/>
  <c r="H306" i="38"/>
  <c r="J273" i="38"/>
  <c r="J258" i="38"/>
  <c r="J280" i="38"/>
  <c r="J272" i="38"/>
  <c r="J288" i="38"/>
  <c r="J305" i="38"/>
  <c r="H264" i="38"/>
  <c r="H261" i="38"/>
  <c r="J250" i="38"/>
  <c r="H254" i="38"/>
  <c r="F235" i="38"/>
  <c r="J235" i="38" s="1"/>
  <c r="E222" i="38"/>
  <c r="H255" i="38"/>
  <c r="J97" i="38"/>
  <c r="K13" i="38"/>
  <c r="J208" i="38"/>
  <c r="J466" i="38"/>
  <c r="AJ47" i="38"/>
  <c r="F243" i="38"/>
  <c r="J243" i="38" s="1"/>
  <c r="Z499" i="38"/>
  <c r="M37" i="48"/>
  <c r="O37" i="48"/>
  <c r="K37" i="48"/>
  <c r="AD29" i="38"/>
  <c r="AE29" i="38" s="1"/>
  <c r="AR29" i="38" s="1"/>
  <c r="T29" i="38"/>
  <c r="H253" i="38"/>
  <c r="Q20" i="21"/>
  <c r="Q22" i="21"/>
  <c r="AH205" i="38"/>
  <c r="U205" i="38"/>
  <c r="U199" i="38" s="1"/>
  <c r="U190" i="38" s="1"/>
  <c r="U106" i="38" s="1"/>
  <c r="K40" i="24"/>
  <c r="D495" i="12"/>
  <c r="O15" i="21" s="1"/>
  <c r="AO205" i="38"/>
  <c r="N12" i="38"/>
  <c r="H236" i="38"/>
  <c r="D205" i="38"/>
  <c r="L205" i="38"/>
  <c r="L199" i="38" s="1"/>
  <c r="L190" i="38" s="1"/>
  <c r="L106" i="38" s="1"/>
  <c r="D407" i="12"/>
  <c r="AK205" i="38"/>
  <c r="U397" i="38"/>
  <c r="AE15" i="38"/>
  <c r="AR15" i="38" s="1"/>
  <c r="AM47" i="38"/>
  <c r="AL12" i="38"/>
  <c r="J48" i="38"/>
  <c r="H48" i="38"/>
  <c r="H242" i="38"/>
  <c r="F499" i="38"/>
  <c r="H499" i="38" s="1"/>
  <c r="H251" i="38"/>
  <c r="AL327" i="38"/>
  <c r="H246" i="38"/>
  <c r="AE171" i="38"/>
  <c r="AR171" i="38" s="1"/>
  <c r="V397" i="38"/>
  <c r="AC28" i="38"/>
  <c r="T28" i="38"/>
  <c r="AD28" i="38"/>
  <c r="L327" i="38"/>
  <c r="K10" i="23"/>
  <c r="Q10" i="23" s="1"/>
  <c r="I26" i="23"/>
  <c r="O9" i="23"/>
  <c r="O26" i="23" s="1"/>
  <c r="M9" i="23"/>
  <c r="M26" i="23" s="1"/>
  <c r="K9" i="23"/>
  <c r="M397" i="38"/>
  <c r="AR260" i="38"/>
  <c r="K397" i="38"/>
  <c r="AR235" i="38"/>
  <c r="AF223" i="38"/>
  <c r="AF222" i="38" s="1"/>
  <c r="AC312" i="38"/>
  <c r="AE312" i="38" s="1"/>
  <c r="AR312" i="38" s="1"/>
  <c r="O28" i="21"/>
  <c r="D5" i="7"/>
  <c r="C4" i="27" s="1"/>
  <c r="Q24" i="21"/>
  <c r="H458" i="38"/>
  <c r="J244" i="38"/>
  <c r="F397" i="38"/>
  <c r="J397" i="38" s="1"/>
  <c r="H395" i="38"/>
  <c r="W106" i="38"/>
  <c r="W566" i="38" s="1"/>
  <c r="N397" i="38"/>
  <c r="AA222" i="38"/>
  <c r="Z327" i="38"/>
  <c r="J335" i="38"/>
  <c r="AC243" i="38"/>
  <c r="M28" i="21"/>
  <c r="J119" i="38"/>
  <c r="AQ526" i="38"/>
  <c r="Z397" i="38"/>
  <c r="F389" i="38"/>
  <c r="H389" i="38" s="1"/>
  <c r="AR95" i="38"/>
  <c r="D327" i="38"/>
  <c r="AR86" i="38"/>
  <c r="H344" i="38"/>
  <c r="J313" i="38"/>
  <c r="H338" i="38"/>
  <c r="J469" i="38"/>
  <c r="H403" i="38"/>
  <c r="H501" i="38"/>
  <c r="T106" i="38"/>
  <c r="X12" i="38"/>
  <c r="AR330" i="38"/>
  <c r="AK327" i="38"/>
  <c r="I28" i="21"/>
  <c r="Q18" i="21"/>
  <c r="J541" i="38"/>
  <c r="S12" i="38"/>
  <c r="J268" i="38"/>
  <c r="J485" i="38"/>
  <c r="AH327" i="38"/>
  <c r="F398" i="38"/>
  <c r="J398" i="38" s="1"/>
  <c r="Z526" i="38"/>
  <c r="N106" i="38"/>
  <c r="Y190" i="38"/>
  <c r="Y106" i="38" s="1"/>
  <c r="R222" i="38"/>
  <c r="O327" i="38"/>
  <c r="J528" i="38"/>
  <c r="AR93" i="38"/>
  <c r="AR69" i="38"/>
  <c r="AR84" i="38"/>
  <c r="M12" i="38"/>
  <c r="J224" i="38"/>
  <c r="AR383" i="38"/>
  <c r="D222" i="38"/>
  <c r="J404" i="38"/>
  <c r="AE526" i="38"/>
  <c r="J457" i="38"/>
  <c r="H134" i="38"/>
  <c r="J214" i="38"/>
  <c r="AI398" i="38"/>
  <c r="J498" i="38"/>
  <c r="J223" i="38"/>
  <c r="Y526" i="38"/>
  <c r="J133" i="38"/>
  <c r="AI389" i="38"/>
  <c r="H330" i="38"/>
  <c r="O106" i="38"/>
  <c r="AF327" i="38"/>
  <c r="R12" i="38"/>
  <c r="AM389" i="38"/>
  <c r="L12" i="38"/>
  <c r="O12" i="38"/>
  <c r="K106" i="38"/>
  <c r="Z12" i="38"/>
  <c r="V327" i="38"/>
  <c r="R106" i="38"/>
  <c r="AA106" i="38"/>
  <c r="AR50" i="38"/>
  <c r="AR65" i="38"/>
  <c r="AR509" i="38"/>
  <c r="AR313" i="38"/>
  <c r="AR403" i="38"/>
  <c r="AM398" i="38"/>
  <c r="AR45" i="38"/>
  <c r="AE328" i="38"/>
  <c r="AO397" i="38"/>
  <c r="AQ397" i="38" s="1"/>
  <c r="AQ499" i="38"/>
  <c r="AR92" i="38"/>
  <c r="AP327" i="38"/>
  <c r="AR341" i="38"/>
  <c r="AR80" i="38"/>
  <c r="AC327" i="38"/>
  <c r="AR77" i="38"/>
  <c r="AO222" i="38"/>
  <c r="AR399" i="38"/>
  <c r="AG327" i="38"/>
  <c r="AM328" i="38"/>
  <c r="AR61" i="38"/>
  <c r="AJ106" i="38"/>
  <c r="AR501" i="38"/>
  <c r="AQ223" i="38"/>
  <c r="AR75" i="38"/>
  <c r="AP106" i="38"/>
  <c r="AQ389" i="38"/>
  <c r="AI328" i="38"/>
  <c r="AM499" i="38"/>
  <c r="AR268" i="38"/>
  <c r="AM149" i="38"/>
  <c r="AB397" i="38"/>
  <c r="AE397" i="38" s="1"/>
  <c r="AR66" i="38"/>
  <c r="AR390" i="38"/>
  <c r="AR73" i="38"/>
  <c r="AR63" i="38"/>
  <c r="AL526" i="38"/>
  <c r="AM526" i="38" s="1"/>
  <c r="AR58" i="38"/>
  <c r="AR40" i="38"/>
  <c r="AR488" i="38"/>
  <c r="AR74" i="38"/>
  <c r="AR350" i="38"/>
  <c r="H107" i="38"/>
  <c r="AR34" i="38"/>
  <c r="AR31" i="38"/>
  <c r="AI149" i="38"/>
  <c r="AR43" i="38"/>
  <c r="X397" i="38"/>
  <c r="Z106" i="38"/>
  <c r="AR335" i="38"/>
  <c r="F328" i="38"/>
  <c r="J328" i="38" s="1"/>
  <c r="AB327" i="38"/>
  <c r="AR541" i="38"/>
  <c r="J96" i="38"/>
  <c r="J90" i="38"/>
  <c r="AR200" i="38"/>
  <c r="AM13" i="38"/>
  <c r="AR150" i="38"/>
  <c r="AR132" i="38"/>
  <c r="AR346" i="38"/>
  <c r="AR234" i="38"/>
  <c r="AR78" i="38"/>
  <c r="AR67" i="38"/>
  <c r="AR469" i="38"/>
  <c r="AE389" i="38"/>
  <c r="AN327" i="38"/>
  <c r="AR70" i="38"/>
  <c r="AQ328" i="38"/>
  <c r="AD222" i="38"/>
  <c r="AR38" i="38"/>
  <c r="AE223" i="38"/>
  <c r="AR51" i="38"/>
  <c r="AI499" i="38"/>
  <c r="AG190" i="38"/>
  <c r="AG106" i="38" s="1"/>
  <c r="AR55" i="38"/>
  <c r="AR59" i="38"/>
  <c r="AR41" i="38"/>
  <c r="AR339" i="38"/>
  <c r="AR206" i="38"/>
  <c r="Z222" i="38"/>
  <c r="S222" i="38"/>
  <c r="AD327" i="38"/>
  <c r="AR459" i="38"/>
  <c r="H329" i="38"/>
  <c r="AR338" i="38"/>
  <c r="H399" i="38"/>
  <c r="F149" i="38"/>
  <c r="J149" i="38" s="1"/>
  <c r="AR49" i="38"/>
  <c r="AR528" i="38"/>
  <c r="Y12" i="38"/>
  <c r="F526" i="38"/>
  <c r="H526" i="38" s="1"/>
  <c r="J339" i="38"/>
  <c r="AM223" i="38"/>
  <c r="H488" i="38"/>
  <c r="J164" i="38"/>
  <c r="H164" i="38"/>
  <c r="AR103" i="38"/>
  <c r="AR96" i="38"/>
  <c r="AL106" i="38"/>
  <c r="AI13" i="38"/>
  <c r="AJ222" i="38"/>
  <c r="AM222" i="38" s="1"/>
  <c r="AR348" i="38"/>
  <c r="H312" i="38"/>
  <c r="AF106" i="38"/>
  <c r="AR88" i="38"/>
  <c r="AJ327" i="38"/>
  <c r="H83" i="38"/>
  <c r="F13" i="38"/>
  <c r="J13" i="38" s="1"/>
  <c r="U12" i="38"/>
  <c r="AR329" i="38"/>
  <c r="AR35" i="38"/>
  <c r="AR27" i="38"/>
  <c r="AQ398" i="38"/>
  <c r="H89" i="38"/>
  <c r="AR560" i="38"/>
  <c r="AR18" i="38"/>
  <c r="AR37" i="38"/>
  <c r="AR344" i="38"/>
  <c r="AR131" i="38"/>
  <c r="AN222" i="38"/>
  <c r="AQ149" i="38"/>
  <c r="X106" i="38"/>
  <c r="AR498" i="38"/>
  <c r="V12" i="38"/>
  <c r="AR500" i="38"/>
  <c r="AG12" i="38"/>
  <c r="AI12" i="38" s="1"/>
  <c r="Y397" i="38"/>
  <c r="AR32" i="38"/>
  <c r="AR17" i="38"/>
  <c r="AR22" i="38"/>
  <c r="AR458" i="38"/>
  <c r="AR542" i="38"/>
  <c r="V106" i="38"/>
  <c r="AR81" i="38"/>
  <c r="F64" i="38"/>
  <c r="J64" i="38" s="1"/>
  <c r="D47" i="38"/>
  <c r="F47" i="38" s="1"/>
  <c r="H47" i="38" s="1"/>
  <c r="AR82" i="38"/>
  <c r="AR489" i="38"/>
  <c r="AR191" i="38"/>
  <c r="AR54" i="38"/>
  <c r="AR48" i="38"/>
  <c r="AR485" i="38"/>
  <c r="AR57" i="38"/>
  <c r="AR244" i="38"/>
  <c r="AH222" i="38"/>
  <c r="AR87" i="38"/>
  <c r="AR79" i="38"/>
  <c r="AB64" i="38"/>
  <c r="K64" i="38"/>
  <c r="K47" i="38" s="1"/>
  <c r="K12" i="38" s="1"/>
  <c r="D10" i="8"/>
  <c r="AR117" i="38"/>
  <c r="AR90" i="38"/>
  <c r="AR14" i="38"/>
  <c r="AR565" i="38"/>
  <c r="AR457" i="38"/>
  <c r="AR52" i="38"/>
  <c r="AG526" i="38"/>
  <c r="AI526" i="38" s="1"/>
  <c r="AR53" i="38"/>
  <c r="AN106" i="38"/>
  <c r="AR165" i="38"/>
  <c r="Y327" i="38"/>
  <c r="H150" i="38"/>
  <c r="H192" i="38"/>
  <c r="J192" i="38"/>
  <c r="J527" i="38"/>
  <c r="H165" i="38"/>
  <c r="AR62" i="38"/>
  <c r="AR19" i="38"/>
  <c r="Y222" i="38"/>
  <c r="M106" i="38"/>
  <c r="AA12" i="38"/>
  <c r="S327" i="38"/>
  <c r="E327" i="38"/>
  <c r="AR224" i="38"/>
  <c r="S106" i="38"/>
  <c r="AR76" i="38"/>
  <c r="AR25" i="38"/>
  <c r="AR207" i="38"/>
  <c r="J560" i="38"/>
  <c r="AD499" i="38"/>
  <c r="AE499" i="38" s="1"/>
  <c r="AR83" i="38"/>
  <c r="AR24" i="38"/>
  <c r="AK12" i="38"/>
  <c r="J561" i="38"/>
  <c r="AR221" i="38"/>
  <c r="AR68" i="38"/>
  <c r="AR16" i="38"/>
  <c r="AR39" i="38"/>
  <c r="AR85" i="38"/>
  <c r="AR44" i="38"/>
  <c r="AR162" i="38"/>
  <c r="AR36" i="38"/>
  <c r="AR466" i="38"/>
  <c r="AR56" i="38"/>
  <c r="AR42" i="38"/>
  <c r="H541" i="38"/>
  <c r="AR72" i="38"/>
  <c r="H459" i="38"/>
  <c r="AR198" i="38"/>
  <c r="AR23" i="38"/>
  <c r="AR33" i="38"/>
  <c r="H346" i="38"/>
  <c r="J346" i="38"/>
  <c r="AR71" i="38"/>
  <c r="Y499" i="38"/>
  <c r="AO327" i="38"/>
  <c r="AR30" i="38"/>
  <c r="AR20" i="38"/>
  <c r="AR148" i="38"/>
  <c r="AR395" i="38"/>
  <c r="H200" i="38"/>
  <c r="J200" i="38"/>
  <c r="AR133" i="38"/>
  <c r="H267" i="38"/>
  <c r="J267" i="38"/>
  <c r="H248" i="38"/>
  <c r="J248" i="38"/>
  <c r="AB222" i="38"/>
  <c r="Q566" i="38"/>
  <c r="AR467" i="38"/>
  <c r="AR60" i="38"/>
  <c r="H390" i="38"/>
  <c r="J390" i="38"/>
  <c r="AR163" i="38"/>
  <c r="H207" i="38"/>
  <c r="J207" i="38"/>
  <c r="J14" i="38"/>
  <c r="H14" i="38"/>
  <c r="J467" i="38"/>
  <c r="H467" i="38"/>
  <c r="AR267" i="38"/>
  <c r="AR134" i="38"/>
  <c r="AE345" i="38"/>
  <c r="P566" i="38"/>
  <c r="J489" i="38"/>
  <c r="H489" i="38"/>
  <c r="AG397" i="38"/>
  <c r="AI397" i="38" s="1"/>
  <c r="AR26" i="38"/>
  <c r="AQ13" i="38"/>
  <c r="AP12" i="38"/>
  <c r="AR119" i="38"/>
  <c r="AE398" i="38"/>
  <c r="AR46" i="38"/>
  <c r="AR213" i="38"/>
  <c r="AM118" i="38"/>
  <c r="AR118" i="38" s="1"/>
  <c r="H500" i="38"/>
  <c r="J500" i="38"/>
  <c r="AR527" i="38"/>
  <c r="AQ107" i="38"/>
  <c r="AC106" i="38"/>
  <c r="AE164" i="38"/>
  <c r="AR164" i="38" s="1"/>
  <c r="H345" i="38"/>
  <c r="J345" i="38"/>
  <c r="AE149" i="38"/>
  <c r="AB106" i="38"/>
  <c r="AI107" i="38"/>
  <c r="AM89" i="38"/>
  <c r="AR89" i="38" s="1"/>
  <c r="AJ12" i="38"/>
  <c r="AR214" i="38"/>
  <c r="F118" i="38"/>
  <c r="E106" i="38"/>
  <c r="AQ345" i="38"/>
  <c r="AR21" i="38"/>
  <c r="C80" i="27"/>
  <c r="C57" i="27"/>
  <c r="D80" i="27"/>
  <c r="D103" i="27"/>
  <c r="D57" i="27"/>
  <c r="C103" i="27"/>
  <c r="I40" i="24" l="1"/>
  <c r="Q37" i="24"/>
  <c r="AE205" i="38"/>
  <c r="AD199" i="38"/>
  <c r="Q40" i="24"/>
  <c r="I18" i="27" s="1"/>
  <c r="I25" i="27" s="1"/>
  <c r="AD13" i="38"/>
  <c r="AD12" i="38" s="1"/>
  <c r="H243" i="38"/>
  <c r="H235" i="38"/>
  <c r="J499" i="38"/>
  <c r="F222" i="38"/>
  <c r="J222" i="38" s="1"/>
  <c r="H260" i="38"/>
  <c r="T13" i="38"/>
  <c r="T12" i="38" s="1"/>
  <c r="T566" i="38" s="1"/>
  <c r="D5" i="8"/>
  <c r="C5" i="27" s="1"/>
  <c r="O11" i="28"/>
  <c r="O28" i="28" s="1"/>
  <c r="M11" i="28"/>
  <c r="M28" i="28" s="1"/>
  <c r="K11" i="28"/>
  <c r="K28" i="28" s="1"/>
  <c r="I11" i="28"/>
  <c r="Q35" i="48"/>
  <c r="Q37" i="48" s="1"/>
  <c r="I13" i="27" s="1"/>
  <c r="I37" i="48"/>
  <c r="AI205" i="38"/>
  <c r="AH199" i="38"/>
  <c r="K566" i="38"/>
  <c r="AQ205" i="38"/>
  <c r="AO199" i="38"/>
  <c r="AM205" i="38"/>
  <c r="AK199" i="38"/>
  <c r="J47" i="38"/>
  <c r="K15" i="21"/>
  <c r="D5" i="12"/>
  <c r="C8" i="27" s="1"/>
  <c r="F205" i="38"/>
  <c r="D199" i="38"/>
  <c r="F327" i="38"/>
  <c r="H327" i="38" s="1"/>
  <c r="N566" i="38"/>
  <c r="AI223" i="38"/>
  <c r="AR223" i="38" s="1"/>
  <c r="R566" i="38"/>
  <c r="H328" i="38"/>
  <c r="AC13" i="38"/>
  <c r="AE28" i="38"/>
  <c r="AR28" i="38" s="1"/>
  <c r="H64" i="38"/>
  <c r="AC222" i="38"/>
  <c r="AE222" i="38" s="1"/>
  <c r="AE243" i="38"/>
  <c r="AR243" i="38" s="1"/>
  <c r="M566" i="38"/>
  <c r="Q9" i="23"/>
  <c r="Q26" i="23" s="1"/>
  <c r="K26" i="23"/>
  <c r="H397" i="38"/>
  <c r="J389" i="38"/>
  <c r="AP566" i="38"/>
  <c r="AR526" i="38"/>
  <c r="X566" i="38"/>
  <c r="AM327" i="38"/>
  <c r="L566" i="38"/>
  <c r="H398" i="38"/>
  <c r="U566" i="38"/>
  <c r="AA566" i="38"/>
  <c r="AL566" i="38"/>
  <c r="O566" i="38"/>
  <c r="J526" i="38"/>
  <c r="AE327" i="38"/>
  <c r="AI327" i="38"/>
  <c r="AR389" i="38"/>
  <c r="AF566" i="38"/>
  <c r="H149" i="38"/>
  <c r="V566" i="38"/>
  <c r="AQ222" i="38"/>
  <c r="AR397" i="38"/>
  <c r="AR328" i="38"/>
  <c r="AQ327" i="38"/>
  <c r="AR499" i="38"/>
  <c r="Z566" i="38"/>
  <c r="H13" i="38"/>
  <c r="D12" i="38"/>
  <c r="F12" i="38" s="1"/>
  <c r="H12" i="38" s="1"/>
  <c r="AR149" i="38"/>
  <c r="AR398" i="38"/>
  <c r="AN566" i="38"/>
  <c r="Y566" i="38"/>
  <c r="S566" i="38"/>
  <c r="AE64" i="38"/>
  <c r="AR64" i="38" s="1"/>
  <c r="AB47" i="38"/>
  <c r="AI222" i="38"/>
  <c r="AR345" i="38"/>
  <c r="AQ12" i="38"/>
  <c r="AR107" i="38"/>
  <c r="AJ566" i="38"/>
  <c r="AM12" i="38"/>
  <c r="J118" i="38"/>
  <c r="H118" i="38"/>
  <c r="AG566" i="38"/>
  <c r="E566" i="38"/>
  <c r="F9" i="27" s="1"/>
  <c r="AD190" i="38" l="1"/>
  <c r="AE199" i="38"/>
  <c r="H222" i="38"/>
  <c r="I9" i="27"/>
  <c r="Q11" i="28"/>
  <c r="Q28" i="28" s="1"/>
  <c r="I4" i="27" s="1"/>
  <c r="I28" i="28"/>
  <c r="C13" i="27"/>
  <c r="AR205" i="38"/>
  <c r="AH190" i="38"/>
  <c r="AI199" i="38"/>
  <c r="AO190" i="38"/>
  <c r="AQ199" i="38"/>
  <c r="H205" i="38"/>
  <c r="J205" i="38"/>
  <c r="AK190" i="38"/>
  <c r="AM199" i="38"/>
  <c r="J327" i="38"/>
  <c r="Q15" i="21"/>
  <c r="Q28" i="21" s="1"/>
  <c r="I5" i="27" s="1"/>
  <c r="K28" i="21"/>
  <c r="F199" i="38"/>
  <c r="D190" i="38"/>
  <c r="AC12" i="38"/>
  <c r="AC566" i="38" s="1"/>
  <c r="AE13" i="38"/>
  <c r="AR13" i="38" s="1"/>
  <c r="AR327" i="38"/>
  <c r="J12" i="38"/>
  <c r="AR222" i="38"/>
  <c r="AE47" i="38"/>
  <c r="AR47" i="38" s="1"/>
  <c r="AB12" i="38"/>
  <c r="AE190" i="38" l="1"/>
  <c r="AD106" i="38"/>
  <c r="I14" i="27"/>
  <c r="I27" i="27" s="1"/>
  <c r="AQ190" i="38"/>
  <c r="AO106" i="38"/>
  <c r="AH106" i="38"/>
  <c r="AI190" i="38"/>
  <c r="AR199" i="38"/>
  <c r="F190" i="38"/>
  <c r="D106" i="38"/>
  <c r="H199" i="38"/>
  <c r="J199" i="38"/>
  <c r="AM190" i="38"/>
  <c r="AK106" i="38"/>
  <c r="AE12" i="38"/>
  <c r="AR12" i="38" s="1"/>
  <c r="AB566" i="38"/>
  <c r="AE106" i="38" l="1"/>
  <c r="AD566" i="38"/>
  <c r="AE566" i="38" s="1"/>
  <c r="AR190" i="38"/>
  <c r="AH566" i="38"/>
  <c r="AI566" i="38" s="1"/>
  <c r="AI106" i="38"/>
  <c r="AO566" i="38"/>
  <c r="AQ566" i="38" s="1"/>
  <c r="AQ106" i="38"/>
  <c r="AK566" i="38"/>
  <c r="AM566" i="38" s="1"/>
  <c r="AM106" i="38"/>
  <c r="F106" i="38"/>
  <c r="D566" i="38"/>
  <c r="J190" i="38"/>
  <c r="H190" i="38"/>
  <c r="AR566" i="38" l="1"/>
  <c r="F11" i="27" s="1"/>
  <c r="AR106" i="38"/>
  <c r="F8" i="27"/>
  <c r="F566" i="38"/>
  <c r="H106" i="38"/>
  <c r="J106" i="38"/>
  <c r="J566" i="38" l="1"/>
  <c r="F10" i="27"/>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lilian judith coto thompson</author>
  </authors>
  <commentList>
    <comment ref="H9" authorId="0">
      <text>
        <r>
          <rPr>
            <b/>
            <sz val="9"/>
            <color indexed="81"/>
            <rFont val="Tahoma"/>
            <family val="2"/>
          </rPr>
          <t>lilian judith coto thompson:</t>
        </r>
        <r>
          <rPr>
            <sz val="9"/>
            <color indexed="81"/>
            <rFont val="Tahoma"/>
            <family val="2"/>
          </rPr>
          <t xml:space="preserve">
4 curso
3 diplomado</t>
        </r>
      </text>
    </comment>
    <comment ref="J9" authorId="0">
      <text>
        <r>
          <rPr>
            <b/>
            <sz val="9"/>
            <color indexed="81"/>
            <rFont val="Tahoma"/>
            <family val="2"/>
          </rPr>
          <t>lilian judith coto thompson:</t>
        </r>
        <r>
          <rPr>
            <sz val="9"/>
            <color indexed="81"/>
            <rFont val="Tahoma"/>
            <family val="2"/>
          </rPr>
          <t xml:space="preserve">
1 curso</t>
        </r>
      </text>
    </comment>
    <comment ref="L9" authorId="0">
      <text>
        <r>
          <rPr>
            <b/>
            <sz val="9"/>
            <color indexed="81"/>
            <rFont val="Tahoma"/>
            <family val="2"/>
          </rPr>
          <t>lilian judith coto thompson:</t>
        </r>
        <r>
          <rPr>
            <sz val="9"/>
            <color indexed="81"/>
            <rFont val="Tahoma"/>
            <family val="2"/>
          </rPr>
          <t xml:space="preserve">
1 maestrìa
1 curso</t>
        </r>
      </text>
    </comment>
    <comment ref="N9" authorId="0">
      <text>
        <r>
          <rPr>
            <b/>
            <sz val="9"/>
            <color indexed="81"/>
            <rFont val="Tahoma"/>
            <family val="2"/>
          </rPr>
          <t>lilian judith coto thompson:</t>
        </r>
        <r>
          <rPr>
            <sz val="9"/>
            <color indexed="81"/>
            <rFont val="Tahoma"/>
            <family val="2"/>
          </rPr>
          <t xml:space="preserve">
1 maestrìa
1 curso</t>
        </r>
      </text>
    </comment>
    <comment ref="H10" authorId="0">
      <text>
        <r>
          <rPr>
            <b/>
            <sz val="9"/>
            <color indexed="81"/>
            <rFont val="Tahoma"/>
            <family val="2"/>
          </rPr>
          <t>lilian judith coto thompson:</t>
        </r>
        <r>
          <rPr>
            <sz val="9"/>
            <color indexed="81"/>
            <rFont val="Tahoma"/>
            <family val="2"/>
          </rPr>
          <t xml:space="preserve">
4 curso
3 diplomado</t>
        </r>
      </text>
    </comment>
    <comment ref="J10" authorId="0">
      <text>
        <r>
          <rPr>
            <b/>
            <sz val="9"/>
            <color indexed="81"/>
            <rFont val="Tahoma"/>
            <family val="2"/>
          </rPr>
          <t>lilian judith coto thompson:</t>
        </r>
        <r>
          <rPr>
            <sz val="9"/>
            <color indexed="81"/>
            <rFont val="Tahoma"/>
            <family val="2"/>
          </rPr>
          <t xml:space="preserve">
1 curso</t>
        </r>
      </text>
    </comment>
    <comment ref="L10" authorId="0">
      <text>
        <r>
          <rPr>
            <b/>
            <sz val="9"/>
            <color indexed="81"/>
            <rFont val="Tahoma"/>
            <family val="2"/>
          </rPr>
          <t>lilian judith coto thompson:</t>
        </r>
        <r>
          <rPr>
            <sz val="9"/>
            <color indexed="81"/>
            <rFont val="Tahoma"/>
            <family val="2"/>
          </rPr>
          <t xml:space="preserve">
1 maestrìa
1 curso</t>
        </r>
      </text>
    </comment>
    <comment ref="N10" authorId="0">
      <text>
        <r>
          <rPr>
            <b/>
            <sz val="9"/>
            <color indexed="81"/>
            <rFont val="Tahoma"/>
            <family val="2"/>
          </rPr>
          <t>lilian judith coto thompson:</t>
        </r>
        <r>
          <rPr>
            <sz val="9"/>
            <color indexed="81"/>
            <rFont val="Tahoma"/>
            <family val="2"/>
          </rPr>
          <t xml:space="preserve">
1 maestrìa
1 curso</t>
        </r>
      </text>
    </comment>
  </commentList>
</comments>
</file>

<file path=xl/comments3.xml><?xml version="1.0" encoding="utf-8"?>
<comments xmlns="http://schemas.openxmlformats.org/spreadsheetml/2006/main">
  <authors>
    <author>lilian judith coto thompson</author>
    <author>cesar</author>
    <author>USUARIO</author>
  </authors>
  <commentList>
    <comment ref="E10" authorId="0">
      <text>
        <r>
          <rPr>
            <b/>
            <sz val="9"/>
            <color indexed="81"/>
            <rFont val="Tahoma"/>
            <family val="2"/>
          </rPr>
          <t>lilian judith coto thompson:</t>
        </r>
        <r>
          <rPr>
            <sz val="9"/>
            <color indexed="81"/>
            <rFont val="Tahoma"/>
            <family val="2"/>
          </rPr>
          <t xml:space="preserve">
1. </t>
        </r>
        <r>
          <rPr>
            <sz val="12"/>
            <color indexed="81"/>
            <rFont val="Tahoma"/>
            <family val="2"/>
          </rPr>
          <t>EN EL CASO DE LOS CENTROS QUE UCENTAN CON DIPLOMADOS, LACONFERENICIA SE REALIZA EN EL MISMO PERIODO YLA IMPARTE EL DOCENTE CONTRATADO PARA EL DIPLOMADO, COMO PARTE DE LOS PRODUCTOS DE SU CONTRATACIÓN.
2. EN EL CASO DE LOS CENTROS REGIONALES QUE NO CUENTAN CON DIPLOMADO, LA CONFERNECIA SE REALIZARÍA EN EL PERIODO EN QUE SE REALICE EL CURSO DE ALTO NIVEL</t>
        </r>
      </text>
    </comment>
    <comment ref="G10" authorId="0">
      <text>
        <r>
          <rPr>
            <b/>
            <sz val="9"/>
            <color indexed="81"/>
            <rFont val="Tahoma"/>
            <family val="2"/>
          </rPr>
          <t>lilian judith coto thompson:</t>
        </r>
        <r>
          <rPr>
            <sz val="9"/>
            <color indexed="81"/>
            <rFont val="Tahoma"/>
            <family val="2"/>
          </rPr>
          <t xml:space="preserve">
1. </t>
        </r>
        <r>
          <rPr>
            <sz val="12"/>
            <color indexed="81"/>
            <rFont val="Tahoma"/>
            <family val="2"/>
          </rPr>
          <t>EN EL CASO DE LOS CENTROS QUE UCENTAN CON DIPLOMADOS, LACONFERENICIA SE REALIZA EN EL MISMO PERIODO YLA IMPARTE EL DOCENTE CONTRATADO PARA EL DIPLOMADO, COMO PARTE DE LOS PRODUCTOS DE SU CONTRATACIÓN.
2. EN EL CASO DE LOS CENTROS REGIONALES QUE NO CUENTAN CON DIPLOMADO, LA CONFERNECIA SE REALIZARÍA EN EL PERIODO EN QUE SE REALICE EL CURSO DE ALTO NIVEL</t>
        </r>
      </text>
    </comment>
    <comment ref="E11" authorId="1">
      <text>
        <r>
          <rPr>
            <b/>
            <sz val="9"/>
            <color indexed="81"/>
            <rFont val="Tahoma"/>
            <family val="2"/>
          </rPr>
          <t>cesar:</t>
        </r>
        <r>
          <rPr>
            <sz val="9"/>
            <color indexed="81"/>
            <rFont val="Tahoma"/>
            <family val="2"/>
          </rPr>
          <t xml:space="preserve">
1 docente nacional
+</t>
        </r>
      </text>
    </comment>
    <comment ref="G11" authorId="1">
      <text>
        <r>
          <rPr>
            <b/>
            <sz val="9"/>
            <color indexed="81"/>
            <rFont val="Tahoma"/>
            <family val="2"/>
          </rPr>
          <t>cesar:</t>
        </r>
        <r>
          <rPr>
            <sz val="9"/>
            <color indexed="81"/>
            <rFont val="Tahoma"/>
            <family val="2"/>
          </rPr>
          <t xml:space="preserve">
1 docente nacional
+</t>
        </r>
      </text>
    </comment>
    <comment ref="E12" authorId="1">
      <text>
        <r>
          <rPr>
            <b/>
            <sz val="9"/>
            <color indexed="81"/>
            <rFont val="Tahoma"/>
            <family val="2"/>
          </rPr>
          <t>cesar:</t>
        </r>
        <r>
          <rPr>
            <sz val="9"/>
            <color indexed="81"/>
            <rFont val="Tahoma"/>
            <family val="2"/>
          </rPr>
          <t xml:space="preserve">
2 docente internacional</t>
        </r>
      </text>
    </comment>
    <comment ref="G12" authorId="1">
      <text>
        <r>
          <rPr>
            <b/>
            <sz val="9"/>
            <color indexed="81"/>
            <rFont val="Tahoma"/>
            <family val="2"/>
          </rPr>
          <t>cesar:</t>
        </r>
        <r>
          <rPr>
            <sz val="9"/>
            <color indexed="81"/>
            <rFont val="Tahoma"/>
            <family val="2"/>
          </rPr>
          <t xml:space="preserve">
2 docente internacional</t>
        </r>
      </text>
    </comment>
    <comment ref="G14" authorId="1">
      <text>
        <r>
          <rPr>
            <b/>
            <sz val="9"/>
            <color indexed="81"/>
            <rFont val="Tahoma"/>
            <family val="2"/>
          </rPr>
          <t>cesar:</t>
        </r>
        <r>
          <rPr>
            <sz val="9"/>
            <color indexed="81"/>
            <rFont val="Tahoma"/>
            <family val="2"/>
          </rPr>
          <t xml:space="preserve">
Logistica</t>
        </r>
      </text>
    </comment>
    <comment ref="G15" authorId="1">
      <text>
        <r>
          <rPr>
            <b/>
            <sz val="9"/>
            <color indexed="81"/>
            <rFont val="Tahoma"/>
            <family val="2"/>
          </rPr>
          <t>cesar:</t>
        </r>
        <r>
          <rPr>
            <sz val="9"/>
            <color indexed="81"/>
            <rFont val="Tahoma"/>
            <family val="2"/>
          </rPr>
          <t xml:space="preserve">
logística</t>
        </r>
      </text>
    </comment>
    <comment ref="E16" authorId="2">
      <text>
        <r>
          <rPr>
            <b/>
            <sz val="9"/>
            <color indexed="81"/>
            <rFont val="Tahoma"/>
            <family val="2"/>
          </rPr>
          <t>USUARIO:</t>
        </r>
        <r>
          <rPr>
            <sz val="9"/>
            <color indexed="81"/>
            <rFont val="Tahoma"/>
            <family val="2"/>
          </rPr>
          <t xml:space="preserve">
</t>
        </r>
        <r>
          <rPr>
            <sz val="14"/>
            <color indexed="81"/>
            <rFont val="Tahoma"/>
            <family val="2"/>
          </rPr>
          <t>numero de alianzas vigentes o en ejecución</t>
        </r>
      </text>
    </comment>
    <comment ref="G16" authorId="1">
      <text>
        <r>
          <rPr>
            <b/>
            <sz val="9"/>
            <color indexed="81"/>
            <rFont val="Tahoma"/>
            <family val="2"/>
          </rPr>
          <t>cesar:</t>
        </r>
        <r>
          <rPr>
            <sz val="9"/>
            <color indexed="81"/>
            <rFont val="Tahoma"/>
            <family val="2"/>
          </rPr>
          <t xml:space="preserve">
2 docente internacional
1 docente nacional</t>
        </r>
      </text>
    </comment>
    <comment ref="E17" authorId="2">
      <text>
        <r>
          <rPr>
            <b/>
            <sz val="9"/>
            <color indexed="81"/>
            <rFont val="Tahoma"/>
            <family val="2"/>
          </rPr>
          <t>USUARIO:</t>
        </r>
        <r>
          <rPr>
            <sz val="9"/>
            <color indexed="81"/>
            <rFont val="Tahoma"/>
            <family val="2"/>
          </rPr>
          <t xml:space="preserve">
numero de alianzas vigentes o en ejecución</t>
        </r>
      </text>
    </comment>
    <comment ref="G18" authorId="1">
      <text>
        <r>
          <rPr>
            <b/>
            <sz val="9"/>
            <color indexed="81"/>
            <rFont val="Tahoma"/>
            <family val="2"/>
          </rPr>
          <t>cesar:</t>
        </r>
        <r>
          <rPr>
            <sz val="9"/>
            <color indexed="81"/>
            <rFont val="Tahoma"/>
            <family val="2"/>
          </rPr>
          <t xml:space="preserve">
1. docnte nacional</t>
        </r>
      </text>
    </comment>
    <comment ref="G19" authorId="1">
      <text>
        <r>
          <rPr>
            <b/>
            <sz val="9"/>
            <color indexed="81"/>
            <rFont val="Tahoma"/>
            <family val="2"/>
          </rPr>
          <t>cesar:</t>
        </r>
        <r>
          <rPr>
            <sz val="9"/>
            <color indexed="81"/>
            <rFont val="Tahoma"/>
            <family val="2"/>
          </rPr>
          <t xml:space="preserve">
1. docnte nacional</t>
        </r>
      </text>
    </comment>
    <comment ref="G20" authorId="1">
      <text>
        <r>
          <rPr>
            <b/>
            <sz val="9"/>
            <color indexed="81"/>
            <rFont val="Tahoma"/>
            <family val="2"/>
          </rPr>
          <t>cesar:</t>
        </r>
        <r>
          <rPr>
            <sz val="9"/>
            <color indexed="81"/>
            <rFont val="Tahoma"/>
            <family val="2"/>
          </rPr>
          <t xml:space="preserve">
1 docente nacional</t>
        </r>
      </text>
    </comment>
    <comment ref="G24" authorId="1">
      <text>
        <r>
          <rPr>
            <b/>
            <sz val="9"/>
            <color indexed="81"/>
            <rFont val="Tahoma"/>
            <family val="2"/>
          </rPr>
          <t>cesar:</t>
        </r>
        <r>
          <rPr>
            <sz val="9"/>
            <color indexed="81"/>
            <rFont val="Tahoma"/>
            <family val="2"/>
          </rPr>
          <t xml:space="preserve">
1.1 docente FLACSO</t>
        </r>
      </text>
    </comment>
    <comment ref="G25" authorId="1">
      <text>
        <r>
          <rPr>
            <b/>
            <sz val="9"/>
            <color indexed="81"/>
            <rFont val="Tahoma"/>
            <family val="2"/>
          </rPr>
          <t>cesar:</t>
        </r>
        <r>
          <rPr>
            <sz val="9"/>
            <color indexed="81"/>
            <rFont val="Tahoma"/>
            <family val="2"/>
          </rPr>
          <t xml:space="preserve">
1. 1 docente FLACSO</t>
        </r>
      </text>
    </comment>
  </commentList>
</comments>
</file>

<file path=xl/sharedStrings.xml><?xml version="1.0" encoding="utf-8"?>
<sst xmlns="http://schemas.openxmlformats.org/spreadsheetml/2006/main" count="25199" uniqueCount="2111">
  <si>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</si>
  <si>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</si>
  <si>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</si>
  <si>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</si>
  <si>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</si>
  <si>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</si>
  <si>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</si>
  <si>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</si>
  <si>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</si>
  <si>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</si>
  <si>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</si>
  <si>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</si>
  <si>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</si>
  <si>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</si>
  <si>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</si>
  <si>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</si>
  <si>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</si>
  <si>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</si>
  <si>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</si>
  <si>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</si>
  <si>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</si>
  <si>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</si>
  <si>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</si>
  <si>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</si>
  <si>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</si>
  <si>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</si>
  <si>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</si>
  <si>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</si>
  <si>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</si>
  <si>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</si>
  <si>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</si>
  <si>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</si>
  <si>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</si>
  <si>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</si>
  <si>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</si>
  <si>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</si>
  <si>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</si>
  <si>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</si>
  <si>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</si>
  <si>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</si>
  <si>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</si>
  <si>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</si>
  <si>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</si>
  <si>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</si>
  <si>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</si>
  <si>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</si>
  <si>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</si>
  <si>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</si>
  <si>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</si>
  <si>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</si>
  <si>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</si>
  <si>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</si>
  <si>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</si>
  <si>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</si>
  <si>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</si>
  <si>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</si>
  <si>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</si>
  <si>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</si>
  <si>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</si>
  <si>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</si>
  <si>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</si>
  <si>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</si>
  <si>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</si>
  <si>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</si>
  <si>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</si>
  <si>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</si>
  <si>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</si>
  <si>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</si>
  <si>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</si>
  <si>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</si>
  <si>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</si>
  <si>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</si>
  <si>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</si>
  <si>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</si>
  <si>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</si>
  <si>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</si>
  <si>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</si>
  <si>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Lunes, 08 de febrero del 2016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</si>
  <si>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</si>
  <si>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</si>
  <si>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</si>
  <si>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</si>
  <si>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</si>
  <si>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</si>
  <si>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</si>
  <si>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</si>
  <si>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</si>
  <si>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</si>
  <si>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</si>
  <si>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</si>
  <si>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</si>
  <si>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</si>
  <si>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</si>
  <si>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</si>
  <si>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</si>
  <si>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</si>
  <si>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</si>
  <si>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</si>
  <si>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</si>
  <si>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</si>
  <si>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</si>
  <si>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</si>
  <si>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</si>
  <si>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</si>
  <si>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</si>
  <si>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</si>
  <si>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</si>
  <si>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</si>
  <si>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</si>
  <si>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</si>
  <si>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</si>
  <si>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</si>
  <si>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</si>
  <si>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</si>
  <si>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</si>
  <si>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</si>
  <si>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</si>
  <si>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</si>
  <si>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</si>
  <si>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</si>
  <si>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</si>
  <si>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</si>
  <si>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</si>
  <si>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</si>
  <si>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</si>
  <si>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</si>
  <si>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</si>
  <si>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</si>
  <si>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</si>
  <si>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</si>
  <si>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</si>
  <si>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</si>
  <si>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</si>
  <si>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</si>
  <si>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</si>
  <si>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</si>
  <si>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</si>
  <si>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</si>
  <si>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</si>
  <si>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</si>
  <si>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</si>
  <si>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</si>
  <si>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</si>
  <si>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</si>
  <si>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</si>
  <si>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</si>
  <si>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</si>
  <si>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</si>
  <si>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</si>
  <si>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</si>
  <si>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</si>
  <si>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</si>
  <si>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</si>
  <si>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</si>
  <si>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</si>
  <si>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</si>
  <si>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</si>
  <si>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</si>
  <si>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</si>
  <si>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</si>
  <si>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</si>
  <si>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</si>
  <si>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</si>
  <si>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</si>
  <si>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</si>
  <si>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</si>
  <si>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</si>
  <si>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</si>
  <si>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</si>
  <si>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</si>
  <si>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</si>
  <si>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</si>
  <si>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</si>
  <si>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</si>
  <si>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</si>
  <si>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</si>
  <si>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</si>
  <si>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</si>
  <si>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</si>
  <si>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</si>
  <si>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</si>
  <si>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</si>
  <si>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</si>
  <si>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</si>
  <si>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</si>
  <si>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</si>
  <si>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</si>
  <si>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</si>
  <si>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</si>
  <si>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</si>
  <si>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</si>
  <si>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</si>
  <si>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</si>
  <si>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</si>
  <si>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</si>
  <si>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</si>
  <si>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</si>
  <si>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</si>
  <si>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</si>
  <si>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</si>
  <si>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</si>
  <si>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</si>
  <si>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</si>
  <si>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</si>
  <si>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</si>
  <si>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</si>
  <si>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</si>
  <si>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</si>
  <si>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</si>
  <si>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</si>
  <si>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</si>
  <si>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</si>
  <si>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</si>
  <si>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</si>
  <si>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</si>
  <si>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</si>
  <si>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</si>
  <si>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</si>
  <si>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</si>
  <si>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</si>
  <si>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</si>
  <si>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</si>
  <si>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</si>
  <si>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</si>
  <si>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</si>
  <si>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</si>
  <si>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</si>
  <si>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</si>
  <si>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</si>
  <si>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</si>
  <si>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</si>
  <si>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</si>
  <si>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</si>
  <si>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</si>
  <si>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</si>
  <si>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</si>
  <si>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</si>
  <si>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</si>
  <si>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</si>
  <si>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</si>
  <si>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</si>
  <si>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</si>
  <si>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</si>
  <si>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</si>
  <si>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</si>
  <si>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</si>
  <si>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</si>
  <si>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</si>
  <si>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</si>
  <si>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</si>
  <si>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</si>
  <si>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</si>
  <si>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</si>
  <si>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</si>
  <si>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</si>
  <si>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</si>
  <si>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</si>
  <si>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</si>
  <si>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</si>
  <si>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</si>
  <si>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</si>
  <si>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</si>
  <si>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</si>
  <si>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</si>
  <si>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</si>
  <si>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</si>
  <si>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</si>
  <si>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</si>
  <si>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</si>
  <si>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</si>
  <si>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</si>
  <si>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</si>
  <si>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</si>
  <si>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</si>
  <si>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</si>
  <si>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</si>
  <si>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</si>
  <si>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</si>
  <si>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</si>
  <si>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</si>
  <si>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</si>
  <si>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</si>
  <si>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</si>
  <si>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</si>
  <si>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</si>
  <si>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</si>
  <si>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</si>
  <si>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</si>
  <si>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</si>
  <si>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</si>
  <si>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</si>
  <si>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</si>
  <si>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</si>
  <si>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</si>
  <si>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</si>
  <si>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</si>
  <si>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</si>
  <si>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</si>
  <si>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</si>
  <si>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</si>
  <si>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</si>
  <si>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</si>
  <si>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</si>
  <si>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</si>
  <si>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</si>
  <si>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</si>
  <si>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</si>
  <si>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</si>
  <si>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</si>
  <si>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</si>
  <si>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</si>
  <si>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</si>
  <si>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</si>
  <si>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</si>
  <si>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</si>
  <si>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</si>
  <si>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</si>
  <si>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</si>
  <si>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</si>
  <si>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</si>
  <si>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</si>
  <si>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</si>
  <si>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</si>
  <si>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</si>
  <si>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</si>
  <si>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</si>
  <si>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</si>
  <si>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</si>
  <si>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</si>
  <si>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</si>
  <si>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</si>
  <si>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</si>
  <si>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</si>
  <si>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</si>
  <si>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</si>
  <si>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</si>
  <si>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</si>
  <si>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</si>
  <si>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</si>
  <si>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</si>
  <si>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</si>
  <si>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</si>
  <si>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</si>
  <si>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</si>
  <si>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</si>
  <si>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</si>
  <si>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</si>
  <si>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</si>
  <si>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</si>
  <si>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</si>
  <si>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</si>
  <si>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</si>
  <si>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</si>
  <si>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</si>
  <si>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</si>
  <si>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</si>
  <si>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</si>
  <si>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</si>
  <si>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</si>
  <si>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</si>
  <si>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</si>
  <si>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</si>
  <si>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</si>
  <si>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</si>
  <si>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</si>
  <si>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</si>
  <si>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</si>
  <si>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</si>
  <si>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</si>
  <si>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</si>
  <si>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</si>
  <si>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</si>
  <si>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</si>
  <si>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</si>
  <si>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</si>
  <si>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</si>
  <si>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</si>
  <si>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</si>
  <si>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</si>
  <si>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</si>
  <si>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</si>
  <si>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</si>
  <si>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</si>
  <si>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</si>
  <si>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</si>
  <si>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</si>
  <si>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</si>
  <si>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</si>
  <si>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</si>
  <si>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</si>
  <si>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</si>
  <si>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</si>
  <si>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</si>
  <si>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</si>
  <si>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</si>
  <si>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</si>
  <si>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</si>
  <si>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</si>
  <si>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</si>
  <si>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</si>
  <si>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</si>
  <si>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</si>
  <si>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</si>
  <si>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</si>
  <si>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</si>
  <si>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</si>
  <si>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</si>
  <si>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</si>
  <si>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</si>
  <si>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</si>
  <si>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</si>
  <si>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</si>
  <si>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</si>
  <si>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</si>
  <si>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</si>
  <si>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</si>
  <si>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</si>
  <si>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</si>
  <si>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</si>
  <si>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</si>
  <si>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</si>
  <si>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</si>
  <si>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</si>
  <si>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</si>
  <si>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</si>
  <si>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</si>
  <si>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</si>
  <si>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</si>
  <si>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</si>
  <si>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</si>
  <si>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</si>
  <si>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</si>
  <si>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</si>
  <si>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</si>
  <si>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</si>
  <si>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</si>
  <si>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</si>
  <si>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</si>
  <si>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</si>
  <si>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</si>
  <si>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</si>
  <si>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</si>
  <si>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</si>
  <si>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</si>
  <si>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</si>
  <si>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</si>
  <si>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</si>
  <si>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</si>
  <si>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</si>
  <si>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</si>
  <si>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</si>
  <si>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</si>
  <si>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</si>
  <si>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</si>
  <si>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</si>
  <si>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</si>
  <si>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</si>
  <si>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</si>
  <si>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</si>
  <si>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</si>
  <si>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</si>
  <si>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</si>
  <si>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</si>
  <si>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</si>
  <si>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</si>
  <si>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</si>
  <si>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</si>
  <si>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</si>
  <si>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</si>
  <si>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</si>
  <si>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</si>
  <si>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</si>
  <si>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</si>
  <si>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</si>
  <si>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</si>
  <si>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</si>
  <si>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</si>
  <si>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</si>
  <si>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</si>
  <si>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</si>
  <si>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</si>
  <si>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</si>
  <si>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</si>
  <si>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</si>
  <si>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</si>
  <si>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</si>
  <si>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</si>
  <si>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</si>
  <si>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</si>
  <si>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</si>
  <si>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</si>
  <si>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</si>
  <si>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</si>
  <si>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</si>
  <si>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</si>
  <si>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</si>
  <si>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</si>
  <si>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</si>
  <si>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</si>
  <si>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</si>
  <si>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</si>
  <si>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</si>
  <si>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</si>
  <si>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</si>
  <si>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</si>
  <si>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</si>
  <si>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</si>
  <si>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</si>
  <si>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</si>
  <si>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</si>
  <si>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</si>
  <si>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</si>
  <si>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</si>
  <si>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</si>
  <si>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</si>
  <si>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</si>
  <si>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</si>
  <si>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</si>
  <si>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</si>
  <si>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</si>
  <si>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</si>
  <si>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</si>
  <si>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</si>
  <si>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</si>
  <si>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</si>
  <si>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</si>
  <si>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</si>
  <si>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</si>
  <si>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</si>
  <si>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</si>
  <si>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</si>
  <si>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</si>
  <si>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</si>
  <si>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</si>
  <si>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</si>
  <si>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</si>
  <si>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</si>
  <si>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</si>
  <si>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</si>
  <si>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</si>
  <si>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</si>
  <si>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</si>
  <si>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</si>
  <si>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</si>
  <si>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</si>
  <si>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</si>
  <si>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</si>
  <si>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</si>
  <si>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</si>
  <si>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</si>
  <si>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</si>
  <si>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</si>
  <si>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</si>
  <si>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</si>
  <si>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</si>
  <si>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</si>
  <si>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</si>
  <si>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</si>
  <si>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</si>
  <si>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</si>
  <si>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</si>
  <si>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</si>
  <si>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</si>
  <si>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</si>
  <si>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</si>
  <si>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</si>
  <si>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</si>
  <si>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</si>
  <si>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</si>
  <si>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</si>
  <si>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</si>
  <si>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</si>
  <si>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</si>
  <si>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</si>
  <si>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</si>
  <si>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</si>
  <si>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</si>
  <si>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</si>
  <si>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</si>
  <si>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</si>
  <si>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</si>
  <si>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</si>
  <si>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</si>
  <si>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</si>
  <si>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</si>
  <si>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</si>
  <si>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</si>
  <si>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</si>
  <si>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</si>
  <si>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</si>
  <si>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</si>
  <si>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</si>
  <si>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</si>
  <si>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</si>
  <si>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</si>
  <si>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</si>
  <si>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</si>
  <si>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</si>
  <si>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</si>
  <si>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</si>
  <si>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</si>
  <si>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</si>
  <si>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</si>
  <si>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</si>
  <si>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</si>
  <si>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</si>
  <si>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</si>
  <si>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</si>
  <si>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</si>
  <si>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</si>
  <si>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</si>
  <si>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</si>
  <si>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</si>
  <si>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</si>
  <si>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</si>
  <si>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</si>
  <si>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</si>
  <si>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</si>
  <si>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</si>
  <si>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</si>
  <si>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</si>
  <si>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</si>
  <si>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</si>
  <si>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</si>
  <si>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</si>
  <si>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</si>
  <si>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</si>
  <si>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</si>
  <si>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</si>
  <si>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</si>
  <si>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</si>
  <si>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</si>
  <si>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</si>
  <si>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</si>
  <si>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</si>
  <si>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</si>
  <si>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</si>
  <si>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</si>
  <si>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</si>
  <si>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</si>
  <si>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</si>
  <si>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</si>
  <si>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</si>
  <si>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</si>
  <si>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</si>
  <si>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</si>
  <si>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</si>
  <si>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</si>
  <si>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</si>
  <si>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</si>
  <si>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</si>
  <si>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</si>
  <si>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</si>
  <si>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</si>
  <si>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</si>
  <si>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</si>
  <si>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</si>
  <si>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</si>
  <si>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</si>
  <si>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</si>
  <si>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</si>
  <si>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</si>
  <si>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</si>
  <si>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</si>
  <si>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</si>
  <si>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</si>
  <si>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</si>
  <si>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</si>
  <si>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</si>
  <si>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</si>
  <si>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</si>
  <si>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</si>
  <si>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</si>
  <si>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</si>
  <si>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</si>
  <si>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</si>
  <si>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</si>
  <si>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</si>
  <si>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</si>
  <si>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</si>
  <si>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</si>
  <si>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</si>
  <si>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</si>
  <si>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</si>
  <si>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</si>
  <si>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</si>
  <si>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</si>
  <si>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</si>
  <si>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</si>
  <si>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</si>
  <si>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</si>
  <si>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</si>
  <si>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</si>
  <si>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</si>
  <si>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</si>
  <si>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</si>
  <si>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</si>
  <si>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</si>
  <si>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</si>
  <si>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</si>
  <si>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</si>
  <si>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</si>
  <si>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</si>
  <si>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</si>
  <si>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</si>
  <si>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</si>
  <si>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</si>
  <si>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2017</t>
  </si>
  <si>
    <t>cifras en L.</t>
  </si>
  <si>
    <t>Dimensiones</t>
  </si>
  <si>
    <t>Objeto de Gasto</t>
  </si>
  <si>
    <t>Descripción de Cuenta</t>
  </si>
  <si>
    <t>Programa / Proyecto 2017</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</si>
  <si>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</si>
  <si>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</si>
  <si>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</si>
  <si>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</si>
  <si>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</si>
  <si>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</si>
  <si>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</si>
  <si>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</si>
  <si>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</si>
  <si>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</si>
  <si>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</si>
  <si>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</si>
  <si>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</si>
  <si>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</si>
  <si>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</si>
  <si>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</si>
  <si>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</si>
  <si>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</si>
  <si>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</si>
  <si>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</si>
  <si>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</si>
  <si>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</si>
  <si>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</si>
  <si>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</si>
  <si>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</si>
  <si>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</si>
  <si>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</si>
  <si>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</si>
  <si>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</si>
  <si>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</si>
  <si>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</si>
  <si>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</si>
  <si>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</si>
  <si>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</si>
  <si>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</si>
  <si>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</si>
  <si>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</si>
  <si>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</si>
  <si>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</si>
  <si>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</si>
  <si>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</si>
  <si>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</si>
  <si>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</si>
  <si>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</si>
  <si>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</si>
  <si>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</si>
  <si>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</si>
  <si>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</si>
  <si>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</si>
  <si>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</si>
  <si>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</si>
  <si>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</si>
  <si>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</si>
  <si>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</si>
  <si>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</si>
  <si>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</si>
  <si>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</si>
  <si>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</si>
  <si>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</si>
  <si>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</si>
  <si>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</si>
  <si>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</si>
  <si>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</si>
  <si>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</si>
  <si>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</si>
  <si>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</si>
  <si>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</si>
  <si>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</si>
  <si>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</si>
  <si>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</si>
  <si>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</si>
  <si>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</si>
  <si>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</si>
  <si>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</si>
  <si>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</si>
  <si>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</si>
  <si>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</si>
  <si>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</si>
  <si>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</si>
  <si>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</si>
  <si>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</si>
  <si>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</si>
  <si>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</si>
  <si>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</si>
  <si>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</si>
  <si>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</si>
  <si>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</si>
  <si>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</si>
  <si>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</si>
  <si>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</si>
  <si>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</si>
  <si>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</si>
  <si>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</si>
  <si>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</si>
  <si>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</si>
  <si>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</si>
  <si>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</si>
  <si>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</si>
  <si>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</si>
  <si>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</si>
  <si>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</si>
  <si>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</si>
  <si>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</si>
  <si>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</si>
  <si>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</si>
  <si>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</si>
  <si>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</si>
  <si>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</si>
  <si>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</si>
  <si>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</si>
  <si>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</si>
  <si>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</si>
  <si>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</si>
  <si>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</si>
  <si>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</si>
  <si>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</si>
  <si>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</si>
  <si>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</si>
  <si>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</si>
  <si>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</si>
  <si>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</si>
  <si>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</si>
  <si>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</si>
  <si>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</si>
  <si>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</si>
  <si>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</si>
  <si>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</si>
  <si>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</si>
  <si>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</si>
  <si>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</si>
  <si>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</si>
  <si>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</si>
  <si>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</si>
  <si>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</si>
  <si>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</si>
  <si>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</si>
  <si>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</si>
  <si>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</si>
  <si>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</si>
  <si>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</si>
  <si>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</si>
  <si>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</si>
  <si>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</si>
  <si>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</si>
  <si>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</si>
  <si>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</si>
  <si>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</si>
  <si>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</si>
  <si>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</si>
  <si>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</si>
  <si>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</si>
  <si>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</si>
  <si>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</si>
  <si>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</si>
  <si>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</si>
  <si>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</si>
  <si>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</si>
  <si>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</si>
  <si>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</si>
  <si>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</si>
  <si>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</si>
  <si>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</si>
  <si>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</si>
  <si>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</si>
  <si>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</si>
  <si>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</si>
  <si>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</si>
  <si>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</si>
  <si>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</si>
  <si>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</si>
  <si>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</si>
  <si>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</si>
  <si>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</si>
  <si>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</si>
  <si>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</si>
  <si>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</si>
  <si>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</si>
  <si>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</si>
  <si>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</si>
  <si>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</si>
  <si>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</si>
  <si>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</si>
  <si>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</si>
  <si>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</si>
  <si>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</si>
  <si>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</si>
  <si>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</si>
  <si>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</si>
  <si>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</si>
  <si>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</si>
  <si>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</si>
  <si>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</si>
  <si>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</si>
  <si>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</si>
  <si>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</si>
  <si>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</si>
  <si>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</si>
  <si>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</si>
  <si>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</si>
  <si>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</si>
  <si>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</si>
  <si>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</si>
  <si>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</si>
  <si>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</si>
  <si>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</si>
  <si>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</si>
  <si>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</si>
  <si>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</si>
  <si>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</si>
  <si>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</si>
  <si>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</si>
  <si>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</si>
  <si>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</si>
  <si>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</si>
  <si>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</si>
  <si>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</si>
  <si>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</si>
  <si>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</si>
  <si>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</si>
  <si>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</si>
  <si>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</si>
  <si>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</si>
  <si>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</si>
  <si>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</si>
  <si>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</si>
  <si>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</si>
  <si>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</si>
  <si>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</si>
  <si>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</si>
  <si>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</si>
  <si>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</si>
  <si>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</si>
  <si>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</si>
  <si>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</si>
  <si>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</si>
  <si>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</si>
  <si>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</si>
  <si>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</si>
  <si>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</si>
  <si>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</si>
  <si>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</si>
  <si>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</si>
  <si>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</si>
  <si>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</si>
  <si>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</si>
  <si>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</si>
  <si>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</si>
  <si>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</si>
  <si>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</si>
  <si>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</si>
  <si>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</si>
  <si>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</si>
  <si>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</si>
  <si>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</si>
  <si>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</si>
  <si>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</si>
  <si>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</si>
  <si>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</si>
  <si>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</si>
  <si>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</si>
  <si>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</si>
  <si>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</si>
  <si>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</si>
  <si>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</si>
  <si>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</si>
  <si>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</si>
  <si>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</si>
  <si>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</si>
  <si>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</si>
  <si>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</si>
  <si>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</si>
  <si>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</si>
  <si>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</si>
  <si>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</si>
  <si>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</si>
  <si>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</si>
  <si>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</si>
  <si>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</si>
  <si>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</si>
  <si>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</si>
  <si>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</si>
  <si>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</si>
  <si>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</si>
  <si>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</si>
  <si>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</si>
  <si>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</si>
  <si>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</si>
  <si>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</si>
  <si>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</si>
  <si>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</si>
  <si>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</si>
  <si>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</si>
  <si>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</si>
  <si>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</si>
  <si>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</si>
  <si>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</si>
  <si>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</si>
  <si>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</si>
  <si>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</si>
  <si>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</si>
  <si>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</si>
  <si>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</si>
  <si>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</si>
  <si>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</si>
  <si>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</si>
  <si>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</si>
  <si>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</si>
  <si>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</si>
  <si>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</si>
  <si>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</si>
  <si>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</si>
  <si>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</si>
  <si>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</si>
  <si>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</si>
  <si>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</si>
  <si>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</si>
  <si>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</si>
  <si>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</si>
  <si>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</si>
  <si>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</si>
  <si>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</si>
  <si>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</si>
  <si>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</si>
  <si>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</si>
  <si>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</si>
  <si>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</si>
  <si>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</si>
  <si>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</si>
  <si>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</si>
  <si>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</si>
  <si>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</si>
  <si>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</si>
  <si>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</si>
  <si>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</si>
  <si>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</si>
  <si>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</si>
  <si>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</si>
  <si>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</si>
  <si>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</si>
  <si>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</si>
  <si>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</si>
  <si>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</si>
  <si>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</si>
  <si>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</si>
  <si>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</si>
  <si>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</si>
  <si>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</si>
  <si>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</si>
  <si>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</si>
  <si>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</si>
  <si>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</si>
  <si>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</si>
  <si>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</si>
  <si>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</si>
  <si>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</si>
  <si>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</si>
  <si>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</si>
  <si>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</si>
  <si>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</si>
  <si>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</si>
  <si>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</si>
  <si>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</si>
  <si>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</si>
  <si>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</si>
  <si>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</si>
  <si>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</si>
  <si>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</si>
  <si>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</si>
  <si>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</si>
  <si>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</si>
  <si>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</si>
  <si>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</si>
  <si>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</si>
  <si>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</si>
  <si>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</si>
  <si>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</si>
  <si>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</si>
  <si>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</si>
  <si>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</si>
  <si>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</si>
  <si>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</si>
  <si>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</si>
  <si>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</si>
  <si>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</si>
  <si>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</si>
  <si>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</si>
  <si>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</si>
  <si>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</si>
  <si>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</si>
  <si>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</si>
  <si>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</si>
  <si>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</si>
  <si>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</si>
  <si>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</si>
  <si>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</si>
  <si>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</si>
  <si>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</si>
  <si>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</si>
  <si>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</si>
  <si>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</si>
  <si>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</si>
  <si>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</si>
  <si>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</si>
  <si>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</si>
  <si>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</si>
  <si>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</si>
  <si>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</si>
  <si>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</si>
  <si>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</si>
  <si>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</si>
  <si>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</si>
  <si>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</si>
  <si>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</si>
  <si>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</si>
  <si>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</si>
  <si>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</si>
  <si>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</si>
  <si>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</si>
  <si>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</si>
  <si>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</si>
  <si>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</si>
  <si>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</si>
  <si>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</si>
  <si>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</si>
  <si>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</si>
  <si>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</si>
  <si>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</si>
  <si>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</si>
  <si>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</si>
  <si>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</si>
  <si>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</si>
  <si>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</si>
  <si>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</si>
  <si>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</si>
  <si>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</si>
  <si>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</si>
  <si>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</si>
  <si>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</si>
  <si>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</si>
  <si>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</si>
  <si>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</si>
  <si>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</si>
  <si>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</si>
  <si>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</si>
  <si>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</si>
  <si>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</si>
  <si>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</si>
  <si>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</si>
  <si>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</si>
  <si>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</si>
  <si>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</si>
  <si>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</si>
  <si>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</si>
  <si>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</si>
  <si>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</si>
  <si>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</si>
  <si>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</si>
  <si>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</si>
  <si>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</si>
  <si>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</si>
  <si>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</si>
  <si>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</si>
  <si>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</si>
  <si>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</si>
  <si>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</si>
  <si>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</si>
  <si>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</si>
  <si>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</si>
  <si>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</si>
  <si>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</si>
  <si>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</si>
  <si>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</si>
  <si>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</si>
  <si>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</si>
  <si>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</si>
  <si>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</si>
  <si>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</si>
  <si>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</si>
  <si>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</si>
  <si>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</si>
  <si>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</si>
  <si>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</si>
  <si>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</si>
  <si>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</si>
  <si>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</si>
  <si>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</si>
  <si>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</si>
  <si>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</si>
  <si>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</si>
  <si>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</si>
  <si>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</si>
  <si>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</si>
  <si>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</si>
  <si>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</si>
  <si>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</si>
  <si>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</si>
  <si>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</si>
  <si>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</si>
  <si>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</si>
  <si>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</si>
  <si>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</si>
  <si>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</si>
  <si>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</si>
  <si>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</si>
  <si>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</si>
  <si>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</si>
  <si>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</si>
  <si>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</si>
  <si>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</si>
  <si>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</si>
  <si>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</si>
  <si>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</si>
  <si>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</si>
  <si>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</si>
  <si>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</si>
  <si>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</si>
  <si>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</si>
  <si>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</si>
  <si>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</si>
  <si>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</si>
  <si>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</si>
  <si>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</si>
  <si>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</si>
  <si>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</si>
  <si>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</si>
  <si>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</si>
  <si>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</si>
  <si>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</si>
  <si>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</si>
  <si>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</si>
  <si>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</si>
  <si>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</si>
  <si>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</si>
  <si>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</si>
  <si>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</si>
  <si>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</si>
  <si>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</si>
  <si>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</si>
  <si>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</si>
  <si>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</si>
  <si>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</si>
  <si>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</si>
  <si>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</si>
  <si>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</si>
  <si>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</si>
  <si>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</si>
  <si>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</si>
  <si>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</si>
  <si>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</si>
  <si>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</si>
  <si>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</si>
  <si>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</si>
  <si>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</si>
  <si>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</si>
  <si>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</si>
  <si>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</si>
  <si>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</si>
  <si>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</si>
  <si>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</si>
  <si>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</si>
  <si>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</si>
  <si>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</si>
  <si>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</si>
  <si>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</si>
  <si>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</si>
  <si>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</si>
  <si>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</si>
  <si>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</si>
  <si>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</si>
  <si>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</si>
  <si>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</si>
  <si>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</si>
  <si>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</si>
  <si>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</si>
  <si>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</si>
  <si>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</si>
  <si>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</si>
  <si>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</si>
  <si>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</si>
  <si>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</si>
  <si>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</si>
  <si>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</si>
  <si>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</si>
  <si>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</si>
  <si>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</si>
  <si>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</si>
  <si>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</si>
  <si>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</si>
  <si>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</si>
  <si>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</si>
  <si>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</si>
  <si>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</si>
  <si>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</si>
  <si>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</si>
  <si>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</si>
  <si>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</si>
  <si>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</si>
  <si>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</si>
  <si>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</si>
  <si>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</si>
  <si>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</si>
  <si>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</si>
  <si>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</si>
  <si>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</si>
  <si>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</si>
  <si>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</si>
  <si>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Lápices</t>
  </si>
  <si>
    <t>Marcadores</t>
  </si>
  <si>
    <t>Cuadernos</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</si>
  <si>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</si>
  <si>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</si>
  <si>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</si>
  <si>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</si>
  <si>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</si>
  <si>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</si>
  <si>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</si>
  <si>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</si>
  <si>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</si>
  <si>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</si>
  <si>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</si>
  <si>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</si>
  <si>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</si>
  <si>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</si>
  <si>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</si>
  <si>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</si>
  <si>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</si>
  <si>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</si>
  <si>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</si>
  <si>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</si>
  <si>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</si>
  <si>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</si>
  <si>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</si>
  <si>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</si>
  <si>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</si>
  <si>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</si>
  <si>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</si>
  <si>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</si>
  <si>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</si>
  <si>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</si>
  <si>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</si>
  <si>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</si>
  <si>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</si>
  <si>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</si>
  <si>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</si>
  <si>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</si>
  <si>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</si>
  <si>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</si>
  <si>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</si>
  <si>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</si>
  <si>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</si>
  <si>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</si>
  <si>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</si>
  <si>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</si>
  <si>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</si>
  <si>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</si>
  <si>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</si>
  <si>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INVESTIGACION CIENTÍFICA</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</si>
  <si>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</si>
  <si>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</si>
  <si>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</si>
  <si>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</si>
  <si>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</si>
  <si>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</si>
  <si>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</si>
  <si>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</si>
  <si>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</si>
  <si>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</si>
  <si>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</si>
  <si>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</si>
  <si>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</si>
  <si>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</si>
  <si>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</si>
  <si>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</si>
  <si>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</si>
  <si>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</si>
  <si>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</si>
  <si>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</si>
  <si>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</si>
  <si>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</si>
  <si>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</si>
  <si>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</si>
  <si>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</si>
  <si>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</si>
  <si>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</si>
  <si>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</si>
  <si>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</si>
  <si>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</si>
  <si>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</si>
  <si>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</si>
  <si>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</si>
  <si>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</si>
  <si>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</si>
  <si>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</si>
  <si>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</si>
  <si>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</si>
  <si>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</si>
  <si>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</si>
  <si>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</si>
  <si>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</si>
  <si>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</si>
  <si>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</si>
  <si>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</si>
  <si>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</si>
  <si>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</si>
  <si>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</si>
  <si>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</si>
  <si>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</si>
  <si>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</si>
  <si>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</si>
  <si>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</si>
  <si>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</si>
  <si>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</si>
  <si>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</si>
  <si>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</si>
  <si>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</si>
  <si>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</si>
  <si>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</si>
  <si>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</si>
  <si>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</si>
  <si>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</si>
  <si>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</si>
  <si>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</si>
  <si>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</si>
  <si>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</si>
  <si>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</si>
  <si>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</si>
  <si>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</si>
  <si>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</si>
  <si>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</si>
  <si>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</si>
  <si>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</si>
  <si>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</si>
  <si>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</si>
  <si>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</si>
  <si>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</si>
  <si>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</si>
  <si>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</si>
  <si>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</si>
  <si>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</si>
  <si>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</si>
  <si>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</si>
  <si>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</si>
  <si>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</si>
  <si>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</si>
  <si>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</si>
  <si>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</si>
  <si>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</si>
  <si>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</si>
  <si>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</si>
  <si>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</si>
  <si>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</si>
  <si>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</si>
  <si>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</si>
  <si>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</si>
  <si>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</si>
  <si>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</si>
  <si>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</si>
  <si>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</si>
  <si>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</si>
  <si>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</si>
  <si>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</si>
  <si>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</si>
  <si>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</si>
  <si>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</si>
  <si>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</si>
  <si>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</si>
  <si>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</si>
  <si>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</si>
  <si>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</si>
  <si>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</si>
  <si>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</si>
  <si>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</si>
  <si>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</si>
  <si>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</si>
  <si>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</si>
  <si>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</si>
  <si>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</si>
  <si>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</si>
  <si>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</si>
  <si>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</si>
  <si>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</si>
  <si>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</si>
  <si>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</si>
  <si>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</si>
  <si>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</si>
  <si>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</si>
  <si>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</si>
  <si>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</si>
  <si>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</si>
  <si>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</si>
  <si>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</si>
  <si>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</si>
  <si>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</si>
  <si>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</si>
  <si>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</si>
  <si>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</si>
  <si>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</si>
  <si>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</si>
  <si>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</si>
  <si>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</si>
  <si>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</si>
  <si>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</si>
  <si>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</si>
  <si>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</si>
  <si>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</si>
  <si>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</si>
  <si>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</si>
  <si>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</si>
  <si>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</si>
  <si>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</si>
  <si>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</si>
  <si>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</si>
  <si>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</si>
  <si>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</si>
  <si>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</si>
  <si>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</si>
  <si>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</si>
  <si>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</si>
  <si>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</si>
  <si>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</si>
  <si>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</si>
  <si>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</si>
  <si>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</si>
  <si>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</si>
  <si>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</si>
  <si>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</si>
  <si>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</si>
  <si>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</si>
  <si>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</si>
  <si>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</si>
  <si>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</si>
  <si>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</si>
  <si>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</si>
  <si>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</si>
  <si>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</si>
  <si>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</si>
  <si>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</si>
  <si>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</si>
  <si>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</si>
  <si>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</si>
  <si>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</si>
  <si>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</si>
  <si>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</si>
  <si>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</si>
  <si>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</si>
  <si>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</si>
  <si>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</si>
  <si>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</si>
  <si>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</si>
  <si>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</si>
  <si>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</si>
  <si>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</si>
  <si>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</si>
  <si>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</si>
  <si>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</si>
  <si>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</si>
  <si>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</si>
  <si>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</si>
  <si>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</si>
  <si>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</si>
  <si>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</si>
  <si>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</si>
  <si>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</si>
  <si>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</si>
  <si>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</si>
  <si>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</si>
  <si>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</si>
  <si>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</si>
  <si>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</si>
  <si>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1. 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</si>
  <si>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</si>
  <si>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</si>
  <si>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</si>
  <si>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</si>
  <si>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</si>
  <si>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</si>
  <si>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</si>
  <si>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</si>
  <si>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</si>
  <si>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</si>
  <si>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</si>
  <si>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</si>
  <si>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</si>
  <si>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</si>
  <si>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</si>
  <si>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</si>
  <si>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</si>
  <si>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</si>
  <si>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</si>
  <si>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</si>
  <si>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</si>
  <si>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</si>
  <si>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</si>
  <si>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</si>
  <si>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</si>
  <si>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</si>
  <si>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</si>
  <si>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</si>
  <si>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</si>
  <si>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</si>
  <si>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</si>
  <si>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</si>
  <si>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</si>
  <si>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</si>
  <si>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</si>
  <si>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</si>
  <si>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</si>
  <si>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</si>
  <si>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</si>
  <si>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</si>
  <si>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</si>
  <si>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</si>
  <si>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</si>
  <si>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</si>
  <si>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</si>
  <si>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</si>
  <si>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</si>
  <si>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</si>
  <si>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</si>
  <si>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</si>
  <si>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</si>
  <si>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</si>
  <si>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</si>
  <si>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</si>
  <si>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</si>
  <si>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</si>
  <si>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</si>
  <si>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</si>
  <si>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</si>
  <si>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</si>
  <si>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</si>
  <si>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</si>
  <si>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</si>
  <si>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</si>
  <si>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</si>
  <si>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</si>
  <si>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</si>
  <si>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</si>
  <si>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</si>
  <si>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</si>
  <si>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</si>
  <si>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</si>
  <si>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</si>
  <si>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</si>
  <si>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</si>
  <si>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</si>
  <si>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</si>
  <si>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</si>
  <si>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</si>
  <si>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</si>
  <si>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</si>
  <si>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</si>
  <si>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</si>
  <si>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</si>
  <si>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</si>
  <si>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</si>
  <si>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</si>
  <si>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</si>
  <si>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</si>
  <si>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</si>
  <si>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</si>
  <si>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</si>
  <si>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</si>
  <si>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</si>
  <si>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</si>
  <si>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</si>
  <si>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</si>
  <si>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</si>
  <si>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</si>
  <si>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</si>
  <si>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</si>
  <si>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</si>
  <si>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</si>
  <si>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</si>
  <si>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</si>
  <si>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</si>
  <si>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</si>
  <si>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</si>
  <si>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</si>
  <si>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</si>
  <si>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</si>
  <si>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</si>
  <si>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Diversificada la oferta curricular a nivel de la educación formal y no formal, a través de nuevas maestrías,  diplomados y cursos en las modalidades prescenciales, semi prescenciales y virtuales</t>
  </si>
  <si>
    <t>Número de nuevos curriculos de maestrìas, diplomados y cursos en el campo de las ciencias sociales</t>
  </si>
  <si>
    <t>1.1.a.1.1</t>
  </si>
  <si>
    <t xml:space="preserve">Elaboración y adaptación de propuestas curriculares, para maestrìas, diplomados y cursos </t>
  </si>
  <si>
    <t>Necesidad de  curriculo innovadores acordes a estandares internacionales y que contaran con referentes axiológicos que orienten la selección de contenidos y la coherencia entre estos.</t>
  </si>
  <si>
    <t>Documentos curriculares y sílabos de maestría, diplomados y cursos</t>
  </si>
  <si>
    <t>Docentes, investigadores,  estudiantes y profesionales de posgrados enciencias sociales</t>
  </si>
  <si>
    <t>Coordinación académica</t>
  </si>
  <si>
    <t>Desarrollas nuevas metodología de enseñanza bajo las modalidades virtual y semipresencial</t>
  </si>
  <si>
    <t>Número de modalidades de metodologías de enseñanza</t>
  </si>
  <si>
    <t>1.2.a.1.1</t>
  </si>
  <si>
    <t xml:space="preserve">Elaboración y adaptación de propuestas curriculares, de las nuevas asignaturas y planes de estudio en las maestrías, los diplomados y cursos en proceso de desarrollo bajo las modalidades virtual y semipresencial </t>
  </si>
  <si>
    <t>Facilitar el acceso a la diversidad educativa, haciendo uso de las nuevas tecnologías de educación</t>
  </si>
  <si>
    <t>Las propustas curriculaes bajo las modalidades virtual y semipresencial</t>
  </si>
  <si>
    <t>Coordinación Académica</t>
  </si>
  <si>
    <t>Desarrollados programas educativos a travès de la plataforma virtual</t>
  </si>
  <si>
    <t>1.2.a.1.2</t>
  </si>
  <si>
    <t>Uso, actualizaciòn y mantenimiento de la plataforma virtual</t>
  </si>
  <si>
    <t>En funcionamiento la plataforma virtual</t>
  </si>
  <si>
    <t xml:space="preserve">Plataforma virtual </t>
  </si>
  <si>
    <t>1. Establecidos y en proceso de ejecución, acuerdos de cooperacion  con diferentes instituciones y contraparte para el financiamiento de investigaciones</t>
  </si>
  <si>
    <t>1. Firmados al menos 4 acuerdos de cooperacion con diferentes instituciones para financiamiento de investigaciones</t>
  </si>
  <si>
    <t>2,1,a.1.1</t>
  </si>
  <si>
    <t>Fortalecer la red de instituciones estatales, no estatales,  organismos cooperantes e investigadores  vinculados a los ejes de investigación de FLACSO Honduras</t>
  </si>
  <si>
    <t>Elaboración, gestion de proyectos y  firma de convenios para la generación de fondos de financiamiento para investigaciones</t>
  </si>
  <si>
    <t>Plan de incidencia y agenda de gendas de trabajo aprobadas y en ejecución</t>
  </si>
  <si>
    <t>Instituciones estatales, no estatales,  organismos cooperantes e investigadores vinculados a los ejes de investigación</t>
  </si>
  <si>
    <t>Coordinación de investigación</t>
  </si>
  <si>
    <t>Contribuir a la generación de conocimiento científico sobre el que hacer de las ciencias sociales en Honduras</t>
  </si>
  <si>
    <t>Convenios firmados y documentos de proyecto</t>
  </si>
  <si>
    <t>Actores de las ciencias sociales, investigadores, estudiantes, instituciones de las ciencias sociales y población en general</t>
  </si>
  <si>
    <t xml:space="preserve">2. Investigaciones en proceso de desarrollo y  desarrolladas </t>
  </si>
  <si>
    <t>1,1  Cuatro proyectos de investigación presentados</t>
  </si>
  <si>
    <t>2.1.a.2.1</t>
  </si>
  <si>
    <t xml:space="preserve">Elaboración, recepción y evaluación de los proyectos de investigación.  </t>
  </si>
  <si>
    <t>1,2  Dos proyectos de investigaciones en proceso</t>
  </si>
  <si>
    <t xml:space="preserve">Monitoreo y desarrollo de los proyectos de investigación </t>
  </si>
  <si>
    <t xml:space="preserve">2.  Tres investigaciones realizadas </t>
  </si>
  <si>
    <t>2.1.a.2.2</t>
  </si>
  <si>
    <t>Presentacion y publicacion de resultados de los proyectos de investigación</t>
  </si>
  <si>
    <t>Documentos de proyectos de investigación</t>
  </si>
  <si>
    <t>Academia, instituciones que hacen intervención en los ejes temáticos y población en general</t>
  </si>
  <si>
    <t>3. Fortalecidas las capacidades de investigación de los profesionales de las ciencias sociales de Honduras en los ejes temáticos de FLACSO , mediante los proyectos de investigación,  maestrías, diplomado y cursos</t>
  </si>
  <si>
    <t xml:space="preserve"> a) Número de investigadores formados</t>
  </si>
  <si>
    <t>2,1,a.3.1</t>
  </si>
  <si>
    <t>Desarrollo y asesorias de proyectos de investigación de las maestrías, diplomados</t>
  </si>
  <si>
    <t xml:space="preserve">Contribuir a la formacion de los centistas sociales </t>
  </si>
  <si>
    <t xml:space="preserve">Documetos dediseño de maestría, diplomado y cursos b) listado de personas inscritas en las maestrías,  diplomados y cursos </t>
  </si>
  <si>
    <t>1. Establecidos convenios con diferentes instituciones y contraparte para el financiamiento de publicaciones</t>
  </si>
  <si>
    <t>1. Firmados al menos  3 convenios con diferentes instituciones para financiamiento de publicaciones</t>
  </si>
  <si>
    <t>2,1,b.1.1</t>
  </si>
  <si>
    <t>Identificación, elaboración de proyectos y firma de convenios para la generación de fondos de financiemianto para publicaciones</t>
  </si>
  <si>
    <t>2. Presentados los resultados de investigaciones sobre (nombres de ponencias) en congresos y foros nacionales e internacionales</t>
  </si>
  <si>
    <t>1. Número de ponencias presentadas en congresos y foros nacionales e internacionales</t>
  </si>
  <si>
    <t>2,1,b.2.1</t>
  </si>
  <si>
    <t>Participación y presentación de ponencias</t>
  </si>
  <si>
    <t>Contribuir a la generación de conocimiento científico sobre el quehacer de las ciencias sociales en Honduras</t>
  </si>
  <si>
    <t>Dar a conocer las investigaciones realizadas por FLACSO Honduras en el debate nacional e internacional</t>
  </si>
  <si>
    <t>Cartas de aceptación e informes de participación</t>
  </si>
  <si>
    <t>Sociedad nacional e internacional interesada en los temas presentados en las investigaciones</t>
  </si>
  <si>
    <t>Coordinaciones de investigación y academia de FLACSO Honduras</t>
  </si>
  <si>
    <t>Contribuir a la difusión de conocimiento científico de las ciencias sociales que pertinentes a los problemas sociales que enfrentan la realidad nacional, regional y en América Latina</t>
  </si>
  <si>
    <t>Listados de participación, fotografías y copias de las ponencias</t>
  </si>
  <si>
    <t>Estudiantes y docentes universitarios y actores institucionales vinculados a la investigación sobre las ciencias sociales</t>
  </si>
  <si>
    <t>1. Creado el sello editorial FLACSO Honduras para la publicación de libros, revistas y documentos</t>
  </si>
  <si>
    <t xml:space="preserve">1. Publicados (5) libro,  (6) cuadernos, (3) revistas, (2) informes </t>
  </si>
  <si>
    <t>2,1,c.1.1</t>
  </si>
  <si>
    <t>Aprobación de imagen editorial de FLACSO Honduras para la edición, diagramación, impresión y publicación de documentos</t>
  </si>
  <si>
    <t>1. Afiches (20), Carpetas (1000), trifolios (1000)</t>
  </si>
  <si>
    <t>Diseño e impresión de AFICHES para eventos de FLACSO Y BLOCK DE NOTAS (10)</t>
  </si>
  <si>
    <t>Promover y fortalecer la investigación científica vinculada a las ciencias sociales en Honduras</t>
  </si>
  <si>
    <t>Libros, cuadernos, revistas y documentos publicados</t>
  </si>
  <si>
    <t>Diferentes actores e instituciones de las ciencias sociales del ambito nacional, centroamericano y latinoamericano</t>
  </si>
  <si>
    <t>Divulgacion de las actividades academicas y de investigacion de FLACSO Honduras</t>
  </si>
  <si>
    <t>Afiches, trifolio</t>
  </si>
  <si>
    <t>Personal académico y estudiantes de posgrado en ciencias sociales, instituciones vinculadas al quehacer de las ciencias sociales en Honduras</t>
  </si>
  <si>
    <t xml:space="preserve">Personal administrativo, coordinador academico y de investigacion </t>
  </si>
  <si>
    <t>1. Establecidas las alianzas con la red de FLACSO y otras instancias de formación de postrago de ciencias sociales para el apoyo del personal académico</t>
  </si>
  <si>
    <t>1. Cuatro talleres de discusión sobre propuestas de investigacion</t>
  </si>
  <si>
    <t>2,1,d.1.1</t>
  </si>
  <si>
    <t xml:space="preserve">2. Tres talleres de discusión de resultados de investigaciones </t>
  </si>
  <si>
    <t>2,1,d.1.2</t>
  </si>
  <si>
    <t>Telleres de discusión y presetacion de resultados de los proyectos de investigacion</t>
  </si>
  <si>
    <t>Fortalecimiento de capacidades epistemológicas y de metodologias de la investigación de cientistas sociales, instancias académicas y estudiantes de posgrado</t>
  </si>
  <si>
    <t>Coordinación Investigacion</t>
  </si>
  <si>
    <t>1. Obsertvatorio de migraciones establecido</t>
  </si>
  <si>
    <t xml:space="preserve">1. Un observatorio sobre migraciones internacionales en proceso de ejecucion </t>
  </si>
  <si>
    <t>2,1,e.1.1</t>
  </si>
  <si>
    <t>Diseñar, dotar y planificar estratégicamente el Observatorio</t>
  </si>
  <si>
    <t>Impulsar y fortallecer redes institucionales y alianzas estratégicas para mejorar la disponibilidad de información sobre el fenómeno migratorio.</t>
  </si>
  <si>
    <t xml:space="preserve">2. Dos estudios relacionado con migraciones internacionales </t>
  </si>
  <si>
    <t>2,1,e.1.2</t>
  </si>
  <si>
    <t>Desarrollo  y difusión de estudios y  generación de conocimiento acerca del fonómeno de la migración internacional relacionada con Honduras</t>
  </si>
  <si>
    <t xml:space="preserve">Contribuir al desarrollo del conocimiento científico de las ciencias sociales que pertinentes a los problemas relacionados con las migraciones internacionales </t>
  </si>
  <si>
    <t xml:space="preserve">Listados de participación, fotografías, documentos de investigaciones  </t>
  </si>
  <si>
    <t xml:space="preserve">Estudiantes y docentes universitarios y actores institucionales vinculados a la investigación sobre las migraciones internacionales </t>
  </si>
  <si>
    <t>Informes financieros, contratos y documentos de informes técnicos o resultados de consultoría</t>
  </si>
  <si>
    <t>Cientistas sociales especializados en desarrollo humano en Honduras</t>
  </si>
  <si>
    <t>6.1.a.1.1</t>
  </si>
  <si>
    <t>Desarrollo de las conferencias en temas de las ciencias sociales. (Centros Regionales)</t>
  </si>
  <si>
    <t>6.1.a.2.1-2</t>
  </si>
  <si>
    <t>6.1.a.2.1-3</t>
  </si>
  <si>
    <t>Desarrollar un diplomado en Diplomado  en Ciencias Políticas (SPS)</t>
  </si>
  <si>
    <t>6.1.a.2.1-4</t>
  </si>
  <si>
    <t>6.1.a.2.1-5</t>
  </si>
  <si>
    <t>Construir una visión estratégica en relación a las líneas temáticas de investigación para las ciencias sociales en Honduras para el siglo XXI</t>
  </si>
  <si>
    <t>Listados de participación, fotografías</t>
  </si>
  <si>
    <t>Diferentes actores e instituciones de las ciencias sociales del país</t>
  </si>
  <si>
    <t>Propiciar un dialogo de saberes e intercambio de experiencias entre distintos actores públicos y privados</t>
  </si>
  <si>
    <t>Producir conocimiento que contribuya a la compresión, anáisis, interpretación y solución de los principales problemas del país.</t>
  </si>
  <si>
    <t>Estudiantes y docentes universitarios y actores institucionales vinculados al quehacer de las ciencias sociales</t>
  </si>
  <si>
    <t>1. Difundido el quehacer de las ciencias sociales en las diferentes regiones</t>
  </si>
  <si>
    <t>1. Al menos 10 talleres para la difusión  del quehacer de las cuencias sociales</t>
  </si>
  <si>
    <t>6.1.b.1.1</t>
  </si>
  <si>
    <r>
      <t>Desarrollo de</t>
    </r>
    <r>
      <rPr>
        <b/>
        <sz val="11"/>
        <rFont val="Calibri"/>
        <family val="2"/>
        <scheme val="minor"/>
      </rPr>
      <t xml:space="preserve"> talleres</t>
    </r>
    <r>
      <rPr>
        <sz val="11"/>
        <rFont val="Calibri"/>
        <family val="2"/>
        <scheme val="minor"/>
      </rPr>
      <t xml:space="preserve"> para la investigación y formación de las ciencias sociales</t>
    </r>
  </si>
  <si>
    <t xml:space="preserve">2. Conferencias desarrolladas   en temas de la ciencia social </t>
  </si>
  <si>
    <t>1. Al menos 14 confernecias para la difusión  del quehacer de las cuencias sociales</t>
  </si>
  <si>
    <t>6.1.b.2.1</t>
  </si>
  <si>
    <r>
      <t xml:space="preserve">Desarrollo de las </t>
    </r>
    <r>
      <rPr>
        <b/>
        <sz val="11"/>
        <rFont val="Calibri"/>
        <family val="2"/>
        <scheme val="minor"/>
      </rPr>
      <t>conferencias</t>
    </r>
    <r>
      <rPr>
        <sz val="11"/>
        <rFont val="Calibri"/>
        <family val="2"/>
        <scheme val="minor"/>
      </rPr>
      <t xml:space="preserve"> en temas de las ciencias scciales. (Ciudad Universitaria)</t>
    </r>
  </si>
  <si>
    <t>3. Establecidas las alianzas con instituciones y centros interesados en la formación en Ciencias Sociales</t>
  </si>
  <si>
    <t>1. Número de alianzas establecidas y diplomados desarrollados con instituciones y centros interesados en la formación en Ciencias Sociales</t>
  </si>
  <si>
    <t>6.1.b.3.1</t>
  </si>
  <si>
    <t>4. Establecidas las alianzas con la red de FLACSO y otras instancias de formación de postrago de ciencias sociales para el apoyo del personal académico</t>
  </si>
  <si>
    <t xml:space="preserve">1. Número de cursos de alto nivel  con cientistas sociales </t>
  </si>
  <si>
    <t>6.1.b.4.1-1</t>
  </si>
  <si>
    <t>6.1.b.4.1-3</t>
  </si>
  <si>
    <t>2. Número de cietistas sociales  fortalecidos</t>
  </si>
  <si>
    <t>6.1.b.4.2-1</t>
  </si>
  <si>
    <t>6.1.b.4.2-2</t>
  </si>
  <si>
    <t>6.1.b.4.2-3</t>
  </si>
  <si>
    <t>6.1.b.4.2-4</t>
  </si>
  <si>
    <t>6.1.b.4.2-5</t>
  </si>
  <si>
    <t>Fortalecimiento de capacidades epistemológicas y de investigación de cientistas sociales, instancias académicas y estudiantes de posgrado</t>
  </si>
  <si>
    <t xml:space="preserve">Diseñadas y presentadas las propuestas de programas de maestría en ciencias sociales en conjunto con la sede académica de FLACSO </t>
  </si>
  <si>
    <t>Número de propuestas de proyectos de maestría presentados ante Secretaría General de FLACSO y Consejo de Educación Superior en Honduras</t>
  </si>
  <si>
    <t>10.1.a.1.1</t>
  </si>
  <si>
    <t>Ampliación de la oferta de posgrado en la UNAH con programas de educación superior actualizados y pertinentes a los desafíos de crecimiento y desarrollo del país</t>
  </si>
  <si>
    <t>Documento de proyecto de propuesta de maestrías</t>
  </si>
  <si>
    <t xml:space="preserve">Egresados de licenciaturas de las áreas de ciencias socieales, investigadores y demás viculados al quehacer de ciencias sociales </t>
  </si>
  <si>
    <t>Coordinación Académica FLACSO Honduras</t>
  </si>
  <si>
    <t xml:space="preserve">1. Ejecutado programas de maestría en ciencias sociales estudios urbanos y migraciones internacionales en conjunto con la sede académica de FLACSO </t>
  </si>
  <si>
    <t>1. Número de proyectos de maestría ejecutados por Flacso Honduras</t>
  </si>
  <si>
    <t>10.1.g.1.1-a</t>
  </si>
  <si>
    <t>Contratación de coordinador de Maestría (plus administrativo)</t>
  </si>
  <si>
    <t xml:space="preserve">POA de la maestria en CIENCIAS SOCIALES, ESTUDIOS URBANOS Y MIGRACIONES INTERNACIONALES </t>
  </si>
  <si>
    <t>Documento de creación y aprobación de la maestría en ciecias sociales, estudios urbanos y migraciones internacionales</t>
  </si>
  <si>
    <t xml:space="preserve">Fortalecida la capacidad operativa del Proyecto FLACSO Honduras </t>
  </si>
  <si>
    <t>Porcentaje de avance en el proceso de fortalecimiento de la estructura presupuestaria y organizativa del proyecto FLACSO Honduras</t>
  </si>
  <si>
    <t>11.2.c.1.1-a</t>
  </si>
  <si>
    <t>a) Gestionado la estructura organizativa del proyecto FLACSO Honduras</t>
  </si>
  <si>
    <t>Gestionar el funcionamiento operativo de FLACSO (compra de materiales, útiles y suminsitros de oficina)</t>
  </si>
  <si>
    <t>c) Puesta en marcha la ejecución de proyectos con fondos de cooperación internacional, a través de cuentas bancarias y estructuras presupuestaria independientes</t>
  </si>
  <si>
    <t>11.2.c.1.1-b</t>
  </si>
  <si>
    <t>Contratar empleado temporal con experiencia en área contable y administrativa para apoyar las actividades administrativas de FLACSO Honduras</t>
  </si>
  <si>
    <t>11.2.c.1.1-C</t>
  </si>
  <si>
    <t xml:space="preserve">Consolidación de FLACSO como proyecto </t>
  </si>
  <si>
    <t xml:space="preserve">Acuerdos laborales del equipo de trabajo. Estructura admisnitrativa e informatica en funcionamiento, Inventario físico de equipo </t>
  </si>
  <si>
    <t>Equipo de trabajo</t>
  </si>
  <si>
    <t>Dirección de Proyecto FLACSO Honduras</t>
  </si>
  <si>
    <t>Incremento en las actidades del proyecto, nuevos acuerdo de cooeperación y apertura de una maestria</t>
  </si>
  <si>
    <t>Contrato laboral</t>
  </si>
  <si>
    <t>Personas con formación académica y experiencia comprobada profesional en las áreas administrativas y contables</t>
  </si>
  <si>
    <t>Coordinación de Administración</t>
  </si>
  <si>
    <t xml:space="preserve">Fortalecida la capacidad operativa y de evaluación del Proyecto FLACSO Honduras </t>
  </si>
  <si>
    <t>Número de reuniones nacionales e internacionales y número de contrataciones realizadas</t>
  </si>
  <si>
    <t>11.2.d.1.1-a</t>
  </si>
  <si>
    <t>11.2.d.1.1-b</t>
  </si>
  <si>
    <t>Participación en reuniones del sistema FLACSO, Comité Directivo y Comité Academico y deplanificacion</t>
  </si>
  <si>
    <t>11.2.d.1.1-c</t>
  </si>
  <si>
    <t>Contratar firma auditora, para revisión, analisis y evaluación de procesos administrativos y contables, así como informes financieros correspondientes al período fiscal 2015</t>
  </si>
  <si>
    <t>11.2.d1.1-d</t>
  </si>
  <si>
    <t>11.2.d.1.1-f</t>
  </si>
  <si>
    <t>Contratación de un experto en redacción científica, edición y control de calidad de documentos para publicación</t>
  </si>
  <si>
    <t>11.2.d.1.1-g</t>
  </si>
  <si>
    <t>11.2.d.1.1-h</t>
  </si>
  <si>
    <t>Firma de convencio de cooperación interintitucional con Universidad de Michoacan, México</t>
  </si>
  <si>
    <t>Dar a conocer los avances internos de FLACSO en Honduras</t>
  </si>
  <si>
    <t>Lista de asistencia, fotografías, informes de gira de trabajo</t>
  </si>
  <si>
    <t>Comité Directivo de FLACSO y Consejo Consultivo de FLACSO Honduras</t>
  </si>
  <si>
    <t>Cumplimiento normativa de FLACSO y fortalecimiento de la trnasparencia admisnitrativa</t>
  </si>
  <si>
    <t>Contratos e informes de resultados de auditoría</t>
  </si>
  <si>
    <t>Firmas auditorias y especiaistas nacionales</t>
  </si>
  <si>
    <t>Coordinación de Admisntración</t>
  </si>
  <si>
    <t>Fortalecimiento institucional</t>
  </si>
  <si>
    <t>Documento  del manual</t>
  </si>
  <si>
    <t>Fortalecimiento institucional y contribución al desarrollo de sello editorial de FLACSO</t>
  </si>
  <si>
    <t>Documnetos   publicados</t>
  </si>
  <si>
    <t xml:space="preserve">Fortalecimiento de la imagen institucional a nivel local como internacional y consolidación de FLACSO como proyecto </t>
  </si>
  <si>
    <t>Listas de asistencia</t>
  </si>
  <si>
    <t>Población en general</t>
  </si>
  <si>
    <t>Informes de viaje y/o ponencias</t>
  </si>
  <si>
    <t xml:space="preserve">Mantemineto de </t>
  </si>
  <si>
    <t>Diseñar, instalar y validar la plataforma virtual</t>
  </si>
  <si>
    <t>Càmara fotogràfica</t>
  </si>
  <si>
    <t>Servidor dedicado</t>
  </si>
  <si>
    <t>Refrigerio participantes al taller (galleta, jugo, refreso de gaseosa)</t>
  </si>
  <si>
    <t>Compra de cucharas, vasos y platos plásticos</t>
  </si>
  <si>
    <t xml:space="preserve">Bolsas para basura </t>
  </si>
  <si>
    <t>Trifolios</t>
  </si>
  <si>
    <t>Impresión rótulo mesa principal</t>
  </si>
  <si>
    <t>Papel opalina para rótulo</t>
  </si>
  <si>
    <t>Lápices (tinta), marcadoresde pizarra, marcador permanente, borrador de pizarra</t>
  </si>
  <si>
    <t>CD-R</t>
  </si>
  <si>
    <t>Papelógrafo</t>
  </si>
  <si>
    <t>Audio: Parlantes, micrófono inalambrico, micrófono (pastilla), servicio de 4 horas por día</t>
  </si>
  <si>
    <t>Servicios Profesionales: Responsable de la plataforma de FLACSO Honduras virtual</t>
  </si>
  <si>
    <t>Publicación de 2 informes (memoria FLACSO 2015-2016)</t>
  </si>
  <si>
    <t>Talleres de formación (1) y discusión (2) para sobre propuestas de investigación</t>
  </si>
  <si>
    <t>Desarrollo de talleres para la difusión del quehacer de las ciencias sociales  (Centros regionales)</t>
  </si>
  <si>
    <t>Desarrollo de talleres de incorporación de la visión estratégica y plan de acción de las ciencias sociales en Honduras para el siglo XXI, en las diferentes instituciones</t>
  </si>
  <si>
    <t>Incorporada la visión estrategica y plan de acción del siglo XXI enlos planes de trabajo de las diferentes instituciones que trabajan el desarrollo de las ciencias sociales en el país</t>
  </si>
  <si>
    <t>Desarrollar un diplomado en Diplomado  en II (SPS)</t>
  </si>
  <si>
    <t>Desarrollo de talleres para la difusión del quehacer de las ciencias sociales  (Ciudad Universitaria)</t>
  </si>
  <si>
    <t>Desarrollo de talleres de incorporación de la visión estratégica y plan de acción de las ciencias sociales en Honduras para el siglo XXI, en las diferentes instituciones en Ciudad Universitaria</t>
  </si>
  <si>
    <t>Desarrollar un diplomado en Desarrollo Local con enfoque Territorial  (CURLA,  CUROC, CURC, CURLP Y CURNO)</t>
  </si>
  <si>
    <t>1. Desarrollar curso de alto nivel I</t>
  </si>
  <si>
    <t>Desarrollar curso de alto nive III</t>
  </si>
  <si>
    <t>Desarrollar curso de alto nivel IV</t>
  </si>
  <si>
    <t>Desarrollar curso de alto nivel V</t>
  </si>
  <si>
    <t>Desarrollar curso de alto nivel VI</t>
  </si>
  <si>
    <t>Desarrollar curso de alto nivel VII</t>
  </si>
  <si>
    <t>Desarrollar curso de alto nivel VIII</t>
  </si>
  <si>
    <t>6.1.b.4.2-6</t>
  </si>
  <si>
    <t>Congreso Mesoamericano sobre migraciones internacionales</t>
  </si>
  <si>
    <t>Celebración del aniversario de FLACSO Honduras</t>
  </si>
  <si>
    <t xml:space="preserve">Reunión de Consejo Consultivo FLACSO </t>
  </si>
  <si>
    <t>Reunión de Comité de Directores y Comité Académico FLACSO</t>
  </si>
  <si>
    <t>Recolección y manejo de información primaria y análisis de resultados: Contratación de encuestadores (2)</t>
  </si>
  <si>
    <t>Recolección y manejo de información primaria y análisis de resultados: Contratación de entresvistadores claves (1)</t>
  </si>
  <si>
    <t>Normalización y digitación de boletas a hogares</t>
  </si>
  <si>
    <t>Normalización y digitación de boletas a informantes claves</t>
  </si>
  <si>
    <t xml:space="preserve">Base de datos </t>
  </si>
  <si>
    <t>Análisis e interpretación de resultados de hogares</t>
  </si>
  <si>
    <t>Análisis e interretación de resultados de informantes claves</t>
  </si>
  <si>
    <t>Combustible para investigación</t>
  </si>
  <si>
    <t>INVESTIGACIÓN CIENTÍFICA</t>
  </si>
  <si>
    <t>Refrigerio y  refresco natural con servicio de cristalería</t>
  </si>
  <si>
    <t>Servicio de mesero</t>
  </si>
  <si>
    <t>Transporte para alimento</t>
  </si>
  <si>
    <t>Audio: Parlantes, micrófono inalambrico, micrófono (pastilla), servicio de 3 horas por día</t>
  </si>
  <si>
    <t>Sobre para CD-R</t>
  </si>
  <si>
    <t>Carpetas</t>
  </si>
  <si>
    <t>Lápices (tinta)</t>
  </si>
  <si>
    <t>Block de notas</t>
  </si>
  <si>
    <t>Trifolio</t>
  </si>
  <si>
    <t>Publicación de investigaciones</t>
  </si>
  <si>
    <t>Boleto aéreo</t>
  </si>
  <si>
    <t>Inscripción a congreso</t>
  </si>
  <si>
    <t>Edición, diagramación e impresión de LIBROS</t>
  </si>
  <si>
    <t>Edición, diagramación e impresión de CUADERNILLOS</t>
  </si>
  <si>
    <t>Edición, diagramación e impresión de REVISTA II semestre 2015</t>
  </si>
  <si>
    <t>Edición, diagramación e impresión de REVISTA I semestre 2016</t>
  </si>
  <si>
    <t>Edición, diagramación e impresión de REVISTA II semestre 2016</t>
  </si>
  <si>
    <t>Edición, diagramación e impresión deI INFORME: Memorias FLACSO 2015-2016</t>
  </si>
  <si>
    <t>Compra de afiches para EVENTOS CURLA, Diplomado, conferencias y talleres</t>
  </si>
  <si>
    <t>Compra de afiches para EVENTOS CURNO, Diplomado, conferencias y talleres</t>
  </si>
  <si>
    <t>Compra de afiches para EVENTOS UNAH-V, Diplomado, conferencias y talleres</t>
  </si>
  <si>
    <t>Compra de afiches para EVENTOS CUROC,  conferencias</t>
  </si>
  <si>
    <t>Programa / Proyecto 2016</t>
  </si>
  <si>
    <t>Compra de cucharas, vasos, y platos plásticos</t>
  </si>
  <si>
    <t>Carpetas, trifolios, block de notas</t>
  </si>
  <si>
    <t>Papel opalina para rótulo, sobres para DC-R</t>
  </si>
  <si>
    <t>Gastos de estadía, docentes internacional</t>
  </si>
  <si>
    <t>Pago de honorarios por servicios profesionales, docentes internacional</t>
  </si>
  <si>
    <t>Compra de boleto aéreo, traslado docente internacional</t>
  </si>
  <si>
    <t>Combustible</t>
  </si>
  <si>
    <t>Carpetas, trifolios, afiches, block de notas</t>
  </si>
  <si>
    <t>INVESTIGACIÓN CIENTIFICA</t>
  </si>
  <si>
    <t xml:space="preserve">Refrigerio en ampaque individual y  refresco natural </t>
  </si>
  <si>
    <t>Transporte para compra de alimentación</t>
  </si>
  <si>
    <t>Sobre para CD-R, papelo palina</t>
  </si>
  <si>
    <t>Carpetas, trifolio</t>
  </si>
  <si>
    <t>Impresiones de documentos: Rótulos mesa principal</t>
  </si>
  <si>
    <t>Papel opalina para rótulos de mesa principal</t>
  </si>
  <si>
    <t>Refrigerio (galletas, cefe, azucar, cremora, agua en garrafón de 5 galones, agua para conferencistas, jugo, gaseosa, azucar de dieta)</t>
  </si>
  <si>
    <t>Vasos plásticos (paqt. 25 unid)  de cucharas, vasos de fom, cucharas, palillas para remover</t>
  </si>
  <si>
    <t>Materiales impresos para el evento</t>
  </si>
  <si>
    <t>trifolios, afiches</t>
  </si>
  <si>
    <t>trifolios</t>
  </si>
  <si>
    <t>N</t>
  </si>
  <si>
    <t>Almuerzos y meriendas, participantes al diplomado los 10 días de clases que dura el diplomado</t>
  </si>
  <si>
    <t>Papel para impresión de certificados y documentos</t>
  </si>
  <si>
    <t>Compra de servilleta, papel toalla</t>
  </si>
  <si>
    <t>Lápices, marcadores etc</t>
  </si>
  <si>
    <t>Afiches, trifolios, carpetas</t>
  </si>
  <si>
    <t>Impresión de documentos  materiales</t>
  </si>
  <si>
    <t>Palillas para mover café y bolsas plásticas</t>
  </si>
  <si>
    <t>Vasos, cubiertos, vasos para café</t>
  </si>
  <si>
    <t>Traslado de a alimentación</t>
  </si>
  <si>
    <t>Jabón líquido y papel higienico,</t>
  </si>
  <si>
    <t xml:space="preserve">Viáticos nacionales docente nacional; Cat. III, zona 1, </t>
  </si>
  <si>
    <t>Combustible para: módulos (4), clausura (1), viaje regreso de inauguración Director FLACSO (1), viaje clausura diplomado (1)</t>
  </si>
  <si>
    <t xml:space="preserve">Viáticos nacionales coordinador académico; Cat. III, zona I, </t>
  </si>
  <si>
    <t xml:space="preserve">Viáticos nacionales Director de FLACSO HN; Cat. II, zona I, </t>
  </si>
  <si>
    <t>Alimentación para evento de clausura (refrigerio)</t>
  </si>
  <si>
    <t>Pago de inscripción de diplomado</t>
  </si>
  <si>
    <t>Compra de papel higienico, servilleta, papel toalla</t>
  </si>
  <si>
    <t>Traslado de alimentación</t>
  </si>
  <si>
    <t>Jabón líquido</t>
  </si>
  <si>
    <t>Pago de inscripción de diploamdo</t>
  </si>
  <si>
    <t>Módulo I: será impartida por personal de FLACSO</t>
  </si>
  <si>
    <t>Módulo II: contratación de un docente nacional</t>
  </si>
  <si>
    <t>Módulo III:  Será impartida por personald e FLACSO</t>
  </si>
  <si>
    <t>Módulo IV: Será impartida por personald e FLACSO</t>
  </si>
  <si>
    <t xml:space="preserve">Módulo V: </t>
  </si>
  <si>
    <t>Módulo VI: Será impartida por personald e FLACSO</t>
  </si>
  <si>
    <t>Módulo III: Será impartida por personald e FLACSO</t>
  </si>
  <si>
    <t>UNA-VS</t>
  </si>
  <si>
    <t>Compra de boleto terrestre y/o aéreo a nivel nacional</t>
  </si>
  <si>
    <t xml:space="preserve">Viáticos nacionales personal administrativo; Cat. III, zona I, </t>
  </si>
  <si>
    <t>Viáticos motorista; Cat. V, zona 1</t>
  </si>
  <si>
    <t>Trifolios, afiches</t>
  </si>
  <si>
    <t>Trifolios,Carpeta</t>
  </si>
  <si>
    <t>CD-R para documentos electrónicos</t>
  </si>
  <si>
    <t>Servicios de meseros</t>
  </si>
  <si>
    <t>Pago de honorarios por servicios profesionales, docentes nacionales</t>
  </si>
  <si>
    <t>Almuerzos y meriendas, participantes al CURSO DE ALTO NIVEL los 3 días de clases que dura el diplomado</t>
  </si>
  <si>
    <t xml:space="preserve">Audio: Parlantes, micrófono inalambrico, micrófono (pastilla), servicio de 4 horas por día, evento de clausura </t>
  </si>
  <si>
    <t>Pasajes nacionales</t>
  </si>
  <si>
    <t>Pago del 30% UNAH por gastos administrativos</t>
  </si>
  <si>
    <t>Curso de alto nivel I</t>
  </si>
  <si>
    <t>Curso de alto nivel II</t>
  </si>
  <si>
    <t>Curso de alto nivel III</t>
  </si>
  <si>
    <t>Curso de alto nivel IV</t>
  </si>
  <si>
    <t>Curso de alto nivel V</t>
  </si>
  <si>
    <t>Curso de alto nivel VI</t>
  </si>
  <si>
    <t>Curso de alto nivel VII</t>
  </si>
  <si>
    <t>Curso de alto nivel VIII</t>
  </si>
  <si>
    <t>Curso de alto nivel IX</t>
  </si>
  <si>
    <t>Curso de alto nivel X</t>
  </si>
  <si>
    <t xml:space="preserve">Viáticos nacionales coordinador académico y coordiandor de investigación; Cat. III, zona I, </t>
  </si>
  <si>
    <t>Desarrollar curso de alto nive II</t>
  </si>
  <si>
    <t>Consultores nacional para elaboración de dos propuestas de maestría: a) Ciencias Políticas, b) desarrollo territorial y local</t>
  </si>
  <si>
    <t>Consultores internacional para revisión y evaluación de propuestas de maestría</t>
  </si>
  <si>
    <t>Personal Administrativo (contratación de coordinador de maestría; plus por actividades admisnitrativas)</t>
  </si>
  <si>
    <t>Ejecutar programa de maestría en: CIENCIAS SOCIALES, ESTUDIOS URBANOS Y MIGRACIONES INTERNACIONALES POR FLACSO -HONDURAS (materiales y visisbilidad del programa)</t>
  </si>
  <si>
    <t>Diseñar y presentar programa de maestrías en: la Secretaría General de FLACSO y de Consejo de Educación Superior en Honduras (contratación de un especialista nacional para elaborar propuestas de 2 maestrías y 4 expertos internacionales para revisión y evaluación de propuestas )</t>
  </si>
  <si>
    <t>Coordinador de maestría</t>
  </si>
  <si>
    <t>Docentes maestrías</t>
  </si>
  <si>
    <t>Contratar docente para impartir la clase Propedeutico  (NACIONAL), duración un mes</t>
  </si>
  <si>
    <t>Implementar maestría en Ciencias Sociales, Estudios Urbanos y Migracones Internacionales</t>
  </si>
  <si>
    <t xml:space="preserve">Publicidad (banners) Productos de Artes Gráficas. </t>
  </si>
  <si>
    <t>Tarjetas de presentación.</t>
  </si>
  <si>
    <t>Sobres membretados</t>
  </si>
  <si>
    <t>Libretas con imagen institucional</t>
  </si>
  <si>
    <t xml:space="preserve">Papel Higienico 12X4X450 doble hoja </t>
  </si>
  <si>
    <t>SERVILLETAS HOJA DOBLE 33 X 33 CM ,PAQUETE DE 100 UNIDADES</t>
  </si>
  <si>
    <t>VASOS CONICOS DE PAPEL DE 4.25 OZ DE 200 UNIDADES</t>
  </si>
  <si>
    <t>VASOS caron para café 4.25 OZ DE 50 UNIDADES</t>
  </si>
  <si>
    <t>VASO DESECHABLE # 1 0 TRANSPARENTE (PAQUETE DE 25 UNIDADES)</t>
  </si>
  <si>
    <t>DISCO DURO EXTERNO 3.0"/3TB/USB/3.0 EXPANSION</t>
  </si>
  <si>
    <t>Wireles USB (captar señal inalambrica)</t>
  </si>
  <si>
    <t xml:space="preserve">Extenciones inalámbricas </t>
  </si>
  <si>
    <t>Torre de CD (500 unidades)</t>
  </si>
  <si>
    <t>Torre de DVD (500 unidades)</t>
  </si>
  <si>
    <t>Papel bond T/C (caja de 10 resmas)</t>
  </si>
  <si>
    <t>Papel Bond T/O (caja de 10 resmas)</t>
  </si>
  <si>
    <t>Papel Bond T/L (caja de 10 resmas)</t>
  </si>
  <si>
    <t>Productos para limpieza: Jabon líquido, deteegentes, toallas de mano, sepillos, trapos etc</t>
  </si>
  <si>
    <t>Productos para limpieza: Jabon líquido, detergentes, toallas de mano, sepillos, trapos etc</t>
  </si>
  <si>
    <t>Compra de suministro de impresosa y fotocopiadoras</t>
  </si>
  <si>
    <t>Toner para fotocopiadora monocromática multifuncional blanco y negro</t>
  </si>
  <si>
    <t>Toner color negro impresora laser</t>
  </si>
  <si>
    <t>Toner color magenta impresora laser</t>
  </si>
  <si>
    <t>Toner color yellow impresora laser</t>
  </si>
  <si>
    <t>Toner color Cyan para impresora laser</t>
  </si>
  <si>
    <t>Tinta para impresora multifuncional pequeña negra</t>
  </si>
  <si>
    <t>Tinta para impresora multifuncional pequeña color</t>
  </si>
  <si>
    <t>Compra de materiales para acondicionamiento de OMIH</t>
  </si>
  <si>
    <t>Publicación de informe FLACSO Honduras 2014-2015</t>
  </si>
  <si>
    <t>Almuerzo para 25 por 2 días</t>
  </si>
  <si>
    <t>Refrigerios</t>
  </si>
  <si>
    <t xml:space="preserve">Cenas </t>
  </si>
  <si>
    <t xml:space="preserve">Materiales </t>
  </si>
  <si>
    <t>Sonido</t>
  </si>
  <si>
    <t>Gastos notariales</t>
  </si>
  <si>
    <t>Honorarios pos servicios notariales: declaración jurada de bienes</t>
  </si>
  <si>
    <t>Experto en  redacción científica, edición y control de calidad de documentos, secancelará periodicamente de acuerdo a los productos solicitados</t>
  </si>
  <si>
    <t>Servicio de alimentación(almuerzo incluye servicio de cristalería y mesero) refresco individual</t>
  </si>
  <si>
    <t>Transporte para trasladar alimentación</t>
  </si>
  <si>
    <t>Sillas metálicas fijas  (100 a razon de lps. 11.50 por 4 dias)</t>
  </si>
  <si>
    <t>Mesas rectangular (para 8 personas a razon de Lps. 37.50  por 4 días x 12 mesas)</t>
  </si>
  <si>
    <t>Manteles para mesa de 8 personas (Lps.  45.00 x 4 días 12 manteles)</t>
  </si>
  <si>
    <t>Sonido (Alquiler del sonido del 18 al 21 de Julio, 2016, para cubrir inauguración, clausura y Conferencias Magistrales, incluye: Data Show, Computadora portatil, pantallas, micrófonos, parlantes)</t>
  </si>
  <si>
    <t>Diseño e impresión de programas, invitación, diploma</t>
  </si>
  <si>
    <t xml:space="preserve">Alojamiento (para conferencistas, coordinadores de mesa extranjeros) $ 100.00  x 3 días </t>
  </si>
  <si>
    <t>Pasajes aéreos (dos México, uno suramerica, uno centroamerica)</t>
  </si>
  <si>
    <t>Alimentación (Estipendio Lps. 300.00 diarios x 3,5 días</t>
  </si>
  <si>
    <t>Almuerzo del 18 al 21 de Julio, 2016.</t>
  </si>
  <si>
    <t>Cafés,refrescos y bocadillos para mesas de trabajo (18 al 21 de Julio, 2016)</t>
  </si>
  <si>
    <t>Refrigerio Evento de Clausura 21 de Julio, 2016</t>
  </si>
  <si>
    <t>Botes con agua para mesas de trabajo</t>
  </si>
  <si>
    <t>Papel higiénico, desinfectante, jabón líquido, papel toalla</t>
  </si>
  <si>
    <t>Compra de afiches (100), bolsos (100),banners (3),stiker (100), manta congreso (2)</t>
  </si>
  <si>
    <t>USB (Para entrega de memoria del Congreso)</t>
  </si>
  <si>
    <t>Gastos de combustible en organización del Congreso</t>
  </si>
  <si>
    <t>Compra de libretas, marcadores, lápices, gafetes</t>
  </si>
  <si>
    <t>Desechables (platos, vasos, cucharas, servilletas)</t>
  </si>
  <si>
    <t>6.1.b.4.2-7</t>
  </si>
  <si>
    <t>Publicación de 2 libros</t>
  </si>
  <si>
    <t>Publicación de 2 cuadernillos</t>
  </si>
  <si>
    <t>Fortalecimiento de capacidades epistemológicas y de metodologias de la investigación de cientistas sociales, instancias académicas y estudiantes de posgrado. FONDOS DE COOPERACIÓN ITERNACIONAL AECID</t>
  </si>
  <si>
    <t>Contribuir con la creación e implementación de un plan de incidencia en el ambito de las ciencias sociales, sobre ejes relacionados con problemas que se presentan en el ambito nacional, centroamericano y latinoamericano. FONDOS DE COOPERACIÓN EXTERNA AECID</t>
  </si>
  <si>
    <t>Contribuir a la generación de conocimiento científico sobre el que hacer de las ciencias sociales en Honduras.  FONDOS DE COOPERACIÓN EXTERNA AECID</t>
  </si>
  <si>
    <t>Reunión Ordinaria Comité Directivo y Académico FLACSO</t>
  </si>
  <si>
    <t>Productos de artes gráficas</t>
  </si>
  <si>
    <t>Alimentación</t>
  </si>
  <si>
    <t>3° Reunión de Comité Directivo, ARGENTINA</t>
  </si>
  <si>
    <t>2° Reunión de Comité Directivo FLACSO: SALAMANCA,ESPAÑA</t>
  </si>
  <si>
    <t>Ceremonial y protocolo</t>
  </si>
  <si>
    <t>Desarrollar un diplomado en   CUROC</t>
  </si>
  <si>
    <t>Publiación de 2 revistas  (revisa semestral CAC y 1 pendiente)</t>
  </si>
  <si>
    <t xml:space="preserve">Propiciar un dialogo de saberes e intercambio de experiencias entre distintos actores públicos y privados </t>
  </si>
  <si>
    <t>UNAH-VS</t>
  </si>
  <si>
    <t xml:space="preserve">Producir conocimiento que contribuya a la compresión, anáisis, interpretación y solución de los principales problemas del país. </t>
  </si>
  <si>
    <t>Desarrollar un diplomado en  Diplomado  en I OPINIÓN PÚBLICA Y COMUNICACIÓN POLÍTICA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</si>
</sst>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_ ;\-#,##0\ "/>
  </numFmts>
  <fonts count="8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indexed="81"/>
      <name val="Tahoma"/>
      <family val="2"/>
    </font>
    <font>
      <sz val="14"/>
      <color indexed="81"/>
      <name val="Tahoma"/>
      <family val="2"/>
    </font>
    <font>
      <sz val="12"/>
      <color rgb="FFFF0000"/>
      <name val="Calibri"/>
      <family val="2"/>
    </font>
    <font>
      <sz val="11"/>
      <color rgb="FFFF0000"/>
      <name val="Calibri"/>
      <family val="2"/>
      <scheme val="minor"/>
    </font>
    <font>
      <sz val="12"/>
      <color theme="1"/>
      <name val="Arial"/>
      <family val="2"/>
    </font>
    <font>
      <sz val="12"/>
      <color rgb="FFFF0000"/>
      <name val="Arial"/>
      <family val="2"/>
    </font>
    <font>
      <sz val="11"/>
      <name val="Arial"/>
      <family val="2"/>
    </font>
    <font>
      <b/>
      <sz val="11"/>
      <color theme="3"/>
      <name val="Arial"/>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66"/>
        <bgColor indexed="64"/>
      </patternFill>
    </fill>
    <fill>
      <patternFill patternType="solid">
        <fgColor theme="8" tint="0.59999389629810485"/>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2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3"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5" fillId="0" borderId="0" xfId="19" applyFont="1" applyBorder="1" applyAlignment="1">
      <alignment horizontal="left" vertical="center"/>
    </xf>
    <xf numFmtId="0" fontId="48" fillId="2" borderId="0" xfId="0" applyFont="1" applyFill="1" applyBorder="1" applyAlignment="1">
      <alignment vertical="center"/>
    </xf>
    <xf numFmtId="0" fontId="72" fillId="2" borderId="0" xfId="19" applyFont="1" applyFill="1" applyBorder="1" applyAlignment="1">
      <alignment horizontal="left" vertical="center"/>
    </xf>
    <xf numFmtId="0" fontId="39" fillId="0" borderId="0" xfId="19" applyFont="1" applyBorder="1" applyAlignment="1">
      <alignment vertical="center" wrapText="1"/>
    </xf>
    <xf numFmtId="0" fontId="73" fillId="2" borderId="0" xfId="19" applyFont="1" applyFill="1" applyBorder="1" applyAlignment="1">
      <alignment vertical="center"/>
    </xf>
    <xf numFmtId="0" fontId="74" fillId="0" borderId="0" xfId="19" applyFont="1" applyAlignment="1">
      <alignment vertical="top"/>
    </xf>
    <xf numFmtId="0" fontId="75" fillId="8" borderId="0" xfId="19" applyFont="1" applyFill="1" applyBorder="1" applyAlignment="1">
      <alignment vertical="top"/>
    </xf>
    <xf numFmtId="0" fontId="76"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4" fillId="0" borderId="26" xfId="19" applyFont="1" applyBorder="1" applyAlignment="1">
      <alignment horizontal="center" vertical="center" wrapText="1"/>
    </xf>
    <xf numFmtId="0" fontId="27" fillId="8" borderId="0" xfId="19" applyFont="1" applyFill="1" applyBorder="1" applyAlignment="1">
      <alignment horizontal="left" vertical="top"/>
    </xf>
    <xf numFmtId="0" fontId="20" fillId="0" borderId="53" xfId="0" applyFont="1" applyBorder="1" applyAlignment="1">
      <alignment horizontal="left" vertical="center"/>
    </xf>
    <xf numFmtId="43" fontId="42" fillId="0" borderId="0" xfId="18" applyFont="1" applyAlignment="1">
      <alignment vertical="center"/>
    </xf>
    <xf numFmtId="172" fontId="42" fillId="0" borderId="0" xfId="0" applyNumberFormat="1" applyFont="1" applyAlignment="1">
      <alignment vertical="center"/>
    </xf>
    <xf numFmtId="0" fontId="22" fillId="5" borderId="1" xfId="0" applyFont="1" applyFill="1" applyBorder="1" applyAlignment="1">
      <alignment horizontal="center" vertical="center"/>
    </xf>
    <xf numFmtId="0" fontId="38" fillId="0" borderId="26" xfId="19" applyFont="1" applyBorder="1" applyAlignment="1">
      <alignment horizontal="left" vertical="center" wrapText="1"/>
    </xf>
    <xf numFmtId="43" fontId="33" fillId="0" borderId="30" xfId="19" applyNumberFormat="1" applyFont="1" applyBorder="1" applyAlignment="1">
      <alignment vertical="center" wrapText="1"/>
    </xf>
    <xf numFmtId="43" fontId="33" fillId="0" borderId="26" xfId="19" applyNumberFormat="1" applyFont="1" applyBorder="1" applyAlignment="1">
      <alignment vertical="center" wrapText="1"/>
    </xf>
    <xf numFmtId="4" fontId="39" fillId="0" borderId="26" xfId="19" applyNumberFormat="1" applyFont="1" applyBorder="1" applyAlignment="1">
      <alignment horizontal="center" vertical="center" wrapText="1"/>
    </xf>
    <xf numFmtId="0" fontId="22" fillId="5" borderId="8" xfId="0" applyFont="1" applyFill="1" applyBorder="1" applyAlignment="1">
      <alignment vertical="center" wrapText="1"/>
    </xf>
    <xf numFmtId="0" fontId="22" fillId="5" borderId="1" xfId="0" applyFont="1" applyFill="1" applyBorder="1" applyAlignment="1">
      <alignment vertical="center" wrapText="1"/>
    </xf>
    <xf numFmtId="0" fontId="22" fillId="2" borderId="9" xfId="0" applyFont="1" applyFill="1" applyBorder="1" applyAlignment="1">
      <alignment vertical="center" wrapText="1"/>
    </xf>
    <xf numFmtId="0" fontId="22" fillId="2" borderId="10" xfId="0" applyFont="1" applyFill="1" applyBorder="1" applyAlignment="1">
      <alignment vertical="center" wrapText="1"/>
    </xf>
    <xf numFmtId="0" fontId="21" fillId="6" borderId="6" xfId="0" applyFont="1" applyFill="1" applyBorder="1" applyAlignment="1">
      <alignment vertical="center" wrapText="1"/>
    </xf>
    <xf numFmtId="41" fontId="22" fillId="2" borderId="15" xfId="0" applyNumberFormat="1"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Alignment="1">
      <alignment horizontal="center" vertical="center" wrapText="1"/>
    </xf>
    <xf numFmtId="0" fontId="21" fillId="2" borderId="0" xfId="0" applyFont="1" applyFill="1" applyAlignment="1">
      <alignment horizontal="center" vertical="center" wrapText="1"/>
    </xf>
    <xf numFmtId="0" fontId="22" fillId="2" borderId="0" xfId="0" applyFont="1" applyFill="1" applyAlignment="1">
      <alignment horizontal="center" vertical="center" wrapText="1"/>
    </xf>
    <xf numFmtId="41" fontId="22" fillId="2" borderId="23" xfId="0" applyNumberFormat="1" applyFont="1" applyFill="1" applyBorder="1" applyAlignment="1">
      <alignment horizontal="center" vertical="center" wrapText="1"/>
    </xf>
    <xf numFmtId="41" fontId="22" fillId="2" borderId="47"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2" fillId="5" borderId="8" xfId="0" applyFont="1" applyFill="1" applyBorder="1" applyAlignment="1">
      <alignment vertical="center"/>
    </xf>
    <xf numFmtId="0" fontId="22" fillId="5" borderId="1" xfId="0" applyFont="1" applyFill="1" applyBorder="1" applyAlignment="1">
      <alignment vertical="center"/>
    </xf>
    <xf numFmtId="0" fontId="22" fillId="2" borderId="12" xfId="0" applyFont="1" applyFill="1" applyBorder="1" applyAlignment="1">
      <alignment vertical="center" wrapText="1"/>
    </xf>
    <xf numFmtId="0" fontId="22" fillId="2" borderId="4" xfId="0" applyFont="1" applyFill="1" applyBorder="1" applyAlignment="1">
      <alignment horizontal="center" vertical="center"/>
    </xf>
    <xf numFmtId="0" fontId="22" fillId="2" borderId="20" xfId="0" applyFont="1" applyFill="1" applyBorder="1" applyAlignment="1">
      <alignment vertical="center" wrapText="1"/>
    </xf>
    <xf numFmtId="0" fontId="21" fillId="6" borderId="3" xfId="0" applyFont="1" applyFill="1" applyBorder="1" applyAlignment="1">
      <alignment vertical="center" wrapText="1"/>
    </xf>
    <xf numFmtId="41" fontId="21" fillId="6" borderId="3" xfId="0" applyNumberFormat="1" applyFont="1" applyFill="1" applyBorder="1" applyAlignment="1">
      <alignment horizontal="center" vertical="center" wrapText="1"/>
    </xf>
    <xf numFmtId="0" fontId="22" fillId="6" borderId="32" xfId="0" applyFont="1" applyFill="1" applyBorder="1" applyAlignment="1">
      <alignment horizontal="center" vertical="center"/>
    </xf>
    <xf numFmtId="0" fontId="22" fillId="6" borderId="32" xfId="0" applyFont="1" applyFill="1" applyBorder="1" applyAlignment="1">
      <alignment horizontal="center" vertical="center" wrapText="1"/>
    </xf>
    <xf numFmtId="0" fontId="22" fillId="26" borderId="3" xfId="0" applyFont="1" applyFill="1" applyBorder="1" applyAlignment="1">
      <alignment horizontal="center" vertical="center" wrapText="1"/>
    </xf>
    <xf numFmtId="0" fontId="22" fillId="2" borderId="7" xfId="0" applyFont="1" applyFill="1" applyBorder="1" applyAlignment="1">
      <alignment horizontal="center" vertical="center"/>
    </xf>
    <xf numFmtId="9" fontId="33" fillId="0" borderId="26" xfId="19" applyNumberFormat="1" applyFont="1" applyFill="1" applyBorder="1" applyAlignment="1">
      <alignment horizontal="center" vertical="center" wrapText="1"/>
    </xf>
    <xf numFmtId="174" fontId="21" fillId="3" borderId="3" xfId="10" applyNumberFormat="1" applyFont="1" applyFill="1" applyBorder="1" applyAlignment="1">
      <alignment horizontal="center" vertical="center"/>
    </xf>
    <xf numFmtId="41" fontId="22" fillId="27" borderId="23" xfId="0" applyNumberFormat="1" applyFont="1" applyFill="1" applyBorder="1" applyAlignment="1">
      <alignment horizontal="center" vertical="center" wrapText="1"/>
    </xf>
    <xf numFmtId="41" fontId="22" fillId="27" borderId="15" xfId="0" applyNumberFormat="1" applyFont="1" applyFill="1" applyBorder="1" applyAlignment="1">
      <alignment horizontal="center" vertical="center" wrapText="1"/>
    </xf>
    <xf numFmtId="41" fontId="22" fillId="27" borderId="47" xfId="0" applyNumberFormat="1" applyFont="1" applyFill="1" applyBorder="1" applyAlignment="1">
      <alignment horizontal="center" vertical="center" wrapText="1"/>
    </xf>
    <xf numFmtId="41" fontId="21" fillId="27" borderId="24" xfId="0" applyNumberFormat="1" applyFont="1" applyFill="1" applyBorder="1" applyAlignment="1">
      <alignment horizontal="center" vertical="center"/>
    </xf>
    <xf numFmtId="41" fontId="21" fillId="27" borderId="24" xfId="0" applyNumberFormat="1" applyFont="1" applyFill="1" applyBorder="1" applyAlignment="1">
      <alignment vertical="center"/>
    </xf>
    <xf numFmtId="41" fontId="22" fillId="27" borderId="12" xfId="0" applyNumberFormat="1" applyFont="1" applyFill="1" applyBorder="1" applyAlignment="1">
      <alignment vertical="center"/>
    </xf>
    <xf numFmtId="41" fontId="22" fillId="27" borderId="1" xfId="0" applyNumberFormat="1" applyFont="1" applyFill="1" applyBorder="1" applyAlignment="1">
      <alignment vertical="center"/>
    </xf>
    <xf numFmtId="41" fontId="22" fillId="27" borderId="11" xfId="0" applyNumberFormat="1" applyFont="1" applyFill="1" applyBorder="1" applyAlignment="1">
      <alignment vertical="center"/>
    </xf>
    <xf numFmtId="41" fontId="22" fillId="2" borderId="2" xfId="0" applyNumberFormat="1" applyFont="1" applyFill="1" applyBorder="1" applyAlignment="1">
      <alignment horizontal="center" vertical="center" wrapText="1"/>
    </xf>
    <xf numFmtId="41" fontId="22" fillId="2" borderId="9" xfId="0" applyNumberFormat="1" applyFont="1" applyFill="1" applyBorder="1" applyAlignment="1">
      <alignment horizontal="center" vertical="center" wrapText="1"/>
    </xf>
    <xf numFmtId="41" fontId="22"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43" fontId="68" fillId="11" borderId="48" xfId="18" applyFont="1" applyFill="1" applyBorder="1" applyAlignment="1">
      <alignment horizontal="center" vertical="center"/>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0" fontId="21" fillId="2" borderId="5" xfId="0" applyFont="1" applyFill="1" applyBorder="1" applyAlignment="1">
      <alignment horizontal="left" vertical="center" wrapText="1"/>
    </xf>
    <xf numFmtId="0" fontId="21" fillId="2" borderId="0" xfId="0" applyFont="1" applyFill="1" applyAlignment="1">
      <alignment horizontal="left"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9"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8" borderId="16" xfId="0" applyFont="1" applyFill="1" applyBorder="1" applyAlignment="1">
      <alignment horizontal="center" vertical="center" wrapText="1"/>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8" fillId="0" borderId="28"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66" fillId="0" borderId="26"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4" fillId="0" borderId="26" xfId="19" applyFont="1" applyBorder="1" applyAlignment="1">
      <alignment horizontal="center" vertical="center" wrapText="1"/>
    </xf>
    <xf numFmtId="0" fontId="62"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xf numFmtId="0" fontId="38" fillId="0" borderId="26" xfId="19" applyFont="1" applyFill="1" applyBorder="1" applyAlignment="1">
      <alignment horizontal="left" vertical="center" wrapText="1"/>
    </xf>
    <xf numFmtId="0" fontId="60" fillId="0" borderId="30" xfId="19" applyFont="1" applyFill="1" applyBorder="1" applyAlignment="1">
      <alignment horizontal="center" vertical="center" wrapText="1"/>
    </xf>
    <xf numFmtId="0" fontId="81" fillId="0" borderId="30" xfId="0" applyFont="1" applyFill="1" applyBorder="1" applyAlignment="1">
      <alignment horizontal="center" vertical="center" wrapText="1"/>
    </xf>
    <xf numFmtId="0" fontId="81" fillId="0" borderId="26" xfId="0" applyFont="1" applyFill="1" applyBorder="1" applyAlignment="1">
      <alignment horizontal="left" vertical="center" wrapText="1"/>
    </xf>
    <xf numFmtId="9" fontId="81" fillId="0" borderId="26" xfId="0" applyNumberFormat="1" applyFont="1" applyFill="1" applyBorder="1" applyAlignment="1">
      <alignment horizontal="center" vertical="center" wrapText="1"/>
    </xf>
    <xf numFmtId="43" fontId="81" fillId="0" borderId="26" xfId="18" applyFont="1" applyFill="1" applyBorder="1" applyAlignment="1">
      <alignment horizontal="center" vertical="center" wrapText="1"/>
    </xf>
    <xf numFmtId="9" fontId="81" fillId="0" borderId="26" xfId="17" applyFont="1" applyFill="1" applyBorder="1" applyAlignment="1">
      <alignment horizontal="center" vertical="center" wrapText="1"/>
    </xf>
    <xf numFmtId="43" fontId="81" fillId="0" borderId="26" xfId="19" applyNumberFormat="1" applyFont="1" applyFill="1" applyBorder="1" applyAlignment="1">
      <alignment horizontal="center" vertical="center" wrapText="1"/>
    </xf>
    <xf numFmtId="43" fontId="81" fillId="0" borderId="26" xfId="18" applyNumberFormat="1" applyFont="1" applyFill="1" applyBorder="1" applyAlignment="1">
      <alignment horizontal="center" vertical="center" wrapText="1"/>
    </xf>
    <xf numFmtId="0" fontId="60" fillId="0" borderId="28" xfId="19" applyFont="1" applyFill="1" applyBorder="1" applyAlignment="1">
      <alignment horizontal="center" vertical="center" wrapText="1"/>
    </xf>
    <xf numFmtId="0" fontId="81" fillId="0" borderId="28" xfId="0" applyFont="1" applyFill="1" applyBorder="1" applyAlignment="1">
      <alignment horizontal="center" vertical="center" wrapText="1"/>
    </xf>
    <xf numFmtId="0" fontId="81" fillId="0" borderId="26" xfId="0" applyFont="1" applyFill="1" applyBorder="1" applyAlignment="1">
      <alignment horizontal="center" vertical="center" wrapText="1"/>
    </xf>
    <xf numFmtId="0" fontId="81" fillId="0" borderId="30" xfId="0" applyFont="1" applyFill="1" applyBorder="1" applyAlignment="1">
      <alignment horizontal="left" vertical="center" wrapText="1"/>
    </xf>
    <xf numFmtId="0" fontId="81" fillId="0" borderId="27" xfId="0" applyFont="1" applyFill="1" applyBorder="1" applyAlignment="1">
      <alignment horizontal="center" vertical="center" wrapText="1"/>
    </xf>
    <xf numFmtId="0" fontId="81" fillId="0" borderId="28" xfId="0" applyFont="1" applyFill="1" applyBorder="1" applyAlignment="1">
      <alignment horizontal="left" vertical="center" wrapText="1"/>
    </xf>
    <xf numFmtId="0" fontId="81" fillId="0" borderId="27" xfId="0" applyFont="1" applyFill="1" applyBorder="1" applyAlignment="1">
      <alignment horizontal="left" vertical="center" wrapText="1"/>
    </xf>
    <xf numFmtId="0" fontId="81" fillId="0" borderId="26" xfId="19" applyFont="1" applyFill="1" applyBorder="1" applyAlignment="1">
      <alignment horizontal="left" vertical="center" wrapText="1"/>
    </xf>
    <xf numFmtId="0" fontId="82" fillId="0" borderId="26" xfId="0" applyFont="1" applyFill="1" applyBorder="1" applyAlignment="1">
      <alignment horizontal="left" vertical="center" wrapText="1"/>
    </xf>
    <xf numFmtId="9" fontId="33" fillId="0" borderId="26" xfId="17"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83" fillId="0" borderId="30" xfId="19" applyFont="1" applyFill="1" applyBorder="1" applyAlignment="1">
      <alignment horizontal="center" vertical="center" wrapText="1"/>
    </xf>
    <xf numFmtId="0" fontId="83" fillId="0" borderId="26" xfId="19" applyFont="1" applyFill="1" applyBorder="1" applyAlignment="1">
      <alignment horizontal="center" vertical="center" wrapText="1"/>
    </xf>
    <xf numFmtId="0" fontId="83" fillId="24" borderId="30" xfId="19" applyFont="1" applyFill="1" applyBorder="1" applyAlignment="1">
      <alignment horizontal="center" vertical="center" wrapText="1"/>
    </xf>
    <xf numFmtId="0" fontId="83" fillId="24" borderId="26" xfId="19" applyFont="1" applyFill="1" applyBorder="1" applyAlignment="1">
      <alignment horizontal="left" vertical="center" wrapText="1"/>
    </xf>
    <xf numFmtId="0" fontId="83" fillId="24" borderId="26" xfId="19" applyFont="1" applyFill="1" applyBorder="1" applyAlignment="1">
      <alignment horizontal="center" vertical="center" wrapText="1"/>
    </xf>
    <xf numFmtId="9" fontId="83" fillId="24" borderId="26" xfId="19" applyNumberFormat="1" applyFont="1" applyFill="1" applyBorder="1" applyAlignment="1">
      <alignment horizontal="center" vertical="center" wrapText="1"/>
    </xf>
    <xf numFmtId="43" fontId="83" fillId="24" borderId="26" xfId="18" applyFont="1" applyFill="1" applyBorder="1" applyAlignment="1">
      <alignment horizontal="center" vertical="center" wrapText="1"/>
    </xf>
    <xf numFmtId="9" fontId="83" fillId="0" borderId="26" xfId="17" applyFont="1" applyFill="1" applyBorder="1" applyAlignment="1">
      <alignment horizontal="center" vertical="center" wrapText="1"/>
    </xf>
    <xf numFmtId="43" fontId="83" fillId="0" borderId="26" xfId="18" applyNumberFormat="1" applyFont="1" applyFill="1" applyBorder="1" applyAlignment="1">
      <alignment horizontal="center" vertical="center" wrapText="1"/>
    </xf>
    <xf numFmtId="0" fontId="83" fillId="0" borderId="28" xfId="19" applyFont="1" applyFill="1" applyBorder="1" applyAlignment="1">
      <alignment horizontal="center" vertical="center" wrapText="1"/>
    </xf>
    <xf numFmtId="43" fontId="83" fillId="0" borderId="26" xfId="18" applyFont="1" applyFill="1" applyBorder="1" applyAlignment="1">
      <alignment horizontal="center" vertical="center" wrapText="1"/>
    </xf>
    <xf numFmtId="43" fontId="83" fillId="0" borderId="26" xfId="17" applyNumberFormat="1" applyFont="1" applyFill="1" applyBorder="1" applyAlignment="1">
      <alignment horizontal="center" vertical="center" wrapText="1"/>
    </xf>
    <xf numFmtId="10" fontId="83" fillId="0" borderId="26" xfId="19" applyNumberFormat="1" applyFont="1" applyFill="1" applyBorder="1" applyAlignment="1">
      <alignment horizontal="center" vertical="center" wrapText="1"/>
    </xf>
    <xf numFmtId="0" fontId="83" fillId="0" borderId="27" xfId="19" applyFont="1" applyFill="1" applyBorder="1" applyAlignment="1">
      <alignment horizontal="center" vertical="center" wrapText="1"/>
    </xf>
    <xf numFmtId="0" fontId="83" fillId="25" borderId="30" xfId="19" applyFont="1" applyFill="1" applyBorder="1" applyAlignment="1">
      <alignment horizontal="center" vertical="center" wrapText="1"/>
    </xf>
    <xf numFmtId="0" fontId="83" fillId="25" borderId="26" xfId="19" applyFont="1" applyFill="1" applyBorder="1" applyAlignment="1">
      <alignment horizontal="left" vertical="center" wrapText="1"/>
    </xf>
    <xf numFmtId="172" fontId="83" fillId="0" borderId="26" xfId="17" applyNumberFormat="1" applyFont="1" applyFill="1" applyBorder="1" applyAlignment="1">
      <alignment vertical="center" wrapText="1"/>
    </xf>
    <xf numFmtId="0" fontId="83" fillId="25" borderId="28" xfId="19" applyFont="1" applyFill="1" applyBorder="1" applyAlignment="1">
      <alignment horizontal="center" vertical="center" wrapText="1"/>
    </xf>
    <xf numFmtId="9" fontId="83" fillId="0" borderId="26" xfId="19" applyNumberFormat="1" applyFont="1" applyFill="1" applyBorder="1" applyAlignment="1">
      <alignment horizontal="center" vertical="center" wrapText="1"/>
    </xf>
    <xf numFmtId="0" fontId="83" fillId="25" borderId="30" xfId="19" applyFont="1" applyFill="1" applyBorder="1" applyAlignment="1">
      <alignment horizontal="center" vertical="center" wrapText="1"/>
    </xf>
    <xf numFmtId="0" fontId="84" fillId="0" borderId="30" xfId="19" applyFont="1" applyFill="1" applyBorder="1" applyAlignment="1">
      <alignment horizontal="center" vertical="center" wrapText="1"/>
    </xf>
    <xf numFmtId="0" fontId="84" fillId="0" borderId="26" xfId="19" applyFont="1" applyFill="1" applyBorder="1" applyAlignment="1">
      <alignment horizontal="center" vertical="center" wrapText="1"/>
    </xf>
    <xf numFmtId="0" fontId="84" fillId="0" borderId="28" xfId="19" applyFont="1" applyFill="1" applyBorder="1" applyAlignment="1">
      <alignment horizontal="center" vertical="center" wrapText="1"/>
    </xf>
    <xf numFmtId="0" fontId="84" fillId="0" borderId="26" xfId="19" applyFont="1" applyFill="1" applyBorder="1" applyAlignment="1">
      <alignment horizontal="center" vertical="center" wrapText="1"/>
    </xf>
    <xf numFmtId="0" fontId="84" fillId="0" borderId="27" xfId="19" applyFont="1" applyFill="1" applyBorder="1" applyAlignment="1">
      <alignment horizontal="center" vertical="center" wrapText="1"/>
    </xf>
    <xf numFmtId="0" fontId="32" fillId="0" borderId="30" xfId="0" applyFont="1" applyFill="1" applyBorder="1" applyAlignment="1">
      <alignment vertical="center" wrapText="1"/>
    </xf>
    <xf numFmtId="0" fontId="4" fillId="0" borderId="26" xfId="0" applyFont="1" applyFill="1" applyBorder="1" applyAlignment="1">
      <alignment vertical="center" wrapText="1"/>
    </xf>
    <xf numFmtId="0" fontId="0" fillId="0" borderId="30" xfId="0" applyFill="1" applyBorder="1" applyAlignment="1">
      <alignment horizontal="center" vertical="center" wrapText="1"/>
    </xf>
    <xf numFmtId="0" fontId="80" fillId="0" borderId="26" xfId="0" applyFont="1" applyFill="1" applyBorder="1" applyAlignment="1">
      <alignment vertical="center" wrapText="1"/>
    </xf>
    <xf numFmtId="0" fontId="0" fillId="0" borderId="28"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4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6" xfId="0" applyFill="1" applyBorder="1" applyAlignment="1">
      <alignment horizontal="center" vertical="center" wrapText="1"/>
    </xf>
    <xf numFmtId="0" fontId="37" fillId="0" borderId="26" xfId="0" applyFont="1" applyFill="1" applyBorder="1" applyAlignment="1">
      <alignment horizontal="center" vertical="center"/>
    </xf>
    <xf numFmtId="4" fontId="37" fillId="0" borderId="26" xfId="18" applyNumberFormat="1" applyFont="1" applyFill="1" applyBorder="1" applyAlignment="1">
      <alignment horizontal="center" vertical="center"/>
    </xf>
    <xf numFmtId="0" fontId="39" fillId="0" borderId="26" xfId="19" applyNumberFormat="1" applyFont="1" applyFill="1" applyBorder="1" applyAlignment="1">
      <alignment horizontal="center" vertical="center"/>
    </xf>
    <xf numFmtId="4" fontId="39" fillId="0" borderId="26" xfId="18" applyNumberFormat="1" applyFont="1" applyFill="1" applyBorder="1" applyAlignment="1">
      <alignment horizontal="center" vertical="center"/>
    </xf>
    <xf numFmtId="0" fontId="0" fillId="0" borderId="26" xfId="0" applyFill="1" applyBorder="1" applyAlignment="1">
      <alignment horizontal="left" vertical="center" wrapText="1"/>
    </xf>
    <xf numFmtId="0" fontId="80" fillId="0" borderId="26" xfId="0" applyFont="1" applyFill="1" applyBorder="1" applyAlignment="1">
      <alignment horizontal="center" vertical="center" wrapText="1"/>
    </xf>
    <xf numFmtId="0" fontId="0" fillId="0" borderId="26" xfId="0" applyFill="1" applyBorder="1" applyAlignment="1">
      <alignment horizontal="left" vertical="center" wrapText="1"/>
    </xf>
    <xf numFmtId="0" fontId="80" fillId="0" borderId="30" xfId="0" applyFont="1" applyFill="1" applyBorder="1" applyAlignment="1">
      <alignment horizontal="center" vertical="center" wrapText="1"/>
    </xf>
    <xf numFmtId="0" fontId="32" fillId="0" borderId="26" xfId="0" applyFont="1" applyFill="1" applyBorder="1" applyAlignment="1">
      <alignment horizontal="center" vertical="center"/>
    </xf>
    <xf numFmtId="4" fontId="32" fillId="0" borderId="26" xfId="18" applyNumberFormat="1" applyFont="1" applyFill="1" applyBorder="1" applyAlignment="1">
      <alignment horizontal="center" vertical="center"/>
    </xf>
    <xf numFmtId="0" fontId="0" fillId="0" borderId="26" xfId="0" applyFill="1" applyBorder="1" applyAlignment="1">
      <alignment horizontal="left" vertical="top" wrapText="1"/>
    </xf>
    <xf numFmtId="0" fontId="38" fillId="0" borderId="30" xfId="19" applyFont="1" applyFill="1" applyBorder="1" applyAlignment="1">
      <alignment horizontal="center" vertical="top" wrapText="1"/>
    </xf>
    <xf numFmtId="0" fontId="38" fillId="0" borderId="28" xfId="19" applyFont="1" applyFill="1" applyBorder="1" applyAlignment="1">
      <alignment horizontal="center" vertical="top" wrapText="1"/>
    </xf>
    <xf numFmtId="0" fontId="33" fillId="0" borderId="26" xfId="19" applyFont="1" applyFill="1" applyBorder="1" applyAlignment="1">
      <alignment horizontal="left" vertical="center" wrapText="1"/>
    </xf>
    <xf numFmtId="0" fontId="38" fillId="0" borderId="30" xfId="19" applyFont="1" applyFill="1" applyBorder="1" applyAlignment="1">
      <alignment horizontal="left" vertical="center" wrapText="1"/>
    </xf>
    <xf numFmtId="0" fontId="38" fillId="0" borderId="27" xfId="19" applyFont="1" applyFill="1" applyBorder="1" applyAlignment="1">
      <alignment horizontal="left" vertical="center" wrapText="1"/>
    </xf>
    <xf numFmtId="0" fontId="38" fillId="0" borderId="28" xfId="19" applyFont="1" applyFill="1" applyBorder="1" applyAlignment="1">
      <alignment horizontal="left" vertical="center" wrapText="1"/>
    </xf>
    <xf numFmtId="0" fontId="38" fillId="0" borderId="30" xfId="19" applyFont="1" applyFill="1" applyBorder="1" applyAlignment="1">
      <alignment horizontal="left" vertical="center" wrapText="1"/>
    </xf>
    <xf numFmtId="43" fontId="33" fillId="0" borderId="30" xfId="18" applyNumberFormat="1" applyFont="1" applyFill="1" applyBorder="1" applyAlignment="1">
      <alignment vertical="center" wrapText="1"/>
    </xf>
    <xf numFmtId="43" fontId="33" fillId="0" borderId="26" xfId="18" applyNumberFormat="1" applyFont="1" applyFill="1" applyBorder="1" applyAlignment="1">
      <alignment vertical="center" wrapText="1"/>
    </xf>
    <xf numFmtId="43" fontId="33" fillId="0" borderId="30"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4" fontId="33" fillId="0" borderId="26" xfId="19" applyNumberFormat="1" applyFont="1" applyFill="1" applyBorder="1" applyAlignment="1">
      <alignment horizontal="center" vertical="center" wrapText="1"/>
    </xf>
    <xf numFmtId="0" fontId="38" fillId="0" borderId="30" xfId="19" applyFont="1" applyFill="1" applyBorder="1" applyAlignment="1">
      <alignment horizontal="center" vertical="center" wrapText="1"/>
    </xf>
    <xf numFmtId="0" fontId="38" fillId="0" borderId="28" xfId="19" applyFont="1" applyFill="1" applyBorder="1" applyAlignment="1">
      <alignment horizontal="center" vertical="center" wrapText="1"/>
    </xf>
    <xf numFmtId="1" fontId="33" fillId="0" borderId="30" xfId="19" applyNumberFormat="1" applyFont="1" applyFill="1" applyBorder="1" applyAlignment="1">
      <alignment horizontal="center" vertical="center" wrapText="1"/>
    </xf>
    <xf numFmtId="4" fontId="33" fillId="0" borderId="30" xfId="19" applyNumberFormat="1"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0" fontId="38" fillId="0" borderId="27" xfId="19" applyFont="1" applyFill="1" applyBorder="1" applyAlignment="1">
      <alignment horizontal="center" vertical="center" wrapText="1"/>
    </xf>
    <xf numFmtId="1" fontId="33" fillId="0" borderId="27" xfId="19" applyNumberFormat="1" applyFont="1" applyFill="1" applyBorder="1" applyAlignment="1">
      <alignment horizontal="center" vertical="center" wrapText="1"/>
    </xf>
    <xf numFmtId="4" fontId="33" fillId="0" borderId="27" xfId="19" applyNumberFormat="1" applyFont="1" applyFill="1" applyBorder="1" applyAlignment="1">
      <alignment horizontal="center" vertical="center" wrapText="1"/>
    </xf>
    <xf numFmtId="43" fontId="33" fillId="0" borderId="27" xfId="18"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3" fontId="33" fillId="0" borderId="26" xfId="19" applyNumberFormat="1" applyFont="1" applyFill="1" applyBorder="1" applyAlignment="1">
      <alignment horizontal="center" vertical="center" wrapText="1"/>
    </xf>
    <xf numFmtId="0" fontId="33" fillId="0" borderId="26" xfId="19" applyFont="1" applyFill="1" applyBorder="1" applyAlignment="1">
      <alignment horizontal="left" vertical="center" wrapText="1"/>
    </xf>
    <xf numFmtId="1" fontId="33" fillId="0" borderId="26" xfId="19" applyNumberFormat="1" applyFont="1" applyFill="1" applyBorder="1" applyAlignment="1">
      <alignment horizontal="center" vertical="center" wrapText="1"/>
    </xf>
    <xf numFmtId="2" fontId="33" fillId="0" borderId="26" xfId="19" applyNumberFormat="1" applyFont="1" applyFill="1" applyBorder="1" applyAlignment="1">
      <alignment horizontal="center" vertical="center" wrapText="1"/>
    </xf>
    <xf numFmtId="0" fontId="33" fillId="0" borderId="30" xfId="19" applyFont="1" applyFill="1" applyBorder="1" applyAlignment="1">
      <alignment horizontal="center" vertical="center" wrapText="1"/>
    </xf>
    <xf numFmtId="1" fontId="33" fillId="0" borderId="26" xfId="17" applyNumberFormat="1" applyFont="1" applyFill="1" applyBorder="1" applyAlignment="1">
      <alignment horizontal="center" vertical="center" wrapText="1"/>
    </xf>
    <xf numFmtId="43" fontId="79" fillId="0" borderId="26" xfId="18" applyFont="1" applyFill="1" applyBorder="1" applyAlignment="1">
      <alignment horizontal="center" vertical="center" wrapText="1"/>
    </xf>
    <xf numFmtId="0" fontId="35" fillId="0" borderId="26" xfId="19" applyFont="1" applyFill="1" applyBorder="1" applyAlignment="1">
      <alignment horizontal="center" vertical="center" wrapText="1"/>
    </xf>
    <xf numFmtId="4" fontId="33" fillId="0" borderId="26" xfId="16" applyNumberFormat="1" applyFont="1" applyFill="1" applyBorder="1" applyAlignment="1">
      <alignment horizontal="center" vertical="center" wrapText="1"/>
    </xf>
    <xf numFmtId="0" fontId="55" fillId="0"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6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0066"/>
      <color rgb="FFCCCCFF"/>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3</c:v>
                </c:pt>
                <c:pt idx="4">
                  <c:v>0</c:v>
                </c:pt>
                <c:pt idx="5">
                  <c:v>0</c:v>
                </c:pt>
                <c:pt idx="6">
                  <c:v>0</c:v>
                </c:pt>
                <c:pt idx="7">
                  <c:v>0</c:v>
                </c:pt>
                <c:pt idx="8">
                  <c:v>0</c:v>
                </c:pt>
                <c:pt idx="9">
                  <c:v>0</c:v>
                </c:pt>
                <c:pt idx="10">
                  <c:v>0</c:v>
                </c:pt>
                <c:pt idx="11">
                  <c:v>0</c:v>
                </c:pt>
                <c:pt idx="12">
                  <c:v>0</c:v>
                </c:pt>
                <c:pt idx="13">
                  <c:v>0</c:v>
                </c:pt>
                <c:pt idx="14">
                  <c:v>1</c:v>
                </c:pt>
                <c:pt idx="15">
                  <c:v>2</c:v>
                </c:pt>
                <c:pt idx="16">
                  <c:v>0</c:v>
                </c:pt>
              </c:numCache>
            </c:numRef>
          </c:val>
          <c:extLst xmlns:c16r2="http://schemas.microsoft.com/office/drawing/2015/06/chart">
            <c:ext xmlns:c16="http://schemas.microsoft.com/office/drawing/2014/chart" uri="{C3380CC4-5D6E-409C-BE32-E72D297353CC}">
              <c16:uniqueId val="{00000000-E83D-4E15-9B97-F67C7B9E4786}"/>
            </c:ext>
          </c:extLst>
        </c:ser>
        <c:dLbls>
          <c:showLegendKey val="0"/>
          <c:showVal val="0"/>
          <c:showCatName val="0"/>
          <c:showSerName val="0"/>
          <c:showPercent val="0"/>
          <c:showBubbleSize val="0"/>
        </c:dLbls>
        <c:gapWidth val="150"/>
        <c:shape val="box"/>
        <c:axId val="109220608"/>
        <c:axId val="109222528"/>
        <c:axId val="0"/>
      </c:bar3DChart>
      <c:catAx>
        <c:axId val="109220608"/>
        <c:scaling>
          <c:orientation val="minMax"/>
        </c:scaling>
        <c:delete val="0"/>
        <c:axPos val="b"/>
        <c:numFmt formatCode="General" sourceLinked="0"/>
        <c:majorTickMark val="none"/>
        <c:minorTickMark val="none"/>
        <c:tickLblPos val="nextTo"/>
        <c:txPr>
          <a:bodyPr/>
          <a:lstStyle/>
          <a:p>
            <a:pPr>
              <a:defRPr lang="es-HN"/>
            </a:pPr>
            <a:endParaRPr lang="es-HN"/>
          </a:p>
        </c:txPr>
        <c:crossAx val="109222528"/>
        <c:crosses val="autoZero"/>
        <c:auto val="1"/>
        <c:lblAlgn val="ctr"/>
        <c:lblOffset val="100"/>
        <c:noMultiLvlLbl val="0"/>
      </c:catAx>
      <c:valAx>
        <c:axId val="1092225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92206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5D6-474E-9A81-B67FFC1CEAC1}"/>
            </c:ext>
          </c:extLst>
        </c:ser>
        <c:dLbls>
          <c:showLegendKey val="0"/>
          <c:showVal val="0"/>
          <c:showCatName val="0"/>
          <c:showSerName val="0"/>
          <c:showPercent val="0"/>
          <c:showBubbleSize val="0"/>
        </c:dLbls>
        <c:gapWidth val="150"/>
        <c:shape val="box"/>
        <c:axId val="184922880"/>
        <c:axId val="184924416"/>
        <c:axId val="0"/>
      </c:bar3DChart>
      <c:catAx>
        <c:axId val="184922880"/>
        <c:scaling>
          <c:orientation val="minMax"/>
        </c:scaling>
        <c:delete val="0"/>
        <c:axPos val="b"/>
        <c:numFmt formatCode="General" sourceLinked="0"/>
        <c:majorTickMark val="none"/>
        <c:minorTickMark val="none"/>
        <c:tickLblPos val="nextTo"/>
        <c:txPr>
          <a:bodyPr/>
          <a:lstStyle/>
          <a:p>
            <a:pPr>
              <a:defRPr lang="es-HN"/>
            </a:pPr>
            <a:endParaRPr lang="es-HN"/>
          </a:p>
        </c:txPr>
        <c:crossAx val="184924416"/>
        <c:crosses val="autoZero"/>
        <c:auto val="1"/>
        <c:lblAlgn val="ctr"/>
        <c:lblOffset val="100"/>
        <c:noMultiLvlLbl val="0"/>
      </c:catAx>
      <c:valAx>
        <c:axId val="1849244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849228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0</c:v>
                </c:pt>
                <c:pt idx="4">
                  <c:v>0</c:v>
                </c:pt>
                <c:pt idx="5">
                  <c:v>0</c:v>
                </c:pt>
                <c:pt idx="6">
                  <c:v>0</c:v>
                </c:pt>
                <c:pt idx="7">
                  <c:v>0</c:v>
                </c:pt>
                <c:pt idx="8">
                  <c:v>1</c:v>
                </c:pt>
                <c:pt idx="9">
                  <c:v>1</c:v>
                </c:pt>
                <c:pt idx="10">
                  <c:v>0</c:v>
                </c:pt>
                <c:pt idx="11">
                  <c:v>0</c:v>
                </c:pt>
                <c:pt idx="12">
                  <c:v>0</c:v>
                </c:pt>
                <c:pt idx="13">
                  <c:v>0</c:v>
                </c:pt>
                <c:pt idx="14">
                  <c:v>0</c:v>
                </c:pt>
                <c:pt idx="15">
                  <c:v>8</c:v>
                </c:pt>
                <c:pt idx="16">
                  <c:v>0</c:v>
                </c:pt>
              </c:numCache>
            </c:numRef>
          </c:val>
          <c:extLst xmlns:c16r2="http://schemas.microsoft.com/office/drawing/2015/06/chart">
            <c:ext xmlns:c16="http://schemas.microsoft.com/office/drawing/2014/chart" uri="{C3380CC4-5D6E-409C-BE32-E72D297353CC}">
              <c16:uniqueId val="{00000000-3F75-45A3-A518-57EC8B3DA1B1}"/>
            </c:ext>
          </c:extLst>
        </c:ser>
        <c:dLbls>
          <c:showLegendKey val="0"/>
          <c:showVal val="0"/>
          <c:showCatName val="0"/>
          <c:showSerName val="0"/>
          <c:showPercent val="0"/>
          <c:showBubbleSize val="0"/>
        </c:dLbls>
        <c:gapWidth val="150"/>
        <c:shape val="box"/>
        <c:axId val="418778496"/>
        <c:axId val="419042432"/>
        <c:axId val="0"/>
      </c:bar3DChart>
      <c:catAx>
        <c:axId val="418778496"/>
        <c:scaling>
          <c:orientation val="minMax"/>
        </c:scaling>
        <c:delete val="0"/>
        <c:axPos val="b"/>
        <c:numFmt formatCode="General" sourceLinked="0"/>
        <c:majorTickMark val="none"/>
        <c:minorTickMark val="none"/>
        <c:tickLblPos val="nextTo"/>
        <c:txPr>
          <a:bodyPr/>
          <a:lstStyle/>
          <a:p>
            <a:pPr>
              <a:defRPr lang="es-HN"/>
            </a:pPr>
            <a:endParaRPr lang="es-HN"/>
          </a:p>
        </c:txPr>
        <c:crossAx val="419042432"/>
        <c:crosses val="autoZero"/>
        <c:auto val="1"/>
        <c:lblAlgn val="ctr"/>
        <c:lblOffset val="100"/>
        <c:noMultiLvlLbl val="0"/>
      </c:catAx>
      <c:valAx>
        <c:axId val="4190424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87784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lian%20Coto\Desktop\POA%202016%20FLACSO\VERSION%20BORRADOR%20FINAL\CME%202016%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ilian%20Coto\Downloads\POA%20PARA%20IMPRES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Hoja1"/>
      <sheetName val="4. EQUIPO TECNOLÓGICOS"/>
      <sheetName val="6. Becas"/>
      <sheetName val="7. Infraestructura"/>
      <sheetName val="1. Desarrollo e Innov. Curricu."/>
      <sheetName val="3. Vinculación Univ. Sociedad"/>
      <sheetName val="8. Venta de Servicios"/>
      <sheetName val="4. Docencia y Profesorado Univ."/>
      <sheetName val="5. Estudiantes y Graduados"/>
      <sheetName val="7. Lo Esencial de la Reforma U."/>
      <sheetName val="8. Asegura. de la Calid. y M"/>
      <sheetName val="9. Cultura de Inno. Insti..."/>
      <sheetName val="1. TALLERES SEMINARIOS"/>
      <sheetName val="2. CONTRATACION DE PERSONAL"/>
      <sheetName val="6. Gestión del Conocimiento"/>
      <sheetName val="3. EQUIPO DE OFICINA"/>
      <sheetName val="5. ACTIVIDADES ESPECIALES"/>
      <sheetName val="2. Investigación Científica"/>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Hoja1"/>
      <sheetName val="4. EQUIPO TECNOLÓGICOS"/>
      <sheetName val="6. Becas"/>
      <sheetName val="7. Infraestructura"/>
      <sheetName val="1. Desarrollo e Innov. Curricu."/>
      <sheetName val="3. Vinculación Univ. Sociedad"/>
      <sheetName val="8. Venta de Servicios"/>
      <sheetName val="4. Docencia y Profesorado Univ."/>
      <sheetName val="5. Estudiantes y Graduados"/>
      <sheetName val="7. Lo Esencial de la Reforma U."/>
      <sheetName val="8. Asegura. de la Calid. y M"/>
      <sheetName val="9. Cultura de Inno. Insti..."/>
      <sheetName val="1. TALLERES SEMINARIOS"/>
      <sheetName val="2. CONTRATACION DE PERSONAL"/>
      <sheetName val="6. Gestión del Conocimiento"/>
      <sheetName val="3. EQUIPO DE OFICINA"/>
      <sheetName val="5. ACTIVIDADES ESPECIALES"/>
      <sheetName val="2. Investigación Científica"/>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ables/table1.xml><?xml version="1.0" encoding="utf-8"?>
<table xmlns="http://schemas.openxmlformats.org/spreadsheetml/2006/main" id="1" name="Tabla17" displayName="Tabla17" ref="B3:C13" totalsRowShown="0" headerRowDxfId="61" dataDxfId="60">
  <autoFilter ref="B3:C13"/>
  <tableColumns count="2">
    <tableColumn id="1" name="Descripción" dataDxfId="59"/>
    <tableColumn id="2" name="Monto" dataDxfId="58"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7" dataDxfId="56">
  <autoFilter ref="B39:D57"/>
  <tableColumns count="3">
    <tableColumn id="1" name="Descripción" dataDxfId="55"/>
    <tableColumn id="2" name="Cantidad" dataDxfId="54" dataCellStyle="Millares"/>
    <tableColumn id="3" name="Montos" dataDxfId="53">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2" dataDxfId="51">
  <autoFilter ref="B68:D80"/>
  <tableColumns count="3">
    <tableColumn id="1" name="Descripción" dataDxfId="50"/>
    <tableColumn id="2" name="Cantidad" dataDxfId="49" dataCellStyle="Millares"/>
    <tableColumn id="3" name="Montos" dataDxfId="48">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7">
  <autoFilter ref="B85:D103"/>
  <tableColumns count="3">
    <tableColumn id="1" name="Descripción " dataDxfId="46"/>
    <tableColumn id="2" name="Cantidad" dataDxfId="45" dataCellStyle="Millares"/>
    <tableColumn id="3" name="Montos" dataDxfId="44">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3" tableBorderDxfId="42">
  <autoFilter ref="H3:I14"/>
  <tableColumns count="2">
    <tableColumn id="1" name="Dimensión" dataDxfId="41"/>
    <tableColumn id="2" name="Monto" dataDxfId="40"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9" tableBorderDxfId="38">
  <autoFilter ref="H17:I25"/>
  <tableColumns count="2">
    <tableColumn id="1" name="Dimensión" dataDxfId="37"/>
    <tableColumn id="2" name="Monto" dataDxfId="3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5" headerRowBorderDxfId="34" tableBorderDxfId="33">
  <autoFilter ref="E7:F11"/>
  <tableColumns count="2">
    <tableColumn id="1" name="Presupuesto" dataDxfId="32"/>
    <tableColumn id="2" name=" Monto " dataDxfId="31">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37"/>
      <c r="U2" s="537"/>
      <c r="V2" s="537"/>
      <c r="W2" s="537"/>
      <c r="X2" s="537"/>
      <c r="Y2" s="537"/>
      <c r="Z2" s="537"/>
      <c r="AA2" s="537"/>
      <c r="AB2" s="537"/>
      <c r="AC2" s="537" t="s">
        <v>1</v>
      </c>
      <c r="AD2" s="537"/>
      <c r="AE2" s="537"/>
      <c r="AF2" s="537"/>
      <c r="AG2" s="537"/>
      <c r="AH2" s="537"/>
      <c r="AI2" s="537"/>
      <c r="AJ2" s="537"/>
    </row>
    <row r="3" spans="2:36" ht="16.5" customHeight="1" x14ac:dyDescent="0.25">
      <c r="B3" s="32" t="s">
        <v>2</v>
      </c>
      <c r="C3" s="32"/>
      <c r="D3" s="32"/>
      <c r="E3" s="32"/>
      <c r="F3" s="32"/>
      <c r="G3" s="32"/>
      <c r="H3" s="32"/>
      <c r="I3" s="32"/>
      <c r="J3" s="32"/>
      <c r="K3" s="32"/>
      <c r="L3" s="32"/>
      <c r="M3" s="32"/>
      <c r="N3" s="32"/>
      <c r="O3" s="32"/>
      <c r="P3" s="32"/>
      <c r="Q3" s="32"/>
      <c r="R3" s="32"/>
      <c r="S3" s="32"/>
      <c r="T3" s="537"/>
      <c r="U3" s="537"/>
      <c r="V3" s="537"/>
      <c r="W3" s="537"/>
      <c r="X3" s="537"/>
      <c r="Y3" s="537"/>
      <c r="Z3" s="537"/>
      <c r="AA3" s="537"/>
      <c r="AB3" s="537"/>
      <c r="AC3" s="537" t="s">
        <v>2</v>
      </c>
      <c r="AD3" s="537"/>
      <c r="AE3" s="537"/>
      <c r="AF3" s="537"/>
      <c r="AG3" s="537"/>
      <c r="AH3" s="537"/>
      <c r="AI3" s="537"/>
      <c r="AJ3" s="537"/>
    </row>
    <row r="4" spans="2:36" ht="12.75" customHeight="1" x14ac:dyDescent="0.25">
      <c r="B4" s="32" t="s">
        <v>3</v>
      </c>
      <c r="C4" s="32"/>
      <c r="D4" s="32"/>
      <c r="E4" s="32"/>
      <c r="F4" s="32"/>
      <c r="G4" s="32"/>
      <c r="H4" s="32"/>
      <c r="I4" s="32"/>
      <c r="J4" s="32"/>
      <c r="K4" s="32"/>
      <c r="L4" s="32"/>
      <c r="M4" s="32"/>
      <c r="N4" s="32"/>
      <c r="O4" s="32"/>
      <c r="P4" s="32"/>
      <c r="Q4" s="32"/>
      <c r="R4" s="32"/>
      <c r="S4" s="32"/>
      <c r="T4" s="537"/>
      <c r="U4" s="537"/>
      <c r="V4" s="537"/>
      <c r="W4" s="537"/>
      <c r="X4" s="537"/>
      <c r="Y4" s="537"/>
      <c r="Z4" s="537"/>
      <c r="AA4" s="537"/>
      <c r="AB4" s="537"/>
      <c r="AC4" s="537" t="s">
        <v>3</v>
      </c>
      <c r="AD4" s="537"/>
      <c r="AE4" s="537"/>
      <c r="AF4" s="537"/>
      <c r="AG4" s="537"/>
      <c r="AH4" s="537"/>
      <c r="AI4" s="537"/>
      <c r="AJ4" s="537"/>
    </row>
    <row r="5" spans="2:36" ht="15.75" x14ac:dyDescent="0.25">
      <c r="B5" s="2"/>
      <c r="C5" s="2"/>
      <c r="D5" s="2"/>
    </row>
    <row r="6" spans="2:36" ht="16.5" thickBot="1" x14ac:dyDescent="0.3">
      <c r="B6" s="2"/>
      <c r="C6" s="2"/>
      <c r="D6" s="2"/>
    </row>
    <row r="7" spans="2:36" ht="75.75" customHeight="1" x14ac:dyDescent="0.25">
      <c r="B7" s="532" t="s">
        <v>4</v>
      </c>
      <c r="C7" s="532" t="s">
        <v>5</v>
      </c>
      <c r="D7" s="532" t="s">
        <v>6</v>
      </c>
      <c r="E7" s="534" t="s">
        <v>7</v>
      </c>
      <c r="F7" s="532" t="s">
        <v>8</v>
      </c>
      <c r="G7" s="534" t="s">
        <v>9</v>
      </c>
      <c r="H7" s="536" t="s">
        <v>10</v>
      </c>
      <c r="I7" s="536" t="s">
        <v>11</v>
      </c>
      <c r="J7" s="536" t="s">
        <v>12</v>
      </c>
      <c r="K7" s="536"/>
      <c r="L7" s="536" t="s">
        <v>13</v>
      </c>
      <c r="M7" s="536"/>
      <c r="N7" s="536"/>
      <c r="O7" s="536"/>
      <c r="P7" s="536"/>
      <c r="Q7" s="536"/>
      <c r="R7" s="536"/>
      <c r="S7" s="536"/>
      <c r="T7" s="532" t="s">
        <v>14</v>
      </c>
      <c r="U7" s="536" t="s">
        <v>15</v>
      </c>
      <c r="V7" s="536" t="s">
        <v>16</v>
      </c>
      <c r="W7" s="536"/>
      <c r="X7" s="536" t="s">
        <v>17</v>
      </c>
      <c r="Y7" s="536" t="s">
        <v>18</v>
      </c>
      <c r="Z7" s="536"/>
      <c r="AA7" s="536" t="s">
        <v>19</v>
      </c>
      <c r="AB7" s="536" t="s">
        <v>20</v>
      </c>
      <c r="AC7" s="538" t="s">
        <v>21</v>
      </c>
      <c r="AD7" s="538"/>
      <c r="AE7" s="538"/>
      <c r="AF7" s="538"/>
      <c r="AG7" s="536" t="s">
        <v>22</v>
      </c>
      <c r="AH7" s="536" t="s">
        <v>23</v>
      </c>
      <c r="AI7" s="536" t="s">
        <v>24</v>
      </c>
      <c r="AJ7" s="536" t="s">
        <v>25</v>
      </c>
    </row>
    <row r="8" spans="2:36" ht="15.75" customHeight="1" x14ac:dyDescent="0.25">
      <c r="B8" s="533"/>
      <c r="C8" s="533"/>
      <c r="D8" s="533"/>
      <c r="E8" s="535"/>
      <c r="F8" s="533"/>
      <c r="G8" s="535"/>
      <c r="H8" s="531"/>
      <c r="I8" s="531"/>
      <c r="J8" s="531" t="s">
        <v>26</v>
      </c>
      <c r="K8" s="531" t="s">
        <v>27</v>
      </c>
      <c r="L8" s="539" t="s">
        <v>28</v>
      </c>
      <c r="M8" s="539"/>
      <c r="N8" s="539" t="s">
        <v>29</v>
      </c>
      <c r="O8" s="539"/>
      <c r="P8" s="539" t="s">
        <v>30</v>
      </c>
      <c r="Q8" s="539"/>
      <c r="R8" s="539" t="s">
        <v>31</v>
      </c>
      <c r="S8" s="539"/>
      <c r="T8" s="533"/>
      <c r="U8" s="531"/>
      <c r="V8" s="531" t="s">
        <v>32</v>
      </c>
      <c r="W8" s="531" t="s">
        <v>33</v>
      </c>
      <c r="X8" s="531"/>
      <c r="Y8" s="531" t="s">
        <v>32</v>
      </c>
      <c r="Z8" s="531" t="s">
        <v>33</v>
      </c>
      <c r="AA8" s="531"/>
      <c r="AB8" s="531"/>
      <c r="AC8" s="14" t="s">
        <v>28</v>
      </c>
      <c r="AD8" s="14" t="s">
        <v>29</v>
      </c>
      <c r="AE8" s="14" t="s">
        <v>30</v>
      </c>
      <c r="AF8" s="14" t="s">
        <v>31</v>
      </c>
      <c r="AG8" s="531"/>
      <c r="AH8" s="531"/>
      <c r="AI8" s="531"/>
      <c r="AJ8" s="531"/>
    </row>
    <row r="9" spans="2:36" ht="78.75" x14ac:dyDescent="0.25">
      <c r="B9" s="533"/>
      <c r="C9" s="533"/>
      <c r="D9" s="533"/>
      <c r="E9" s="535"/>
      <c r="F9" s="533"/>
      <c r="G9" s="535"/>
      <c r="H9" s="531"/>
      <c r="I9" s="531"/>
      <c r="J9" s="531"/>
      <c r="K9" s="531"/>
      <c r="L9" s="475" t="s">
        <v>34</v>
      </c>
      <c r="M9" s="475" t="s">
        <v>35</v>
      </c>
      <c r="N9" s="475" t="s">
        <v>34</v>
      </c>
      <c r="O9" s="475" t="s">
        <v>35</v>
      </c>
      <c r="P9" s="475" t="s">
        <v>34</v>
      </c>
      <c r="Q9" s="475" t="s">
        <v>35</v>
      </c>
      <c r="R9" s="475" t="s">
        <v>34</v>
      </c>
      <c r="S9" s="475" t="s">
        <v>35</v>
      </c>
      <c r="T9" s="533"/>
      <c r="U9" s="531"/>
      <c r="V9" s="531"/>
      <c r="W9" s="531"/>
      <c r="X9" s="531"/>
      <c r="Y9" s="531"/>
      <c r="Z9" s="531"/>
      <c r="AA9" s="531"/>
      <c r="AB9" s="531"/>
      <c r="AC9" s="14" t="s">
        <v>36</v>
      </c>
      <c r="AD9" s="14" t="s">
        <v>36</v>
      </c>
      <c r="AE9" s="14" t="s">
        <v>36</v>
      </c>
      <c r="AF9" s="14" t="s">
        <v>36</v>
      </c>
      <c r="AG9" s="531"/>
      <c r="AH9" s="531"/>
      <c r="AI9" s="531"/>
      <c r="AJ9" s="531"/>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9" t="s">
        <v>44</v>
      </c>
      <c r="K31" s="530"/>
      <c r="L31" s="527"/>
      <c r="M31" s="528"/>
      <c r="N31" s="527"/>
      <c r="O31" s="528"/>
      <c r="P31" s="527"/>
      <c r="Q31" s="528"/>
      <c r="R31" s="527"/>
      <c r="S31" s="528"/>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C4" zoomScale="86" zoomScaleNormal="86" zoomScaleSheetLayoutView="80" workbookViewId="0">
      <selection activeCell="D48" sqref="D48"/>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5759.1495000000004</v>
      </c>
      <c r="BC3" s="418">
        <f>+'Cuadro Resumen'!D213</f>
        <v>5307.4515000000001</v>
      </c>
      <c r="BD3" s="418">
        <f>+'Cuadro Resumen'!E213</f>
        <v>6775.47</v>
      </c>
      <c r="BE3" s="418">
        <f>+'Cuadro Resumen'!F213</f>
        <v>6323.7719999999999</v>
      </c>
      <c r="BF3" s="418">
        <f>+'Cuadro Resumen'!C214</f>
        <v>5081.6025</v>
      </c>
      <c r="BG3" s="418">
        <f>+'Cuadro Resumen'!D214</f>
        <v>4629.9045000000006</v>
      </c>
      <c r="BH3" s="418">
        <f>+'Cuadro Resumen'!E214</f>
        <v>6097.9230000000007</v>
      </c>
      <c r="BI3" s="418">
        <f>+'Cuadro Resumen'!F214</f>
        <v>5646.2250000000004</v>
      </c>
      <c r="BJ3" s="419">
        <f>+'Cuadro Resumen'!C215</f>
        <v>4404.0555000000004</v>
      </c>
      <c r="BK3" s="419">
        <f>+'Cuadro Resumen'!D215</f>
        <v>4065.2820000000002</v>
      </c>
      <c r="BL3" s="419">
        <f>+'Cuadro Resumen'!E215</f>
        <v>5420.3760000000002</v>
      </c>
      <c r="BM3" s="419">
        <f>+'Cuadro Resumen'!F215</f>
        <v>4968.6779999999999</v>
      </c>
      <c r="BN3" s="419">
        <f>+'Cuadro Resumen'!C216</f>
        <v>3726.5085000000004</v>
      </c>
      <c r="BO3" s="419">
        <f>+'Cuadro Resumen'!D216</f>
        <v>3387.7350000000001</v>
      </c>
      <c r="BP3" s="419">
        <f>+'Cuadro Resumen'!E216</f>
        <v>4742.8290000000006</v>
      </c>
      <c r="BQ3" s="419">
        <f>+'Cuadro Resumen'!F216</f>
        <v>4404.0555000000004</v>
      </c>
      <c r="BR3" s="419">
        <f>+'Cuadro Resumen'!C217</f>
        <v>3274.8105</v>
      </c>
      <c r="BS3" s="419">
        <f>+'Cuadro Resumen'!D217</f>
        <v>3048.9615000000003</v>
      </c>
      <c r="BT3" s="419">
        <f>+'Cuadro Resumen'!E217</f>
        <v>4178.2065000000002</v>
      </c>
      <c r="BU3" s="419">
        <f>+'Cuadro Resumen'!F217</f>
        <v>3839.433</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x14ac:dyDescent="0.3">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27" thickBot="1" x14ac:dyDescent="0.3">
      <c r="A5" s="426"/>
      <c r="B5" s="426"/>
      <c r="C5" s="86" t="s">
        <v>1335</v>
      </c>
      <c r="D5" s="187">
        <f>SUMIF(C:C,$C$10,D:D)</f>
        <v>2760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104"/>
      <c r="D6" s="104"/>
      <c r="E6" s="104"/>
      <c r="F6" s="104"/>
      <c r="G6" s="77"/>
      <c r="H6" s="104"/>
      <c r="I6" s="104"/>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104"/>
      <c r="D7" s="104"/>
      <c r="E7" s="104"/>
      <c r="F7" s="104"/>
      <c r="G7" s="77"/>
      <c r="H7" s="104"/>
      <c r="I7" s="104"/>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104"/>
      <c r="D8" s="104"/>
      <c r="E8" s="104"/>
      <c r="F8" s="104"/>
      <c r="G8" s="77"/>
      <c r="H8" s="104"/>
      <c r="I8" s="104"/>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04"/>
      <c r="D9" s="104"/>
      <c r="E9" s="104"/>
      <c r="F9" s="104"/>
      <c r="G9" s="77"/>
      <c r="H9" s="104"/>
      <c r="I9" s="104"/>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153" t="s">
        <v>1332</v>
      </c>
      <c r="D10" s="343">
        <f>SUM(F17:F37)</f>
        <v>2760</v>
      </c>
      <c r="E10" s="426"/>
      <c r="F10" s="69"/>
      <c r="G10" s="78"/>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426"/>
      <c r="C11" s="69"/>
      <c r="D11" s="31"/>
      <c r="E11" s="91"/>
      <c r="F11" s="91"/>
      <c r="G11" s="91"/>
      <c r="H11" s="75"/>
      <c r="I11" s="75"/>
      <c r="J11" s="75"/>
      <c r="K11" s="10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ht="15.75" x14ac:dyDescent="0.25">
      <c r="A12" s="426"/>
      <c r="B12" s="91"/>
      <c r="C12" s="281" t="s">
        <v>1309</v>
      </c>
      <c r="D12" s="341" t="s">
        <v>1711</v>
      </c>
      <c r="E12" s="91"/>
      <c r="F12" s="91"/>
      <c r="G12" s="91"/>
      <c r="H12" s="75"/>
      <c r="I12" s="75"/>
      <c r="J12" s="75"/>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8.75" x14ac:dyDescent="0.25">
      <c r="A13" s="426"/>
      <c r="B13" s="91"/>
      <c r="C13" s="197"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Uso, actualizaciòn y mantenimiento de la plataforma virtual</v>
      </c>
      <c r="D13" s="31"/>
      <c r="E13" s="91"/>
      <c r="F13" s="91"/>
      <c r="G13" s="91"/>
      <c r="H13" s="75"/>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x14ac:dyDescent="0.25">
      <c r="A14" s="426"/>
      <c r="B14" s="91"/>
      <c r="C14" s="426"/>
      <c r="D14" s="426"/>
      <c r="E14" s="91"/>
      <c r="F14" s="91"/>
      <c r="G14" s="91"/>
      <c r="H14" s="75"/>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x14ac:dyDescent="0.3">
      <c r="A15" s="426"/>
      <c r="B15" s="426"/>
      <c r="C15" s="426" t="s">
        <v>1711</v>
      </c>
      <c r="D15" s="426"/>
      <c r="E15" s="426"/>
      <c r="F15" s="91"/>
      <c r="G15" s="75"/>
      <c r="H15" s="75"/>
      <c r="I15" s="75"/>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426"/>
      <c r="C16" s="125" t="s">
        <v>1310</v>
      </c>
      <c r="D16" s="130" t="s">
        <v>99</v>
      </c>
      <c r="E16" s="132" t="s">
        <v>1312</v>
      </c>
      <c r="F16" s="131" t="s">
        <v>1313</v>
      </c>
      <c r="G16" s="129" t="s">
        <v>1314</v>
      </c>
      <c r="H16" s="132" t="s">
        <v>1315</v>
      </c>
      <c r="I16" s="129" t="s">
        <v>711</v>
      </c>
      <c r="J16" s="129" t="s">
        <v>1316</v>
      </c>
      <c r="K16" s="129" t="s">
        <v>1317</v>
      </c>
      <c r="L16" s="129" t="s">
        <v>1336</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2" x14ac:dyDescent="0.25">
      <c r="C17" s="137" t="s">
        <v>1886</v>
      </c>
      <c r="D17" s="154">
        <v>1</v>
      </c>
      <c r="E17" s="112">
        <v>2760</v>
      </c>
      <c r="F17" s="94">
        <f t="shared" ref="F17:F18" si="0">D17*E17</f>
        <v>2760</v>
      </c>
      <c r="G17" s="156" t="s">
        <v>712</v>
      </c>
      <c r="H17" s="138" t="s">
        <v>345</v>
      </c>
      <c r="I17" s="126" t="str">
        <f>VLOOKUP(H17,Presupuesto!$B$11:$C$565,2,0)</f>
        <v>IMPUESTOS NACIONALES</v>
      </c>
      <c r="J17" s="205" t="s">
        <v>49</v>
      </c>
      <c r="K17" s="95" t="s">
        <v>720</v>
      </c>
      <c r="L17" s="95" t="s">
        <v>78</v>
      </c>
    </row>
    <row r="18" spans="3:12" x14ac:dyDescent="0.25">
      <c r="C18" s="137" t="s">
        <v>1887</v>
      </c>
      <c r="D18" s="154"/>
      <c r="E18" s="119">
        <v>108000</v>
      </c>
      <c r="F18" s="94">
        <f t="shared" si="0"/>
        <v>0</v>
      </c>
      <c r="G18" s="156" t="s">
        <v>703</v>
      </c>
      <c r="H18" s="138" t="s">
        <v>531</v>
      </c>
      <c r="I18" s="126" t="str">
        <f>VLOOKUP(H18,Presupuesto!$B$11:$C$565,2,0)</f>
        <v>INSTALACIONES VARIAS</v>
      </c>
      <c r="J18" s="95" t="str">
        <f>$J$17</f>
        <v>Desarrollo e Innovación Curricular</v>
      </c>
      <c r="K18" s="95" t="s">
        <v>720</v>
      </c>
      <c r="L18" s="95"/>
    </row>
    <row r="19" spans="3:12" x14ac:dyDescent="0.25">
      <c r="C19" s="137"/>
      <c r="D19" s="154"/>
      <c r="E19" s="119"/>
      <c r="F19" s="94">
        <f t="shared" ref="F19:F37" si="1">D19*E19</f>
        <v>0</v>
      </c>
      <c r="G19" s="156"/>
      <c r="H19" s="138"/>
      <c r="I19" s="126" t="e">
        <f>VLOOKUP(H19,Presupuesto!$B$11:$C$565,2,0)</f>
        <v>#N/A</v>
      </c>
      <c r="J19" s="95" t="str">
        <f t="shared" ref="J19:J36" si="2">$J$17</f>
        <v>Desarrollo e Innovación Curricular</v>
      </c>
      <c r="K19" s="95" t="s">
        <v>720</v>
      </c>
      <c r="L19" s="95"/>
    </row>
    <row r="20" spans="3:12" x14ac:dyDescent="0.25">
      <c r="C20" s="137"/>
      <c r="D20" s="154"/>
      <c r="E20" s="119"/>
      <c r="F20" s="94">
        <f t="shared" si="1"/>
        <v>0</v>
      </c>
      <c r="G20" s="156"/>
      <c r="H20" s="138"/>
      <c r="I20" s="126" t="e">
        <f>VLOOKUP(H20,Presupuesto!$B$11:$C$565,2,0)</f>
        <v>#N/A</v>
      </c>
      <c r="J20" s="95" t="str">
        <f t="shared" si="2"/>
        <v>Desarrollo e Innovación Curricular</v>
      </c>
      <c r="K20" s="95" t="s">
        <v>720</v>
      </c>
      <c r="L20" s="95"/>
    </row>
    <row r="21" spans="3:12" x14ac:dyDescent="0.25">
      <c r="C21" s="137"/>
      <c r="D21" s="154"/>
      <c r="E21" s="119"/>
      <c r="F21" s="94">
        <f t="shared" si="1"/>
        <v>0</v>
      </c>
      <c r="G21" s="156"/>
      <c r="H21" s="138"/>
      <c r="I21" s="126" t="e">
        <f>VLOOKUP(H21,Presupuesto!$B$11:$C$565,2,0)</f>
        <v>#N/A</v>
      </c>
      <c r="J21" s="95" t="str">
        <f t="shared" si="2"/>
        <v>Desarrollo e Innovación Curricular</v>
      </c>
      <c r="K21" s="95" t="s">
        <v>720</v>
      </c>
      <c r="L21" s="95"/>
    </row>
    <row r="22" spans="3:12" x14ac:dyDescent="0.25">
      <c r="C22" s="137"/>
      <c r="D22" s="154"/>
      <c r="E22" s="119"/>
      <c r="F22" s="94">
        <f t="shared" si="1"/>
        <v>0</v>
      </c>
      <c r="G22" s="156"/>
      <c r="H22" s="138"/>
      <c r="I22" s="126" t="e">
        <f>VLOOKUP(H22,Presupuesto!$B$11:$C$565,2,0)</f>
        <v>#N/A</v>
      </c>
      <c r="J22" s="95" t="str">
        <f t="shared" si="2"/>
        <v>Desarrollo e Innovación Curricular</v>
      </c>
      <c r="K22" s="95" t="s">
        <v>729</v>
      </c>
      <c r="L22" s="95"/>
    </row>
    <row r="23" spans="3:12" x14ac:dyDescent="0.25">
      <c r="C23" s="137"/>
      <c r="D23" s="154"/>
      <c r="E23" s="119"/>
      <c r="F23" s="94">
        <f t="shared" si="1"/>
        <v>0</v>
      </c>
      <c r="G23" s="156"/>
      <c r="H23" s="138"/>
      <c r="I23" s="126" t="e">
        <f>VLOOKUP(H23,Presupuesto!$B$11:$C$565,2,0)</f>
        <v>#N/A</v>
      </c>
      <c r="J23" s="95" t="str">
        <f t="shared" si="2"/>
        <v>Desarrollo e Innovación Curricular</v>
      </c>
      <c r="K23" s="95" t="s">
        <v>720</v>
      </c>
      <c r="L23" s="95"/>
    </row>
    <row r="24" spans="3:12" x14ac:dyDescent="0.25">
      <c r="C24" s="137"/>
      <c r="D24" s="154"/>
      <c r="E24" s="119"/>
      <c r="F24" s="94">
        <f t="shared" si="1"/>
        <v>0</v>
      </c>
      <c r="G24" s="156"/>
      <c r="H24" s="138"/>
      <c r="I24" s="126" t="e">
        <f>VLOOKUP(H24,Presupuesto!$B$11:$C$565,2,0)</f>
        <v>#N/A</v>
      </c>
      <c r="J24" s="95" t="str">
        <f t="shared" si="2"/>
        <v>Desarrollo e Innovación Curricular</v>
      </c>
      <c r="K24" s="95" t="s">
        <v>720</v>
      </c>
      <c r="L24" s="95"/>
    </row>
    <row r="25" spans="3:12" x14ac:dyDescent="0.25">
      <c r="C25" s="137"/>
      <c r="D25" s="154"/>
      <c r="E25" s="119"/>
      <c r="F25" s="94">
        <f t="shared" si="1"/>
        <v>0</v>
      </c>
      <c r="G25" s="156"/>
      <c r="H25" s="138"/>
      <c r="I25" s="126" t="e">
        <f>VLOOKUP(H25,Presupuesto!$B$11:$C$565,2,0)</f>
        <v>#N/A</v>
      </c>
      <c r="J25" s="95" t="str">
        <f t="shared" si="2"/>
        <v>Desarrollo e Innovación Curricular</v>
      </c>
      <c r="K25" s="95" t="s">
        <v>720</v>
      </c>
      <c r="L25" s="95"/>
    </row>
    <row r="26" spans="3:12" x14ac:dyDescent="0.25">
      <c r="C26" s="137"/>
      <c r="D26" s="154"/>
      <c r="E26" s="119"/>
      <c r="F26" s="94">
        <f t="shared" si="1"/>
        <v>0</v>
      </c>
      <c r="G26" s="156"/>
      <c r="H26" s="138"/>
      <c r="I26" s="126" t="e">
        <f>VLOOKUP(H26,Presupuesto!$B$11:$C$565,2,0)</f>
        <v>#N/A</v>
      </c>
      <c r="J26" s="95" t="str">
        <f t="shared" si="2"/>
        <v>Desarrollo e Innovación Curricular</v>
      </c>
      <c r="K26" s="95" t="s">
        <v>720</v>
      </c>
      <c r="L26" s="95"/>
    </row>
    <row r="27" spans="3:12" x14ac:dyDescent="0.25">
      <c r="C27" s="139"/>
      <c r="D27" s="154"/>
      <c r="E27" s="115"/>
      <c r="F27" s="94">
        <f t="shared" si="1"/>
        <v>0</v>
      </c>
      <c r="G27" s="156"/>
      <c r="H27" s="140"/>
      <c r="I27" s="126" t="e">
        <f>VLOOKUP(H27,Presupuesto!$B$11:$C$565,2,0)</f>
        <v>#N/A</v>
      </c>
      <c r="J27" s="95" t="str">
        <f t="shared" si="2"/>
        <v>Desarrollo e Innovación Curricular</v>
      </c>
      <c r="K27" s="95" t="s">
        <v>720</v>
      </c>
      <c r="L27" s="95"/>
    </row>
    <row r="28" spans="3:12" x14ac:dyDescent="0.25">
      <c r="C28" s="139"/>
      <c r="D28" s="154"/>
      <c r="E28" s="115"/>
      <c r="F28" s="94">
        <f t="shared" si="1"/>
        <v>0</v>
      </c>
      <c r="G28" s="156"/>
      <c r="H28" s="140"/>
      <c r="I28" s="126" t="e">
        <f>VLOOKUP(H28,Presupuesto!$B$11:$C$565,2,0)</f>
        <v>#N/A</v>
      </c>
      <c r="J28" s="95" t="str">
        <f t="shared" si="2"/>
        <v>Desarrollo e Innovación Curricular</v>
      </c>
      <c r="K28" s="95" t="s">
        <v>720</v>
      </c>
      <c r="L28" s="95"/>
    </row>
    <row r="29" spans="3:12" x14ac:dyDescent="0.25">
      <c r="C29" s="139"/>
      <c r="D29" s="154"/>
      <c r="E29" s="115"/>
      <c r="F29" s="94">
        <f t="shared" si="1"/>
        <v>0</v>
      </c>
      <c r="G29" s="156"/>
      <c r="H29" s="140"/>
      <c r="I29" s="126" t="e">
        <f>VLOOKUP(H29,Presupuesto!$B$11:$C$565,2,0)</f>
        <v>#N/A</v>
      </c>
      <c r="J29" s="95" t="str">
        <f t="shared" si="2"/>
        <v>Desarrollo e Innovación Curricular</v>
      </c>
      <c r="K29" s="95" t="s">
        <v>720</v>
      </c>
      <c r="L29" s="95"/>
    </row>
    <row r="30" spans="3:12" x14ac:dyDescent="0.25">
      <c r="C30" s="139"/>
      <c r="D30" s="154"/>
      <c r="E30" s="115"/>
      <c r="F30" s="94">
        <f t="shared" si="1"/>
        <v>0</v>
      </c>
      <c r="G30" s="156"/>
      <c r="H30" s="140"/>
      <c r="I30" s="126" t="e">
        <f>VLOOKUP(H30,Presupuesto!$B$11:$C$565,2,0)</f>
        <v>#N/A</v>
      </c>
      <c r="J30" s="95" t="str">
        <f t="shared" si="2"/>
        <v>Desarrollo e Innovación Curricular</v>
      </c>
      <c r="K30" s="95" t="s">
        <v>720</v>
      </c>
      <c r="L30" s="95"/>
    </row>
    <row r="31" spans="3:12" x14ac:dyDescent="0.25">
      <c r="C31" s="139"/>
      <c r="D31" s="154"/>
      <c r="E31" s="115"/>
      <c r="F31" s="94">
        <f t="shared" si="1"/>
        <v>0</v>
      </c>
      <c r="G31" s="156"/>
      <c r="H31" s="140"/>
      <c r="I31" s="126" t="e">
        <f>VLOOKUP(H31,Presupuesto!$B$11:$C$565,2,0)</f>
        <v>#N/A</v>
      </c>
      <c r="J31" s="95" t="str">
        <f t="shared" si="2"/>
        <v>Desarrollo e Innovación Curricular</v>
      </c>
      <c r="K31" s="95" t="s">
        <v>720</v>
      </c>
      <c r="L31" s="95"/>
    </row>
    <row r="32" spans="3:12" x14ac:dyDescent="0.25">
      <c r="C32" s="139"/>
      <c r="D32" s="154"/>
      <c r="E32" s="115"/>
      <c r="F32" s="94">
        <f t="shared" si="1"/>
        <v>0</v>
      </c>
      <c r="G32" s="156"/>
      <c r="H32" s="140"/>
      <c r="I32" s="126" t="e">
        <f>VLOOKUP(H32,Presupuesto!$B$11:$C$565,2,0)</f>
        <v>#N/A</v>
      </c>
      <c r="J32" s="95" t="str">
        <f t="shared" si="2"/>
        <v>Desarrollo e Innovación Curricular</v>
      </c>
      <c r="K32" s="95" t="s">
        <v>720</v>
      </c>
      <c r="L32" s="95"/>
    </row>
    <row r="33" spans="3:12" x14ac:dyDescent="0.25">
      <c r="C33" s="141"/>
      <c r="D33" s="154"/>
      <c r="E33" s="115"/>
      <c r="F33" s="94">
        <f t="shared" si="1"/>
        <v>0</v>
      </c>
      <c r="G33" s="156"/>
      <c r="H33" s="142"/>
      <c r="I33" s="126" t="e">
        <f>VLOOKUP(H33,Presupuesto!$B$11:$C$565,2,0)</f>
        <v>#N/A</v>
      </c>
      <c r="J33" s="95" t="str">
        <f t="shared" si="2"/>
        <v>Desarrollo e Innovación Curricular</v>
      </c>
      <c r="K33" s="95" t="s">
        <v>732</v>
      </c>
      <c r="L33" s="95"/>
    </row>
    <row r="34" spans="3:12" x14ac:dyDescent="0.25">
      <c r="C34" s="141"/>
      <c r="D34" s="154"/>
      <c r="E34" s="115"/>
      <c r="F34" s="94">
        <f t="shared" si="1"/>
        <v>0</v>
      </c>
      <c r="G34" s="156"/>
      <c r="H34" s="142"/>
      <c r="I34" s="126" t="e">
        <f>VLOOKUP(H34,Presupuesto!$B$11:$C$565,2,0)</f>
        <v>#N/A</v>
      </c>
      <c r="J34" s="95" t="str">
        <f t="shared" si="2"/>
        <v>Desarrollo e Innovación Curricular</v>
      </c>
      <c r="K34" s="95" t="s">
        <v>720</v>
      </c>
      <c r="L34" s="95"/>
    </row>
    <row r="35" spans="3:12" x14ac:dyDescent="0.25">
      <c r="C35" s="141"/>
      <c r="D35" s="154"/>
      <c r="E35" s="115"/>
      <c r="F35" s="94">
        <f t="shared" si="1"/>
        <v>0</v>
      </c>
      <c r="G35" s="156"/>
      <c r="H35" s="142"/>
      <c r="I35" s="126" t="e">
        <f>VLOOKUP(H35,Presupuesto!$B$11:$C$565,2,0)</f>
        <v>#N/A</v>
      </c>
      <c r="J35" s="95" t="str">
        <f t="shared" si="2"/>
        <v>Desarrollo e Innovación Curricular</v>
      </c>
      <c r="K35" s="95" t="s">
        <v>720</v>
      </c>
      <c r="L35" s="95"/>
    </row>
    <row r="36" spans="3:12" x14ac:dyDescent="0.25">
      <c r="C36" s="141"/>
      <c r="D36" s="154"/>
      <c r="E36" s="115"/>
      <c r="F36" s="94">
        <f t="shared" si="1"/>
        <v>0</v>
      </c>
      <c r="G36" s="156"/>
      <c r="H36" s="142"/>
      <c r="I36" s="126" t="e">
        <f>VLOOKUP(H36,Presupuesto!$B$11:$C$565,2,0)</f>
        <v>#N/A</v>
      </c>
      <c r="J36" s="95" t="str">
        <f t="shared" si="2"/>
        <v>Desarrollo e Innovación Curricular</v>
      </c>
      <c r="K36" s="95" t="s">
        <v>720</v>
      </c>
      <c r="L36" s="95"/>
    </row>
    <row r="37" spans="3:12" ht="15.75" thickBot="1" x14ac:dyDescent="0.3">
      <c r="C37" s="143"/>
      <c r="D37" s="209"/>
      <c r="E37" s="100"/>
      <c r="F37" s="102">
        <f t="shared" si="1"/>
        <v>0</v>
      </c>
      <c r="G37" s="157"/>
      <c r="H37" s="144"/>
      <c r="I37" s="128" t="e">
        <f>VLOOKUP(H37,Presupuesto!$B$11:$C$565,2,0)</f>
        <v>#N/A</v>
      </c>
      <c r="J37" s="103" t="str">
        <f t="shared" ref="J37" si="3">$J$20</f>
        <v>Desarrollo e Innovación Curricular</v>
      </c>
      <c r="K37" s="120" t="s">
        <v>719</v>
      </c>
      <c r="L37" s="103"/>
    </row>
    <row r="38" spans="3:12" x14ac:dyDescent="0.25">
      <c r="C38" s="426"/>
      <c r="D38" s="426"/>
      <c r="E38" s="426"/>
      <c r="F38" s="89"/>
      <c r="G38" s="88"/>
      <c r="H38" s="89"/>
      <c r="I38" s="89"/>
      <c r="J38" s="426"/>
      <c r="K38" s="426"/>
      <c r="L38" s="426"/>
    </row>
    <row r="39" spans="3:12" ht="15.75" thickBot="1" x14ac:dyDescent="0.3">
      <c r="C39" s="426"/>
      <c r="D39" s="426"/>
      <c r="E39" s="426"/>
      <c r="F39" s="426"/>
      <c r="G39" s="415"/>
      <c r="H39" s="426"/>
      <c r="I39" s="426"/>
      <c r="J39" s="426"/>
      <c r="K39" s="426"/>
      <c r="L39" s="426"/>
    </row>
    <row r="40" spans="3:12" ht="15.75" thickBot="1" x14ac:dyDescent="0.3">
      <c r="C40" s="153" t="s">
        <v>1332</v>
      </c>
      <c r="D40" s="343">
        <f>SUM(F47:F67)</f>
        <v>0</v>
      </c>
      <c r="E40" s="426"/>
      <c r="F40" s="69"/>
      <c r="G40" s="78"/>
      <c r="H40" s="69"/>
      <c r="I40" s="69"/>
      <c r="J40" s="426"/>
      <c r="K40" s="426"/>
      <c r="L40" s="426"/>
    </row>
    <row r="41" spans="3:12" x14ac:dyDescent="0.25">
      <c r="C41" s="69"/>
      <c r="D41" s="31"/>
      <c r="E41" s="91"/>
      <c r="F41" s="91"/>
      <c r="G41" s="91"/>
      <c r="H41" s="75"/>
      <c r="I41" s="75"/>
      <c r="J41" s="75"/>
      <c r="K41" s="109"/>
      <c r="L41" s="426"/>
    </row>
    <row r="42" spans="3:12" ht="15.75" x14ac:dyDescent="0.25">
      <c r="C42" s="281" t="s">
        <v>1309</v>
      </c>
      <c r="D42" s="341" t="s">
        <v>1843</v>
      </c>
      <c r="E42" s="91"/>
      <c r="F42" s="91"/>
      <c r="G42" s="91"/>
      <c r="H42" s="75"/>
      <c r="I42" s="75"/>
      <c r="J42" s="75"/>
      <c r="K42" s="109"/>
      <c r="L42" s="426"/>
    </row>
    <row r="43" spans="3:12" ht="18.75" x14ac:dyDescent="0.25">
      <c r="C43" s="197"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a) Gestionado la estructura organizativa del proyecto FLACSO Honduras</v>
      </c>
      <c r="D43" s="31"/>
      <c r="E43" s="91"/>
      <c r="F43" s="91"/>
      <c r="G43" s="91"/>
      <c r="H43" s="75"/>
      <c r="I43" s="75"/>
      <c r="J43" s="75"/>
      <c r="K43" s="109"/>
      <c r="L43" s="426"/>
    </row>
    <row r="44" spans="3:12" x14ac:dyDescent="0.25">
      <c r="C44" s="426"/>
      <c r="D44" s="426"/>
      <c r="E44" s="91"/>
      <c r="F44" s="91"/>
      <c r="G44" s="91"/>
      <c r="H44" s="75"/>
      <c r="I44" s="75"/>
      <c r="J44" s="75"/>
      <c r="K44" s="109"/>
      <c r="L44" s="426"/>
    </row>
    <row r="45" spans="3:12" ht="15.75" thickBot="1" x14ac:dyDescent="0.3">
      <c r="C45" s="426"/>
      <c r="D45" s="426"/>
      <c r="E45" s="426"/>
      <c r="F45" s="91"/>
      <c r="G45" s="75"/>
      <c r="H45" s="75"/>
      <c r="I45" s="75"/>
      <c r="J45" s="426"/>
      <c r="K45" s="426"/>
      <c r="L45" s="426"/>
    </row>
    <row r="46" spans="3:12" ht="30.75" thickBot="1" x14ac:dyDescent="0.3">
      <c r="C46" s="125" t="s">
        <v>1310</v>
      </c>
      <c r="D46" s="130" t="s">
        <v>99</v>
      </c>
      <c r="E46" s="132" t="s">
        <v>1312</v>
      </c>
      <c r="F46" s="131" t="s">
        <v>1313</v>
      </c>
      <c r="G46" s="129" t="s">
        <v>1314</v>
      </c>
      <c r="H46" s="132" t="s">
        <v>1315</v>
      </c>
      <c r="I46" s="129" t="s">
        <v>711</v>
      </c>
      <c r="J46" s="129" t="s">
        <v>1316</v>
      </c>
      <c r="K46" s="129" t="s">
        <v>1317</v>
      </c>
      <c r="L46" s="129" t="s">
        <v>1336</v>
      </c>
    </row>
    <row r="47" spans="3:12" x14ac:dyDescent="0.25">
      <c r="C47" s="137" t="s">
        <v>2063</v>
      </c>
      <c r="D47" s="154"/>
      <c r="E47" s="112">
        <v>130713</v>
      </c>
      <c r="F47" s="94">
        <f t="shared" ref="F47" si="4">D47*E47</f>
        <v>0</v>
      </c>
      <c r="G47" s="156" t="s">
        <v>712</v>
      </c>
      <c r="H47" s="138" t="s">
        <v>531</v>
      </c>
      <c r="I47" s="126" t="str">
        <f>VLOOKUP(H47,Presupuesto!$B$11:$C$565,2,0)</f>
        <v>INSTALACIONES VARIAS</v>
      </c>
      <c r="J47" s="205" t="s">
        <v>74</v>
      </c>
      <c r="K47" s="95" t="s">
        <v>724</v>
      </c>
      <c r="L47" s="95" t="s">
        <v>78</v>
      </c>
    </row>
    <row r="48" spans="3:12" x14ac:dyDescent="0.25">
      <c r="C48" s="137"/>
      <c r="D48" s="154"/>
      <c r="E48" s="119"/>
      <c r="F48" s="94">
        <f t="shared" ref="F48:F67" si="5">D48*E48</f>
        <v>0</v>
      </c>
      <c r="G48" s="156"/>
      <c r="H48" s="138"/>
      <c r="I48" s="126" t="e">
        <f>VLOOKUP(H48,Presupuesto!$B$11:$C$565,2,0)</f>
        <v>#N/A</v>
      </c>
      <c r="J48" s="95" t="str">
        <f>$J$47</f>
        <v>Gestión Administrativa y  financiera en apoyo al Desarrollo Académico</v>
      </c>
      <c r="K48" s="95" t="s">
        <v>720</v>
      </c>
      <c r="L48" s="95"/>
    </row>
    <row r="49" spans="3:12" x14ac:dyDescent="0.25">
      <c r="C49" s="137"/>
      <c r="D49" s="154"/>
      <c r="E49" s="119"/>
      <c r="F49" s="94">
        <f t="shared" si="5"/>
        <v>0</v>
      </c>
      <c r="G49" s="156"/>
      <c r="H49" s="138"/>
      <c r="I49" s="126" t="e">
        <f>VLOOKUP(H49,Presupuesto!$B$11:$C$565,2,0)</f>
        <v>#N/A</v>
      </c>
      <c r="J49" s="95" t="str">
        <f t="shared" ref="J49:J67" si="6">$J$47</f>
        <v>Gestión Administrativa y  financiera en apoyo al Desarrollo Académico</v>
      </c>
      <c r="K49" s="95" t="s">
        <v>720</v>
      </c>
      <c r="L49" s="95"/>
    </row>
    <row r="50" spans="3:12" x14ac:dyDescent="0.25">
      <c r="C50" s="137"/>
      <c r="D50" s="154"/>
      <c r="E50" s="119"/>
      <c r="F50" s="94">
        <f t="shared" si="5"/>
        <v>0</v>
      </c>
      <c r="G50" s="156"/>
      <c r="H50" s="138"/>
      <c r="I50" s="126" t="e">
        <f>VLOOKUP(H50,Presupuesto!$B$11:$C$565,2,0)</f>
        <v>#N/A</v>
      </c>
      <c r="J50" s="95" t="str">
        <f t="shared" si="6"/>
        <v>Gestión Administrativa y  financiera en apoyo al Desarrollo Académico</v>
      </c>
      <c r="K50" s="95" t="s">
        <v>720</v>
      </c>
      <c r="L50" s="95"/>
    </row>
    <row r="51" spans="3:12" x14ac:dyDescent="0.25">
      <c r="C51" s="137"/>
      <c r="D51" s="154"/>
      <c r="E51" s="119"/>
      <c r="F51" s="94">
        <f t="shared" si="5"/>
        <v>0</v>
      </c>
      <c r="G51" s="156"/>
      <c r="H51" s="138"/>
      <c r="I51" s="126" t="e">
        <f>VLOOKUP(H51,Presupuesto!$B$11:$C$565,2,0)</f>
        <v>#N/A</v>
      </c>
      <c r="J51" s="95" t="str">
        <f t="shared" si="6"/>
        <v>Gestión Administrativa y  financiera en apoyo al Desarrollo Académico</v>
      </c>
      <c r="K51" s="95" t="s">
        <v>720</v>
      </c>
      <c r="L51" s="95"/>
    </row>
    <row r="52" spans="3:12" x14ac:dyDescent="0.25">
      <c r="C52" s="137"/>
      <c r="D52" s="154"/>
      <c r="E52" s="119"/>
      <c r="F52" s="94">
        <f t="shared" si="5"/>
        <v>0</v>
      </c>
      <c r="G52" s="156"/>
      <c r="H52" s="138"/>
      <c r="I52" s="126" t="e">
        <f>VLOOKUP(H52,Presupuesto!$B$11:$C$565,2,0)</f>
        <v>#N/A</v>
      </c>
      <c r="J52" s="95" t="str">
        <f t="shared" si="6"/>
        <v>Gestión Administrativa y  financiera en apoyo al Desarrollo Académico</v>
      </c>
      <c r="K52" s="95" t="s">
        <v>729</v>
      </c>
      <c r="L52" s="95"/>
    </row>
    <row r="53" spans="3:12" x14ac:dyDescent="0.25">
      <c r="C53" s="137"/>
      <c r="D53" s="154"/>
      <c r="E53" s="119"/>
      <c r="F53" s="94">
        <f t="shared" si="5"/>
        <v>0</v>
      </c>
      <c r="G53" s="156"/>
      <c r="H53" s="138"/>
      <c r="I53" s="126" t="e">
        <f>VLOOKUP(H53,Presupuesto!$B$11:$C$565,2,0)</f>
        <v>#N/A</v>
      </c>
      <c r="J53" s="95" t="str">
        <f t="shared" si="6"/>
        <v>Gestión Administrativa y  financiera en apoyo al Desarrollo Académico</v>
      </c>
      <c r="K53" s="95" t="s">
        <v>720</v>
      </c>
      <c r="L53" s="95"/>
    </row>
    <row r="54" spans="3:12" x14ac:dyDescent="0.25">
      <c r="C54" s="137"/>
      <c r="D54" s="154"/>
      <c r="E54" s="119"/>
      <c r="F54" s="94">
        <f t="shared" si="5"/>
        <v>0</v>
      </c>
      <c r="G54" s="156"/>
      <c r="H54" s="138"/>
      <c r="I54" s="126" t="e">
        <f>VLOOKUP(H54,Presupuesto!$B$11:$C$565,2,0)</f>
        <v>#N/A</v>
      </c>
      <c r="J54" s="95" t="str">
        <f t="shared" si="6"/>
        <v>Gestión Administrativa y  financiera en apoyo al Desarrollo Académico</v>
      </c>
      <c r="K54" s="95" t="s">
        <v>720</v>
      </c>
      <c r="L54" s="95"/>
    </row>
    <row r="55" spans="3:12" x14ac:dyDescent="0.25">
      <c r="C55" s="137"/>
      <c r="D55" s="154"/>
      <c r="E55" s="119"/>
      <c r="F55" s="94">
        <f t="shared" si="5"/>
        <v>0</v>
      </c>
      <c r="G55" s="156"/>
      <c r="H55" s="138"/>
      <c r="I55" s="126" t="e">
        <f>VLOOKUP(H55,Presupuesto!$B$11:$C$565,2,0)</f>
        <v>#N/A</v>
      </c>
      <c r="J55" s="95" t="str">
        <f t="shared" si="6"/>
        <v>Gestión Administrativa y  financiera en apoyo al Desarrollo Académico</v>
      </c>
      <c r="K55" s="95" t="s">
        <v>720</v>
      </c>
      <c r="L55" s="95"/>
    </row>
    <row r="56" spans="3:12" x14ac:dyDescent="0.25">
      <c r="C56" s="137"/>
      <c r="D56" s="154"/>
      <c r="E56" s="119"/>
      <c r="F56" s="94">
        <f t="shared" si="5"/>
        <v>0</v>
      </c>
      <c r="G56" s="156"/>
      <c r="H56" s="138"/>
      <c r="I56" s="126" t="e">
        <f>VLOOKUP(H56,Presupuesto!$B$11:$C$565,2,0)</f>
        <v>#N/A</v>
      </c>
      <c r="J56" s="95" t="str">
        <f t="shared" si="6"/>
        <v>Gestión Administrativa y  financiera en apoyo al Desarrollo Académico</v>
      </c>
      <c r="K56" s="95" t="s">
        <v>720</v>
      </c>
      <c r="L56" s="95"/>
    </row>
    <row r="57" spans="3:12" x14ac:dyDescent="0.25">
      <c r="C57" s="139"/>
      <c r="D57" s="154"/>
      <c r="E57" s="115"/>
      <c r="F57" s="94">
        <f t="shared" si="5"/>
        <v>0</v>
      </c>
      <c r="G57" s="156"/>
      <c r="H57" s="140"/>
      <c r="I57" s="126" t="e">
        <f>VLOOKUP(H57,Presupuesto!$B$11:$C$565,2,0)</f>
        <v>#N/A</v>
      </c>
      <c r="J57" s="95" t="str">
        <f t="shared" si="6"/>
        <v>Gestión Administrativa y  financiera en apoyo al Desarrollo Académico</v>
      </c>
      <c r="K57" s="95" t="s">
        <v>720</v>
      </c>
      <c r="L57" s="95"/>
    </row>
    <row r="58" spans="3:12" x14ac:dyDescent="0.25">
      <c r="C58" s="139"/>
      <c r="D58" s="154"/>
      <c r="E58" s="115"/>
      <c r="F58" s="94">
        <f t="shared" si="5"/>
        <v>0</v>
      </c>
      <c r="G58" s="156"/>
      <c r="H58" s="140"/>
      <c r="I58" s="126" t="e">
        <f>VLOOKUP(H58,Presupuesto!$B$11:$C$565,2,0)</f>
        <v>#N/A</v>
      </c>
      <c r="J58" s="95" t="str">
        <f t="shared" si="6"/>
        <v>Gestión Administrativa y  financiera en apoyo al Desarrollo Académico</v>
      </c>
      <c r="K58" s="95" t="s">
        <v>720</v>
      </c>
      <c r="L58" s="95"/>
    </row>
    <row r="59" spans="3:12" x14ac:dyDescent="0.25">
      <c r="C59" s="139"/>
      <c r="D59" s="154"/>
      <c r="E59" s="115"/>
      <c r="F59" s="94">
        <f t="shared" si="5"/>
        <v>0</v>
      </c>
      <c r="G59" s="156"/>
      <c r="H59" s="140"/>
      <c r="I59" s="126" t="e">
        <f>VLOOKUP(H59,Presupuesto!$B$11:$C$565,2,0)</f>
        <v>#N/A</v>
      </c>
      <c r="J59" s="95" t="str">
        <f t="shared" si="6"/>
        <v>Gestión Administrativa y  financiera en apoyo al Desarrollo Académico</v>
      </c>
      <c r="K59" s="95" t="s">
        <v>720</v>
      </c>
      <c r="L59" s="95"/>
    </row>
    <row r="60" spans="3:12" x14ac:dyDescent="0.25">
      <c r="C60" s="139"/>
      <c r="D60" s="154"/>
      <c r="E60" s="115"/>
      <c r="F60" s="94">
        <f t="shared" si="5"/>
        <v>0</v>
      </c>
      <c r="G60" s="156"/>
      <c r="H60" s="140"/>
      <c r="I60" s="126" t="e">
        <f>VLOOKUP(H60,Presupuesto!$B$11:$C$565,2,0)</f>
        <v>#N/A</v>
      </c>
      <c r="J60" s="95" t="str">
        <f t="shared" si="6"/>
        <v>Gestión Administrativa y  financiera en apoyo al Desarrollo Académico</v>
      </c>
      <c r="K60" s="95" t="s">
        <v>720</v>
      </c>
      <c r="L60" s="95"/>
    </row>
    <row r="61" spans="3:12" x14ac:dyDescent="0.25">
      <c r="C61" s="139"/>
      <c r="D61" s="154"/>
      <c r="E61" s="115"/>
      <c r="F61" s="94">
        <f t="shared" si="5"/>
        <v>0</v>
      </c>
      <c r="G61" s="156"/>
      <c r="H61" s="140"/>
      <c r="I61" s="126" t="e">
        <f>VLOOKUP(H61,Presupuesto!$B$11:$C$565,2,0)</f>
        <v>#N/A</v>
      </c>
      <c r="J61" s="95" t="str">
        <f t="shared" si="6"/>
        <v>Gestión Administrativa y  financiera en apoyo al Desarrollo Académico</v>
      </c>
      <c r="K61" s="95" t="s">
        <v>720</v>
      </c>
      <c r="L61" s="95"/>
    </row>
    <row r="62" spans="3:12" x14ac:dyDescent="0.25">
      <c r="C62" s="139"/>
      <c r="D62" s="154"/>
      <c r="E62" s="115"/>
      <c r="F62" s="94">
        <f t="shared" si="5"/>
        <v>0</v>
      </c>
      <c r="G62" s="156"/>
      <c r="H62" s="140"/>
      <c r="I62" s="126" t="e">
        <f>VLOOKUP(H62,Presupuesto!$B$11:$C$565,2,0)</f>
        <v>#N/A</v>
      </c>
      <c r="J62" s="95" t="str">
        <f t="shared" si="6"/>
        <v>Gestión Administrativa y  financiera en apoyo al Desarrollo Académico</v>
      </c>
      <c r="K62" s="95" t="s">
        <v>720</v>
      </c>
      <c r="L62" s="95"/>
    </row>
    <row r="63" spans="3:12" x14ac:dyDescent="0.25">
      <c r="C63" s="141"/>
      <c r="D63" s="154"/>
      <c r="E63" s="115"/>
      <c r="F63" s="94">
        <f t="shared" si="5"/>
        <v>0</v>
      </c>
      <c r="G63" s="156"/>
      <c r="H63" s="142"/>
      <c r="I63" s="126" t="e">
        <f>VLOOKUP(H63,Presupuesto!$B$11:$C$565,2,0)</f>
        <v>#N/A</v>
      </c>
      <c r="J63" s="95" t="str">
        <f t="shared" si="6"/>
        <v>Gestión Administrativa y  financiera en apoyo al Desarrollo Académico</v>
      </c>
      <c r="K63" s="95" t="s">
        <v>732</v>
      </c>
      <c r="L63" s="95"/>
    </row>
    <row r="64" spans="3:12" x14ac:dyDescent="0.25">
      <c r="C64" s="141"/>
      <c r="D64" s="154"/>
      <c r="E64" s="115"/>
      <c r="F64" s="94">
        <f t="shared" si="5"/>
        <v>0</v>
      </c>
      <c r="G64" s="156"/>
      <c r="H64" s="142"/>
      <c r="I64" s="126" t="e">
        <f>VLOOKUP(H64,Presupuesto!$B$11:$C$565,2,0)</f>
        <v>#N/A</v>
      </c>
      <c r="J64" s="95" t="str">
        <f t="shared" si="6"/>
        <v>Gestión Administrativa y  financiera en apoyo al Desarrollo Académico</v>
      </c>
      <c r="K64" s="95" t="s">
        <v>720</v>
      </c>
      <c r="L64" s="95"/>
    </row>
    <row r="65" spans="3:12" x14ac:dyDescent="0.25">
      <c r="C65" s="141"/>
      <c r="D65" s="154"/>
      <c r="E65" s="115"/>
      <c r="F65" s="94">
        <f t="shared" si="5"/>
        <v>0</v>
      </c>
      <c r="G65" s="156"/>
      <c r="H65" s="142"/>
      <c r="I65" s="126" t="e">
        <f>VLOOKUP(H65,Presupuesto!$B$11:$C$565,2,0)</f>
        <v>#N/A</v>
      </c>
      <c r="J65" s="95" t="str">
        <f t="shared" si="6"/>
        <v>Gestión Administrativa y  financiera en apoyo al Desarrollo Académico</v>
      </c>
      <c r="K65" s="95" t="s">
        <v>720</v>
      </c>
      <c r="L65" s="95"/>
    </row>
    <row r="66" spans="3:12" x14ac:dyDescent="0.25">
      <c r="C66" s="141"/>
      <c r="D66" s="154"/>
      <c r="E66" s="115"/>
      <c r="F66" s="94">
        <f t="shared" si="5"/>
        <v>0</v>
      </c>
      <c r="G66" s="156"/>
      <c r="H66" s="142"/>
      <c r="I66" s="126" t="e">
        <f>VLOOKUP(H66,Presupuesto!$B$11:$C$565,2,0)</f>
        <v>#N/A</v>
      </c>
      <c r="J66" s="95" t="str">
        <f t="shared" si="6"/>
        <v>Gestión Administrativa y  financiera en apoyo al Desarrollo Académico</v>
      </c>
      <c r="K66" s="95" t="s">
        <v>720</v>
      </c>
      <c r="L66" s="95"/>
    </row>
    <row r="67" spans="3:12" ht="15.75" thickBot="1" x14ac:dyDescent="0.3">
      <c r="C67" s="143"/>
      <c r="D67" s="209"/>
      <c r="E67" s="100"/>
      <c r="F67" s="102">
        <f t="shared" si="5"/>
        <v>0</v>
      </c>
      <c r="G67" s="157"/>
      <c r="H67" s="144"/>
      <c r="I67" s="128" t="e">
        <f>VLOOKUP(H67,Presupuesto!$B$11:$C$565,2,0)</f>
        <v>#N/A</v>
      </c>
      <c r="J67" s="103" t="str">
        <f t="shared" si="6"/>
        <v>Gestión Administrativa y  financiera en apoyo al Desarrollo Académico</v>
      </c>
      <c r="K67" s="120" t="s">
        <v>719</v>
      </c>
      <c r="L67" s="103"/>
    </row>
    <row r="69" spans="3:12" ht="15.75" thickBot="1" x14ac:dyDescent="0.3">
      <c r="C69" s="426"/>
      <c r="D69" s="426"/>
      <c r="E69" s="426"/>
      <c r="F69" s="426"/>
      <c r="G69" s="415"/>
      <c r="H69" s="426"/>
      <c r="I69" s="426"/>
      <c r="J69" s="426"/>
      <c r="K69" s="426"/>
      <c r="L69" s="426"/>
    </row>
    <row r="70" spans="3:12" ht="15.75" thickBot="1" x14ac:dyDescent="0.3">
      <c r="C70" s="153" t="s">
        <v>1332</v>
      </c>
      <c r="D70" s="343">
        <f>SUM(F77:F97)</f>
        <v>0</v>
      </c>
      <c r="E70" s="426"/>
      <c r="F70" s="69"/>
      <c r="G70" s="78"/>
      <c r="H70" s="69"/>
      <c r="I70" s="69"/>
      <c r="J70" s="426"/>
      <c r="K70" s="426"/>
      <c r="L70" s="426"/>
    </row>
    <row r="71" spans="3:12" x14ac:dyDescent="0.25">
      <c r="C71" s="69"/>
      <c r="D71" s="31"/>
      <c r="E71" s="91"/>
      <c r="F71" s="91"/>
      <c r="G71" s="91"/>
      <c r="H71" s="75"/>
      <c r="I71" s="75"/>
      <c r="J71" s="75"/>
      <c r="K71" s="109"/>
      <c r="L71" s="426"/>
    </row>
    <row r="72" spans="3:12" ht="15.75" x14ac:dyDescent="0.25">
      <c r="C72" s="281" t="s">
        <v>1309</v>
      </c>
      <c r="D72" s="341"/>
      <c r="E72" s="91"/>
      <c r="F72" s="91"/>
      <c r="G72" s="91"/>
      <c r="H72" s="75"/>
      <c r="I72" s="75"/>
      <c r="J72" s="75"/>
      <c r="K72" s="109"/>
      <c r="L72" s="426"/>
    </row>
    <row r="73" spans="3:12" ht="18.75" x14ac:dyDescent="0.25">
      <c r="C73" s="197"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1"/>
      <c r="F73" s="91"/>
      <c r="G73" s="91"/>
      <c r="H73" s="75"/>
      <c r="I73" s="75"/>
      <c r="J73" s="75"/>
      <c r="K73" s="109"/>
      <c r="L73" s="426"/>
    </row>
    <row r="74" spans="3:12" x14ac:dyDescent="0.25">
      <c r="C74" s="426"/>
      <c r="D74" s="426"/>
      <c r="E74" s="91"/>
      <c r="F74" s="91"/>
      <c r="G74" s="91"/>
      <c r="H74" s="75"/>
      <c r="I74" s="75"/>
      <c r="J74" s="75"/>
      <c r="K74" s="109"/>
      <c r="L74" s="426"/>
    </row>
    <row r="75" spans="3:12" ht="15.75" thickBot="1" x14ac:dyDescent="0.3">
      <c r="C75" s="426"/>
      <c r="D75" s="426"/>
      <c r="E75" s="426"/>
      <c r="F75" s="91"/>
      <c r="G75" s="75"/>
      <c r="H75" s="75"/>
      <c r="I75" s="75"/>
      <c r="J75" s="426"/>
      <c r="K75" s="426"/>
      <c r="L75" s="426"/>
    </row>
    <row r="76" spans="3:12" ht="30.75" thickBot="1" x14ac:dyDescent="0.3">
      <c r="C76" s="125" t="s">
        <v>1310</v>
      </c>
      <c r="D76" s="130" t="s">
        <v>99</v>
      </c>
      <c r="E76" s="132" t="s">
        <v>1312</v>
      </c>
      <c r="F76" s="131" t="s">
        <v>1313</v>
      </c>
      <c r="G76" s="129" t="s">
        <v>1314</v>
      </c>
      <c r="H76" s="132" t="s">
        <v>1315</v>
      </c>
      <c r="I76" s="129" t="s">
        <v>711</v>
      </c>
      <c r="J76" s="129" t="s">
        <v>1316</v>
      </c>
      <c r="K76" s="129" t="s">
        <v>1317</v>
      </c>
      <c r="L76" s="129" t="s">
        <v>1336</v>
      </c>
    </row>
    <row r="77" spans="3:12" x14ac:dyDescent="0.25">
      <c r="C77" s="137"/>
      <c r="D77" s="154"/>
      <c r="E77" s="112"/>
      <c r="F77" s="94">
        <f t="shared" ref="F77:F97" si="7">D77*E77</f>
        <v>0</v>
      </c>
      <c r="G77" s="156"/>
      <c r="H77" s="138"/>
      <c r="I77" s="126" t="e">
        <f>VLOOKUP(H77,Presupuesto!$B$11:$C$565,2,0)</f>
        <v>#N/A</v>
      </c>
      <c r="J77" s="205" t="s">
        <v>72</v>
      </c>
      <c r="K77" s="95" t="s">
        <v>719</v>
      </c>
      <c r="L77" s="95"/>
    </row>
    <row r="78" spans="3:12" x14ac:dyDescent="0.25">
      <c r="C78" s="137"/>
      <c r="D78" s="154"/>
      <c r="E78" s="119"/>
      <c r="F78" s="94">
        <f t="shared" si="7"/>
        <v>0</v>
      </c>
      <c r="G78" s="156"/>
      <c r="H78" s="138"/>
      <c r="I78" s="126" t="e">
        <f>VLOOKUP(H78,Presupuesto!$B$11:$C$565,2,0)</f>
        <v>#N/A</v>
      </c>
      <c r="J78" s="95" t="str">
        <f>$J$77</f>
        <v>Posgrado</v>
      </c>
      <c r="K78" s="95" t="s">
        <v>720</v>
      </c>
      <c r="L78" s="95"/>
    </row>
    <row r="79" spans="3:12" x14ac:dyDescent="0.25">
      <c r="C79" s="137"/>
      <c r="D79" s="154"/>
      <c r="E79" s="119"/>
      <c r="F79" s="94">
        <f t="shared" si="7"/>
        <v>0</v>
      </c>
      <c r="G79" s="156"/>
      <c r="H79" s="138"/>
      <c r="I79" s="126" t="e">
        <f>VLOOKUP(H79,Presupuesto!$B$11:$C$565,2,0)</f>
        <v>#N/A</v>
      </c>
      <c r="J79" s="95" t="str">
        <f t="shared" ref="J79:J97" si="8">$J$77</f>
        <v>Posgrado</v>
      </c>
      <c r="K79" s="95" t="s">
        <v>720</v>
      </c>
      <c r="L79" s="95"/>
    </row>
    <row r="80" spans="3:12" x14ac:dyDescent="0.25">
      <c r="C80" s="137"/>
      <c r="D80" s="154"/>
      <c r="E80" s="119"/>
      <c r="F80" s="94">
        <f t="shared" si="7"/>
        <v>0</v>
      </c>
      <c r="G80" s="156"/>
      <c r="H80" s="138"/>
      <c r="I80" s="126" t="e">
        <f>VLOOKUP(H80,Presupuesto!$B$11:$C$565,2,0)</f>
        <v>#N/A</v>
      </c>
      <c r="J80" s="95" t="str">
        <f t="shared" si="8"/>
        <v>Posgrado</v>
      </c>
      <c r="K80" s="95" t="s">
        <v>720</v>
      </c>
      <c r="L80" s="95"/>
    </row>
    <row r="81" spans="3:12" x14ac:dyDescent="0.25">
      <c r="C81" s="137"/>
      <c r="D81" s="154"/>
      <c r="E81" s="119"/>
      <c r="F81" s="94">
        <f t="shared" si="7"/>
        <v>0</v>
      </c>
      <c r="G81" s="156"/>
      <c r="H81" s="138"/>
      <c r="I81" s="126" t="e">
        <f>VLOOKUP(H81,Presupuesto!$B$11:$C$565,2,0)</f>
        <v>#N/A</v>
      </c>
      <c r="J81" s="95" t="str">
        <f t="shared" si="8"/>
        <v>Posgrado</v>
      </c>
      <c r="K81" s="95" t="s">
        <v>720</v>
      </c>
      <c r="L81" s="95"/>
    </row>
    <row r="82" spans="3:12" x14ac:dyDescent="0.25">
      <c r="C82" s="137"/>
      <c r="D82" s="154"/>
      <c r="E82" s="119"/>
      <c r="F82" s="94">
        <f t="shared" si="7"/>
        <v>0</v>
      </c>
      <c r="G82" s="156"/>
      <c r="H82" s="138"/>
      <c r="I82" s="126" t="e">
        <f>VLOOKUP(H82,Presupuesto!$B$11:$C$565,2,0)</f>
        <v>#N/A</v>
      </c>
      <c r="J82" s="95" t="str">
        <f t="shared" si="8"/>
        <v>Posgrado</v>
      </c>
      <c r="K82" s="95" t="s">
        <v>729</v>
      </c>
      <c r="L82" s="95"/>
    </row>
    <row r="83" spans="3:12" x14ac:dyDescent="0.25">
      <c r="C83" s="137"/>
      <c r="D83" s="154"/>
      <c r="E83" s="119"/>
      <c r="F83" s="94">
        <f t="shared" si="7"/>
        <v>0</v>
      </c>
      <c r="G83" s="156"/>
      <c r="H83" s="138"/>
      <c r="I83" s="126" t="e">
        <f>VLOOKUP(H83,Presupuesto!$B$11:$C$565,2,0)</f>
        <v>#N/A</v>
      </c>
      <c r="J83" s="95" t="str">
        <f t="shared" si="8"/>
        <v>Posgrado</v>
      </c>
      <c r="K83" s="95" t="s">
        <v>720</v>
      </c>
      <c r="L83" s="95"/>
    </row>
    <row r="84" spans="3:12" x14ac:dyDescent="0.25">
      <c r="C84" s="137"/>
      <c r="D84" s="154"/>
      <c r="E84" s="119"/>
      <c r="F84" s="94">
        <f t="shared" si="7"/>
        <v>0</v>
      </c>
      <c r="G84" s="156"/>
      <c r="H84" s="138"/>
      <c r="I84" s="126" t="e">
        <f>VLOOKUP(H84,Presupuesto!$B$11:$C$565,2,0)</f>
        <v>#N/A</v>
      </c>
      <c r="J84" s="95" t="str">
        <f t="shared" si="8"/>
        <v>Posgrado</v>
      </c>
      <c r="K84" s="95" t="s">
        <v>720</v>
      </c>
      <c r="L84" s="95"/>
    </row>
    <row r="85" spans="3:12" x14ac:dyDescent="0.25">
      <c r="C85" s="137"/>
      <c r="D85" s="154"/>
      <c r="E85" s="119"/>
      <c r="F85" s="94">
        <f t="shared" si="7"/>
        <v>0</v>
      </c>
      <c r="G85" s="156"/>
      <c r="H85" s="138"/>
      <c r="I85" s="126" t="e">
        <f>VLOOKUP(H85,Presupuesto!$B$11:$C$565,2,0)</f>
        <v>#N/A</v>
      </c>
      <c r="J85" s="95" t="str">
        <f t="shared" si="8"/>
        <v>Posgrado</v>
      </c>
      <c r="K85" s="95" t="s">
        <v>720</v>
      </c>
      <c r="L85" s="95"/>
    </row>
    <row r="86" spans="3:12" x14ac:dyDescent="0.25">
      <c r="C86" s="137"/>
      <c r="D86" s="154"/>
      <c r="E86" s="119"/>
      <c r="F86" s="94">
        <f t="shared" si="7"/>
        <v>0</v>
      </c>
      <c r="G86" s="156"/>
      <c r="H86" s="138"/>
      <c r="I86" s="126" t="e">
        <f>VLOOKUP(H86,Presupuesto!$B$11:$C$565,2,0)</f>
        <v>#N/A</v>
      </c>
      <c r="J86" s="95" t="str">
        <f t="shared" si="8"/>
        <v>Posgrado</v>
      </c>
      <c r="K86" s="95" t="s">
        <v>720</v>
      </c>
      <c r="L86" s="95"/>
    </row>
    <row r="87" spans="3:12" x14ac:dyDescent="0.25">
      <c r="C87" s="139"/>
      <c r="D87" s="154"/>
      <c r="E87" s="115"/>
      <c r="F87" s="94">
        <f t="shared" si="7"/>
        <v>0</v>
      </c>
      <c r="G87" s="156"/>
      <c r="H87" s="140"/>
      <c r="I87" s="126" t="e">
        <f>VLOOKUP(H87,Presupuesto!$B$11:$C$565,2,0)</f>
        <v>#N/A</v>
      </c>
      <c r="J87" s="95" t="str">
        <f t="shared" si="8"/>
        <v>Posgrado</v>
      </c>
      <c r="K87" s="95" t="s">
        <v>720</v>
      </c>
      <c r="L87" s="95"/>
    </row>
    <row r="88" spans="3:12" x14ac:dyDescent="0.25">
      <c r="C88" s="139"/>
      <c r="D88" s="154"/>
      <c r="E88" s="115"/>
      <c r="F88" s="94">
        <f t="shared" si="7"/>
        <v>0</v>
      </c>
      <c r="G88" s="156"/>
      <c r="H88" s="140"/>
      <c r="I88" s="126" t="e">
        <f>VLOOKUP(H88,Presupuesto!$B$11:$C$565,2,0)</f>
        <v>#N/A</v>
      </c>
      <c r="J88" s="95" t="str">
        <f t="shared" si="8"/>
        <v>Posgrado</v>
      </c>
      <c r="K88" s="95" t="s">
        <v>720</v>
      </c>
      <c r="L88" s="95"/>
    </row>
    <row r="89" spans="3:12" x14ac:dyDescent="0.25">
      <c r="C89" s="139"/>
      <c r="D89" s="154"/>
      <c r="E89" s="115"/>
      <c r="F89" s="94">
        <f t="shared" si="7"/>
        <v>0</v>
      </c>
      <c r="G89" s="156"/>
      <c r="H89" s="140"/>
      <c r="I89" s="126" t="e">
        <f>VLOOKUP(H89,Presupuesto!$B$11:$C$565,2,0)</f>
        <v>#N/A</v>
      </c>
      <c r="J89" s="95" t="str">
        <f t="shared" si="8"/>
        <v>Posgrado</v>
      </c>
      <c r="K89" s="95" t="s">
        <v>720</v>
      </c>
      <c r="L89" s="95"/>
    </row>
    <row r="90" spans="3:12" x14ac:dyDescent="0.25">
      <c r="C90" s="139"/>
      <c r="D90" s="154"/>
      <c r="E90" s="115"/>
      <c r="F90" s="94">
        <f t="shared" si="7"/>
        <v>0</v>
      </c>
      <c r="G90" s="156"/>
      <c r="H90" s="140"/>
      <c r="I90" s="126" t="e">
        <f>VLOOKUP(H90,Presupuesto!$B$11:$C$565,2,0)</f>
        <v>#N/A</v>
      </c>
      <c r="J90" s="95" t="str">
        <f t="shared" si="8"/>
        <v>Posgrado</v>
      </c>
      <c r="K90" s="95" t="s">
        <v>720</v>
      </c>
      <c r="L90" s="95"/>
    </row>
    <row r="91" spans="3:12" x14ac:dyDescent="0.25">
      <c r="C91" s="139"/>
      <c r="D91" s="154"/>
      <c r="E91" s="115"/>
      <c r="F91" s="94">
        <f t="shared" si="7"/>
        <v>0</v>
      </c>
      <c r="G91" s="156"/>
      <c r="H91" s="140"/>
      <c r="I91" s="126" t="e">
        <f>VLOOKUP(H91,Presupuesto!$B$11:$C$565,2,0)</f>
        <v>#N/A</v>
      </c>
      <c r="J91" s="95" t="str">
        <f t="shared" si="8"/>
        <v>Posgrado</v>
      </c>
      <c r="K91" s="95" t="s">
        <v>720</v>
      </c>
      <c r="L91" s="95"/>
    </row>
    <row r="92" spans="3:12" x14ac:dyDescent="0.25">
      <c r="C92" s="139"/>
      <c r="D92" s="154"/>
      <c r="E92" s="115"/>
      <c r="F92" s="94">
        <f t="shared" si="7"/>
        <v>0</v>
      </c>
      <c r="G92" s="156"/>
      <c r="H92" s="140"/>
      <c r="I92" s="126" t="e">
        <f>VLOOKUP(H92,Presupuesto!$B$11:$C$565,2,0)</f>
        <v>#N/A</v>
      </c>
      <c r="J92" s="95" t="str">
        <f t="shared" si="8"/>
        <v>Posgrado</v>
      </c>
      <c r="K92" s="95" t="s">
        <v>720</v>
      </c>
      <c r="L92" s="95"/>
    </row>
    <row r="93" spans="3:12" x14ac:dyDescent="0.25">
      <c r="C93" s="141"/>
      <c r="D93" s="154"/>
      <c r="E93" s="115"/>
      <c r="F93" s="94">
        <f t="shared" si="7"/>
        <v>0</v>
      </c>
      <c r="G93" s="156"/>
      <c r="H93" s="142"/>
      <c r="I93" s="126" t="e">
        <f>VLOOKUP(H93,Presupuesto!$B$11:$C$565,2,0)</f>
        <v>#N/A</v>
      </c>
      <c r="J93" s="95" t="str">
        <f t="shared" si="8"/>
        <v>Posgrado</v>
      </c>
      <c r="K93" s="95" t="s">
        <v>732</v>
      </c>
      <c r="L93" s="95"/>
    </row>
    <row r="94" spans="3:12" x14ac:dyDescent="0.25">
      <c r="C94" s="141"/>
      <c r="D94" s="154"/>
      <c r="E94" s="115"/>
      <c r="F94" s="94">
        <f t="shared" si="7"/>
        <v>0</v>
      </c>
      <c r="G94" s="156"/>
      <c r="H94" s="142"/>
      <c r="I94" s="126" t="e">
        <f>VLOOKUP(H94,Presupuesto!$B$11:$C$565,2,0)</f>
        <v>#N/A</v>
      </c>
      <c r="J94" s="95" t="str">
        <f t="shared" si="8"/>
        <v>Posgrado</v>
      </c>
      <c r="K94" s="95" t="s">
        <v>720</v>
      </c>
      <c r="L94" s="95"/>
    </row>
    <row r="95" spans="3:12" x14ac:dyDescent="0.25">
      <c r="C95" s="141"/>
      <c r="D95" s="154"/>
      <c r="E95" s="115"/>
      <c r="F95" s="94">
        <f t="shared" si="7"/>
        <v>0</v>
      </c>
      <c r="G95" s="156"/>
      <c r="H95" s="142"/>
      <c r="I95" s="126" t="e">
        <f>VLOOKUP(H95,Presupuesto!$B$11:$C$565,2,0)</f>
        <v>#N/A</v>
      </c>
      <c r="J95" s="95" t="str">
        <f t="shared" si="8"/>
        <v>Posgrado</v>
      </c>
      <c r="K95" s="95" t="s">
        <v>720</v>
      </c>
      <c r="L95" s="95"/>
    </row>
    <row r="96" spans="3:12" x14ac:dyDescent="0.25">
      <c r="C96" s="141"/>
      <c r="D96" s="154"/>
      <c r="E96" s="115"/>
      <c r="F96" s="94">
        <f t="shared" si="7"/>
        <v>0</v>
      </c>
      <c r="G96" s="156"/>
      <c r="H96" s="142"/>
      <c r="I96" s="126" t="e">
        <f>VLOOKUP(H96,Presupuesto!$B$11:$C$565,2,0)</f>
        <v>#N/A</v>
      </c>
      <c r="J96" s="95" t="str">
        <f t="shared" si="8"/>
        <v>Posgrado</v>
      </c>
      <c r="K96" s="95" t="s">
        <v>720</v>
      </c>
      <c r="L96" s="95"/>
    </row>
    <row r="97" spans="3:12" ht="15.75" thickBot="1" x14ac:dyDescent="0.3">
      <c r="C97" s="143"/>
      <c r="D97" s="209"/>
      <c r="E97" s="100"/>
      <c r="F97" s="102">
        <f t="shared" si="7"/>
        <v>0</v>
      </c>
      <c r="G97" s="157"/>
      <c r="H97" s="144"/>
      <c r="I97" s="128" t="e">
        <f>VLOOKUP(H97,Presupuesto!$B$11:$C$565,2,0)</f>
        <v>#N/A</v>
      </c>
      <c r="J97" s="103" t="str">
        <f t="shared" si="8"/>
        <v>Posgrado</v>
      </c>
      <c r="K97" s="120" t="s">
        <v>719</v>
      </c>
      <c r="L97" s="103"/>
    </row>
    <row r="98" spans="3:12" x14ac:dyDescent="0.25">
      <c r="C98" s="426"/>
      <c r="D98" s="426"/>
      <c r="E98" s="426"/>
      <c r="F98" s="89"/>
      <c r="G98" s="88"/>
      <c r="H98" s="89"/>
      <c r="I98" s="89"/>
      <c r="J98" s="426"/>
      <c r="K98" s="426"/>
      <c r="L98" s="426"/>
    </row>
    <row r="99" spans="3:12" ht="15.75" thickBot="1" x14ac:dyDescent="0.3">
      <c r="C99" s="426"/>
      <c r="D99" s="426"/>
      <c r="E99" s="426"/>
      <c r="F99" s="426"/>
      <c r="G99" s="415"/>
      <c r="H99" s="426"/>
      <c r="I99" s="426"/>
      <c r="J99" s="426"/>
      <c r="K99" s="426"/>
      <c r="L99" s="426"/>
    </row>
    <row r="100" spans="3:12" ht="15.75" thickBot="1" x14ac:dyDescent="0.3">
      <c r="C100" s="153" t="s">
        <v>1332</v>
      </c>
      <c r="D100" s="343">
        <f>SUM(F107:F127)</f>
        <v>0</v>
      </c>
      <c r="E100" s="426"/>
      <c r="F100" s="69"/>
      <c r="G100" s="78"/>
      <c r="H100" s="69"/>
      <c r="I100" s="69"/>
      <c r="J100" s="426"/>
      <c r="K100" s="426"/>
      <c r="L100" s="426"/>
    </row>
    <row r="101" spans="3:12" x14ac:dyDescent="0.25">
      <c r="C101" s="69"/>
      <c r="D101" s="31"/>
      <c r="E101" s="91"/>
      <c r="F101" s="91"/>
      <c r="G101" s="91"/>
      <c r="H101" s="75"/>
      <c r="I101" s="75"/>
      <c r="J101" s="75"/>
      <c r="K101" s="109"/>
      <c r="L101" s="426"/>
    </row>
    <row r="102" spans="3:12" ht="15.75" x14ac:dyDescent="0.25">
      <c r="C102" s="281" t="s">
        <v>1309</v>
      </c>
      <c r="D102" s="341"/>
      <c r="E102" s="91"/>
      <c r="F102" s="91"/>
      <c r="G102" s="91"/>
      <c r="H102" s="75"/>
      <c r="I102" s="75"/>
      <c r="J102" s="75"/>
      <c r="K102" s="109"/>
      <c r="L102" s="426"/>
    </row>
    <row r="103" spans="3:12" ht="18.75" x14ac:dyDescent="0.25">
      <c r="C103" s="197"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1"/>
      <c r="F103" s="91"/>
      <c r="G103" s="91"/>
      <c r="H103" s="75"/>
      <c r="I103" s="75"/>
      <c r="J103" s="75"/>
      <c r="K103" s="109"/>
      <c r="L103" s="426"/>
    </row>
    <row r="104" spans="3:12" x14ac:dyDescent="0.25">
      <c r="C104" s="426"/>
      <c r="D104" s="426"/>
      <c r="E104" s="91"/>
      <c r="F104" s="91"/>
      <c r="G104" s="91"/>
      <c r="H104" s="75"/>
      <c r="I104" s="75"/>
      <c r="J104" s="75"/>
      <c r="K104" s="109"/>
      <c r="L104" s="426"/>
    </row>
    <row r="105" spans="3:12" ht="15.75" thickBot="1" x14ac:dyDescent="0.3">
      <c r="C105" s="426"/>
      <c r="D105" s="426"/>
      <c r="E105" s="426"/>
      <c r="F105" s="91"/>
      <c r="G105" s="75"/>
      <c r="H105" s="75"/>
      <c r="I105" s="75"/>
      <c r="J105" s="426"/>
      <c r="K105" s="426"/>
      <c r="L105" s="426"/>
    </row>
    <row r="106" spans="3:12" ht="30.75" thickBot="1" x14ac:dyDescent="0.3">
      <c r="C106" s="125" t="s">
        <v>1310</v>
      </c>
      <c r="D106" s="130" t="s">
        <v>99</v>
      </c>
      <c r="E106" s="132" t="s">
        <v>1312</v>
      </c>
      <c r="F106" s="131" t="s">
        <v>1313</v>
      </c>
      <c r="G106" s="129" t="s">
        <v>1314</v>
      </c>
      <c r="H106" s="132" t="s">
        <v>1315</v>
      </c>
      <c r="I106" s="129" t="s">
        <v>711</v>
      </c>
      <c r="J106" s="129" t="s">
        <v>1316</v>
      </c>
      <c r="K106" s="129" t="s">
        <v>1317</v>
      </c>
      <c r="L106" s="129" t="s">
        <v>1336</v>
      </c>
    </row>
    <row r="107" spans="3:12" x14ac:dyDescent="0.25">
      <c r="C107" s="137"/>
      <c r="D107" s="154"/>
      <c r="E107" s="112"/>
      <c r="F107" s="94">
        <f t="shared" ref="F107:F127" si="9">D107*E107</f>
        <v>0</v>
      </c>
      <c r="G107" s="156"/>
      <c r="H107" s="138"/>
      <c r="I107" s="126" t="e">
        <f>VLOOKUP(H107,Presupuesto!$B$11:$C$565,2,0)</f>
        <v>#N/A</v>
      </c>
      <c r="J107" s="205" t="s">
        <v>72</v>
      </c>
      <c r="K107" s="95" t="s">
        <v>719</v>
      </c>
      <c r="L107" s="95"/>
    </row>
    <row r="108" spans="3:12" x14ac:dyDescent="0.25">
      <c r="C108" s="137"/>
      <c r="D108" s="154"/>
      <c r="E108" s="119"/>
      <c r="F108" s="94">
        <f t="shared" si="9"/>
        <v>0</v>
      </c>
      <c r="G108" s="156"/>
      <c r="H108" s="138"/>
      <c r="I108" s="126" t="e">
        <f>VLOOKUP(H108,Presupuesto!$B$11:$C$565,2,0)</f>
        <v>#N/A</v>
      </c>
      <c r="J108" s="95" t="str">
        <f>$J$107</f>
        <v>Posgrado</v>
      </c>
      <c r="K108" s="95" t="s">
        <v>720</v>
      </c>
      <c r="L108" s="95"/>
    </row>
    <row r="109" spans="3:12" x14ac:dyDescent="0.25">
      <c r="C109" s="137"/>
      <c r="D109" s="154"/>
      <c r="E109" s="119"/>
      <c r="F109" s="94">
        <f t="shared" si="9"/>
        <v>0</v>
      </c>
      <c r="G109" s="156"/>
      <c r="H109" s="138"/>
      <c r="I109" s="126" t="e">
        <f>VLOOKUP(H109,Presupuesto!$B$11:$C$565,2,0)</f>
        <v>#N/A</v>
      </c>
      <c r="J109" s="95" t="str">
        <f t="shared" ref="J109:J127" si="10">$J$107</f>
        <v>Posgrado</v>
      </c>
      <c r="K109" s="95" t="s">
        <v>720</v>
      </c>
      <c r="L109" s="95"/>
    </row>
    <row r="110" spans="3:12" x14ac:dyDescent="0.25">
      <c r="C110" s="137"/>
      <c r="D110" s="154"/>
      <c r="E110" s="119"/>
      <c r="F110" s="94">
        <f t="shared" si="9"/>
        <v>0</v>
      </c>
      <c r="G110" s="156"/>
      <c r="H110" s="138"/>
      <c r="I110" s="126" t="e">
        <f>VLOOKUP(H110,Presupuesto!$B$11:$C$565,2,0)</f>
        <v>#N/A</v>
      </c>
      <c r="J110" s="95" t="str">
        <f t="shared" si="10"/>
        <v>Posgrado</v>
      </c>
      <c r="K110" s="95" t="s">
        <v>720</v>
      </c>
      <c r="L110" s="95"/>
    </row>
    <row r="111" spans="3:12" x14ac:dyDescent="0.25">
      <c r="C111" s="137"/>
      <c r="D111" s="154"/>
      <c r="E111" s="119"/>
      <c r="F111" s="94">
        <f t="shared" si="9"/>
        <v>0</v>
      </c>
      <c r="G111" s="156"/>
      <c r="H111" s="138"/>
      <c r="I111" s="126" t="e">
        <f>VLOOKUP(H111,Presupuesto!$B$11:$C$565,2,0)</f>
        <v>#N/A</v>
      </c>
      <c r="J111" s="95" t="str">
        <f t="shared" si="10"/>
        <v>Posgrado</v>
      </c>
      <c r="K111" s="95" t="s">
        <v>720</v>
      </c>
      <c r="L111" s="95"/>
    </row>
    <row r="112" spans="3:12" x14ac:dyDescent="0.25">
      <c r="C112" s="137"/>
      <c r="D112" s="154"/>
      <c r="E112" s="119"/>
      <c r="F112" s="94">
        <f t="shared" si="9"/>
        <v>0</v>
      </c>
      <c r="G112" s="156"/>
      <c r="H112" s="138"/>
      <c r="I112" s="126" t="e">
        <f>VLOOKUP(H112,Presupuesto!$B$11:$C$565,2,0)</f>
        <v>#N/A</v>
      </c>
      <c r="J112" s="95" t="str">
        <f t="shared" si="10"/>
        <v>Posgrado</v>
      </c>
      <c r="K112" s="95" t="s">
        <v>729</v>
      </c>
      <c r="L112" s="95"/>
    </row>
    <row r="113" spans="3:12" x14ac:dyDescent="0.25">
      <c r="C113" s="137"/>
      <c r="D113" s="154"/>
      <c r="E113" s="119"/>
      <c r="F113" s="94">
        <f t="shared" si="9"/>
        <v>0</v>
      </c>
      <c r="G113" s="156"/>
      <c r="H113" s="138"/>
      <c r="I113" s="126" t="e">
        <f>VLOOKUP(H113,Presupuesto!$B$11:$C$565,2,0)</f>
        <v>#N/A</v>
      </c>
      <c r="J113" s="95" t="str">
        <f t="shared" si="10"/>
        <v>Posgrado</v>
      </c>
      <c r="K113" s="95" t="s">
        <v>720</v>
      </c>
      <c r="L113" s="95"/>
    </row>
    <row r="114" spans="3:12" x14ac:dyDescent="0.25">
      <c r="C114" s="137"/>
      <c r="D114" s="154"/>
      <c r="E114" s="119"/>
      <c r="F114" s="94">
        <f t="shared" si="9"/>
        <v>0</v>
      </c>
      <c r="G114" s="156"/>
      <c r="H114" s="138"/>
      <c r="I114" s="126" t="e">
        <f>VLOOKUP(H114,Presupuesto!$B$11:$C$565,2,0)</f>
        <v>#N/A</v>
      </c>
      <c r="J114" s="95" t="str">
        <f t="shared" si="10"/>
        <v>Posgrado</v>
      </c>
      <c r="K114" s="95" t="s">
        <v>720</v>
      </c>
      <c r="L114" s="95"/>
    </row>
    <row r="115" spans="3:12" x14ac:dyDescent="0.25">
      <c r="C115" s="137"/>
      <c r="D115" s="154"/>
      <c r="E115" s="119"/>
      <c r="F115" s="94">
        <f t="shared" si="9"/>
        <v>0</v>
      </c>
      <c r="G115" s="156"/>
      <c r="H115" s="138"/>
      <c r="I115" s="126" t="e">
        <f>VLOOKUP(H115,Presupuesto!$B$11:$C$565,2,0)</f>
        <v>#N/A</v>
      </c>
      <c r="J115" s="95" t="str">
        <f t="shared" si="10"/>
        <v>Posgrado</v>
      </c>
      <c r="K115" s="95" t="s">
        <v>720</v>
      </c>
      <c r="L115" s="95"/>
    </row>
    <row r="116" spans="3:12" x14ac:dyDescent="0.25">
      <c r="C116" s="137"/>
      <c r="D116" s="154"/>
      <c r="E116" s="119"/>
      <c r="F116" s="94">
        <f t="shared" si="9"/>
        <v>0</v>
      </c>
      <c r="G116" s="156"/>
      <c r="H116" s="138"/>
      <c r="I116" s="126" t="e">
        <f>VLOOKUP(H116,Presupuesto!$B$11:$C$565,2,0)</f>
        <v>#N/A</v>
      </c>
      <c r="J116" s="95" t="str">
        <f t="shared" si="10"/>
        <v>Posgrado</v>
      </c>
      <c r="K116" s="95" t="s">
        <v>720</v>
      </c>
      <c r="L116" s="95"/>
    </row>
    <row r="117" spans="3:12" x14ac:dyDescent="0.25">
      <c r="C117" s="139"/>
      <c r="D117" s="154"/>
      <c r="E117" s="115"/>
      <c r="F117" s="94">
        <f t="shared" si="9"/>
        <v>0</v>
      </c>
      <c r="G117" s="156"/>
      <c r="H117" s="140"/>
      <c r="I117" s="126" t="e">
        <f>VLOOKUP(H117,Presupuesto!$B$11:$C$565,2,0)</f>
        <v>#N/A</v>
      </c>
      <c r="J117" s="95" t="str">
        <f t="shared" si="10"/>
        <v>Posgrado</v>
      </c>
      <c r="K117" s="95" t="s">
        <v>720</v>
      </c>
      <c r="L117" s="95"/>
    </row>
    <row r="118" spans="3:12" x14ac:dyDescent="0.25">
      <c r="C118" s="139"/>
      <c r="D118" s="154"/>
      <c r="E118" s="115"/>
      <c r="F118" s="94">
        <f t="shared" si="9"/>
        <v>0</v>
      </c>
      <c r="G118" s="156"/>
      <c r="H118" s="140"/>
      <c r="I118" s="126" t="e">
        <f>VLOOKUP(H118,Presupuesto!$B$11:$C$565,2,0)</f>
        <v>#N/A</v>
      </c>
      <c r="J118" s="95" t="str">
        <f t="shared" si="10"/>
        <v>Posgrado</v>
      </c>
      <c r="K118" s="95" t="s">
        <v>720</v>
      </c>
      <c r="L118" s="95"/>
    </row>
    <row r="119" spans="3:12" x14ac:dyDescent="0.25">
      <c r="C119" s="139"/>
      <c r="D119" s="154"/>
      <c r="E119" s="115"/>
      <c r="F119" s="94">
        <f t="shared" si="9"/>
        <v>0</v>
      </c>
      <c r="G119" s="156"/>
      <c r="H119" s="140"/>
      <c r="I119" s="126" t="e">
        <f>VLOOKUP(H119,Presupuesto!$B$11:$C$565,2,0)</f>
        <v>#N/A</v>
      </c>
      <c r="J119" s="95" t="str">
        <f t="shared" si="10"/>
        <v>Posgrado</v>
      </c>
      <c r="K119" s="95" t="s">
        <v>720</v>
      </c>
      <c r="L119" s="95"/>
    </row>
    <row r="120" spans="3:12" x14ac:dyDescent="0.25">
      <c r="C120" s="139"/>
      <c r="D120" s="154"/>
      <c r="E120" s="115"/>
      <c r="F120" s="94">
        <f t="shared" si="9"/>
        <v>0</v>
      </c>
      <c r="G120" s="156"/>
      <c r="H120" s="140"/>
      <c r="I120" s="126" t="e">
        <f>VLOOKUP(H120,Presupuesto!$B$11:$C$565,2,0)</f>
        <v>#N/A</v>
      </c>
      <c r="J120" s="95" t="str">
        <f t="shared" si="10"/>
        <v>Posgrado</v>
      </c>
      <c r="K120" s="95" t="s">
        <v>720</v>
      </c>
      <c r="L120" s="95"/>
    </row>
    <row r="121" spans="3:12" x14ac:dyDescent="0.25">
      <c r="C121" s="139"/>
      <c r="D121" s="154"/>
      <c r="E121" s="115"/>
      <c r="F121" s="94">
        <f t="shared" si="9"/>
        <v>0</v>
      </c>
      <c r="G121" s="156"/>
      <c r="H121" s="140"/>
      <c r="I121" s="126" t="e">
        <f>VLOOKUP(H121,Presupuesto!$B$11:$C$565,2,0)</f>
        <v>#N/A</v>
      </c>
      <c r="J121" s="95" t="str">
        <f t="shared" si="10"/>
        <v>Posgrado</v>
      </c>
      <c r="K121" s="95" t="s">
        <v>720</v>
      </c>
      <c r="L121" s="95"/>
    </row>
    <row r="122" spans="3:12" x14ac:dyDescent="0.25">
      <c r="C122" s="139"/>
      <c r="D122" s="154"/>
      <c r="E122" s="115"/>
      <c r="F122" s="94">
        <f t="shared" si="9"/>
        <v>0</v>
      </c>
      <c r="G122" s="156"/>
      <c r="H122" s="140"/>
      <c r="I122" s="126" t="e">
        <f>VLOOKUP(H122,Presupuesto!$B$11:$C$565,2,0)</f>
        <v>#N/A</v>
      </c>
      <c r="J122" s="95" t="str">
        <f t="shared" si="10"/>
        <v>Posgrado</v>
      </c>
      <c r="K122" s="95" t="s">
        <v>720</v>
      </c>
      <c r="L122" s="95"/>
    </row>
    <row r="123" spans="3:12" x14ac:dyDescent="0.25">
      <c r="C123" s="141"/>
      <c r="D123" s="154"/>
      <c r="E123" s="115"/>
      <c r="F123" s="94">
        <f t="shared" si="9"/>
        <v>0</v>
      </c>
      <c r="G123" s="156"/>
      <c r="H123" s="142"/>
      <c r="I123" s="126" t="e">
        <f>VLOOKUP(H123,Presupuesto!$B$11:$C$565,2,0)</f>
        <v>#N/A</v>
      </c>
      <c r="J123" s="95" t="str">
        <f t="shared" si="10"/>
        <v>Posgrado</v>
      </c>
      <c r="K123" s="95" t="s">
        <v>732</v>
      </c>
      <c r="L123" s="95"/>
    </row>
    <row r="124" spans="3:12" x14ac:dyDescent="0.25">
      <c r="C124" s="141"/>
      <c r="D124" s="154"/>
      <c r="E124" s="115"/>
      <c r="F124" s="94">
        <f t="shared" si="9"/>
        <v>0</v>
      </c>
      <c r="G124" s="156"/>
      <c r="H124" s="142"/>
      <c r="I124" s="126" t="e">
        <f>VLOOKUP(H124,Presupuesto!$B$11:$C$565,2,0)</f>
        <v>#N/A</v>
      </c>
      <c r="J124" s="95" t="str">
        <f t="shared" si="10"/>
        <v>Posgrado</v>
      </c>
      <c r="K124" s="95" t="s">
        <v>720</v>
      </c>
      <c r="L124" s="95"/>
    </row>
    <row r="125" spans="3:12" x14ac:dyDescent="0.25">
      <c r="C125" s="141"/>
      <c r="D125" s="154"/>
      <c r="E125" s="115"/>
      <c r="F125" s="94">
        <f t="shared" si="9"/>
        <v>0</v>
      </c>
      <c r="G125" s="156"/>
      <c r="H125" s="142"/>
      <c r="I125" s="126" t="e">
        <f>VLOOKUP(H125,Presupuesto!$B$11:$C$565,2,0)</f>
        <v>#N/A</v>
      </c>
      <c r="J125" s="95" t="str">
        <f t="shared" si="10"/>
        <v>Posgrado</v>
      </c>
      <c r="K125" s="95" t="s">
        <v>720</v>
      </c>
      <c r="L125" s="95"/>
    </row>
    <row r="126" spans="3:12" x14ac:dyDescent="0.25">
      <c r="C126" s="141"/>
      <c r="D126" s="154"/>
      <c r="E126" s="115"/>
      <c r="F126" s="94">
        <f t="shared" si="9"/>
        <v>0</v>
      </c>
      <c r="G126" s="156"/>
      <c r="H126" s="142"/>
      <c r="I126" s="126" t="e">
        <f>VLOOKUP(H126,Presupuesto!$B$11:$C$565,2,0)</f>
        <v>#N/A</v>
      </c>
      <c r="J126" s="95" t="str">
        <f t="shared" si="10"/>
        <v>Posgrado</v>
      </c>
      <c r="K126" s="95" t="s">
        <v>720</v>
      </c>
      <c r="L126" s="95"/>
    </row>
    <row r="127" spans="3:12" ht="15.75" thickBot="1" x14ac:dyDescent="0.3">
      <c r="C127" s="143"/>
      <c r="D127" s="209"/>
      <c r="E127" s="100"/>
      <c r="F127" s="102">
        <f t="shared" si="9"/>
        <v>0</v>
      </c>
      <c r="G127" s="157"/>
      <c r="H127" s="144"/>
      <c r="I127" s="128" t="e">
        <f>VLOOKUP(H127,Presupuesto!$B$11:$C$565,2,0)</f>
        <v>#N/A</v>
      </c>
      <c r="J127" s="103" t="str">
        <f t="shared" si="10"/>
        <v>Posgrado</v>
      </c>
      <c r="K127" s="120" t="s">
        <v>719</v>
      </c>
      <c r="L127" s="103"/>
    </row>
    <row r="129" spans="3:12" ht="15.75" thickBot="1" x14ac:dyDescent="0.3">
      <c r="C129" s="426"/>
      <c r="D129" s="426"/>
      <c r="E129" s="426"/>
      <c r="F129" s="426"/>
      <c r="G129" s="415"/>
      <c r="H129" s="426"/>
      <c r="I129" s="426"/>
      <c r="J129" s="426"/>
      <c r="K129" s="426"/>
      <c r="L129" s="426"/>
    </row>
    <row r="130" spans="3:12" ht="15.75" thickBot="1" x14ac:dyDescent="0.3">
      <c r="C130" s="153" t="s">
        <v>1332</v>
      </c>
      <c r="D130" s="343">
        <f>SUM(F137:F157)</f>
        <v>0</v>
      </c>
      <c r="E130" s="426"/>
      <c r="F130" s="69"/>
      <c r="G130" s="78"/>
      <c r="H130" s="69"/>
      <c r="I130" s="69"/>
      <c r="J130" s="426"/>
      <c r="K130" s="426"/>
      <c r="L130" s="426"/>
    </row>
    <row r="131" spans="3:12" x14ac:dyDescent="0.25">
      <c r="C131" s="69"/>
      <c r="D131" s="31"/>
      <c r="E131" s="91"/>
      <c r="F131" s="91"/>
      <c r="G131" s="91"/>
      <c r="H131" s="75"/>
      <c r="I131" s="75"/>
      <c r="J131" s="75"/>
      <c r="K131" s="109"/>
      <c r="L131" s="426"/>
    </row>
    <row r="132" spans="3:12" ht="15.75" x14ac:dyDescent="0.25">
      <c r="C132" s="281" t="s">
        <v>1309</v>
      </c>
      <c r="D132" s="341"/>
      <c r="E132" s="91"/>
      <c r="F132" s="91"/>
      <c r="G132" s="91"/>
      <c r="H132" s="75"/>
      <c r="I132" s="75"/>
      <c r="J132" s="75"/>
      <c r="K132" s="109"/>
      <c r="L132" s="426"/>
    </row>
    <row r="133" spans="3:12" ht="18.75" x14ac:dyDescent="0.25">
      <c r="C133" s="197"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1"/>
      <c r="F133" s="91"/>
      <c r="G133" s="91"/>
      <c r="H133" s="75"/>
      <c r="I133" s="75"/>
      <c r="J133" s="75"/>
      <c r="K133" s="109"/>
      <c r="L133" s="426"/>
    </row>
    <row r="134" spans="3:12" x14ac:dyDescent="0.25">
      <c r="C134" s="426"/>
      <c r="D134" s="426"/>
      <c r="E134" s="91"/>
      <c r="F134" s="91"/>
      <c r="G134" s="91"/>
      <c r="H134" s="75"/>
      <c r="I134" s="75"/>
      <c r="J134" s="75"/>
      <c r="K134" s="109"/>
      <c r="L134" s="426"/>
    </row>
    <row r="135" spans="3:12" ht="15.75" thickBot="1" x14ac:dyDescent="0.3">
      <c r="C135" s="426"/>
      <c r="D135" s="426"/>
      <c r="E135" s="426"/>
      <c r="F135" s="91"/>
      <c r="G135" s="75"/>
      <c r="H135" s="75"/>
      <c r="I135" s="75"/>
      <c r="J135" s="426"/>
      <c r="K135" s="426"/>
      <c r="L135" s="426"/>
    </row>
    <row r="136" spans="3:12" ht="30.75" thickBot="1" x14ac:dyDescent="0.3">
      <c r="C136" s="125" t="s">
        <v>1310</v>
      </c>
      <c r="D136" s="130" t="s">
        <v>99</v>
      </c>
      <c r="E136" s="132" t="s">
        <v>1312</v>
      </c>
      <c r="F136" s="131" t="s">
        <v>1313</v>
      </c>
      <c r="G136" s="129" t="s">
        <v>1314</v>
      </c>
      <c r="H136" s="132" t="s">
        <v>1315</v>
      </c>
      <c r="I136" s="129" t="s">
        <v>711</v>
      </c>
      <c r="J136" s="129" t="s">
        <v>1316</v>
      </c>
      <c r="K136" s="129" t="s">
        <v>1317</v>
      </c>
      <c r="L136" s="129" t="s">
        <v>1336</v>
      </c>
    </row>
    <row r="137" spans="3:12" x14ac:dyDescent="0.25">
      <c r="C137" s="137"/>
      <c r="D137" s="154"/>
      <c r="E137" s="112"/>
      <c r="F137" s="94">
        <f t="shared" ref="F137:F157" si="11">D137*E137</f>
        <v>0</v>
      </c>
      <c r="G137" s="156"/>
      <c r="H137" s="138"/>
      <c r="I137" s="126" t="e">
        <f>VLOOKUP(H137,Presupuesto!$B$11:$C$565,2,0)</f>
        <v>#N/A</v>
      </c>
      <c r="J137" s="205" t="s">
        <v>72</v>
      </c>
      <c r="K137" s="95" t="s">
        <v>719</v>
      </c>
      <c r="L137" s="95"/>
    </row>
    <row r="138" spans="3:12" x14ac:dyDescent="0.25">
      <c r="C138" s="137"/>
      <c r="D138" s="154"/>
      <c r="E138" s="119"/>
      <c r="F138" s="94">
        <f t="shared" si="11"/>
        <v>0</v>
      </c>
      <c r="G138" s="156"/>
      <c r="H138" s="138"/>
      <c r="I138" s="126" t="e">
        <f>VLOOKUP(H138,Presupuesto!$B$11:$C$565,2,0)</f>
        <v>#N/A</v>
      </c>
      <c r="J138" s="95" t="str">
        <f>$J$137</f>
        <v>Posgrado</v>
      </c>
      <c r="K138" s="95" t="s">
        <v>720</v>
      </c>
      <c r="L138" s="95"/>
    </row>
    <row r="139" spans="3:12" x14ac:dyDescent="0.25">
      <c r="C139" s="137"/>
      <c r="D139" s="154"/>
      <c r="E139" s="119"/>
      <c r="F139" s="94">
        <f t="shared" si="11"/>
        <v>0</v>
      </c>
      <c r="G139" s="156"/>
      <c r="H139" s="138"/>
      <c r="I139" s="126" t="e">
        <f>VLOOKUP(H139,Presupuesto!$B$11:$C$565,2,0)</f>
        <v>#N/A</v>
      </c>
      <c r="J139" s="95" t="str">
        <f t="shared" ref="J139:J157" si="12">$J$137</f>
        <v>Posgrado</v>
      </c>
      <c r="K139" s="95" t="s">
        <v>720</v>
      </c>
      <c r="L139" s="95"/>
    </row>
    <row r="140" spans="3:12" x14ac:dyDescent="0.25">
      <c r="C140" s="137"/>
      <c r="D140" s="154"/>
      <c r="E140" s="119"/>
      <c r="F140" s="94">
        <f t="shared" si="11"/>
        <v>0</v>
      </c>
      <c r="G140" s="156"/>
      <c r="H140" s="138"/>
      <c r="I140" s="126" t="e">
        <f>VLOOKUP(H140,Presupuesto!$B$11:$C$565,2,0)</f>
        <v>#N/A</v>
      </c>
      <c r="J140" s="95" t="str">
        <f t="shared" si="12"/>
        <v>Posgrado</v>
      </c>
      <c r="K140" s="95" t="s">
        <v>720</v>
      </c>
      <c r="L140" s="95"/>
    </row>
    <row r="141" spans="3:12" x14ac:dyDescent="0.25">
      <c r="C141" s="137"/>
      <c r="D141" s="154"/>
      <c r="E141" s="119"/>
      <c r="F141" s="94">
        <f t="shared" si="11"/>
        <v>0</v>
      </c>
      <c r="G141" s="156"/>
      <c r="H141" s="138"/>
      <c r="I141" s="126" t="e">
        <f>VLOOKUP(H141,Presupuesto!$B$11:$C$565,2,0)</f>
        <v>#N/A</v>
      </c>
      <c r="J141" s="95" t="str">
        <f t="shared" si="12"/>
        <v>Posgrado</v>
      </c>
      <c r="K141" s="95" t="s">
        <v>720</v>
      </c>
      <c r="L141" s="95"/>
    </row>
    <row r="142" spans="3:12" x14ac:dyDescent="0.25">
      <c r="C142" s="137"/>
      <c r="D142" s="154"/>
      <c r="E142" s="119"/>
      <c r="F142" s="94">
        <f t="shared" si="11"/>
        <v>0</v>
      </c>
      <c r="G142" s="156"/>
      <c r="H142" s="138"/>
      <c r="I142" s="126" t="e">
        <f>VLOOKUP(H142,Presupuesto!$B$11:$C$565,2,0)</f>
        <v>#N/A</v>
      </c>
      <c r="J142" s="95" t="str">
        <f t="shared" si="12"/>
        <v>Posgrado</v>
      </c>
      <c r="K142" s="95" t="s">
        <v>729</v>
      </c>
      <c r="L142" s="95"/>
    </row>
    <row r="143" spans="3:12" x14ac:dyDescent="0.25">
      <c r="C143" s="137"/>
      <c r="D143" s="154"/>
      <c r="E143" s="119"/>
      <c r="F143" s="94">
        <f t="shared" si="11"/>
        <v>0</v>
      </c>
      <c r="G143" s="156"/>
      <c r="H143" s="138"/>
      <c r="I143" s="126" t="e">
        <f>VLOOKUP(H143,Presupuesto!$B$11:$C$565,2,0)</f>
        <v>#N/A</v>
      </c>
      <c r="J143" s="95" t="str">
        <f t="shared" si="12"/>
        <v>Posgrado</v>
      </c>
      <c r="K143" s="95" t="s">
        <v>720</v>
      </c>
      <c r="L143" s="95"/>
    </row>
    <row r="144" spans="3:12" x14ac:dyDescent="0.25">
      <c r="C144" s="137"/>
      <c r="D144" s="154"/>
      <c r="E144" s="119"/>
      <c r="F144" s="94">
        <f t="shared" si="11"/>
        <v>0</v>
      </c>
      <c r="G144" s="156"/>
      <c r="H144" s="138"/>
      <c r="I144" s="126" t="e">
        <f>VLOOKUP(H144,Presupuesto!$B$11:$C$565,2,0)</f>
        <v>#N/A</v>
      </c>
      <c r="J144" s="95" t="str">
        <f t="shared" si="12"/>
        <v>Posgrado</v>
      </c>
      <c r="K144" s="95" t="s">
        <v>720</v>
      </c>
      <c r="L144" s="95"/>
    </row>
    <row r="145" spans="3:12" x14ac:dyDescent="0.25">
      <c r="C145" s="137"/>
      <c r="D145" s="154"/>
      <c r="E145" s="119"/>
      <c r="F145" s="94">
        <f t="shared" si="11"/>
        <v>0</v>
      </c>
      <c r="G145" s="156"/>
      <c r="H145" s="138"/>
      <c r="I145" s="126" t="e">
        <f>VLOOKUP(H145,Presupuesto!$B$11:$C$565,2,0)</f>
        <v>#N/A</v>
      </c>
      <c r="J145" s="95" t="str">
        <f t="shared" si="12"/>
        <v>Posgrado</v>
      </c>
      <c r="K145" s="95" t="s">
        <v>720</v>
      </c>
      <c r="L145" s="95"/>
    </row>
    <row r="146" spans="3:12" x14ac:dyDescent="0.25">
      <c r="C146" s="137"/>
      <c r="D146" s="154"/>
      <c r="E146" s="119"/>
      <c r="F146" s="94">
        <f t="shared" si="11"/>
        <v>0</v>
      </c>
      <c r="G146" s="156"/>
      <c r="H146" s="138"/>
      <c r="I146" s="126" t="e">
        <f>VLOOKUP(H146,Presupuesto!$B$11:$C$565,2,0)</f>
        <v>#N/A</v>
      </c>
      <c r="J146" s="95" t="str">
        <f t="shared" si="12"/>
        <v>Posgrado</v>
      </c>
      <c r="K146" s="95" t="s">
        <v>720</v>
      </c>
      <c r="L146" s="95"/>
    </row>
    <row r="147" spans="3:12" x14ac:dyDescent="0.25">
      <c r="C147" s="139"/>
      <c r="D147" s="154"/>
      <c r="E147" s="115"/>
      <c r="F147" s="94">
        <f t="shared" si="11"/>
        <v>0</v>
      </c>
      <c r="G147" s="156"/>
      <c r="H147" s="140"/>
      <c r="I147" s="126" t="e">
        <f>VLOOKUP(H147,Presupuesto!$B$11:$C$565,2,0)</f>
        <v>#N/A</v>
      </c>
      <c r="J147" s="95" t="str">
        <f t="shared" si="12"/>
        <v>Posgrado</v>
      </c>
      <c r="K147" s="95" t="s">
        <v>720</v>
      </c>
      <c r="L147" s="95"/>
    </row>
    <row r="148" spans="3:12" x14ac:dyDescent="0.25">
      <c r="C148" s="139"/>
      <c r="D148" s="154"/>
      <c r="E148" s="115"/>
      <c r="F148" s="94">
        <f t="shared" si="11"/>
        <v>0</v>
      </c>
      <c r="G148" s="156"/>
      <c r="H148" s="140"/>
      <c r="I148" s="126" t="e">
        <f>VLOOKUP(H148,Presupuesto!$B$11:$C$565,2,0)</f>
        <v>#N/A</v>
      </c>
      <c r="J148" s="95" t="str">
        <f t="shared" si="12"/>
        <v>Posgrado</v>
      </c>
      <c r="K148" s="95" t="s">
        <v>720</v>
      </c>
      <c r="L148" s="95"/>
    </row>
    <row r="149" spans="3:12" x14ac:dyDescent="0.25">
      <c r="C149" s="139"/>
      <c r="D149" s="154"/>
      <c r="E149" s="115"/>
      <c r="F149" s="94">
        <f t="shared" si="11"/>
        <v>0</v>
      </c>
      <c r="G149" s="156"/>
      <c r="H149" s="140"/>
      <c r="I149" s="126" t="e">
        <f>VLOOKUP(H149,Presupuesto!$B$11:$C$565,2,0)</f>
        <v>#N/A</v>
      </c>
      <c r="J149" s="95" t="str">
        <f t="shared" si="12"/>
        <v>Posgrado</v>
      </c>
      <c r="K149" s="95" t="s">
        <v>720</v>
      </c>
      <c r="L149" s="95"/>
    </row>
    <row r="150" spans="3:12" x14ac:dyDescent="0.25">
      <c r="C150" s="139"/>
      <c r="D150" s="154"/>
      <c r="E150" s="115"/>
      <c r="F150" s="94">
        <f t="shared" si="11"/>
        <v>0</v>
      </c>
      <c r="G150" s="156"/>
      <c r="H150" s="140"/>
      <c r="I150" s="126" t="e">
        <f>VLOOKUP(H150,Presupuesto!$B$11:$C$565,2,0)</f>
        <v>#N/A</v>
      </c>
      <c r="J150" s="95" t="str">
        <f t="shared" si="12"/>
        <v>Posgrado</v>
      </c>
      <c r="K150" s="95" t="s">
        <v>720</v>
      </c>
      <c r="L150" s="95"/>
    </row>
    <row r="151" spans="3:12" x14ac:dyDescent="0.25">
      <c r="C151" s="139"/>
      <c r="D151" s="154"/>
      <c r="E151" s="115"/>
      <c r="F151" s="94">
        <f t="shared" si="11"/>
        <v>0</v>
      </c>
      <c r="G151" s="156"/>
      <c r="H151" s="140"/>
      <c r="I151" s="126" t="e">
        <f>VLOOKUP(H151,Presupuesto!$B$11:$C$565,2,0)</f>
        <v>#N/A</v>
      </c>
      <c r="J151" s="95" t="str">
        <f t="shared" si="12"/>
        <v>Posgrado</v>
      </c>
      <c r="K151" s="95" t="s">
        <v>720</v>
      </c>
      <c r="L151" s="95"/>
    </row>
    <row r="152" spans="3:12" x14ac:dyDescent="0.25">
      <c r="C152" s="139"/>
      <c r="D152" s="154"/>
      <c r="E152" s="115"/>
      <c r="F152" s="94">
        <f t="shared" si="11"/>
        <v>0</v>
      </c>
      <c r="G152" s="156"/>
      <c r="H152" s="140"/>
      <c r="I152" s="126" t="e">
        <f>VLOOKUP(H152,Presupuesto!$B$11:$C$565,2,0)</f>
        <v>#N/A</v>
      </c>
      <c r="J152" s="95" t="str">
        <f t="shared" si="12"/>
        <v>Posgrado</v>
      </c>
      <c r="K152" s="95" t="s">
        <v>720</v>
      </c>
      <c r="L152" s="95"/>
    </row>
    <row r="153" spans="3:12" x14ac:dyDescent="0.25">
      <c r="C153" s="141"/>
      <c r="D153" s="154"/>
      <c r="E153" s="115"/>
      <c r="F153" s="94">
        <f t="shared" si="11"/>
        <v>0</v>
      </c>
      <c r="G153" s="156"/>
      <c r="H153" s="142"/>
      <c r="I153" s="126" t="e">
        <f>VLOOKUP(H153,Presupuesto!$B$11:$C$565,2,0)</f>
        <v>#N/A</v>
      </c>
      <c r="J153" s="95" t="str">
        <f t="shared" si="12"/>
        <v>Posgrado</v>
      </c>
      <c r="K153" s="95" t="s">
        <v>732</v>
      </c>
      <c r="L153" s="95"/>
    </row>
    <row r="154" spans="3:12" x14ac:dyDescent="0.25">
      <c r="C154" s="141"/>
      <c r="D154" s="154"/>
      <c r="E154" s="115"/>
      <c r="F154" s="94">
        <f t="shared" si="11"/>
        <v>0</v>
      </c>
      <c r="G154" s="156"/>
      <c r="H154" s="142"/>
      <c r="I154" s="126" t="e">
        <f>VLOOKUP(H154,Presupuesto!$B$11:$C$565,2,0)</f>
        <v>#N/A</v>
      </c>
      <c r="J154" s="95" t="str">
        <f t="shared" si="12"/>
        <v>Posgrado</v>
      </c>
      <c r="K154" s="95" t="s">
        <v>720</v>
      </c>
      <c r="L154" s="95"/>
    </row>
    <row r="155" spans="3:12" x14ac:dyDescent="0.25">
      <c r="C155" s="141"/>
      <c r="D155" s="154"/>
      <c r="E155" s="115"/>
      <c r="F155" s="94">
        <f t="shared" si="11"/>
        <v>0</v>
      </c>
      <c r="G155" s="156"/>
      <c r="H155" s="142"/>
      <c r="I155" s="126" t="e">
        <f>VLOOKUP(H155,Presupuesto!$B$11:$C$565,2,0)</f>
        <v>#N/A</v>
      </c>
      <c r="J155" s="95" t="str">
        <f t="shared" si="12"/>
        <v>Posgrado</v>
      </c>
      <c r="K155" s="95" t="s">
        <v>720</v>
      </c>
      <c r="L155" s="95"/>
    </row>
    <row r="156" spans="3:12" x14ac:dyDescent="0.25">
      <c r="C156" s="141"/>
      <c r="D156" s="154"/>
      <c r="E156" s="115"/>
      <c r="F156" s="94">
        <f t="shared" si="11"/>
        <v>0</v>
      </c>
      <c r="G156" s="156"/>
      <c r="H156" s="142"/>
      <c r="I156" s="126" t="e">
        <f>VLOOKUP(H156,Presupuesto!$B$11:$C$565,2,0)</f>
        <v>#N/A</v>
      </c>
      <c r="J156" s="95" t="str">
        <f t="shared" si="12"/>
        <v>Posgrado</v>
      </c>
      <c r="K156" s="95" t="s">
        <v>720</v>
      </c>
      <c r="L156" s="95"/>
    </row>
    <row r="157" spans="3:12" ht="15.75" thickBot="1" x14ac:dyDescent="0.3">
      <c r="C157" s="143"/>
      <c r="D157" s="209"/>
      <c r="E157" s="100"/>
      <c r="F157" s="102">
        <f t="shared" si="11"/>
        <v>0</v>
      </c>
      <c r="G157" s="157"/>
      <c r="H157" s="144"/>
      <c r="I157" s="128" t="e">
        <f>VLOOKUP(H157,Presupuesto!$B$11:$C$565,2,0)</f>
        <v>#N/A</v>
      </c>
      <c r="J157" s="103" t="str">
        <f t="shared" si="12"/>
        <v>Posgrado</v>
      </c>
      <c r="K157" s="120" t="s">
        <v>719</v>
      </c>
      <c r="L157" s="103"/>
    </row>
    <row r="158" spans="3:12" x14ac:dyDescent="0.25">
      <c r="C158" s="426"/>
      <c r="D158" s="426"/>
      <c r="E158" s="426"/>
      <c r="F158" s="89"/>
      <c r="G158" s="88"/>
      <c r="H158" s="89"/>
      <c r="I158" s="89"/>
      <c r="J158" s="426"/>
      <c r="K158" s="426"/>
      <c r="L158" s="426"/>
    </row>
    <row r="159" spans="3:12" ht="15.75" thickBot="1" x14ac:dyDescent="0.3">
      <c r="C159" s="426"/>
      <c r="D159" s="426"/>
      <c r="E159" s="426"/>
      <c r="F159" s="426"/>
      <c r="G159" s="415"/>
      <c r="H159" s="426"/>
      <c r="I159" s="426"/>
      <c r="J159" s="426"/>
      <c r="K159" s="426"/>
      <c r="L159" s="426"/>
    </row>
    <row r="160" spans="3:12" ht="15.75" thickBot="1" x14ac:dyDescent="0.3">
      <c r="C160" s="153" t="s">
        <v>1332</v>
      </c>
      <c r="D160" s="343">
        <f>SUM(F167:F187)</f>
        <v>0</v>
      </c>
      <c r="E160" s="426"/>
      <c r="F160" s="69"/>
      <c r="G160" s="78"/>
      <c r="H160" s="69"/>
      <c r="I160" s="69"/>
      <c r="J160" s="426"/>
      <c r="K160" s="426"/>
      <c r="L160" s="426"/>
    </row>
    <row r="161" spans="3:12" x14ac:dyDescent="0.25">
      <c r="C161" s="69"/>
      <c r="D161" s="31"/>
      <c r="E161" s="91"/>
      <c r="F161" s="91"/>
      <c r="G161" s="91"/>
      <c r="H161" s="75"/>
      <c r="I161" s="75"/>
      <c r="J161" s="75"/>
      <c r="K161" s="109"/>
      <c r="L161" s="426"/>
    </row>
    <row r="162" spans="3:12" ht="15.75" x14ac:dyDescent="0.25">
      <c r="C162" s="281" t="s">
        <v>1309</v>
      </c>
      <c r="D162" s="341"/>
      <c r="E162" s="91"/>
      <c r="F162" s="91"/>
      <c r="G162" s="91"/>
      <c r="H162" s="75"/>
      <c r="I162" s="75"/>
      <c r="J162" s="75"/>
      <c r="K162" s="109"/>
      <c r="L162" s="426"/>
    </row>
    <row r="163" spans="3:12" ht="18.75" x14ac:dyDescent="0.25">
      <c r="C163" s="197"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1"/>
      <c r="F163" s="91"/>
      <c r="G163" s="91"/>
      <c r="H163" s="75"/>
      <c r="I163" s="75"/>
      <c r="J163" s="75"/>
      <c r="K163" s="109"/>
      <c r="L163" s="426"/>
    </row>
    <row r="164" spans="3:12" x14ac:dyDescent="0.25">
      <c r="C164" s="426"/>
      <c r="D164" s="426"/>
      <c r="E164" s="91"/>
      <c r="F164" s="91"/>
      <c r="G164" s="91"/>
      <c r="H164" s="75"/>
      <c r="I164" s="75"/>
      <c r="J164" s="75"/>
      <c r="K164" s="109"/>
      <c r="L164" s="426"/>
    </row>
    <row r="165" spans="3:12" ht="15.75" thickBot="1" x14ac:dyDescent="0.3">
      <c r="C165" s="426"/>
      <c r="D165" s="426"/>
      <c r="E165" s="426"/>
      <c r="F165" s="91"/>
      <c r="G165" s="75"/>
      <c r="H165" s="75"/>
      <c r="I165" s="75"/>
      <c r="J165" s="426"/>
      <c r="K165" s="426"/>
      <c r="L165" s="426"/>
    </row>
    <row r="166" spans="3:12" ht="30.75" thickBot="1" x14ac:dyDescent="0.3">
      <c r="C166" s="125" t="s">
        <v>1310</v>
      </c>
      <c r="D166" s="130" t="s">
        <v>99</v>
      </c>
      <c r="E166" s="132" t="s">
        <v>1312</v>
      </c>
      <c r="F166" s="131" t="s">
        <v>1313</v>
      </c>
      <c r="G166" s="129" t="s">
        <v>1314</v>
      </c>
      <c r="H166" s="132" t="s">
        <v>1315</v>
      </c>
      <c r="I166" s="129" t="s">
        <v>711</v>
      </c>
      <c r="J166" s="129" t="s">
        <v>1316</v>
      </c>
      <c r="K166" s="129" t="s">
        <v>1317</v>
      </c>
      <c r="L166" s="129" t="s">
        <v>1336</v>
      </c>
    </row>
    <row r="167" spans="3:12" x14ac:dyDescent="0.25">
      <c r="C167" s="137"/>
      <c r="D167" s="154"/>
      <c r="E167" s="112"/>
      <c r="F167" s="94">
        <f t="shared" ref="F167:F187" si="13">D167*E167</f>
        <v>0</v>
      </c>
      <c r="G167" s="156"/>
      <c r="H167" s="138"/>
      <c r="I167" s="126" t="e">
        <f>VLOOKUP(H167,Presupuesto!$B$11:$C$565,2,0)</f>
        <v>#N/A</v>
      </c>
      <c r="J167" s="205" t="s">
        <v>72</v>
      </c>
      <c r="K167" s="95" t="s">
        <v>719</v>
      </c>
      <c r="L167" s="95"/>
    </row>
    <row r="168" spans="3:12" x14ac:dyDescent="0.25">
      <c r="C168" s="137"/>
      <c r="D168" s="154"/>
      <c r="E168" s="119"/>
      <c r="F168" s="94">
        <f t="shared" si="13"/>
        <v>0</v>
      </c>
      <c r="G168" s="156"/>
      <c r="H168" s="138"/>
      <c r="I168" s="126" t="e">
        <f>VLOOKUP(H168,Presupuesto!$B$11:$C$565,2,0)</f>
        <v>#N/A</v>
      </c>
      <c r="J168" s="95" t="str">
        <f>$J$167</f>
        <v>Posgrado</v>
      </c>
      <c r="K168" s="95" t="s">
        <v>720</v>
      </c>
      <c r="L168" s="95"/>
    </row>
    <row r="169" spans="3:12" x14ac:dyDescent="0.25">
      <c r="C169" s="137"/>
      <c r="D169" s="154"/>
      <c r="E169" s="119"/>
      <c r="F169" s="94">
        <f t="shared" si="13"/>
        <v>0</v>
      </c>
      <c r="G169" s="156"/>
      <c r="H169" s="138"/>
      <c r="I169" s="126" t="e">
        <f>VLOOKUP(H169,Presupuesto!$B$11:$C$565,2,0)</f>
        <v>#N/A</v>
      </c>
      <c r="J169" s="95" t="str">
        <f t="shared" ref="J169:J187" si="14">$J$167</f>
        <v>Posgrado</v>
      </c>
      <c r="K169" s="95" t="s">
        <v>720</v>
      </c>
      <c r="L169" s="95"/>
    </row>
    <row r="170" spans="3:12" x14ac:dyDescent="0.25">
      <c r="C170" s="137"/>
      <c r="D170" s="154"/>
      <c r="E170" s="119"/>
      <c r="F170" s="94">
        <f t="shared" si="13"/>
        <v>0</v>
      </c>
      <c r="G170" s="156"/>
      <c r="H170" s="138"/>
      <c r="I170" s="126" t="e">
        <f>VLOOKUP(H170,Presupuesto!$B$11:$C$565,2,0)</f>
        <v>#N/A</v>
      </c>
      <c r="J170" s="95" t="str">
        <f t="shared" si="14"/>
        <v>Posgrado</v>
      </c>
      <c r="K170" s="95" t="s">
        <v>720</v>
      </c>
      <c r="L170" s="95"/>
    </row>
    <row r="171" spans="3:12" x14ac:dyDescent="0.25">
      <c r="C171" s="137"/>
      <c r="D171" s="154"/>
      <c r="E171" s="119"/>
      <c r="F171" s="94">
        <f t="shared" si="13"/>
        <v>0</v>
      </c>
      <c r="G171" s="156"/>
      <c r="H171" s="138"/>
      <c r="I171" s="126" t="e">
        <f>VLOOKUP(H171,Presupuesto!$B$11:$C$565,2,0)</f>
        <v>#N/A</v>
      </c>
      <c r="J171" s="95" t="str">
        <f t="shared" si="14"/>
        <v>Posgrado</v>
      </c>
      <c r="K171" s="95" t="s">
        <v>720</v>
      </c>
      <c r="L171" s="95"/>
    </row>
    <row r="172" spans="3:12" x14ac:dyDescent="0.25">
      <c r="C172" s="137"/>
      <c r="D172" s="154"/>
      <c r="E172" s="119"/>
      <c r="F172" s="94">
        <f t="shared" si="13"/>
        <v>0</v>
      </c>
      <c r="G172" s="156"/>
      <c r="H172" s="138"/>
      <c r="I172" s="126" t="e">
        <f>VLOOKUP(H172,Presupuesto!$B$11:$C$565,2,0)</f>
        <v>#N/A</v>
      </c>
      <c r="J172" s="95" t="str">
        <f t="shared" si="14"/>
        <v>Posgrado</v>
      </c>
      <c r="K172" s="95" t="s">
        <v>729</v>
      </c>
      <c r="L172" s="95"/>
    </row>
    <row r="173" spans="3:12" x14ac:dyDescent="0.25">
      <c r="C173" s="137"/>
      <c r="D173" s="154"/>
      <c r="E173" s="119"/>
      <c r="F173" s="94">
        <f t="shared" si="13"/>
        <v>0</v>
      </c>
      <c r="G173" s="156"/>
      <c r="H173" s="138"/>
      <c r="I173" s="126" t="e">
        <f>VLOOKUP(H173,Presupuesto!$B$11:$C$565,2,0)</f>
        <v>#N/A</v>
      </c>
      <c r="J173" s="95" t="str">
        <f t="shared" si="14"/>
        <v>Posgrado</v>
      </c>
      <c r="K173" s="95" t="s">
        <v>720</v>
      </c>
      <c r="L173" s="95"/>
    </row>
    <row r="174" spans="3:12" x14ac:dyDescent="0.25">
      <c r="C174" s="137"/>
      <c r="D174" s="154"/>
      <c r="E174" s="119"/>
      <c r="F174" s="94">
        <f t="shared" si="13"/>
        <v>0</v>
      </c>
      <c r="G174" s="156"/>
      <c r="H174" s="138"/>
      <c r="I174" s="126" t="e">
        <f>VLOOKUP(H174,Presupuesto!$B$11:$C$565,2,0)</f>
        <v>#N/A</v>
      </c>
      <c r="J174" s="95" t="str">
        <f t="shared" si="14"/>
        <v>Posgrado</v>
      </c>
      <c r="K174" s="95" t="s">
        <v>720</v>
      </c>
      <c r="L174" s="95"/>
    </row>
    <row r="175" spans="3:12" x14ac:dyDescent="0.25">
      <c r="C175" s="137"/>
      <c r="D175" s="154"/>
      <c r="E175" s="119"/>
      <c r="F175" s="94">
        <f t="shared" si="13"/>
        <v>0</v>
      </c>
      <c r="G175" s="156"/>
      <c r="H175" s="138"/>
      <c r="I175" s="126" t="e">
        <f>VLOOKUP(H175,Presupuesto!$B$11:$C$565,2,0)</f>
        <v>#N/A</v>
      </c>
      <c r="J175" s="95" t="str">
        <f t="shared" si="14"/>
        <v>Posgrado</v>
      </c>
      <c r="K175" s="95" t="s">
        <v>720</v>
      </c>
      <c r="L175" s="95"/>
    </row>
    <row r="176" spans="3:12" x14ac:dyDescent="0.25">
      <c r="C176" s="137"/>
      <c r="D176" s="154"/>
      <c r="E176" s="119"/>
      <c r="F176" s="94">
        <f t="shared" si="13"/>
        <v>0</v>
      </c>
      <c r="G176" s="156"/>
      <c r="H176" s="138"/>
      <c r="I176" s="126" t="e">
        <f>VLOOKUP(H176,Presupuesto!$B$11:$C$565,2,0)</f>
        <v>#N/A</v>
      </c>
      <c r="J176" s="95" t="str">
        <f t="shared" si="14"/>
        <v>Posgrado</v>
      </c>
      <c r="K176" s="95" t="s">
        <v>720</v>
      </c>
      <c r="L176" s="95"/>
    </row>
    <row r="177" spans="3:12" x14ac:dyDescent="0.25">
      <c r="C177" s="139"/>
      <c r="D177" s="154"/>
      <c r="E177" s="115"/>
      <c r="F177" s="94">
        <f t="shared" si="13"/>
        <v>0</v>
      </c>
      <c r="G177" s="156"/>
      <c r="H177" s="140"/>
      <c r="I177" s="126" t="e">
        <f>VLOOKUP(H177,Presupuesto!$B$11:$C$565,2,0)</f>
        <v>#N/A</v>
      </c>
      <c r="J177" s="95" t="str">
        <f t="shared" si="14"/>
        <v>Posgrado</v>
      </c>
      <c r="K177" s="95" t="s">
        <v>720</v>
      </c>
      <c r="L177" s="95"/>
    </row>
    <row r="178" spans="3:12" x14ac:dyDescent="0.25">
      <c r="C178" s="139"/>
      <c r="D178" s="154"/>
      <c r="E178" s="115"/>
      <c r="F178" s="94">
        <f t="shared" si="13"/>
        <v>0</v>
      </c>
      <c r="G178" s="156"/>
      <c r="H178" s="140"/>
      <c r="I178" s="126" t="e">
        <f>VLOOKUP(H178,Presupuesto!$B$11:$C$565,2,0)</f>
        <v>#N/A</v>
      </c>
      <c r="J178" s="95" t="str">
        <f t="shared" si="14"/>
        <v>Posgrado</v>
      </c>
      <c r="K178" s="95" t="s">
        <v>720</v>
      </c>
      <c r="L178" s="95"/>
    </row>
    <row r="179" spans="3:12" x14ac:dyDescent="0.25">
      <c r="C179" s="139"/>
      <c r="D179" s="154"/>
      <c r="E179" s="115"/>
      <c r="F179" s="94">
        <f t="shared" si="13"/>
        <v>0</v>
      </c>
      <c r="G179" s="156"/>
      <c r="H179" s="140"/>
      <c r="I179" s="126" t="e">
        <f>VLOOKUP(H179,Presupuesto!$B$11:$C$565,2,0)</f>
        <v>#N/A</v>
      </c>
      <c r="J179" s="95" t="str">
        <f t="shared" si="14"/>
        <v>Posgrado</v>
      </c>
      <c r="K179" s="95" t="s">
        <v>720</v>
      </c>
      <c r="L179" s="95"/>
    </row>
    <row r="180" spans="3:12" x14ac:dyDescent="0.25">
      <c r="C180" s="139"/>
      <c r="D180" s="154"/>
      <c r="E180" s="115"/>
      <c r="F180" s="94">
        <f t="shared" si="13"/>
        <v>0</v>
      </c>
      <c r="G180" s="156"/>
      <c r="H180" s="140"/>
      <c r="I180" s="126" t="e">
        <f>VLOOKUP(H180,Presupuesto!$B$11:$C$565,2,0)</f>
        <v>#N/A</v>
      </c>
      <c r="J180" s="95" t="str">
        <f t="shared" si="14"/>
        <v>Posgrado</v>
      </c>
      <c r="K180" s="95" t="s">
        <v>720</v>
      </c>
      <c r="L180" s="95"/>
    </row>
    <row r="181" spans="3:12" x14ac:dyDescent="0.25">
      <c r="C181" s="139"/>
      <c r="D181" s="154"/>
      <c r="E181" s="115"/>
      <c r="F181" s="94">
        <f t="shared" si="13"/>
        <v>0</v>
      </c>
      <c r="G181" s="156"/>
      <c r="H181" s="140"/>
      <c r="I181" s="126" t="e">
        <f>VLOOKUP(H181,Presupuesto!$B$11:$C$565,2,0)</f>
        <v>#N/A</v>
      </c>
      <c r="J181" s="95" t="str">
        <f t="shared" si="14"/>
        <v>Posgrado</v>
      </c>
      <c r="K181" s="95" t="s">
        <v>720</v>
      </c>
      <c r="L181" s="95"/>
    </row>
    <row r="182" spans="3:12" x14ac:dyDescent="0.25">
      <c r="C182" s="139"/>
      <c r="D182" s="154"/>
      <c r="E182" s="115"/>
      <c r="F182" s="94">
        <f t="shared" si="13"/>
        <v>0</v>
      </c>
      <c r="G182" s="156"/>
      <c r="H182" s="140"/>
      <c r="I182" s="126" t="e">
        <f>VLOOKUP(H182,Presupuesto!$B$11:$C$565,2,0)</f>
        <v>#N/A</v>
      </c>
      <c r="J182" s="95" t="str">
        <f t="shared" si="14"/>
        <v>Posgrado</v>
      </c>
      <c r="K182" s="95" t="s">
        <v>720</v>
      </c>
      <c r="L182" s="95"/>
    </row>
    <row r="183" spans="3:12" x14ac:dyDescent="0.25">
      <c r="C183" s="141"/>
      <c r="D183" s="154"/>
      <c r="E183" s="115"/>
      <c r="F183" s="94">
        <f t="shared" si="13"/>
        <v>0</v>
      </c>
      <c r="G183" s="156"/>
      <c r="H183" s="142"/>
      <c r="I183" s="126" t="e">
        <f>VLOOKUP(H183,Presupuesto!$B$11:$C$565,2,0)</f>
        <v>#N/A</v>
      </c>
      <c r="J183" s="95" t="str">
        <f t="shared" si="14"/>
        <v>Posgrado</v>
      </c>
      <c r="K183" s="95" t="s">
        <v>732</v>
      </c>
      <c r="L183" s="95"/>
    </row>
    <row r="184" spans="3:12" x14ac:dyDescent="0.25">
      <c r="C184" s="141"/>
      <c r="D184" s="154"/>
      <c r="E184" s="115"/>
      <c r="F184" s="94">
        <f t="shared" si="13"/>
        <v>0</v>
      </c>
      <c r="G184" s="156"/>
      <c r="H184" s="142"/>
      <c r="I184" s="126" t="e">
        <f>VLOOKUP(H184,Presupuesto!$B$11:$C$565,2,0)</f>
        <v>#N/A</v>
      </c>
      <c r="J184" s="95" t="str">
        <f t="shared" si="14"/>
        <v>Posgrado</v>
      </c>
      <c r="K184" s="95" t="s">
        <v>720</v>
      </c>
      <c r="L184" s="95"/>
    </row>
    <row r="185" spans="3:12" x14ac:dyDescent="0.25">
      <c r="C185" s="141"/>
      <c r="D185" s="154"/>
      <c r="E185" s="115"/>
      <c r="F185" s="94">
        <f t="shared" si="13"/>
        <v>0</v>
      </c>
      <c r="G185" s="156"/>
      <c r="H185" s="142"/>
      <c r="I185" s="126" t="e">
        <f>VLOOKUP(H185,Presupuesto!$B$11:$C$565,2,0)</f>
        <v>#N/A</v>
      </c>
      <c r="J185" s="95" t="str">
        <f t="shared" si="14"/>
        <v>Posgrado</v>
      </c>
      <c r="K185" s="95" t="s">
        <v>720</v>
      </c>
      <c r="L185" s="95"/>
    </row>
    <row r="186" spans="3:12" x14ac:dyDescent="0.25">
      <c r="C186" s="141"/>
      <c r="D186" s="154"/>
      <c r="E186" s="115"/>
      <c r="F186" s="94">
        <f t="shared" si="13"/>
        <v>0</v>
      </c>
      <c r="G186" s="156"/>
      <c r="H186" s="142"/>
      <c r="I186" s="126" t="e">
        <f>VLOOKUP(H186,Presupuesto!$B$11:$C$565,2,0)</f>
        <v>#N/A</v>
      </c>
      <c r="J186" s="95" t="str">
        <f t="shared" si="14"/>
        <v>Posgrado</v>
      </c>
      <c r="K186" s="95" t="s">
        <v>720</v>
      </c>
      <c r="L186" s="95"/>
    </row>
    <row r="187" spans="3:12" ht="15.75" thickBot="1" x14ac:dyDescent="0.3">
      <c r="C187" s="143"/>
      <c r="D187" s="209"/>
      <c r="E187" s="100"/>
      <c r="F187" s="102">
        <f t="shared" si="13"/>
        <v>0</v>
      </c>
      <c r="G187" s="157"/>
      <c r="H187" s="144"/>
      <c r="I187" s="128" t="e">
        <f>VLOOKUP(H187,Presupuesto!$B$11:$C$565,2,0)</f>
        <v>#N/A</v>
      </c>
      <c r="J187" s="103" t="str">
        <f t="shared" si="14"/>
        <v>Posgrado</v>
      </c>
      <c r="K187" s="120" t="s">
        <v>719</v>
      </c>
      <c r="L187"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5759.1495000000004</v>
      </c>
      <c r="BC3" s="418">
        <f>+'Cuadro Resumen'!D213</f>
        <v>5307.4515000000001</v>
      </c>
      <c r="BD3" s="418">
        <f>+'Cuadro Resumen'!E213</f>
        <v>6775.47</v>
      </c>
      <c r="BE3" s="418">
        <f>+'Cuadro Resumen'!F213</f>
        <v>6323.7719999999999</v>
      </c>
      <c r="BF3" s="418">
        <f>+'Cuadro Resumen'!C214</f>
        <v>5081.6025</v>
      </c>
      <c r="BG3" s="418">
        <f>+'Cuadro Resumen'!D214</f>
        <v>4629.9045000000006</v>
      </c>
      <c r="BH3" s="418">
        <f>+'Cuadro Resumen'!E214</f>
        <v>6097.9230000000007</v>
      </c>
      <c r="BI3" s="418">
        <f>+'Cuadro Resumen'!F214</f>
        <v>5646.2250000000004</v>
      </c>
      <c r="BJ3" s="419">
        <f>+'Cuadro Resumen'!C215</f>
        <v>4404.0555000000004</v>
      </c>
      <c r="BK3" s="419">
        <f>+'Cuadro Resumen'!D215</f>
        <v>4065.2820000000002</v>
      </c>
      <c r="BL3" s="419">
        <f>+'Cuadro Resumen'!E215</f>
        <v>5420.3760000000002</v>
      </c>
      <c r="BM3" s="419">
        <f>+'Cuadro Resumen'!F215</f>
        <v>4968.6779999999999</v>
      </c>
      <c r="BN3" s="419">
        <f>+'Cuadro Resumen'!C216</f>
        <v>3726.5085000000004</v>
      </c>
      <c r="BO3" s="419">
        <f>+'Cuadro Resumen'!D216</f>
        <v>3387.7350000000001</v>
      </c>
      <c r="BP3" s="419">
        <f>+'Cuadro Resumen'!E216</f>
        <v>4742.8290000000006</v>
      </c>
      <c r="BQ3" s="419">
        <f>+'Cuadro Resumen'!F216</f>
        <v>4404.0555000000004</v>
      </c>
      <c r="BR3" s="419">
        <f>+'Cuadro Resumen'!C217</f>
        <v>3274.8105</v>
      </c>
      <c r="BS3" s="419">
        <f>+'Cuadro Resumen'!D217</f>
        <v>3048.9615000000003</v>
      </c>
      <c r="BT3" s="419">
        <f>+'Cuadro Resumen'!E217</f>
        <v>4178.2065000000002</v>
      </c>
      <c r="BU3" s="419">
        <f>+'Cuadro Resumen'!F217</f>
        <v>3839.433</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x14ac:dyDescent="0.3">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x14ac:dyDescent="0.3">
      <c r="A5" s="426"/>
      <c r="B5" s="426"/>
      <c r="C5" s="86" t="s">
        <v>1337</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104"/>
      <c r="D6" s="104"/>
      <c r="E6" s="104"/>
      <c r="F6" s="104"/>
      <c r="G6" s="77"/>
      <c r="H6" s="104"/>
      <c r="I6" s="104"/>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104"/>
      <c r="D7" s="104"/>
      <c r="E7" s="104"/>
      <c r="F7" s="104"/>
      <c r="G7" s="77"/>
      <c r="H7" s="104"/>
      <c r="I7" s="104"/>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104"/>
      <c r="D8" s="104"/>
      <c r="E8" s="104"/>
      <c r="F8" s="104"/>
      <c r="G8" s="77"/>
      <c r="H8" s="104"/>
      <c r="I8" s="104"/>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04"/>
      <c r="D9" s="104"/>
      <c r="E9" s="104"/>
      <c r="F9" s="104"/>
      <c r="G9" s="77"/>
      <c r="H9" s="104"/>
      <c r="I9" s="104"/>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153" t="s">
        <v>1332</v>
      </c>
      <c r="D10" s="343">
        <f>SUM(F17:F50)</f>
        <v>0</v>
      </c>
      <c r="E10" s="426"/>
      <c r="F10" s="426"/>
      <c r="G10" s="78"/>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426"/>
      <c r="C11" s="426"/>
      <c r="D11" s="426"/>
      <c r="E11" s="426"/>
      <c r="F11" s="426"/>
      <c r="G11" s="78"/>
      <c r="H11" s="69"/>
      <c r="I11" s="69"/>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426"/>
      <c r="C12" s="426"/>
      <c r="D12" s="426"/>
      <c r="E12" s="426"/>
      <c r="F12" s="69"/>
      <c r="G12" s="78"/>
      <c r="H12" s="69"/>
      <c r="I12" s="69"/>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426"/>
      <c r="C13" s="281" t="s">
        <v>1309</v>
      </c>
      <c r="D13" s="341"/>
      <c r="E13" s="426"/>
      <c r="F13" s="69"/>
      <c r="G13" s="78"/>
      <c r="H13" s="69"/>
      <c r="I13" s="69"/>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426"/>
      <c r="C14" s="19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426"/>
      <c r="F14" s="69"/>
      <c r="G14" s="78"/>
      <c r="H14" s="69"/>
      <c r="I14" s="69"/>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42.75" thickBot="1" x14ac:dyDescent="0.3">
      <c r="A15" s="426"/>
      <c r="B15" s="426"/>
      <c r="C15" s="426"/>
      <c r="D15" s="426"/>
      <c r="E15" s="426"/>
      <c r="F15" s="91"/>
      <c r="G15" s="75"/>
      <c r="H15" s="75"/>
      <c r="I15" s="75"/>
      <c r="J15" s="426"/>
      <c r="K15" s="426"/>
      <c r="L15" s="213"/>
      <c r="M15" s="214"/>
      <c r="N15" s="213"/>
      <c r="O15" s="213"/>
      <c r="P15" s="216" t="s">
        <v>1338</v>
      </c>
      <c r="Q15" s="216" t="s">
        <v>1339</v>
      </c>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426"/>
      <c r="C16" s="125" t="s">
        <v>1310</v>
      </c>
      <c r="D16" s="125" t="s">
        <v>99</v>
      </c>
      <c r="E16" s="132" t="s">
        <v>1312</v>
      </c>
      <c r="F16" s="131" t="s">
        <v>1313</v>
      </c>
      <c r="G16" s="129" t="s">
        <v>1314</v>
      </c>
      <c r="H16" s="132" t="s">
        <v>1315</v>
      </c>
      <c r="I16" s="129" t="s">
        <v>711</v>
      </c>
      <c r="J16" s="129" t="s">
        <v>1316</v>
      </c>
      <c r="K16" s="129" t="s">
        <v>1317</v>
      </c>
      <c r="L16" s="210" t="s">
        <v>33</v>
      </c>
      <c r="M16" s="210" t="s">
        <v>99</v>
      </c>
      <c r="N16" s="211" t="s">
        <v>1340</v>
      </c>
      <c r="O16" s="212" t="s">
        <v>1341</v>
      </c>
      <c r="P16" s="215">
        <v>0.7</v>
      </c>
      <c r="Q16" s="215">
        <v>0.3</v>
      </c>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7" x14ac:dyDescent="0.25">
      <c r="C17" s="137"/>
      <c r="D17" s="154"/>
      <c r="E17" s="119"/>
      <c r="F17" s="94">
        <f t="shared" ref="F17:F50" si="0">D17*E17</f>
        <v>0</v>
      </c>
      <c r="G17" s="156"/>
      <c r="H17" s="138"/>
      <c r="I17" s="126" t="e">
        <f>VLOOKUP(H17,Presupuesto!$B$11:$C$565,2,0)</f>
        <v>#N/A</v>
      </c>
      <c r="J17" s="205" t="s">
        <v>51</v>
      </c>
      <c r="K17" s="95" t="s">
        <v>720</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720</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720</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720</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729</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720</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720</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720</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720</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720</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720</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720</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720</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720</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720</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720</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720</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720</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720</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720</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720</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720</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720</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720</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720</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720</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720</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720</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720</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732</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720</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720</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720</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719</v>
      </c>
      <c r="L50" s="143"/>
      <c r="M50" s="155"/>
      <c r="N50" s="100"/>
      <c r="O50" s="102">
        <f t="shared" si="1"/>
        <v>0</v>
      </c>
      <c r="P50" s="102">
        <f t="shared" si="4"/>
        <v>0</v>
      </c>
      <c r="Q50" s="102">
        <f t="shared" si="4"/>
        <v>0</v>
      </c>
    </row>
    <row r="51" spans="3:17" x14ac:dyDescent="0.25">
      <c r="C51" s="426"/>
      <c r="D51" s="426"/>
      <c r="E51" s="426"/>
      <c r="F51" s="426"/>
      <c r="G51" s="426"/>
      <c r="H51" s="426"/>
      <c r="I51" s="426"/>
      <c r="J51" s="426"/>
      <c r="K51" s="426"/>
      <c r="L51" s="426"/>
      <c r="M51" s="426"/>
      <c r="N51" s="426"/>
      <c r="O51" s="426"/>
      <c r="P51" s="426"/>
      <c r="Q51" s="426"/>
    </row>
    <row r="52" spans="3:17" ht="15.75" thickBot="1" x14ac:dyDescent="0.3">
      <c r="C52" s="426"/>
      <c r="D52" s="426"/>
      <c r="E52" s="426"/>
      <c r="F52" s="426"/>
      <c r="G52" s="426"/>
      <c r="H52" s="426"/>
      <c r="I52" s="426"/>
      <c r="J52" s="426"/>
      <c r="K52" s="426"/>
      <c r="L52" s="426"/>
      <c r="M52" s="426"/>
      <c r="N52" s="426"/>
      <c r="O52" s="426"/>
      <c r="P52" s="426"/>
      <c r="Q52" s="426"/>
    </row>
    <row r="53" spans="3:17" ht="15.75" thickBot="1" x14ac:dyDescent="0.3">
      <c r="C53" s="153" t="s">
        <v>1332</v>
      </c>
      <c r="D53" s="343">
        <f>SUM(F60:F93)</f>
        <v>0</v>
      </c>
      <c r="E53" s="426"/>
      <c r="F53" s="426"/>
      <c r="G53" s="78"/>
      <c r="H53" s="69"/>
      <c r="I53" s="69"/>
      <c r="J53" s="426"/>
      <c r="K53" s="426"/>
      <c r="L53" s="426"/>
      <c r="M53" s="426"/>
      <c r="N53" s="426"/>
      <c r="O53" s="426"/>
      <c r="P53" s="426"/>
      <c r="Q53" s="426"/>
    </row>
    <row r="54" spans="3:17" x14ac:dyDescent="0.25">
      <c r="C54" s="426"/>
      <c r="D54" s="426"/>
      <c r="E54" s="426"/>
      <c r="F54" s="426"/>
      <c r="G54" s="78"/>
      <c r="H54" s="69"/>
      <c r="I54" s="69"/>
      <c r="J54" s="426"/>
      <c r="K54" s="426"/>
      <c r="L54" s="426"/>
      <c r="M54" s="426"/>
      <c r="N54" s="426"/>
      <c r="O54" s="426"/>
      <c r="P54" s="426"/>
      <c r="Q54" s="426"/>
    </row>
    <row r="55" spans="3:17" x14ac:dyDescent="0.25">
      <c r="C55" s="426"/>
      <c r="D55" s="426"/>
      <c r="E55" s="426"/>
      <c r="F55" s="69"/>
      <c r="G55" s="78"/>
      <c r="H55" s="69"/>
      <c r="I55" s="69"/>
      <c r="J55" s="426"/>
      <c r="K55" s="426"/>
      <c r="L55" s="426"/>
      <c r="M55" s="426"/>
      <c r="N55" s="426"/>
      <c r="O55" s="426"/>
      <c r="P55" s="426"/>
      <c r="Q55" s="426"/>
    </row>
    <row r="56" spans="3:17" ht="15.75" x14ac:dyDescent="0.25">
      <c r="C56" s="281" t="s">
        <v>1309</v>
      </c>
      <c r="D56" s="341"/>
      <c r="E56" s="426"/>
      <c r="F56" s="69"/>
      <c r="G56" s="78"/>
      <c r="H56" s="69"/>
      <c r="I56" s="69"/>
      <c r="J56" s="426"/>
      <c r="K56" s="426"/>
      <c r="L56" s="426"/>
      <c r="M56" s="426"/>
      <c r="N56" s="426"/>
      <c r="O56" s="426"/>
      <c r="P56" s="426"/>
      <c r="Q56" s="426"/>
    </row>
    <row r="57" spans="3:17" ht="18.75" x14ac:dyDescent="0.25">
      <c r="C57" s="197"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26"/>
      <c r="F57" s="69"/>
      <c r="G57" s="78"/>
      <c r="H57" s="69"/>
      <c r="I57" s="69"/>
      <c r="J57" s="426"/>
      <c r="K57" s="426"/>
      <c r="L57" s="426"/>
      <c r="M57" s="426"/>
      <c r="N57" s="426"/>
      <c r="O57" s="426"/>
      <c r="P57" s="426"/>
      <c r="Q57" s="426"/>
    </row>
    <row r="58" spans="3:17" ht="42.75" thickBot="1" x14ac:dyDescent="0.3">
      <c r="C58" s="426"/>
      <c r="D58" s="426"/>
      <c r="E58" s="426"/>
      <c r="F58" s="91"/>
      <c r="G58" s="75"/>
      <c r="H58" s="75"/>
      <c r="I58" s="75"/>
      <c r="J58" s="426"/>
      <c r="K58" s="426"/>
      <c r="L58" s="213"/>
      <c r="M58" s="214"/>
      <c r="N58" s="213"/>
      <c r="O58" s="213"/>
      <c r="P58" s="216" t="s">
        <v>1338</v>
      </c>
      <c r="Q58" s="216" t="s">
        <v>1339</v>
      </c>
    </row>
    <row r="59" spans="3:17" ht="30.75" thickBot="1" x14ac:dyDescent="0.3">
      <c r="C59" s="125" t="s">
        <v>1310</v>
      </c>
      <c r="D59" s="125" t="s">
        <v>99</v>
      </c>
      <c r="E59" s="132" t="s">
        <v>1312</v>
      </c>
      <c r="F59" s="131" t="s">
        <v>1313</v>
      </c>
      <c r="G59" s="129" t="s">
        <v>1314</v>
      </c>
      <c r="H59" s="132" t="s">
        <v>1315</v>
      </c>
      <c r="I59" s="129" t="s">
        <v>711</v>
      </c>
      <c r="J59" s="129" t="s">
        <v>1316</v>
      </c>
      <c r="K59" s="129" t="s">
        <v>1317</v>
      </c>
      <c r="L59" s="210" t="s">
        <v>33</v>
      </c>
      <c r="M59" s="210" t="s">
        <v>99</v>
      </c>
      <c r="N59" s="211" t="s">
        <v>1340</v>
      </c>
      <c r="O59" s="212" t="s">
        <v>1341</v>
      </c>
      <c r="P59" s="215">
        <v>0.7</v>
      </c>
      <c r="Q59" s="215">
        <v>0.3</v>
      </c>
    </row>
    <row r="60" spans="3:17" x14ac:dyDescent="0.25">
      <c r="C60" s="137"/>
      <c r="D60" s="154"/>
      <c r="E60" s="119"/>
      <c r="F60" s="94">
        <f t="shared" ref="F60:F93" si="5">D60*E60</f>
        <v>0</v>
      </c>
      <c r="G60" s="156"/>
      <c r="H60" s="138"/>
      <c r="I60" s="126" t="e">
        <f>VLOOKUP(H60,Presupuesto!$B$11:$C$565,2,0)</f>
        <v>#N/A</v>
      </c>
      <c r="J60" s="205"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26"/>
      <c r="D94" s="426"/>
      <c r="E94" s="426"/>
      <c r="F94" s="426"/>
      <c r="G94" s="426"/>
      <c r="H94" s="426"/>
      <c r="I94" s="426"/>
      <c r="J94" s="426"/>
      <c r="K94" s="426"/>
      <c r="L94" s="426"/>
      <c r="M94" s="426"/>
      <c r="N94" s="426"/>
      <c r="O94" s="426"/>
      <c r="P94" s="426"/>
      <c r="Q94" s="426"/>
    </row>
    <row r="95" spans="3:17" ht="15.75" thickBot="1" x14ac:dyDescent="0.3">
      <c r="C95" s="426"/>
      <c r="D95" s="426"/>
      <c r="E95" s="426"/>
      <c r="F95" s="426"/>
      <c r="G95" s="426"/>
      <c r="H95" s="426"/>
      <c r="I95" s="426"/>
      <c r="J95" s="426"/>
      <c r="K95" s="426"/>
      <c r="L95" s="426"/>
      <c r="M95" s="426"/>
      <c r="N95" s="426"/>
      <c r="O95" s="426"/>
      <c r="P95" s="426"/>
      <c r="Q95" s="426"/>
    </row>
    <row r="96" spans="3:17" ht="15.75" thickBot="1" x14ac:dyDescent="0.3">
      <c r="C96" s="153" t="s">
        <v>1332</v>
      </c>
      <c r="D96" s="343">
        <f>SUM(F103:F136)</f>
        <v>0</v>
      </c>
      <c r="E96" s="426"/>
      <c r="F96" s="426"/>
      <c r="G96" s="78"/>
      <c r="H96" s="69"/>
      <c r="I96" s="69"/>
      <c r="J96" s="426"/>
      <c r="K96" s="426"/>
      <c r="L96" s="426"/>
      <c r="M96" s="426"/>
      <c r="N96" s="426"/>
      <c r="O96" s="426"/>
      <c r="P96" s="426"/>
      <c r="Q96" s="426"/>
    </row>
    <row r="97" spans="3:17" x14ac:dyDescent="0.25">
      <c r="C97" s="426"/>
      <c r="D97" s="426"/>
      <c r="E97" s="426"/>
      <c r="F97" s="426"/>
      <c r="G97" s="78"/>
      <c r="H97" s="69"/>
      <c r="I97" s="69"/>
      <c r="J97" s="426"/>
      <c r="K97" s="426"/>
      <c r="L97" s="426"/>
      <c r="M97" s="426"/>
      <c r="N97" s="426"/>
      <c r="O97" s="426"/>
      <c r="P97" s="426"/>
      <c r="Q97" s="426"/>
    </row>
    <row r="98" spans="3:17" x14ac:dyDescent="0.25">
      <c r="C98" s="426"/>
      <c r="D98" s="426"/>
      <c r="E98" s="426"/>
      <c r="F98" s="69"/>
      <c r="G98" s="78"/>
      <c r="H98" s="69"/>
      <c r="I98" s="69"/>
      <c r="J98" s="426"/>
      <c r="K98" s="426"/>
      <c r="L98" s="426"/>
      <c r="M98" s="426"/>
      <c r="N98" s="426"/>
      <c r="O98" s="426"/>
      <c r="P98" s="426"/>
      <c r="Q98" s="426"/>
    </row>
    <row r="99" spans="3:17" ht="15.75" x14ac:dyDescent="0.25">
      <c r="C99" s="281" t="s">
        <v>1309</v>
      </c>
      <c r="D99" s="341"/>
      <c r="E99" s="426"/>
      <c r="F99" s="69"/>
      <c r="G99" s="78"/>
      <c r="H99" s="69"/>
      <c r="I99" s="69"/>
      <c r="J99" s="426"/>
      <c r="K99" s="426"/>
      <c r="L99" s="426"/>
      <c r="M99" s="426"/>
      <c r="N99" s="426"/>
      <c r="O99" s="426"/>
      <c r="P99" s="426"/>
      <c r="Q99" s="426"/>
    </row>
    <row r="100" spans="3:17" ht="18.75" x14ac:dyDescent="0.25">
      <c r="C100" s="197"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26"/>
      <c r="F100" s="69"/>
      <c r="G100" s="78"/>
      <c r="H100" s="69"/>
      <c r="I100" s="69"/>
      <c r="J100" s="426"/>
      <c r="K100" s="426"/>
      <c r="L100" s="426"/>
      <c r="M100" s="426"/>
      <c r="N100" s="426"/>
      <c r="O100" s="426"/>
      <c r="P100" s="426"/>
      <c r="Q100" s="426"/>
    </row>
    <row r="101" spans="3:17" ht="42.75" thickBot="1" x14ac:dyDescent="0.3">
      <c r="C101" s="426"/>
      <c r="D101" s="426"/>
      <c r="E101" s="426"/>
      <c r="F101" s="91"/>
      <c r="G101" s="75"/>
      <c r="H101" s="75"/>
      <c r="I101" s="75"/>
      <c r="J101" s="426"/>
      <c r="K101" s="426"/>
      <c r="L101" s="213"/>
      <c r="M101" s="214"/>
      <c r="N101" s="213"/>
      <c r="O101" s="213"/>
      <c r="P101" s="216" t="s">
        <v>1338</v>
      </c>
      <c r="Q101" s="216" t="s">
        <v>1339</v>
      </c>
    </row>
    <row r="102" spans="3:17" ht="30.75" thickBot="1" x14ac:dyDescent="0.3">
      <c r="C102" s="125" t="s">
        <v>1310</v>
      </c>
      <c r="D102" s="125" t="s">
        <v>99</v>
      </c>
      <c r="E102" s="132" t="s">
        <v>1312</v>
      </c>
      <c r="F102" s="131" t="s">
        <v>1313</v>
      </c>
      <c r="G102" s="129" t="s">
        <v>1314</v>
      </c>
      <c r="H102" s="132" t="s">
        <v>1315</v>
      </c>
      <c r="I102" s="129" t="s">
        <v>711</v>
      </c>
      <c r="J102" s="129" t="s">
        <v>1316</v>
      </c>
      <c r="K102" s="129" t="s">
        <v>1317</v>
      </c>
      <c r="L102" s="210" t="s">
        <v>33</v>
      </c>
      <c r="M102" s="210" t="s">
        <v>99</v>
      </c>
      <c r="N102" s="211" t="s">
        <v>1340</v>
      </c>
      <c r="O102" s="212" t="s">
        <v>1341</v>
      </c>
      <c r="P102" s="215">
        <v>0.7</v>
      </c>
      <c r="Q102" s="215">
        <v>0.3</v>
      </c>
    </row>
    <row r="103" spans="3:17" x14ac:dyDescent="0.25">
      <c r="C103" s="137"/>
      <c r="D103" s="154"/>
      <c r="E103" s="119"/>
      <c r="F103" s="94">
        <f t="shared" ref="F103:F136" si="10">D103*E103</f>
        <v>0</v>
      </c>
      <c r="G103" s="156"/>
      <c r="H103" s="138"/>
      <c r="I103" s="126" t="e">
        <f>VLOOKUP(H103,Presupuesto!$B$11:$C$565,2,0)</f>
        <v>#N/A</v>
      </c>
      <c r="J103" s="205"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26"/>
      <c r="D138" s="426"/>
      <c r="E138" s="426"/>
      <c r="F138" s="426"/>
      <c r="G138" s="415"/>
      <c r="H138" s="426"/>
      <c r="I138" s="426"/>
      <c r="J138" s="426"/>
      <c r="K138" s="426"/>
      <c r="L138" s="426"/>
      <c r="M138" s="426"/>
      <c r="N138" s="426"/>
      <c r="O138" s="426"/>
      <c r="P138" s="426"/>
      <c r="Q138" s="426"/>
    </row>
    <row r="139" spans="3:17" ht="15.75" thickBot="1" x14ac:dyDescent="0.3">
      <c r="C139" s="153" t="s">
        <v>1332</v>
      </c>
      <c r="D139" s="343">
        <f>SUM(F146:F179)</f>
        <v>0</v>
      </c>
      <c r="E139" s="426"/>
      <c r="F139" s="426"/>
      <c r="G139" s="78"/>
      <c r="H139" s="69"/>
      <c r="I139" s="69"/>
      <c r="J139" s="426"/>
      <c r="K139" s="426"/>
      <c r="L139" s="426"/>
      <c r="M139" s="426"/>
      <c r="N139" s="426"/>
      <c r="O139" s="426"/>
      <c r="P139" s="426"/>
      <c r="Q139" s="426"/>
    </row>
    <row r="140" spans="3:17" x14ac:dyDescent="0.25">
      <c r="C140" s="426"/>
      <c r="D140" s="426"/>
      <c r="E140" s="426"/>
      <c r="F140" s="426"/>
      <c r="G140" s="78"/>
      <c r="H140" s="69"/>
      <c r="I140" s="69"/>
      <c r="J140" s="426"/>
      <c r="K140" s="426"/>
      <c r="L140" s="426"/>
      <c r="M140" s="426"/>
      <c r="N140" s="426"/>
      <c r="O140" s="426"/>
      <c r="P140" s="426"/>
      <c r="Q140" s="426"/>
    </row>
    <row r="141" spans="3:17" x14ac:dyDescent="0.25">
      <c r="C141" s="426"/>
      <c r="D141" s="426"/>
      <c r="E141" s="426"/>
      <c r="F141" s="69"/>
      <c r="G141" s="78"/>
      <c r="H141" s="69"/>
      <c r="I141" s="69"/>
      <c r="J141" s="426"/>
      <c r="K141" s="426"/>
      <c r="L141" s="426"/>
      <c r="M141" s="426"/>
      <c r="N141" s="426"/>
      <c r="O141" s="426"/>
      <c r="P141" s="426"/>
      <c r="Q141" s="426"/>
    </row>
    <row r="142" spans="3:17" ht="15.75" x14ac:dyDescent="0.25">
      <c r="C142" s="281" t="s">
        <v>1309</v>
      </c>
      <c r="D142" s="341"/>
      <c r="E142" s="426"/>
      <c r="F142" s="69"/>
      <c r="G142" s="78"/>
      <c r="H142" s="69"/>
      <c r="I142" s="69"/>
      <c r="J142" s="426"/>
      <c r="K142" s="426"/>
      <c r="L142" s="426"/>
      <c r="M142" s="426"/>
      <c r="N142" s="426"/>
      <c r="O142" s="426"/>
      <c r="P142" s="426"/>
      <c r="Q142" s="426"/>
    </row>
    <row r="143" spans="3:17" ht="18.75" x14ac:dyDescent="0.25">
      <c r="C143" s="197"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26"/>
      <c r="F143" s="69"/>
      <c r="G143" s="78"/>
      <c r="H143" s="69"/>
      <c r="I143" s="69"/>
      <c r="J143" s="426"/>
      <c r="K143" s="426"/>
      <c r="L143" s="426"/>
      <c r="M143" s="426"/>
      <c r="N143" s="426"/>
      <c r="O143" s="426"/>
      <c r="P143" s="426"/>
      <c r="Q143" s="426"/>
    </row>
    <row r="144" spans="3:17" ht="42.75" thickBot="1" x14ac:dyDescent="0.3">
      <c r="C144" s="426"/>
      <c r="D144" s="426"/>
      <c r="E144" s="426"/>
      <c r="F144" s="91"/>
      <c r="G144" s="75"/>
      <c r="H144" s="75"/>
      <c r="I144" s="75"/>
      <c r="J144" s="426"/>
      <c r="K144" s="426"/>
      <c r="L144" s="213"/>
      <c r="M144" s="214"/>
      <c r="N144" s="213"/>
      <c r="O144" s="213"/>
      <c r="P144" s="216" t="s">
        <v>1338</v>
      </c>
      <c r="Q144" s="216" t="s">
        <v>1339</v>
      </c>
    </row>
    <row r="145" spans="3:17" ht="30.75" thickBot="1" x14ac:dyDescent="0.3">
      <c r="C145" s="125" t="s">
        <v>1310</v>
      </c>
      <c r="D145" s="125" t="s">
        <v>99</v>
      </c>
      <c r="E145" s="132" t="s">
        <v>1312</v>
      </c>
      <c r="F145" s="131" t="s">
        <v>1313</v>
      </c>
      <c r="G145" s="129" t="s">
        <v>1314</v>
      </c>
      <c r="H145" s="132" t="s">
        <v>1315</v>
      </c>
      <c r="I145" s="129" t="s">
        <v>711</v>
      </c>
      <c r="J145" s="129" t="s">
        <v>1316</v>
      </c>
      <c r="K145" s="129" t="s">
        <v>1317</v>
      </c>
      <c r="L145" s="210" t="s">
        <v>33</v>
      </c>
      <c r="M145" s="210" t="s">
        <v>99</v>
      </c>
      <c r="N145" s="211" t="s">
        <v>1340</v>
      </c>
      <c r="O145" s="212" t="s">
        <v>1341</v>
      </c>
      <c r="P145" s="215">
        <v>0.7</v>
      </c>
      <c r="Q145" s="215">
        <v>0.3</v>
      </c>
    </row>
    <row r="146" spans="3:17" x14ac:dyDescent="0.25">
      <c r="C146" s="137"/>
      <c r="D146" s="154"/>
      <c r="E146" s="119"/>
      <c r="F146" s="94">
        <f t="shared" ref="F146:F179" si="15">D146*E146</f>
        <v>0</v>
      </c>
      <c r="G146" s="156"/>
      <c r="H146" s="138"/>
      <c r="I146" s="126" t="e">
        <f>VLOOKUP(H146,Presupuesto!$B$11:$C$565,2,0)</f>
        <v>#N/A</v>
      </c>
      <c r="J146" s="205"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U91"/>
  <sheetViews>
    <sheetView zoomScale="80" zoomScaleNormal="80" workbookViewId="0">
      <pane ySplit="7" topLeftCell="A8" activePane="bottomLeft" state="frozen"/>
      <selection activeCell="M8" sqref="M8"/>
      <selection pane="bottomLeft" activeCell="P11" sqref="P11"/>
    </sheetView>
  </sheetViews>
  <sheetFormatPr baseColWidth="10" defaultColWidth="11.5703125" defaultRowHeight="15" x14ac:dyDescent="0.25"/>
  <cols>
    <col min="1" max="1" width="35.5703125" style="85" customWidth="1"/>
    <col min="2" max="2" width="21.7109375" style="85" customWidth="1"/>
    <col min="3" max="3" width="27.42578125" style="85" customWidth="1"/>
    <col min="4" max="4" width="37.42578125" style="426" customWidth="1"/>
    <col min="5" max="5" width="27.42578125" style="85" customWidth="1"/>
    <col min="6" max="6" width="27.42578125" style="76" customWidth="1"/>
    <col min="7" max="7" width="27.4257812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18" width="35.85546875" style="85" customWidth="1"/>
    <col min="19" max="19" width="27.85546875" style="85" customWidth="1"/>
    <col min="20" max="20" width="23.28515625" style="85" customWidth="1"/>
    <col min="21" max="21" width="17" style="85" customWidth="1"/>
    <col min="22" max="16384" width="11.5703125" style="85"/>
  </cols>
  <sheetData>
    <row r="1" spans="1:21" ht="18" customHeight="1" x14ac:dyDescent="0.25">
      <c r="A1" s="426"/>
      <c r="B1" s="463" t="s">
        <v>1342</v>
      </c>
      <c r="C1" s="464" t="s">
        <v>1343</v>
      </c>
      <c r="D1" s="194"/>
      <c r="E1" s="194"/>
      <c r="F1" s="223"/>
      <c r="G1" s="426"/>
      <c r="H1" s="195" t="s">
        <v>1344</v>
      </c>
      <c r="I1" s="194"/>
      <c r="J1" s="194"/>
      <c r="K1" s="194"/>
      <c r="L1" s="194"/>
      <c r="M1" s="194"/>
      <c r="N1" s="194"/>
      <c r="O1" s="194"/>
      <c r="P1" s="194"/>
      <c r="Q1" s="194"/>
      <c r="R1" s="194"/>
      <c r="S1" s="194"/>
      <c r="T1" s="194"/>
      <c r="U1" s="194"/>
    </row>
    <row r="2" spans="1:21" ht="18" customHeight="1" x14ac:dyDescent="0.25">
      <c r="A2" s="289" t="s">
        <v>1345</v>
      </c>
      <c r="B2" s="194"/>
      <c r="C2" s="194"/>
      <c r="D2" s="194"/>
      <c r="E2" s="194"/>
      <c r="F2" s="223"/>
      <c r="G2" s="426"/>
      <c r="H2" s="195"/>
      <c r="I2" s="194"/>
      <c r="J2" s="194"/>
      <c r="K2" s="194"/>
      <c r="L2" s="194"/>
      <c r="M2" s="194"/>
      <c r="N2" s="194"/>
      <c r="O2" s="194"/>
      <c r="P2" s="194"/>
      <c r="Q2" s="194"/>
      <c r="R2" s="194"/>
      <c r="S2" s="194"/>
      <c r="T2" s="194"/>
      <c r="U2" s="194"/>
    </row>
    <row r="3" spans="1:21" ht="18" customHeight="1" x14ac:dyDescent="0.25">
      <c r="A3" s="289" t="s">
        <v>1346</v>
      </c>
      <c r="B3" s="194"/>
      <c r="C3" s="194"/>
      <c r="D3" s="194"/>
      <c r="E3" s="194"/>
      <c r="F3" s="223"/>
      <c r="G3" s="426"/>
      <c r="H3" s="195"/>
      <c r="I3" s="194"/>
      <c r="J3" s="194"/>
      <c r="K3" s="194"/>
      <c r="L3" s="194"/>
      <c r="M3" s="194"/>
      <c r="N3" s="194"/>
      <c r="O3" s="194"/>
      <c r="P3" s="194"/>
      <c r="Q3" s="194"/>
      <c r="R3" s="194"/>
      <c r="S3" s="194"/>
      <c r="T3" s="194"/>
      <c r="U3" s="194"/>
    </row>
    <row r="4" spans="1:21" ht="18" customHeight="1" x14ac:dyDescent="0.25">
      <c r="A4" s="289" t="s">
        <v>1347</v>
      </c>
      <c r="B4" s="194"/>
      <c r="C4" s="194"/>
      <c r="D4" s="194"/>
      <c r="E4" s="194"/>
      <c r="F4" s="223"/>
      <c r="G4" s="426"/>
      <c r="H4" s="195"/>
      <c r="I4" s="194"/>
      <c r="J4" s="194"/>
      <c r="K4" s="194"/>
      <c r="L4" s="194"/>
      <c r="M4" s="194"/>
      <c r="N4" s="194"/>
      <c r="O4" s="194"/>
      <c r="P4" s="194"/>
      <c r="Q4" s="194"/>
      <c r="R4" s="194"/>
      <c r="S4" s="194"/>
      <c r="T4" s="194"/>
      <c r="U4" s="194"/>
    </row>
    <row r="5" spans="1:21" ht="14.45" customHeight="1" x14ac:dyDescent="0.25">
      <c r="A5" s="550" t="s">
        <v>1348</v>
      </c>
      <c r="B5" s="552" t="s">
        <v>1349</v>
      </c>
      <c r="C5" s="562" t="s">
        <v>1350</v>
      </c>
      <c r="D5" s="562" t="s">
        <v>1351</v>
      </c>
      <c r="E5" s="562" t="s">
        <v>1352</v>
      </c>
      <c r="F5" s="562" t="s">
        <v>1309</v>
      </c>
      <c r="G5" s="562" t="s">
        <v>1353</v>
      </c>
      <c r="H5" s="565" t="s">
        <v>1354</v>
      </c>
      <c r="I5" s="567"/>
      <c r="J5" s="567"/>
      <c r="K5" s="567"/>
      <c r="L5" s="567"/>
      <c r="M5" s="567"/>
      <c r="N5" s="567"/>
      <c r="O5" s="566"/>
      <c r="P5" s="571" t="s">
        <v>1355</v>
      </c>
      <c r="Q5" s="572"/>
      <c r="R5" s="552" t="s">
        <v>1356</v>
      </c>
      <c r="S5" s="552" t="s">
        <v>1357</v>
      </c>
      <c r="T5" s="552" t="s">
        <v>1358</v>
      </c>
      <c r="U5" s="568" t="s">
        <v>1359</v>
      </c>
    </row>
    <row r="6" spans="1:21" ht="14.45" customHeight="1" x14ac:dyDescent="0.25">
      <c r="A6" s="550"/>
      <c r="B6" s="550"/>
      <c r="C6" s="563"/>
      <c r="D6" s="563"/>
      <c r="E6" s="563"/>
      <c r="F6" s="563"/>
      <c r="G6" s="563"/>
      <c r="H6" s="565" t="s">
        <v>1360</v>
      </c>
      <c r="I6" s="566"/>
      <c r="J6" s="565" t="s">
        <v>1361</v>
      </c>
      <c r="K6" s="566"/>
      <c r="L6" s="565" t="s">
        <v>1362</v>
      </c>
      <c r="M6" s="566"/>
      <c r="N6" s="565" t="s">
        <v>1363</v>
      </c>
      <c r="O6" s="566"/>
      <c r="P6" s="573"/>
      <c r="Q6" s="574"/>
      <c r="R6" s="550"/>
      <c r="S6" s="550"/>
      <c r="T6" s="550"/>
      <c r="U6" s="569"/>
    </row>
    <row r="7" spans="1:21" ht="25.5" x14ac:dyDescent="0.25">
      <c r="A7" s="551"/>
      <c r="B7" s="551"/>
      <c r="C7" s="564"/>
      <c r="D7" s="564"/>
      <c r="E7" s="564"/>
      <c r="F7" s="564"/>
      <c r="G7" s="564"/>
      <c r="H7" s="406" t="s">
        <v>1364</v>
      </c>
      <c r="I7" s="406" t="s">
        <v>35</v>
      </c>
      <c r="J7" s="406" t="s">
        <v>1364</v>
      </c>
      <c r="K7" s="406" t="s">
        <v>35</v>
      </c>
      <c r="L7" s="406" t="s">
        <v>1364</v>
      </c>
      <c r="M7" s="406" t="s">
        <v>35</v>
      </c>
      <c r="N7" s="406" t="s">
        <v>1364</v>
      </c>
      <c r="O7" s="406" t="s">
        <v>35</v>
      </c>
      <c r="P7" s="406" t="s">
        <v>1364</v>
      </c>
      <c r="Q7" s="406" t="s">
        <v>35</v>
      </c>
      <c r="R7" s="551"/>
      <c r="S7" s="551"/>
      <c r="T7" s="551"/>
      <c r="U7" s="570"/>
    </row>
    <row r="8" spans="1:21" ht="15.75" x14ac:dyDescent="0.25">
      <c r="A8" s="407"/>
      <c r="B8" s="408"/>
      <c r="C8" s="409"/>
      <c r="D8" s="409"/>
      <c r="E8" s="409"/>
      <c r="F8" s="410"/>
      <c r="G8" s="409"/>
      <c r="H8" s="411"/>
      <c r="I8" s="411"/>
      <c r="J8" s="411"/>
      <c r="K8" s="411"/>
      <c r="L8" s="411"/>
      <c r="M8" s="411"/>
      <c r="N8" s="411"/>
      <c r="O8" s="411"/>
      <c r="P8" s="411"/>
      <c r="Q8" s="411"/>
      <c r="R8" s="412"/>
      <c r="S8" s="412"/>
      <c r="T8" s="412"/>
      <c r="U8" s="413"/>
    </row>
    <row r="9" spans="1:21" ht="102.75" customHeight="1" x14ac:dyDescent="0.25">
      <c r="A9" s="559" t="s">
        <v>1365</v>
      </c>
      <c r="B9" s="556" t="s">
        <v>1366</v>
      </c>
      <c r="C9" s="302" t="s">
        <v>1342</v>
      </c>
      <c r="D9" s="725" t="s">
        <v>1695</v>
      </c>
      <c r="E9" s="725" t="s">
        <v>1696</v>
      </c>
      <c r="F9" s="260" t="s">
        <v>1697</v>
      </c>
      <c r="G9" s="260" t="s">
        <v>1698</v>
      </c>
      <c r="H9" s="260">
        <v>4</v>
      </c>
      <c r="I9" s="706"/>
      <c r="J9" s="260">
        <v>1</v>
      </c>
      <c r="K9" s="706"/>
      <c r="L9" s="260">
        <v>2</v>
      </c>
      <c r="M9" s="706"/>
      <c r="N9" s="260">
        <v>2</v>
      </c>
      <c r="O9" s="706"/>
      <c r="P9" s="371">
        <f>H9+J9+L9+N9</f>
        <v>9</v>
      </c>
      <c r="Q9" s="371">
        <f>I9+K9+M9+O9</f>
        <v>0</v>
      </c>
      <c r="R9" s="260" t="s">
        <v>1699</v>
      </c>
      <c r="S9" s="260" t="s">
        <v>1700</v>
      </c>
      <c r="T9" s="260" t="s">
        <v>1701</v>
      </c>
      <c r="U9" s="260" t="s">
        <v>1702</v>
      </c>
    </row>
    <row r="10" spans="1:21" ht="141.75" x14ac:dyDescent="0.25">
      <c r="A10" s="560"/>
      <c r="B10" s="557"/>
      <c r="C10" s="302"/>
      <c r="D10" s="725" t="s">
        <v>1703</v>
      </c>
      <c r="E10" s="725" t="s">
        <v>1704</v>
      </c>
      <c r="F10" s="260" t="s">
        <v>1705</v>
      </c>
      <c r="G10" s="260" t="s">
        <v>1706</v>
      </c>
      <c r="H10" s="260">
        <v>4</v>
      </c>
      <c r="I10" s="706"/>
      <c r="J10" s="260">
        <v>1</v>
      </c>
      <c r="K10" s="706"/>
      <c r="L10" s="260">
        <v>2</v>
      </c>
      <c r="M10" s="706"/>
      <c r="N10" s="260">
        <v>2</v>
      </c>
      <c r="O10" s="726"/>
      <c r="P10" s="371">
        <f t="shared" ref="P10:P27" si="0">H10+J10+L10+N10</f>
        <v>9</v>
      </c>
      <c r="Q10" s="371">
        <f t="shared" ref="Q10:Q27" si="1">I10+K10+M10+O10</f>
        <v>0</v>
      </c>
      <c r="R10" s="260" t="s">
        <v>1707</v>
      </c>
      <c r="S10" s="260" t="s">
        <v>1708</v>
      </c>
      <c r="T10" s="260" t="s">
        <v>1701</v>
      </c>
      <c r="U10" s="260" t="s">
        <v>1709</v>
      </c>
    </row>
    <row r="11" spans="1:21" ht="94.5" x14ac:dyDescent="0.25">
      <c r="A11" s="560"/>
      <c r="B11" s="557"/>
      <c r="C11" s="302"/>
      <c r="D11" s="725" t="s">
        <v>1710</v>
      </c>
      <c r="E11" s="725" t="s">
        <v>1713</v>
      </c>
      <c r="F11" s="260" t="s">
        <v>1711</v>
      </c>
      <c r="G11" s="727" t="s">
        <v>1712</v>
      </c>
      <c r="H11" s="260">
        <v>1</v>
      </c>
      <c r="I11" s="718">
        <f>(+'7. Infraestructura'!D10+'4. EQUIPO TECNOLÓGICOS'!D10)+'2. CONTRATACION DE PERSONAL'!D10/4</f>
        <v>215760</v>
      </c>
      <c r="J11" s="260">
        <v>1</v>
      </c>
      <c r="K11" s="726">
        <f>+'2. CONTRATACION DE PERSONAL'!D10/4</f>
        <v>0</v>
      </c>
      <c r="L11" s="260">
        <v>1</v>
      </c>
      <c r="M11" s="726">
        <f>+'2. CONTRATACION DE PERSONAL'!D10/4</f>
        <v>0</v>
      </c>
      <c r="N11" s="260">
        <v>1</v>
      </c>
      <c r="O11" s="726">
        <f>+'2. CONTRATACION DE PERSONAL'!D10/4</f>
        <v>0</v>
      </c>
      <c r="P11" s="371">
        <f t="shared" si="0"/>
        <v>4</v>
      </c>
      <c r="Q11" s="371">
        <f t="shared" si="1"/>
        <v>215760</v>
      </c>
      <c r="R11" s="260" t="s">
        <v>1707</v>
      </c>
      <c r="S11" s="260" t="s">
        <v>1714</v>
      </c>
      <c r="T11" s="260" t="s">
        <v>1701</v>
      </c>
      <c r="U11" s="260" t="s">
        <v>1709</v>
      </c>
    </row>
    <row r="12" spans="1:21" ht="15.75" hidden="1" x14ac:dyDescent="0.25">
      <c r="A12" s="560"/>
      <c r="B12" s="557"/>
      <c r="C12" s="302"/>
      <c r="D12" s="302"/>
      <c r="E12" s="302"/>
      <c r="F12" s="70"/>
      <c r="G12" s="70"/>
      <c r="H12" s="191"/>
      <c r="I12" s="192"/>
      <c r="J12" s="191"/>
      <c r="K12" s="192"/>
      <c r="L12" s="191"/>
      <c r="M12" s="192"/>
      <c r="N12" s="191"/>
      <c r="O12" s="192"/>
      <c r="P12" s="347">
        <f t="shared" si="0"/>
        <v>0</v>
      </c>
      <c r="Q12" s="347">
        <f t="shared" si="1"/>
        <v>0</v>
      </c>
      <c r="R12" s="70"/>
      <c r="S12" s="70"/>
      <c r="T12" s="70"/>
      <c r="U12" s="70"/>
    </row>
    <row r="13" spans="1:21" ht="15.75" hidden="1" x14ac:dyDescent="0.25">
      <c r="A13" s="560"/>
      <c r="B13" s="557"/>
      <c r="C13" s="302"/>
      <c r="D13" s="302"/>
      <c r="E13" s="302"/>
      <c r="F13" s="70"/>
      <c r="G13" s="70"/>
      <c r="H13" s="191"/>
      <c r="I13" s="192"/>
      <c r="J13" s="191"/>
      <c r="K13" s="192"/>
      <c r="L13" s="191"/>
      <c r="M13" s="192"/>
      <c r="N13" s="191"/>
      <c r="O13" s="192"/>
      <c r="P13" s="347">
        <f t="shared" si="0"/>
        <v>0</v>
      </c>
      <c r="Q13" s="347">
        <f t="shared" si="1"/>
        <v>0</v>
      </c>
      <c r="R13" s="70"/>
      <c r="S13" s="70"/>
      <c r="T13" s="70"/>
      <c r="U13" s="70"/>
    </row>
    <row r="14" spans="1:21" ht="15.75" hidden="1" x14ac:dyDescent="0.25">
      <c r="A14" s="560"/>
      <c r="B14" s="557"/>
      <c r="C14" s="302"/>
      <c r="D14" s="302"/>
      <c r="E14" s="302"/>
      <c r="F14" s="70"/>
      <c r="G14" s="70"/>
      <c r="H14" s="191"/>
      <c r="I14" s="192"/>
      <c r="J14" s="191"/>
      <c r="K14" s="192"/>
      <c r="L14" s="191"/>
      <c r="M14" s="192"/>
      <c r="N14" s="191"/>
      <c r="O14" s="192"/>
      <c r="P14" s="347">
        <f t="shared" si="0"/>
        <v>0</v>
      </c>
      <c r="Q14" s="347">
        <f t="shared" si="1"/>
        <v>0</v>
      </c>
      <c r="R14" s="70"/>
      <c r="S14" s="70"/>
      <c r="T14" s="70"/>
      <c r="U14" s="70"/>
    </row>
    <row r="15" spans="1:21" ht="15.75" hidden="1" x14ac:dyDescent="0.25">
      <c r="A15" s="560"/>
      <c r="B15" s="557"/>
      <c r="C15" s="302"/>
      <c r="D15" s="302"/>
      <c r="E15" s="302"/>
      <c r="F15" s="70"/>
      <c r="G15" s="70"/>
      <c r="H15" s="191"/>
      <c r="I15" s="192"/>
      <c r="J15" s="191"/>
      <c r="K15" s="192"/>
      <c r="L15" s="191"/>
      <c r="M15" s="192"/>
      <c r="N15" s="191"/>
      <c r="O15" s="192"/>
      <c r="P15" s="347">
        <f t="shared" si="0"/>
        <v>0</v>
      </c>
      <c r="Q15" s="347">
        <f t="shared" si="1"/>
        <v>0</v>
      </c>
      <c r="R15" s="70"/>
      <c r="S15" s="70"/>
      <c r="T15" s="70"/>
      <c r="U15" s="70"/>
    </row>
    <row r="16" spans="1:21" ht="15.75" hidden="1" x14ac:dyDescent="0.25">
      <c r="A16" s="560"/>
      <c r="B16" s="557"/>
      <c r="C16" s="302"/>
      <c r="D16" s="302"/>
      <c r="E16" s="302"/>
      <c r="F16" s="70"/>
      <c r="G16" s="70"/>
      <c r="H16" s="191"/>
      <c r="I16" s="192"/>
      <c r="J16" s="191"/>
      <c r="K16" s="192"/>
      <c r="L16" s="191"/>
      <c r="M16" s="192"/>
      <c r="N16" s="191"/>
      <c r="O16" s="192"/>
      <c r="P16" s="347">
        <f t="shared" si="0"/>
        <v>0</v>
      </c>
      <c r="Q16" s="347">
        <f t="shared" si="1"/>
        <v>0</v>
      </c>
      <c r="R16" s="70"/>
      <c r="S16" s="70"/>
      <c r="T16" s="70"/>
      <c r="U16" s="70"/>
    </row>
    <row r="17" spans="1:21" ht="15.75" hidden="1" x14ac:dyDescent="0.25">
      <c r="A17" s="560"/>
      <c r="B17" s="557"/>
      <c r="C17" s="302"/>
      <c r="D17" s="302"/>
      <c r="E17" s="302"/>
      <c r="F17" s="70"/>
      <c r="G17" s="70"/>
      <c r="H17" s="191"/>
      <c r="I17" s="192"/>
      <c r="J17" s="191"/>
      <c r="K17" s="192"/>
      <c r="L17" s="191"/>
      <c r="M17" s="192"/>
      <c r="N17" s="191"/>
      <c r="O17" s="192"/>
      <c r="P17" s="347">
        <f t="shared" si="0"/>
        <v>0</v>
      </c>
      <c r="Q17" s="347">
        <f t="shared" si="1"/>
        <v>0</v>
      </c>
      <c r="R17" s="70"/>
      <c r="S17" s="70"/>
      <c r="T17" s="70"/>
      <c r="U17" s="70"/>
    </row>
    <row r="18" spans="1:21" ht="15.75" hidden="1" x14ac:dyDescent="0.25">
      <c r="A18" s="561"/>
      <c r="B18" s="558"/>
      <c r="C18" s="302"/>
      <c r="D18" s="302"/>
      <c r="E18" s="302"/>
      <c r="F18" s="70"/>
      <c r="G18" s="70"/>
      <c r="H18" s="191"/>
      <c r="I18" s="192"/>
      <c r="J18" s="191"/>
      <c r="K18" s="192"/>
      <c r="L18" s="191"/>
      <c r="M18" s="192"/>
      <c r="N18" s="191"/>
      <c r="O18" s="192"/>
      <c r="P18" s="347">
        <f t="shared" si="0"/>
        <v>0</v>
      </c>
      <c r="Q18" s="347">
        <f t="shared" si="1"/>
        <v>0</v>
      </c>
      <c r="R18" s="70"/>
      <c r="S18" s="70"/>
      <c r="T18" s="70"/>
      <c r="U18" s="70"/>
    </row>
    <row r="19" spans="1:21" ht="15.75" hidden="1" x14ac:dyDescent="0.25">
      <c r="A19" s="553" t="s">
        <v>1367</v>
      </c>
      <c r="B19" s="553" t="s">
        <v>1366</v>
      </c>
      <c r="C19" s="319"/>
      <c r="D19" s="319"/>
      <c r="E19" s="302"/>
      <c r="F19" s="70"/>
      <c r="G19" s="70"/>
      <c r="H19" s="70"/>
      <c r="I19" s="320"/>
      <c r="J19" s="70"/>
      <c r="K19" s="70"/>
      <c r="L19" s="70"/>
      <c r="M19" s="320"/>
      <c r="N19" s="70"/>
      <c r="O19" s="70"/>
      <c r="P19" s="347">
        <f t="shared" si="0"/>
        <v>0</v>
      </c>
      <c r="Q19" s="347">
        <f t="shared" si="1"/>
        <v>0</v>
      </c>
      <c r="R19" s="70"/>
      <c r="S19" s="70"/>
      <c r="T19" s="70"/>
      <c r="U19" s="70"/>
    </row>
    <row r="20" spans="1:21" ht="15.75" hidden="1" x14ac:dyDescent="0.25">
      <c r="A20" s="554"/>
      <c r="B20" s="554"/>
      <c r="C20" s="319"/>
      <c r="D20" s="319"/>
      <c r="E20" s="302"/>
      <c r="F20" s="70"/>
      <c r="G20" s="70"/>
      <c r="H20" s="70"/>
      <c r="I20" s="320"/>
      <c r="J20" s="70"/>
      <c r="K20" s="70"/>
      <c r="L20" s="70"/>
      <c r="M20" s="320"/>
      <c r="N20" s="70"/>
      <c r="O20" s="70"/>
      <c r="P20" s="347">
        <f t="shared" si="0"/>
        <v>0</v>
      </c>
      <c r="Q20" s="347">
        <f t="shared" si="1"/>
        <v>0</v>
      </c>
      <c r="R20" s="70"/>
      <c r="S20" s="70"/>
      <c r="T20" s="70"/>
      <c r="U20" s="70"/>
    </row>
    <row r="21" spans="1:21" ht="15.75" hidden="1" x14ac:dyDescent="0.25">
      <c r="A21" s="554"/>
      <c r="B21" s="554"/>
      <c r="C21" s="319"/>
      <c r="D21" s="319"/>
      <c r="E21" s="302"/>
      <c r="F21" s="70"/>
      <c r="G21" s="70"/>
      <c r="H21" s="70"/>
      <c r="I21" s="320"/>
      <c r="J21" s="70"/>
      <c r="K21" s="70"/>
      <c r="L21" s="70"/>
      <c r="M21" s="320"/>
      <c r="N21" s="70"/>
      <c r="O21" s="70"/>
      <c r="P21" s="347">
        <f t="shared" si="0"/>
        <v>0</v>
      </c>
      <c r="Q21" s="347">
        <f t="shared" si="1"/>
        <v>0</v>
      </c>
      <c r="R21" s="70"/>
      <c r="S21" s="70"/>
      <c r="T21" s="70"/>
      <c r="U21" s="70"/>
    </row>
    <row r="22" spans="1:21" ht="15.75" hidden="1" x14ac:dyDescent="0.25">
      <c r="A22" s="554"/>
      <c r="B22" s="554"/>
      <c r="C22" s="319"/>
      <c r="D22" s="319"/>
      <c r="E22" s="302"/>
      <c r="F22" s="70"/>
      <c r="G22" s="70"/>
      <c r="H22" s="70"/>
      <c r="I22" s="320"/>
      <c r="J22" s="70"/>
      <c r="K22" s="70"/>
      <c r="L22" s="70"/>
      <c r="M22" s="320"/>
      <c r="N22" s="70"/>
      <c r="O22" s="70"/>
      <c r="P22" s="347">
        <f t="shared" si="0"/>
        <v>0</v>
      </c>
      <c r="Q22" s="347">
        <f t="shared" si="1"/>
        <v>0</v>
      </c>
      <c r="R22" s="70"/>
      <c r="S22" s="70"/>
      <c r="T22" s="70"/>
      <c r="U22" s="70"/>
    </row>
    <row r="23" spans="1:21" ht="15.75" hidden="1" x14ac:dyDescent="0.25">
      <c r="A23" s="554"/>
      <c r="B23" s="554"/>
      <c r="C23" s="319"/>
      <c r="D23" s="319"/>
      <c r="E23" s="302"/>
      <c r="F23" s="70"/>
      <c r="G23" s="70"/>
      <c r="H23" s="70"/>
      <c r="I23" s="320"/>
      <c r="J23" s="70"/>
      <c r="K23" s="70"/>
      <c r="L23" s="70"/>
      <c r="M23" s="320"/>
      <c r="N23" s="70"/>
      <c r="O23" s="70"/>
      <c r="P23" s="347">
        <f t="shared" si="0"/>
        <v>0</v>
      </c>
      <c r="Q23" s="347">
        <f t="shared" si="1"/>
        <v>0</v>
      </c>
      <c r="R23" s="70"/>
      <c r="S23" s="70"/>
      <c r="T23" s="70"/>
      <c r="U23" s="70"/>
    </row>
    <row r="24" spans="1:21" ht="15.75" hidden="1" x14ac:dyDescent="0.25">
      <c r="A24" s="554"/>
      <c r="B24" s="554"/>
      <c r="C24" s="319"/>
      <c r="D24" s="319"/>
      <c r="E24" s="302"/>
      <c r="F24" s="70"/>
      <c r="G24" s="70"/>
      <c r="H24" s="70"/>
      <c r="I24" s="320"/>
      <c r="J24" s="70"/>
      <c r="K24" s="70"/>
      <c r="L24" s="70"/>
      <c r="M24" s="320"/>
      <c r="N24" s="70"/>
      <c r="O24" s="70"/>
      <c r="P24" s="347">
        <f t="shared" si="0"/>
        <v>0</v>
      </c>
      <c r="Q24" s="347">
        <f t="shared" si="1"/>
        <v>0</v>
      </c>
      <c r="R24" s="70"/>
      <c r="S24" s="70"/>
      <c r="T24" s="70"/>
      <c r="U24" s="70"/>
    </row>
    <row r="25" spans="1:21" ht="15.75" hidden="1" x14ac:dyDescent="0.25">
      <c r="A25" s="554"/>
      <c r="B25" s="554"/>
      <c r="C25" s="319"/>
      <c r="D25" s="319"/>
      <c r="E25" s="302"/>
      <c r="F25" s="70"/>
      <c r="G25" s="70"/>
      <c r="H25" s="191"/>
      <c r="I25" s="70"/>
      <c r="J25" s="70"/>
      <c r="K25" s="70"/>
      <c r="L25" s="70"/>
      <c r="M25" s="70"/>
      <c r="N25" s="70"/>
      <c r="O25" s="70"/>
      <c r="P25" s="347">
        <f t="shared" si="0"/>
        <v>0</v>
      </c>
      <c r="Q25" s="347">
        <f t="shared" si="1"/>
        <v>0</v>
      </c>
      <c r="R25" s="70"/>
      <c r="S25" s="70"/>
      <c r="T25" s="70"/>
      <c r="U25" s="70"/>
    </row>
    <row r="26" spans="1:21" ht="15.75" hidden="1" x14ac:dyDescent="0.25">
      <c r="A26" s="554"/>
      <c r="B26" s="554"/>
      <c r="C26" s="319"/>
      <c r="D26" s="319"/>
      <c r="E26" s="319"/>
      <c r="F26" s="70"/>
      <c r="G26" s="70"/>
      <c r="H26" s="70"/>
      <c r="I26" s="70"/>
      <c r="J26" s="70"/>
      <c r="K26" s="70"/>
      <c r="L26" s="70"/>
      <c r="M26" s="70"/>
      <c r="N26" s="70"/>
      <c r="O26" s="70"/>
      <c r="P26" s="347">
        <f t="shared" si="0"/>
        <v>0</v>
      </c>
      <c r="Q26" s="347">
        <f t="shared" si="1"/>
        <v>0</v>
      </c>
      <c r="R26" s="70"/>
      <c r="S26" s="70"/>
      <c r="T26" s="70"/>
      <c r="U26" s="70"/>
    </row>
    <row r="27" spans="1:21" ht="15.75" hidden="1" x14ac:dyDescent="0.25">
      <c r="A27" s="555"/>
      <c r="B27" s="555"/>
      <c r="C27" s="319"/>
      <c r="D27" s="319"/>
      <c r="E27" s="319"/>
      <c r="F27" s="70"/>
      <c r="G27" s="70"/>
      <c r="H27" s="70"/>
      <c r="I27" s="70"/>
      <c r="J27" s="70"/>
      <c r="K27" s="70"/>
      <c r="L27" s="70"/>
      <c r="M27" s="70"/>
      <c r="N27" s="70"/>
      <c r="O27" s="70"/>
      <c r="P27" s="347">
        <f t="shared" si="0"/>
        <v>0</v>
      </c>
      <c r="Q27" s="347">
        <f t="shared" si="1"/>
        <v>0</v>
      </c>
      <c r="R27" s="70"/>
      <c r="S27" s="70"/>
      <c r="T27" s="70"/>
      <c r="U27" s="71"/>
    </row>
    <row r="28" spans="1:21" ht="15.6" customHeight="1" x14ac:dyDescent="0.25">
      <c r="A28" s="274"/>
      <c r="B28" s="275"/>
      <c r="C28" s="274" t="s">
        <v>1368</v>
      </c>
      <c r="D28" s="275"/>
      <c r="E28" s="275"/>
      <c r="F28" s="275"/>
      <c r="G28" s="276"/>
      <c r="H28" s="218">
        <f t="shared" ref="H28:Q28" si="2">SUM(H9:H27)</f>
        <v>9</v>
      </c>
      <c r="I28" s="218">
        <f t="shared" si="2"/>
        <v>215760</v>
      </c>
      <c r="J28" s="218">
        <f t="shared" si="2"/>
        <v>3</v>
      </c>
      <c r="K28" s="218">
        <f t="shared" si="2"/>
        <v>0</v>
      </c>
      <c r="L28" s="218">
        <f t="shared" si="2"/>
        <v>5</v>
      </c>
      <c r="M28" s="218">
        <f t="shared" si="2"/>
        <v>0</v>
      </c>
      <c r="N28" s="218">
        <f t="shared" si="2"/>
        <v>5</v>
      </c>
      <c r="O28" s="218">
        <f t="shared" si="2"/>
        <v>0</v>
      </c>
      <c r="P28" s="218">
        <f t="shared" si="2"/>
        <v>22</v>
      </c>
      <c r="Q28" s="218">
        <f t="shared" si="2"/>
        <v>215760</v>
      </c>
      <c r="R28" s="193"/>
      <c r="S28" s="193"/>
      <c r="T28" s="193"/>
      <c r="U28" s="196"/>
    </row>
    <row r="29" spans="1:21" x14ac:dyDescent="0.25">
      <c r="A29" s="426"/>
      <c r="B29" s="426"/>
      <c r="C29" s="426"/>
      <c r="E29" s="426"/>
      <c r="F29" s="426"/>
      <c r="G29" s="426"/>
      <c r="H29" s="426"/>
      <c r="I29" s="426"/>
      <c r="J29" s="426"/>
      <c r="K29" s="426"/>
      <c r="L29" s="426"/>
      <c r="M29" s="426"/>
      <c r="N29" s="426"/>
      <c r="O29" s="426"/>
      <c r="P29" s="426"/>
      <c r="Q29" s="426"/>
      <c r="R29" s="426"/>
      <c r="S29" s="426"/>
      <c r="T29" s="426"/>
      <c r="U29" s="426"/>
    </row>
    <row r="30" spans="1:21" x14ac:dyDescent="0.25">
      <c r="A30" s="426"/>
      <c r="B30" s="426"/>
      <c r="C30" s="426"/>
      <c r="E30" s="426"/>
      <c r="F30" s="426"/>
      <c r="G30" s="426"/>
      <c r="H30" s="426"/>
      <c r="I30" s="426"/>
      <c r="J30" s="426"/>
      <c r="K30" s="426"/>
      <c r="L30" s="426"/>
      <c r="M30" s="426"/>
      <c r="N30" s="426"/>
      <c r="O30" s="426"/>
      <c r="P30" s="426"/>
      <c r="Q30" s="426"/>
      <c r="R30" s="426"/>
      <c r="S30" s="426"/>
      <c r="T30" s="426"/>
      <c r="U30" s="426"/>
    </row>
    <row r="31" spans="1:21" x14ac:dyDescent="0.25">
      <c r="A31" s="426"/>
      <c r="B31" s="426"/>
      <c r="C31" s="149"/>
      <c r="E31" s="426"/>
      <c r="F31" s="426"/>
      <c r="G31" s="426"/>
      <c r="H31" s="426"/>
      <c r="I31" s="426"/>
      <c r="J31" s="426"/>
      <c r="K31" s="426"/>
      <c r="L31" s="426"/>
      <c r="M31" s="426"/>
      <c r="N31" s="426"/>
      <c r="O31" s="426"/>
      <c r="P31" s="426"/>
      <c r="Q31" s="426"/>
      <c r="R31" s="426"/>
      <c r="S31" s="426"/>
      <c r="T31" s="426"/>
      <c r="U31" s="426"/>
    </row>
    <row r="32" spans="1:21" x14ac:dyDescent="0.25">
      <c r="A32" s="426"/>
      <c r="B32" s="426"/>
      <c r="C32" s="462"/>
      <c r="E32" s="426"/>
      <c r="F32" s="426"/>
      <c r="G32" s="426"/>
      <c r="H32" s="426"/>
      <c r="I32" s="426"/>
      <c r="J32" s="426"/>
      <c r="K32" s="426"/>
      <c r="L32" s="426"/>
      <c r="M32" s="426"/>
      <c r="N32" s="426"/>
      <c r="O32" s="426"/>
      <c r="P32" s="426"/>
      <c r="Q32" s="426"/>
      <c r="R32" s="426"/>
      <c r="S32" s="426"/>
      <c r="T32" s="426"/>
      <c r="U32" s="426"/>
    </row>
    <row r="33" spans="3:6" x14ac:dyDescent="0.25">
      <c r="C33" s="149"/>
      <c r="E33" s="426"/>
      <c r="F33" s="426"/>
    </row>
    <row r="34" spans="3:6" x14ac:dyDescent="0.25">
      <c r="C34" s="426"/>
      <c r="E34" s="426"/>
      <c r="F34" s="426"/>
    </row>
    <row r="35" spans="3:6" x14ac:dyDescent="0.25">
      <c r="C35" s="426"/>
      <c r="E35" s="426"/>
      <c r="F35" s="426"/>
    </row>
    <row r="36" spans="3:6" x14ac:dyDescent="0.25">
      <c r="C36" s="426"/>
      <c r="E36" s="426"/>
      <c r="F36" s="426"/>
    </row>
    <row r="37" spans="3:6" x14ac:dyDescent="0.25">
      <c r="C37" s="426"/>
      <c r="E37" s="426"/>
      <c r="F37" s="426"/>
    </row>
    <row r="38" spans="3:6" x14ac:dyDescent="0.25">
      <c r="C38" s="426"/>
      <c r="E38" s="426"/>
      <c r="F38" s="426"/>
    </row>
    <row r="39" spans="3:6" x14ac:dyDescent="0.25">
      <c r="C39" s="426"/>
      <c r="E39" s="426"/>
      <c r="F39" s="426"/>
    </row>
    <row r="40" spans="3:6" x14ac:dyDescent="0.25">
      <c r="C40" s="426"/>
      <c r="E40" s="426"/>
      <c r="F40" s="426"/>
    </row>
    <row r="41" spans="3:6" x14ac:dyDescent="0.25">
      <c r="C41" s="426"/>
      <c r="E41" s="426"/>
      <c r="F41" s="426"/>
    </row>
    <row r="42" spans="3:6" x14ac:dyDescent="0.25">
      <c r="C42" s="426"/>
      <c r="E42" s="426"/>
      <c r="F42" s="426"/>
    </row>
    <row r="43" spans="3:6" x14ac:dyDescent="0.25">
      <c r="C43" s="426"/>
      <c r="E43" s="426"/>
      <c r="F43" s="426"/>
    </row>
    <row r="44" spans="3:6" x14ac:dyDescent="0.25">
      <c r="C44" s="426"/>
      <c r="E44" s="426"/>
      <c r="F44" s="426"/>
    </row>
    <row r="45" spans="3:6" x14ac:dyDescent="0.25">
      <c r="C45" s="426"/>
      <c r="E45" s="426"/>
      <c r="F45" s="426"/>
    </row>
    <row r="46" spans="3:6" x14ac:dyDescent="0.25">
      <c r="C46" s="426"/>
      <c r="E46" s="426"/>
      <c r="F46" s="426"/>
    </row>
    <row r="47" spans="3:6" x14ac:dyDescent="0.25">
      <c r="C47" s="426"/>
      <c r="E47" s="426"/>
      <c r="F47" s="426"/>
    </row>
    <row r="48" spans="3:6" x14ac:dyDescent="0.25">
      <c r="C48" s="426"/>
      <c r="E48" s="426"/>
      <c r="F48" s="426"/>
    </row>
    <row r="49" spans="6:6" x14ac:dyDescent="0.25">
      <c r="F49" s="426"/>
    </row>
    <row r="50" spans="6:6" x14ac:dyDescent="0.25">
      <c r="F50" s="426"/>
    </row>
    <row r="51" spans="6:6" x14ac:dyDescent="0.25">
      <c r="F51" s="426"/>
    </row>
    <row r="52" spans="6:6" x14ac:dyDescent="0.25">
      <c r="F52" s="426"/>
    </row>
    <row r="53" spans="6:6" x14ac:dyDescent="0.25">
      <c r="F53" s="426"/>
    </row>
    <row r="54" spans="6:6" x14ac:dyDescent="0.25">
      <c r="F54" s="426"/>
    </row>
    <row r="55" spans="6:6" x14ac:dyDescent="0.25">
      <c r="F55" s="426"/>
    </row>
    <row r="56" spans="6:6" x14ac:dyDescent="0.25">
      <c r="F56" s="426"/>
    </row>
    <row r="57" spans="6:6" x14ac:dyDescent="0.25">
      <c r="F57" s="426"/>
    </row>
    <row r="58" spans="6:6" x14ac:dyDescent="0.25">
      <c r="F58" s="426"/>
    </row>
    <row r="59" spans="6:6" x14ac:dyDescent="0.25">
      <c r="F59" s="426"/>
    </row>
    <row r="60" spans="6:6" x14ac:dyDescent="0.25">
      <c r="F60" s="426"/>
    </row>
    <row r="61" spans="6:6" x14ac:dyDescent="0.25">
      <c r="F61" s="426"/>
    </row>
    <row r="62" spans="6:6" x14ac:dyDescent="0.25">
      <c r="F62" s="426"/>
    </row>
    <row r="63" spans="6:6" x14ac:dyDescent="0.25">
      <c r="F63" s="426"/>
    </row>
    <row r="64" spans="6:6" x14ac:dyDescent="0.25">
      <c r="F64" s="426"/>
    </row>
    <row r="65" spans="6:6" x14ac:dyDescent="0.25">
      <c r="F65" s="426"/>
    </row>
    <row r="66" spans="6:6" x14ac:dyDescent="0.25">
      <c r="F66" s="426"/>
    </row>
    <row r="67" spans="6:6" x14ac:dyDescent="0.25">
      <c r="F67" s="426"/>
    </row>
    <row r="68" spans="6:6" x14ac:dyDescent="0.25">
      <c r="F68" s="426"/>
    </row>
    <row r="69" spans="6:6" x14ac:dyDescent="0.25">
      <c r="F69" s="426"/>
    </row>
    <row r="70" spans="6:6" x14ac:dyDescent="0.25">
      <c r="F70" s="426"/>
    </row>
    <row r="71" spans="6:6" x14ac:dyDescent="0.25">
      <c r="F71" s="426"/>
    </row>
    <row r="72" spans="6:6" x14ac:dyDescent="0.25">
      <c r="F72" s="426"/>
    </row>
    <row r="73" spans="6:6" x14ac:dyDescent="0.25">
      <c r="F73" s="426"/>
    </row>
    <row r="74" spans="6:6" x14ac:dyDescent="0.25">
      <c r="F74" s="426"/>
    </row>
    <row r="75" spans="6:6" x14ac:dyDescent="0.25">
      <c r="F75" s="426"/>
    </row>
    <row r="76" spans="6:6" x14ac:dyDescent="0.25">
      <c r="F76" s="426"/>
    </row>
    <row r="77" spans="6:6" x14ac:dyDescent="0.25">
      <c r="F77" s="426"/>
    </row>
    <row r="78" spans="6:6" x14ac:dyDescent="0.25">
      <c r="F78" s="426"/>
    </row>
    <row r="79" spans="6:6" x14ac:dyDescent="0.25">
      <c r="F79" s="426"/>
    </row>
    <row r="80" spans="6:6" x14ac:dyDescent="0.25">
      <c r="F80" s="426"/>
    </row>
    <row r="81" spans="6:6" x14ac:dyDescent="0.25">
      <c r="F81" s="426"/>
    </row>
    <row r="82" spans="6:6" x14ac:dyDescent="0.25">
      <c r="F82" s="426"/>
    </row>
    <row r="83" spans="6:6" x14ac:dyDescent="0.25">
      <c r="F83" s="426"/>
    </row>
    <row r="84" spans="6:6" x14ac:dyDescent="0.25">
      <c r="F84" s="426"/>
    </row>
    <row r="85" spans="6:6" x14ac:dyDescent="0.25">
      <c r="F85" s="426"/>
    </row>
    <row r="86" spans="6:6" x14ac:dyDescent="0.25">
      <c r="F86" s="426"/>
    </row>
    <row r="87" spans="6:6" x14ac:dyDescent="0.25">
      <c r="F87" s="426"/>
    </row>
    <row r="88" spans="6:6" x14ac:dyDescent="0.25">
      <c r="F88" s="426"/>
    </row>
    <row r="89" spans="6:6" x14ac:dyDescent="0.25">
      <c r="F89" s="426"/>
    </row>
    <row r="90" spans="6:6" x14ac:dyDescent="0.25">
      <c r="F90" s="426"/>
    </row>
    <row r="91" spans="6:6" x14ac:dyDescent="0.25">
      <c r="F91" s="42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12:F27">
    <cfRule type="duplicateValues" dxfId="3" priority="6"/>
  </conditionalFormatting>
  <conditionalFormatting sqref="F9">
    <cfRule type="duplicateValues" dxfId="2" priority="3"/>
  </conditionalFormatting>
  <conditionalFormatting sqref="F10">
    <cfRule type="duplicateValues" dxfId="1" priority="2"/>
  </conditionalFormatting>
  <conditionalFormatting sqref="F11">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B115"/>
  <sheetViews>
    <sheetView showGridLines="0" zoomScale="70" zoomScaleNormal="70" workbookViewId="0">
      <pane ySplit="6" topLeftCell="A23" activePane="bottomLeft" state="frozen"/>
      <selection sqref="A1:V1"/>
      <selection pane="bottomLeft" activeCell="D23" sqref="D23:D24"/>
    </sheetView>
  </sheetViews>
  <sheetFormatPr baseColWidth="10" defaultColWidth="12.5703125" defaultRowHeight="12" x14ac:dyDescent="0.25"/>
  <cols>
    <col min="1" max="1" width="35.140625" style="240" customWidth="1"/>
    <col min="2" max="2" width="48.140625" style="233" customWidth="1"/>
    <col min="3" max="4" width="32.42578125" style="233" customWidth="1"/>
    <col min="5" max="5" width="32.7109375" style="233" customWidth="1"/>
    <col min="6" max="6" width="27.42578125" style="241" customWidth="1"/>
    <col min="7" max="7" width="36.42578125" style="233" customWidth="1"/>
    <col min="8" max="8" width="15.28515625" style="233" customWidth="1"/>
    <col min="9" max="9" width="15.85546875" style="233" customWidth="1"/>
    <col min="10" max="10" width="15.28515625" style="233" customWidth="1"/>
    <col min="11" max="11" width="15.42578125" style="233" customWidth="1"/>
    <col min="12" max="12" width="15.28515625" style="233" customWidth="1"/>
    <col min="13" max="13" width="14.85546875" style="233" customWidth="1"/>
    <col min="14" max="14" width="15.28515625" style="233" customWidth="1"/>
    <col min="15" max="15" width="17.5703125" style="233" customWidth="1"/>
    <col min="16" max="16" width="15.28515625" style="354" customWidth="1"/>
    <col min="17" max="17" width="16.28515625" style="354" bestFit="1" customWidth="1"/>
    <col min="18" max="18" width="51.28515625" style="233" customWidth="1"/>
    <col min="19" max="19" width="26.85546875" style="233" customWidth="1"/>
    <col min="20" max="20" width="39.28515625" style="233" customWidth="1"/>
    <col min="21" max="21" width="24.140625" style="233" customWidth="1"/>
    <col min="22" max="16384" width="12.5703125" style="233"/>
  </cols>
  <sheetData>
    <row r="1" spans="1:28" s="226" customFormat="1" ht="18.75" x14ac:dyDescent="0.25">
      <c r="B1" s="268"/>
      <c r="C1" s="268"/>
      <c r="D1" s="268"/>
      <c r="E1" s="268"/>
      <c r="F1" s="268"/>
      <c r="G1" s="268"/>
      <c r="H1" s="268" t="s">
        <v>1369</v>
      </c>
      <c r="I1" s="268"/>
      <c r="L1" s="466" t="s">
        <v>1370</v>
      </c>
      <c r="M1" s="466" t="s">
        <v>1371</v>
      </c>
      <c r="N1" s="466" t="s">
        <v>1372</v>
      </c>
      <c r="O1" s="466" t="s">
        <v>1373</v>
      </c>
      <c r="P1" s="466" t="s">
        <v>1374</v>
      </c>
      <c r="Q1" s="466" t="s">
        <v>1375</v>
      </c>
      <c r="R1" s="466" t="s">
        <v>1376</v>
      </c>
      <c r="S1" s="466" t="s">
        <v>1377</v>
      </c>
      <c r="T1" s="466" t="s">
        <v>1378</v>
      </c>
      <c r="U1" s="466" t="s">
        <v>1379</v>
      </c>
      <c r="V1" s="466" t="s">
        <v>1380</v>
      </c>
      <c r="W1" s="466" t="s">
        <v>1381</v>
      </c>
      <c r="X1" s="466" t="s">
        <v>1382</v>
      </c>
      <c r="Y1" s="466" t="s">
        <v>1383</v>
      </c>
      <c r="Z1" s="466" t="s">
        <v>1384</v>
      </c>
      <c r="AA1" s="466" t="s">
        <v>1385</v>
      </c>
      <c r="AB1" s="466" t="s">
        <v>1386</v>
      </c>
    </row>
    <row r="2" spans="1:28" s="226" customFormat="1" ht="18.75" x14ac:dyDescent="0.25">
      <c r="A2" s="290" t="s">
        <v>1345</v>
      </c>
      <c r="B2" s="268"/>
      <c r="C2" s="268"/>
      <c r="D2" s="268"/>
      <c r="E2" s="268"/>
      <c r="F2" s="268"/>
      <c r="G2" s="268"/>
      <c r="H2" s="268"/>
      <c r="I2" s="268"/>
      <c r="J2" s="268"/>
      <c r="K2" s="268"/>
      <c r="L2" s="268"/>
      <c r="M2" s="268"/>
      <c r="N2" s="268"/>
      <c r="O2" s="268"/>
      <c r="P2" s="348"/>
      <c r="Q2" s="348"/>
      <c r="R2" s="268"/>
      <c r="S2" s="268"/>
      <c r="T2" s="268"/>
      <c r="U2" s="268"/>
    </row>
    <row r="3" spans="1:28" s="226" customFormat="1" ht="21" customHeight="1" x14ac:dyDescent="0.25">
      <c r="A3" s="227" t="s">
        <v>1387</v>
      </c>
      <c r="B3" s="228"/>
      <c r="C3" s="228"/>
      <c r="D3" s="228"/>
      <c r="E3" s="228"/>
      <c r="F3" s="229"/>
      <c r="G3" s="228"/>
      <c r="H3" s="228"/>
      <c r="I3" s="228"/>
      <c r="J3" s="228"/>
      <c r="K3" s="228"/>
      <c r="L3" s="228"/>
      <c r="M3" s="228"/>
      <c r="N3" s="228"/>
      <c r="O3" s="228"/>
      <c r="P3" s="349"/>
      <c r="Q3" s="349"/>
      <c r="R3" s="228"/>
      <c r="S3" s="228"/>
      <c r="T3" s="228"/>
      <c r="U3" s="228"/>
    </row>
    <row r="4" spans="1:28" s="66" customFormat="1" ht="23.2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1356</v>
      </c>
      <c r="S4" s="552" t="s">
        <v>1357</v>
      </c>
      <c r="T4" s="552" t="s">
        <v>1358</v>
      </c>
      <c r="U4" s="568" t="s">
        <v>1359</v>
      </c>
    </row>
    <row r="5" spans="1:28" s="66" customFormat="1"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69"/>
    </row>
    <row r="6" spans="1:28" s="66" customFormat="1" ht="24" customHeight="1"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70"/>
    </row>
    <row r="7" spans="1:28" s="66" customFormat="1" ht="15.75" x14ac:dyDescent="0.25">
      <c r="A7" s="407"/>
      <c r="B7" s="408"/>
      <c r="C7" s="409"/>
      <c r="D7" s="409"/>
      <c r="E7" s="409"/>
      <c r="F7" s="410"/>
      <c r="G7" s="409"/>
      <c r="H7" s="411"/>
      <c r="I7" s="411"/>
      <c r="J7" s="411"/>
      <c r="K7" s="411"/>
      <c r="L7" s="411"/>
      <c r="M7" s="411"/>
      <c r="N7" s="411"/>
      <c r="O7" s="411"/>
      <c r="P7" s="411"/>
      <c r="Q7" s="411"/>
      <c r="R7" s="412"/>
      <c r="S7" s="412"/>
      <c r="T7" s="412"/>
      <c r="U7" s="413"/>
    </row>
    <row r="8" spans="1:28" ht="117" customHeight="1" x14ac:dyDescent="0.25">
      <c r="A8" s="581" t="s">
        <v>1388</v>
      </c>
      <c r="B8" s="581" t="s">
        <v>1389</v>
      </c>
      <c r="C8" s="575"/>
      <c r="D8" s="698" t="s">
        <v>1715</v>
      </c>
      <c r="E8" s="698" t="s">
        <v>1716</v>
      </c>
      <c r="F8" s="575" t="s">
        <v>1717</v>
      </c>
      <c r="G8" s="486" t="s">
        <v>1718</v>
      </c>
      <c r="H8" s="230"/>
      <c r="I8" s="230"/>
      <c r="J8" s="230">
        <v>2</v>
      </c>
      <c r="K8" s="232">
        <f>+'1. TALLERES SEMINARIOS'!D13+'1. TALLERES SEMINARIOS'!D32</f>
        <v>2653.3</v>
      </c>
      <c r="L8" s="230">
        <v>3</v>
      </c>
      <c r="M8" s="217">
        <f>+'1. TALLERES SEMINARIOS'!D53+'1. TALLERES SEMINARIOS'!D71+'1. TALLERES SEMINARIOS'!D89</f>
        <v>3979.9500000000003</v>
      </c>
      <c r="N8" s="231"/>
      <c r="O8" s="217"/>
      <c r="P8" s="487">
        <f>H8+J8+L8+N8</f>
        <v>5</v>
      </c>
      <c r="Q8" s="702">
        <f>I8+K8+M8+O8</f>
        <v>6633.25</v>
      </c>
      <c r="R8" s="230" t="s">
        <v>2097</v>
      </c>
      <c r="S8" s="230" t="s">
        <v>1720</v>
      </c>
      <c r="T8" s="230" t="s">
        <v>1721</v>
      </c>
      <c r="U8" s="286" t="s">
        <v>1722</v>
      </c>
    </row>
    <row r="9" spans="1:28" ht="87.75" customHeight="1" x14ac:dyDescent="0.25">
      <c r="A9" s="582"/>
      <c r="B9" s="582"/>
      <c r="C9" s="576"/>
      <c r="D9" s="699"/>
      <c r="E9" s="699"/>
      <c r="F9" s="576"/>
      <c r="G9" s="486" t="s">
        <v>1719</v>
      </c>
      <c r="H9" s="230">
        <v>1</v>
      </c>
      <c r="I9" s="230"/>
      <c r="J9" s="230">
        <v>1</v>
      </c>
      <c r="K9" s="232"/>
      <c r="L9" s="230">
        <v>1</v>
      </c>
      <c r="M9" s="217"/>
      <c r="N9" s="230">
        <v>1</v>
      </c>
      <c r="O9" s="217"/>
      <c r="P9" s="488"/>
      <c r="Q9" s="703"/>
      <c r="R9" s="230" t="s">
        <v>1723</v>
      </c>
      <c r="S9" s="230" t="s">
        <v>1724</v>
      </c>
      <c r="T9" s="230" t="s">
        <v>1725</v>
      </c>
      <c r="U9" s="286" t="s">
        <v>1722</v>
      </c>
    </row>
    <row r="10" spans="1:28" ht="47.25" customHeight="1" x14ac:dyDescent="0.25">
      <c r="A10" s="582"/>
      <c r="B10" s="582"/>
      <c r="C10" s="575"/>
      <c r="D10" s="698" t="s">
        <v>1726</v>
      </c>
      <c r="E10" s="627" t="s">
        <v>1727</v>
      </c>
      <c r="F10" s="575" t="s">
        <v>1728</v>
      </c>
      <c r="G10" s="486" t="s">
        <v>1729</v>
      </c>
      <c r="H10" s="230">
        <v>1</v>
      </c>
      <c r="I10" s="232">
        <f>+'5. ACTIVIDADES ESPECIALES'!D10</f>
        <v>87350</v>
      </c>
      <c r="J10" s="230">
        <v>1</v>
      </c>
      <c r="K10" s="232">
        <f>+'5. ACTIVIDADES ESPECIALES'!D54</f>
        <v>87350</v>
      </c>
      <c r="L10" s="230">
        <v>1</v>
      </c>
      <c r="M10" s="217">
        <f>+'5. ACTIVIDADES ESPECIALES'!D98</f>
        <v>87350</v>
      </c>
      <c r="N10" s="230">
        <v>1</v>
      </c>
      <c r="O10" s="217">
        <f>+'5. ACTIVIDADES ESPECIALES'!D142</f>
        <v>101350</v>
      </c>
      <c r="P10" s="350">
        <f t="shared" ref="P10:P27" si="0">H10+J10+L10+N10</f>
        <v>4</v>
      </c>
      <c r="Q10" s="370">
        <f t="shared" ref="Q10:Q27" si="1">I10+K10+M10+O10</f>
        <v>363400</v>
      </c>
      <c r="R10" s="577" t="s">
        <v>2098</v>
      </c>
      <c r="S10" s="577" t="s">
        <v>1735</v>
      </c>
      <c r="T10" s="577" t="s">
        <v>1736</v>
      </c>
      <c r="U10" s="575" t="s">
        <v>1722</v>
      </c>
    </row>
    <row r="11" spans="1:28" ht="31.5" x14ac:dyDescent="0.25">
      <c r="A11" s="582"/>
      <c r="B11" s="582"/>
      <c r="C11" s="580"/>
      <c r="D11" s="700"/>
      <c r="E11" s="627" t="s">
        <v>1730</v>
      </c>
      <c r="F11" s="576"/>
      <c r="G11" s="486" t="s">
        <v>1731</v>
      </c>
      <c r="H11" s="230"/>
      <c r="I11" s="230"/>
      <c r="J11" s="230">
        <v>1</v>
      </c>
      <c r="K11" s="232">
        <f>+'5. ACTIVIDADES ESPECIALES'!D186</f>
        <v>7500</v>
      </c>
      <c r="L11" s="230">
        <v>1</v>
      </c>
      <c r="M11" s="217">
        <f>+'5. ACTIVIDADES ESPECIALES'!D230</f>
        <v>7500</v>
      </c>
      <c r="N11" s="231"/>
      <c r="O11" s="217"/>
      <c r="P11" s="350">
        <f t="shared" si="0"/>
        <v>2</v>
      </c>
      <c r="Q11" s="370">
        <f t="shared" si="1"/>
        <v>15000</v>
      </c>
      <c r="R11" s="578"/>
      <c r="S11" s="578"/>
      <c r="T11" s="578"/>
      <c r="U11" s="580"/>
    </row>
    <row r="12" spans="1:28" ht="47.25" x14ac:dyDescent="0.25">
      <c r="A12" s="582"/>
      <c r="B12" s="582"/>
      <c r="C12" s="576"/>
      <c r="D12" s="699"/>
      <c r="E12" s="627" t="s">
        <v>1732</v>
      </c>
      <c r="F12" s="286" t="s">
        <v>1733</v>
      </c>
      <c r="G12" s="486" t="s">
        <v>1734</v>
      </c>
      <c r="H12" s="230"/>
      <c r="I12" s="230"/>
      <c r="J12" s="231"/>
      <c r="K12" s="232"/>
      <c r="L12" s="230">
        <v>1</v>
      </c>
      <c r="M12" s="217">
        <f>+'5. ACTIVIDADES ESPECIALES'!D274</f>
        <v>93458.8</v>
      </c>
      <c r="N12" s="230">
        <v>2</v>
      </c>
      <c r="O12" s="217">
        <f>+'5. ACTIVIDADES ESPECIALES'!D318+'5. ACTIVIDADES ESPECIALES'!D363</f>
        <v>186917.6</v>
      </c>
      <c r="P12" s="350">
        <f t="shared" si="0"/>
        <v>3</v>
      </c>
      <c r="Q12" s="370">
        <f t="shared" si="1"/>
        <v>280376.40000000002</v>
      </c>
      <c r="R12" s="579"/>
      <c r="S12" s="579"/>
      <c r="T12" s="579"/>
      <c r="U12" s="576"/>
    </row>
    <row r="13" spans="1:28" ht="110.25" x14ac:dyDescent="0.25">
      <c r="A13" s="582"/>
      <c r="B13" s="583"/>
      <c r="C13" s="333"/>
      <c r="D13" s="627" t="s">
        <v>1737</v>
      </c>
      <c r="E13" s="627" t="s">
        <v>1738</v>
      </c>
      <c r="F13" s="333" t="s">
        <v>1739</v>
      </c>
      <c r="G13" s="627" t="s">
        <v>1740</v>
      </c>
      <c r="H13" s="260">
        <v>25</v>
      </c>
      <c r="I13" s="260"/>
      <c r="J13" s="260">
        <v>25</v>
      </c>
      <c r="K13" s="706"/>
      <c r="L13" s="260">
        <v>25</v>
      </c>
      <c r="M13" s="332"/>
      <c r="N13" s="260">
        <v>25</v>
      </c>
      <c r="O13" s="332"/>
      <c r="P13" s="369">
        <f t="shared" si="0"/>
        <v>100</v>
      </c>
      <c r="Q13" s="370">
        <f t="shared" si="1"/>
        <v>0</v>
      </c>
      <c r="R13" s="260" t="s">
        <v>1741</v>
      </c>
      <c r="S13" s="260" t="s">
        <v>1742</v>
      </c>
      <c r="T13" s="260" t="s">
        <v>1725</v>
      </c>
      <c r="U13" s="333" t="s">
        <v>1722</v>
      </c>
    </row>
    <row r="14" spans="1:28" ht="63" x14ac:dyDescent="0.25">
      <c r="A14" s="582"/>
      <c r="B14" s="581" t="s">
        <v>1390</v>
      </c>
      <c r="C14" s="707"/>
      <c r="D14" s="627" t="s">
        <v>1743</v>
      </c>
      <c r="E14" s="627" t="s">
        <v>1744</v>
      </c>
      <c r="F14" s="333" t="s">
        <v>1745</v>
      </c>
      <c r="G14" s="627" t="s">
        <v>1746</v>
      </c>
      <c r="H14" s="260">
        <v>1</v>
      </c>
      <c r="I14" s="260"/>
      <c r="J14" s="260">
        <v>1</v>
      </c>
      <c r="K14" s="706"/>
      <c r="L14" s="260">
        <v>1</v>
      </c>
      <c r="M14" s="332"/>
      <c r="N14" s="260">
        <v>1</v>
      </c>
      <c r="O14" s="332"/>
      <c r="P14" s="369">
        <f t="shared" si="0"/>
        <v>4</v>
      </c>
      <c r="Q14" s="370">
        <f t="shared" si="1"/>
        <v>0</v>
      </c>
      <c r="R14" s="260" t="s">
        <v>1751</v>
      </c>
      <c r="S14" s="260" t="s">
        <v>1724</v>
      </c>
      <c r="T14" s="260" t="s">
        <v>1725</v>
      </c>
      <c r="U14" s="333" t="s">
        <v>1722</v>
      </c>
    </row>
    <row r="15" spans="1:28" ht="63" x14ac:dyDescent="0.25">
      <c r="A15" s="582"/>
      <c r="B15" s="582"/>
      <c r="C15" s="708"/>
      <c r="D15" s="698" t="s">
        <v>1747</v>
      </c>
      <c r="E15" s="698" t="s">
        <v>1748</v>
      </c>
      <c r="F15" s="707" t="s">
        <v>1749</v>
      </c>
      <c r="G15" s="698" t="s">
        <v>1750</v>
      </c>
      <c r="H15" s="646"/>
      <c r="I15" s="646"/>
      <c r="J15" s="709">
        <v>0</v>
      </c>
      <c r="K15" s="710">
        <f>+'5. ACTIVIDADES ESPECIALES'!D407</f>
        <v>0</v>
      </c>
      <c r="L15" s="646">
        <v>2</v>
      </c>
      <c r="M15" s="711">
        <f>+'5. ACTIVIDADES ESPECIALES'!D451</f>
        <v>136305.136</v>
      </c>
      <c r="N15" s="709">
        <v>0</v>
      </c>
      <c r="O15" s="711">
        <f>+'5. ACTIVIDADES ESPECIALES'!D495</f>
        <v>0</v>
      </c>
      <c r="P15" s="712">
        <f t="shared" si="0"/>
        <v>2</v>
      </c>
      <c r="Q15" s="704">
        <f t="shared" si="1"/>
        <v>136305.136</v>
      </c>
      <c r="R15" s="260" t="s">
        <v>1752</v>
      </c>
      <c r="S15" s="260" t="s">
        <v>1753</v>
      </c>
      <c r="T15" s="260" t="s">
        <v>1754</v>
      </c>
      <c r="U15" s="333" t="s">
        <v>1755</v>
      </c>
    </row>
    <row r="16" spans="1:28" ht="63" x14ac:dyDescent="0.25">
      <c r="A16" s="582"/>
      <c r="B16" s="582"/>
      <c r="C16" s="713"/>
      <c r="D16" s="699"/>
      <c r="E16" s="699"/>
      <c r="F16" s="713"/>
      <c r="G16" s="699"/>
      <c r="H16" s="648"/>
      <c r="I16" s="648"/>
      <c r="J16" s="714"/>
      <c r="K16" s="715"/>
      <c r="L16" s="648"/>
      <c r="M16" s="716"/>
      <c r="N16" s="714"/>
      <c r="O16" s="716"/>
      <c r="P16" s="717"/>
      <c r="Q16" s="705"/>
      <c r="R16" s="260" t="s">
        <v>1756</v>
      </c>
      <c r="S16" s="260" t="s">
        <v>1757</v>
      </c>
      <c r="T16" s="260" t="s">
        <v>1758</v>
      </c>
      <c r="U16" s="333" t="s">
        <v>1722</v>
      </c>
    </row>
    <row r="17" spans="1:21" ht="63" x14ac:dyDescent="0.25">
      <c r="A17" s="582"/>
      <c r="B17" s="581" t="s">
        <v>1391</v>
      </c>
      <c r="C17" s="707"/>
      <c r="D17" s="698" t="s">
        <v>1759</v>
      </c>
      <c r="E17" s="698" t="s">
        <v>1760</v>
      </c>
      <c r="F17" s="707" t="s">
        <v>1761</v>
      </c>
      <c r="G17" s="627" t="s">
        <v>1762</v>
      </c>
      <c r="H17" s="260"/>
      <c r="I17" s="718"/>
      <c r="J17" s="260"/>
      <c r="K17" s="718"/>
      <c r="L17" s="260"/>
      <c r="M17" s="332"/>
      <c r="N17" s="260"/>
      <c r="O17" s="332"/>
      <c r="P17" s="369">
        <f t="shared" si="0"/>
        <v>0</v>
      </c>
      <c r="Q17" s="370">
        <f t="shared" si="1"/>
        <v>0</v>
      </c>
      <c r="R17" s="646" t="s">
        <v>1765</v>
      </c>
      <c r="S17" s="646" t="s">
        <v>1766</v>
      </c>
      <c r="T17" s="646" t="s">
        <v>1767</v>
      </c>
      <c r="U17" s="707" t="s">
        <v>1722</v>
      </c>
    </row>
    <row r="18" spans="1:21" ht="15.75" x14ac:dyDescent="0.25">
      <c r="A18" s="582"/>
      <c r="B18" s="582"/>
      <c r="C18" s="708"/>
      <c r="D18" s="700"/>
      <c r="E18" s="700"/>
      <c r="F18" s="708"/>
      <c r="G18" s="719" t="s">
        <v>2094</v>
      </c>
      <c r="H18" s="720">
        <v>0.2</v>
      </c>
      <c r="I18" s="260">
        <f>+'5. ACTIVIDADES ESPECIALES'!D539/5*1</f>
        <v>28000</v>
      </c>
      <c r="J18" s="720">
        <v>0.4</v>
      </c>
      <c r="K18" s="260">
        <f>+'5. ACTIVIDADES ESPECIALES'!D539/5*2</f>
        <v>56000</v>
      </c>
      <c r="L18" s="720">
        <v>0.4</v>
      </c>
      <c r="M18" s="332">
        <f>+'5. ACTIVIDADES ESPECIALES'!D539/5*1</f>
        <v>28000</v>
      </c>
      <c r="N18" s="720">
        <v>1</v>
      </c>
      <c r="O18" s="332">
        <f>+'5. ACTIVIDADES ESPECIALES'!D539/5*1</f>
        <v>28000</v>
      </c>
      <c r="P18" s="369">
        <f t="shared" si="0"/>
        <v>2</v>
      </c>
      <c r="Q18" s="370">
        <f t="shared" si="1"/>
        <v>140000</v>
      </c>
      <c r="R18" s="647"/>
      <c r="S18" s="647"/>
      <c r="T18" s="647"/>
      <c r="U18" s="708"/>
    </row>
    <row r="19" spans="1:21" ht="15.75" x14ac:dyDescent="0.25">
      <c r="A19" s="582"/>
      <c r="B19" s="582"/>
      <c r="C19" s="708"/>
      <c r="D19" s="700"/>
      <c r="E19" s="700"/>
      <c r="F19" s="708"/>
      <c r="G19" s="719" t="s">
        <v>2095</v>
      </c>
      <c r="H19" s="720">
        <v>0.2</v>
      </c>
      <c r="I19" s="260">
        <f>+'5. ACTIVIDADES ESPECIALES'!D583/10*2</f>
        <v>8000</v>
      </c>
      <c r="J19" s="720">
        <v>0.3</v>
      </c>
      <c r="K19" s="260">
        <f>+'5. ACTIVIDADES ESPECIALES'!D583/10*3</f>
        <v>12000</v>
      </c>
      <c r="L19" s="720">
        <v>0.3</v>
      </c>
      <c r="M19" s="260">
        <f>+'5. ACTIVIDADES ESPECIALES'!D583/10*3</f>
        <v>12000</v>
      </c>
      <c r="N19" s="720">
        <v>0.2</v>
      </c>
      <c r="O19" s="260">
        <f>+'5. ACTIVIDADES ESPECIALES'!D583/10*2</f>
        <v>8000</v>
      </c>
      <c r="P19" s="369">
        <f t="shared" si="0"/>
        <v>1</v>
      </c>
      <c r="Q19" s="370">
        <f>I19+K19+M19+O19</f>
        <v>40000</v>
      </c>
      <c r="R19" s="647"/>
      <c r="S19" s="647"/>
      <c r="T19" s="647"/>
      <c r="U19" s="708"/>
    </row>
    <row r="20" spans="1:21" ht="31.5" x14ac:dyDescent="0.25">
      <c r="A20" s="582"/>
      <c r="B20" s="582"/>
      <c r="C20" s="708"/>
      <c r="D20" s="700"/>
      <c r="E20" s="700"/>
      <c r="F20" s="708"/>
      <c r="G20" s="719" t="s">
        <v>2106</v>
      </c>
      <c r="H20" s="720">
        <v>0.33</v>
      </c>
      <c r="I20" s="260">
        <f>+'5. ACTIVIDADES ESPECIALES'!D627/3</f>
        <v>30000</v>
      </c>
      <c r="J20" s="720">
        <v>0.33</v>
      </c>
      <c r="K20" s="260">
        <f>+'5. ACTIVIDADES ESPECIALES'!D627/3</f>
        <v>30000</v>
      </c>
      <c r="L20" s="514"/>
      <c r="M20" s="332"/>
      <c r="N20" s="720">
        <v>0.34</v>
      </c>
      <c r="O20" s="332">
        <f>+'5. ACTIVIDADES ESPECIALES'!D627/3</f>
        <v>30000</v>
      </c>
      <c r="P20" s="369">
        <f t="shared" si="0"/>
        <v>1</v>
      </c>
      <c r="Q20" s="370">
        <f t="shared" si="1"/>
        <v>90000</v>
      </c>
      <c r="R20" s="647"/>
      <c r="S20" s="647"/>
      <c r="T20" s="647"/>
      <c r="U20" s="708"/>
    </row>
    <row r="21" spans="1:21" ht="31.5" x14ac:dyDescent="0.25">
      <c r="A21" s="582"/>
      <c r="B21" s="582"/>
      <c r="C21" s="708"/>
      <c r="D21" s="700"/>
      <c r="E21" s="699"/>
      <c r="F21" s="708"/>
      <c r="G21" s="719" t="s">
        <v>1901</v>
      </c>
      <c r="H21" s="720"/>
      <c r="I21" s="260"/>
      <c r="J21" s="514"/>
      <c r="K21" s="260"/>
      <c r="L21" s="514"/>
      <c r="M21" s="332"/>
      <c r="N21" s="720">
        <v>1</v>
      </c>
      <c r="O21" s="332">
        <f>+'5. ACTIVIDADES ESPECIALES'!D671</f>
        <v>36000</v>
      </c>
      <c r="P21" s="369">
        <f t="shared" si="0"/>
        <v>1</v>
      </c>
      <c r="Q21" s="370">
        <f t="shared" si="1"/>
        <v>36000</v>
      </c>
      <c r="R21" s="648"/>
      <c r="S21" s="648"/>
      <c r="T21" s="648"/>
      <c r="U21" s="713"/>
    </row>
    <row r="22" spans="1:21" ht="63" x14ac:dyDescent="0.25">
      <c r="A22" s="582"/>
      <c r="B22" s="582"/>
      <c r="C22" s="713"/>
      <c r="D22" s="700"/>
      <c r="E22" s="701" t="s">
        <v>1763</v>
      </c>
      <c r="F22" s="708"/>
      <c r="G22" s="719" t="s">
        <v>1764</v>
      </c>
      <c r="H22" s="720">
        <v>1</v>
      </c>
      <c r="I22" s="721">
        <f>+'5. ACTIVIDADES ESPECIALES'!D715/20*3</f>
        <v>1620</v>
      </c>
      <c r="J22" s="720">
        <v>2</v>
      </c>
      <c r="K22" s="721">
        <f>+'5. ACTIVIDADES ESPECIALES'!D715/20*6</f>
        <v>3240</v>
      </c>
      <c r="L22" s="720">
        <v>2</v>
      </c>
      <c r="M22" s="721">
        <f>+'5. ACTIVIDADES ESPECIALES'!D715/20*6</f>
        <v>3240</v>
      </c>
      <c r="N22" s="720">
        <v>1</v>
      </c>
      <c r="O22" s="332">
        <f>+'5. ACTIVIDADES ESPECIALES'!D715/20*5</f>
        <v>2700</v>
      </c>
      <c r="P22" s="369">
        <f t="shared" si="0"/>
        <v>6</v>
      </c>
      <c r="Q22" s="370">
        <f t="shared" si="1"/>
        <v>10800</v>
      </c>
      <c r="R22" s="722" t="s">
        <v>1768</v>
      </c>
      <c r="S22" s="722" t="s">
        <v>1769</v>
      </c>
      <c r="T22" s="722" t="s">
        <v>1770</v>
      </c>
      <c r="U22" s="722" t="s">
        <v>1771</v>
      </c>
    </row>
    <row r="23" spans="1:21" ht="111.75" customHeight="1" x14ac:dyDescent="0.25">
      <c r="A23" s="582"/>
      <c r="B23" s="584" t="s">
        <v>1392</v>
      </c>
      <c r="C23" s="707"/>
      <c r="D23" s="698" t="s">
        <v>1772</v>
      </c>
      <c r="E23" s="627" t="s">
        <v>1773</v>
      </c>
      <c r="F23" s="333" t="s">
        <v>1774</v>
      </c>
      <c r="G23" s="627" t="s">
        <v>1902</v>
      </c>
      <c r="H23" s="260"/>
      <c r="I23" s="260"/>
      <c r="J23" s="723">
        <v>1</v>
      </c>
      <c r="K23" s="724">
        <f>+'1. TALLERES SEMINARIOS'!D107</f>
        <v>60287.758333333331</v>
      </c>
      <c r="L23" s="260">
        <v>2</v>
      </c>
      <c r="M23" s="332">
        <f>+'1. TALLERES SEMINARIOS'!D135+'1. TALLERES SEMINARIOS'!D163</f>
        <v>9866.6</v>
      </c>
      <c r="N23" s="260">
        <v>1</v>
      </c>
      <c r="O23" s="332">
        <f>+'1. TALLERES SEMINARIOS'!D192</f>
        <v>1959.3</v>
      </c>
      <c r="P23" s="369">
        <f t="shared" si="0"/>
        <v>4</v>
      </c>
      <c r="Q23" s="370">
        <f t="shared" si="1"/>
        <v>72113.65833333334</v>
      </c>
      <c r="R23" s="646" t="s">
        <v>2096</v>
      </c>
      <c r="S23" s="646" t="s">
        <v>1757</v>
      </c>
      <c r="T23" s="646" t="s">
        <v>1770</v>
      </c>
      <c r="U23" s="707" t="s">
        <v>1779</v>
      </c>
    </row>
    <row r="24" spans="1:21" ht="74.25" customHeight="1" x14ac:dyDescent="0.25">
      <c r="A24" s="582"/>
      <c r="B24" s="584"/>
      <c r="C24" s="713"/>
      <c r="D24" s="699"/>
      <c r="E24" s="627" t="s">
        <v>1775</v>
      </c>
      <c r="F24" s="333" t="s">
        <v>1776</v>
      </c>
      <c r="G24" s="627" t="s">
        <v>1777</v>
      </c>
      <c r="H24" s="260"/>
      <c r="I24" s="260"/>
      <c r="J24" s="645"/>
      <c r="K24" s="260"/>
      <c r="L24" s="260">
        <v>1</v>
      </c>
      <c r="M24" s="332">
        <f>+'1. TALLERES SEMINARIOS'!D224</f>
        <v>1834.3</v>
      </c>
      <c r="N24" s="260">
        <v>2</v>
      </c>
      <c r="O24" s="332">
        <f>+'1. TALLERES SEMINARIOS'!D243+'1. TALLERES SEMINARIOS'!D266</f>
        <v>11868.6</v>
      </c>
      <c r="P24" s="369">
        <f t="shared" si="0"/>
        <v>3</v>
      </c>
      <c r="Q24" s="370">
        <f t="shared" si="1"/>
        <v>13702.9</v>
      </c>
      <c r="R24" s="648"/>
      <c r="S24" s="648"/>
      <c r="T24" s="648"/>
      <c r="U24" s="713"/>
    </row>
    <row r="25" spans="1:21" ht="31.5" x14ac:dyDescent="0.25">
      <c r="A25" s="582"/>
      <c r="B25" s="584" t="s">
        <v>1393</v>
      </c>
      <c r="C25" s="707"/>
      <c r="D25" s="698" t="s">
        <v>1780</v>
      </c>
      <c r="E25" s="698" t="s">
        <v>1781</v>
      </c>
      <c r="F25" s="707" t="s">
        <v>1782</v>
      </c>
      <c r="G25" s="627" t="s">
        <v>1783</v>
      </c>
      <c r="H25" s="260">
        <v>1</v>
      </c>
      <c r="I25" s="260"/>
      <c r="J25" s="645"/>
      <c r="K25" s="260"/>
      <c r="L25" s="260"/>
      <c r="M25" s="332"/>
      <c r="N25" s="260"/>
      <c r="O25" s="332"/>
      <c r="P25" s="369">
        <f t="shared" si="0"/>
        <v>1</v>
      </c>
      <c r="Q25" s="370">
        <f t="shared" si="1"/>
        <v>0</v>
      </c>
      <c r="R25" s="646" t="s">
        <v>1788</v>
      </c>
      <c r="S25" s="646" t="s">
        <v>1789</v>
      </c>
      <c r="T25" s="646" t="s">
        <v>1790</v>
      </c>
      <c r="U25" s="707" t="s">
        <v>1722</v>
      </c>
    </row>
    <row r="26" spans="1:21" ht="78.75" x14ac:dyDescent="0.25">
      <c r="A26" s="582"/>
      <c r="B26" s="584"/>
      <c r="C26" s="708"/>
      <c r="D26" s="700"/>
      <c r="E26" s="699"/>
      <c r="F26" s="713"/>
      <c r="G26" s="627" t="s">
        <v>1784</v>
      </c>
      <c r="H26" s="260">
        <v>1</v>
      </c>
      <c r="I26" s="260"/>
      <c r="J26" s="645"/>
      <c r="K26" s="260"/>
      <c r="L26" s="260"/>
      <c r="M26" s="332"/>
      <c r="N26" s="260"/>
      <c r="O26" s="332"/>
      <c r="P26" s="369">
        <f t="shared" si="0"/>
        <v>1</v>
      </c>
      <c r="Q26" s="370">
        <f t="shared" si="1"/>
        <v>0</v>
      </c>
      <c r="R26" s="647"/>
      <c r="S26" s="647"/>
      <c r="T26" s="647"/>
      <c r="U26" s="708"/>
    </row>
    <row r="27" spans="1:21" ht="78.75" x14ac:dyDescent="0.25">
      <c r="A27" s="582"/>
      <c r="B27" s="584"/>
      <c r="C27" s="713"/>
      <c r="D27" s="699"/>
      <c r="E27" s="627" t="s">
        <v>1785</v>
      </c>
      <c r="F27" s="333" t="s">
        <v>1786</v>
      </c>
      <c r="G27" s="627" t="s">
        <v>1787</v>
      </c>
      <c r="H27" s="260"/>
      <c r="I27" s="260"/>
      <c r="J27" s="645"/>
      <c r="K27" s="260"/>
      <c r="L27" s="260"/>
      <c r="M27" s="332"/>
      <c r="N27" s="260">
        <v>2</v>
      </c>
      <c r="O27" s="332"/>
      <c r="P27" s="369">
        <f t="shared" si="0"/>
        <v>2</v>
      </c>
      <c r="Q27" s="370">
        <f t="shared" si="1"/>
        <v>0</v>
      </c>
      <c r="R27" s="648"/>
      <c r="S27" s="648"/>
      <c r="T27" s="648"/>
      <c r="U27" s="713"/>
    </row>
    <row r="28" spans="1:21" ht="15.75" x14ac:dyDescent="0.25">
      <c r="A28" s="271"/>
      <c r="B28" s="272"/>
      <c r="C28" s="271" t="s">
        <v>1394</v>
      </c>
      <c r="D28" s="272"/>
      <c r="E28" s="272"/>
      <c r="F28" s="272"/>
      <c r="G28" s="273"/>
      <c r="H28" s="235">
        <f t="shared" ref="H28:Q28" si="2">SUM(H8:H27)</f>
        <v>31.729999999999997</v>
      </c>
      <c r="I28" s="235">
        <f t="shared" si="2"/>
        <v>154970</v>
      </c>
      <c r="J28" s="235">
        <f t="shared" si="2"/>
        <v>35.03</v>
      </c>
      <c r="K28" s="235">
        <f t="shared" si="2"/>
        <v>259031.05833333332</v>
      </c>
      <c r="L28" s="235">
        <f t="shared" si="2"/>
        <v>40.699999999999996</v>
      </c>
      <c r="M28" s="235">
        <f t="shared" si="2"/>
        <v>383534.78599999996</v>
      </c>
      <c r="N28" s="235">
        <f t="shared" si="2"/>
        <v>38.54</v>
      </c>
      <c r="O28" s="235">
        <f t="shared" si="2"/>
        <v>406795.49999999994</v>
      </c>
      <c r="P28" s="235">
        <f t="shared" si="2"/>
        <v>142</v>
      </c>
      <c r="Q28" s="235">
        <f t="shared" si="2"/>
        <v>1204331.3443333334</v>
      </c>
      <c r="R28" s="236"/>
      <c r="S28" s="236"/>
      <c r="T28" s="236"/>
      <c r="U28" s="236"/>
    </row>
    <row r="29" spans="1:21" ht="15.75" x14ac:dyDescent="0.25">
      <c r="A29" s="237"/>
      <c r="B29" s="238"/>
      <c r="C29" s="238"/>
      <c r="D29" s="238"/>
      <c r="E29" s="238"/>
      <c r="F29" s="239"/>
      <c r="G29" s="238"/>
      <c r="H29" s="238"/>
      <c r="I29" s="238"/>
      <c r="J29" s="238"/>
      <c r="K29" s="238"/>
      <c r="L29" s="238"/>
      <c r="M29" s="238"/>
      <c r="N29" s="238"/>
      <c r="O29" s="238"/>
      <c r="P29" s="353"/>
      <c r="Q29" s="353"/>
      <c r="R29" s="238"/>
      <c r="S29" s="238"/>
      <c r="T29" s="238"/>
      <c r="U29" s="238"/>
    </row>
    <row r="30" spans="1:21" ht="15.75" x14ac:dyDescent="0.25">
      <c r="A30" s="237"/>
      <c r="B30" s="238"/>
      <c r="C30" s="238"/>
      <c r="D30" s="238"/>
      <c r="E30" s="238"/>
      <c r="F30" s="239"/>
      <c r="G30" s="238"/>
      <c r="H30" s="238"/>
      <c r="I30" s="238"/>
      <c r="J30" s="238"/>
      <c r="K30" s="238"/>
      <c r="L30" s="238"/>
      <c r="M30" s="238"/>
      <c r="N30" s="238"/>
      <c r="O30" s="238"/>
      <c r="P30" s="353"/>
      <c r="Q30" s="353"/>
      <c r="R30" s="238"/>
      <c r="S30" s="238"/>
      <c r="T30" s="238"/>
      <c r="U30" s="238"/>
    </row>
    <row r="31" spans="1:21" ht="15.75" x14ac:dyDescent="0.25">
      <c r="A31" s="237"/>
      <c r="B31" s="238"/>
      <c r="C31" s="238"/>
      <c r="D31" s="238"/>
      <c r="E31" s="238"/>
      <c r="F31" s="239"/>
      <c r="G31" s="238"/>
      <c r="H31" s="238"/>
      <c r="I31" s="238"/>
      <c r="J31" s="238"/>
      <c r="K31" s="238"/>
      <c r="L31" s="238"/>
      <c r="M31" s="238"/>
      <c r="N31" s="238"/>
      <c r="O31" s="238"/>
      <c r="P31" s="353"/>
      <c r="Q31" s="353"/>
      <c r="R31" s="238"/>
      <c r="S31" s="238"/>
      <c r="T31" s="238"/>
      <c r="U31" s="238"/>
    </row>
    <row r="32" spans="1:21" ht="15.75" x14ac:dyDescent="0.25">
      <c r="A32" s="237"/>
      <c r="B32" s="238"/>
      <c r="C32" s="238"/>
      <c r="D32" s="238"/>
      <c r="E32" s="238"/>
      <c r="F32" s="239"/>
      <c r="G32" s="238"/>
      <c r="H32" s="238"/>
      <c r="I32" s="238"/>
      <c r="J32" s="238"/>
      <c r="K32" s="238"/>
      <c r="L32" s="238"/>
      <c r="M32" s="238"/>
      <c r="N32" s="238"/>
      <c r="O32" s="238"/>
      <c r="P32" s="353"/>
      <c r="Q32" s="353"/>
      <c r="R32" s="238"/>
      <c r="S32" s="238"/>
      <c r="T32" s="238"/>
      <c r="U32" s="238"/>
    </row>
    <row r="33" spans="1:21" ht="15.75" x14ac:dyDescent="0.25">
      <c r="A33" s="237"/>
      <c r="B33" s="238"/>
      <c r="C33" s="238"/>
      <c r="D33" s="238"/>
      <c r="E33" s="238"/>
      <c r="F33" s="239"/>
      <c r="G33" s="238"/>
      <c r="H33" s="238"/>
      <c r="I33" s="238"/>
      <c r="J33" s="238"/>
      <c r="K33" s="238"/>
      <c r="L33" s="238"/>
      <c r="M33" s="238"/>
      <c r="N33" s="238"/>
      <c r="O33" s="238"/>
      <c r="P33" s="353"/>
      <c r="Q33" s="353"/>
      <c r="R33" s="238"/>
      <c r="S33" s="238"/>
      <c r="T33" s="238"/>
      <c r="U33" s="238"/>
    </row>
    <row r="34" spans="1:21" ht="15.75" x14ac:dyDescent="0.25">
      <c r="A34" s="237"/>
      <c r="B34" s="238"/>
      <c r="C34" s="238"/>
      <c r="D34" s="238"/>
      <c r="E34" s="238"/>
      <c r="F34" s="239"/>
      <c r="G34" s="238"/>
      <c r="H34" s="238"/>
      <c r="I34" s="238"/>
      <c r="J34" s="238"/>
      <c r="K34" s="238"/>
      <c r="L34" s="238"/>
      <c r="M34" s="238"/>
      <c r="N34" s="238"/>
      <c r="O34" s="238"/>
      <c r="P34" s="353"/>
      <c r="Q34" s="353"/>
      <c r="R34" s="238"/>
      <c r="S34" s="238"/>
      <c r="T34" s="238"/>
      <c r="U34" s="238"/>
    </row>
    <row r="35" spans="1:21" ht="15" x14ac:dyDescent="0.25">
      <c r="C35" s="465"/>
    </row>
    <row r="47" spans="1:21" x14ac:dyDescent="0.25">
      <c r="A47" s="233"/>
      <c r="F47" s="233"/>
    </row>
    <row r="48" spans="1:21" x14ac:dyDescent="0.25">
      <c r="A48" s="233"/>
      <c r="F48" s="233"/>
    </row>
    <row r="49" spans="1:6" x14ac:dyDescent="0.25">
      <c r="A49" s="233"/>
      <c r="F49" s="233"/>
    </row>
    <row r="50" spans="1:6" x14ac:dyDescent="0.25">
      <c r="A50" s="233"/>
      <c r="F50" s="233"/>
    </row>
    <row r="51" spans="1:6" x14ac:dyDescent="0.25">
      <c r="A51" s="233"/>
      <c r="F51" s="233"/>
    </row>
    <row r="52" spans="1:6" x14ac:dyDescent="0.25">
      <c r="A52" s="233"/>
      <c r="F52" s="233"/>
    </row>
    <row r="53" spans="1:6" x14ac:dyDescent="0.25">
      <c r="A53" s="233"/>
      <c r="F53" s="233"/>
    </row>
    <row r="54" spans="1:6" x14ac:dyDescent="0.25">
      <c r="A54" s="233"/>
      <c r="F54" s="233"/>
    </row>
    <row r="55" spans="1:6" x14ac:dyDescent="0.25">
      <c r="A55" s="233"/>
      <c r="F55" s="233"/>
    </row>
    <row r="56" spans="1:6" x14ac:dyDescent="0.25">
      <c r="A56" s="233"/>
      <c r="F56" s="233"/>
    </row>
    <row r="57" spans="1:6" x14ac:dyDescent="0.25">
      <c r="A57" s="233"/>
      <c r="F57" s="233"/>
    </row>
    <row r="58" spans="1:6" x14ac:dyDescent="0.25">
      <c r="A58" s="233"/>
      <c r="F58" s="233"/>
    </row>
    <row r="59" spans="1:6" x14ac:dyDescent="0.25">
      <c r="A59" s="233"/>
      <c r="F59" s="233"/>
    </row>
    <row r="60" spans="1:6" x14ac:dyDescent="0.25">
      <c r="A60" s="233"/>
      <c r="F60" s="233"/>
    </row>
    <row r="61" spans="1:6" x14ac:dyDescent="0.25">
      <c r="A61" s="233"/>
      <c r="F61" s="233"/>
    </row>
    <row r="62" spans="1:6" x14ac:dyDescent="0.25">
      <c r="A62" s="233"/>
      <c r="F62" s="233"/>
    </row>
    <row r="63" spans="1:6" x14ac:dyDescent="0.25">
      <c r="A63" s="233"/>
      <c r="F63" s="233"/>
    </row>
    <row r="64" spans="1:6" x14ac:dyDescent="0.25">
      <c r="A64" s="233"/>
      <c r="F64" s="233"/>
    </row>
    <row r="65" spans="1:6" x14ac:dyDescent="0.25">
      <c r="A65" s="233"/>
      <c r="F65" s="233"/>
    </row>
    <row r="66" spans="1:6" x14ac:dyDescent="0.25">
      <c r="A66" s="233"/>
      <c r="F66" s="233"/>
    </row>
    <row r="67" spans="1:6" x14ac:dyDescent="0.25">
      <c r="A67" s="233"/>
      <c r="F67" s="233"/>
    </row>
    <row r="68" spans="1:6" x14ac:dyDescent="0.25">
      <c r="A68" s="233"/>
      <c r="F68" s="233"/>
    </row>
    <row r="69" spans="1:6" x14ac:dyDescent="0.25">
      <c r="A69" s="233"/>
      <c r="F69" s="233"/>
    </row>
    <row r="70" spans="1:6" x14ac:dyDescent="0.25">
      <c r="A70" s="233"/>
      <c r="F70" s="233"/>
    </row>
    <row r="71" spans="1:6" x14ac:dyDescent="0.25">
      <c r="A71" s="233"/>
      <c r="F71" s="233"/>
    </row>
    <row r="72" spans="1:6" x14ac:dyDescent="0.25">
      <c r="A72" s="233"/>
      <c r="F72" s="233"/>
    </row>
    <row r="73" spans="1:6" x14ac:dyDescent="0.25">
      <c r="A73" s="233"/>
      <c r="F73" s="233"/>
    </row>
    <row r="74" spans="1:6" x14ac:dyDescent="0.25">
      <c r="A74" s="233"/>
      <c r="F74" s="233"/>
    </row>
    <row r="75" spans="1:6" x14ac:dyDescent="0.25">
      <c r="A75" s="233"/>
      <c r="F75" s="233"/>
    </row>
    <row r="76" spans="1:6" x14ac:dyDescent="0.25">
      <c r="A76" s="233"/>
      <c r="F76" s="233"/>
    </row>
    <row r="77" spans="1:6" x14ac:dyDescent="0.25">
      <c r="A77" s="233"/>
      <c r="F77" s="233"/>
    </row>
    <row r="78" spans="1:6" x14ac:dyDescent="0.25">
      <c r="A78" s="233"/>
      <c r="F78" s="233"/>
    </row>
    <row r="79" spans="1:6" x14ac:dyDescent="0.25">
      <c r="A79" s="233"/>
      <c r="F79" s="233"/>
    </row>
    <row r="80" spans="1:6" x14ac:dyDescent="0.25">
      <c r="A80" s="233"/>
      <c r="F80" s="233"/>
    </row>
    <row r="81" spans="1:6" x14ac:dyDescent="0.25">
      <c r="A81" s="233"/>
      <c r="F81" s="233"/>
    </row>
    <row r="82" spans="1:6" x14ac:dyDescent="0.25">
      <c r="A82" s="233"/>
      <c r="F82" s="233"/>
    </row>
    <row r="83" spans="1:6" x14ac:dyDescent="0.25">
      <c r="A83" s="233"/>
      <c r="F83" s="233"/>
    </row>
    <row r="84" spans="1:6" x14ac:dyDescent="0.25">
      <c r="A84" s="233"/>
      <c r="F84" s="233"/>
    </row>
    <row r="85" spans="1:6" x14ac:dyDescent="0.25">
      <c r="A85" s="233"/>
      <c r="F85" s="233"/>
    </row>
    <row r="86" spans="1:6" x14ac:dyDescent="0.25">
      <c r="A86" s="233"/>
      <c r="F86" s="233"/>
    </row>
    <row r="87" spans="1:6" x14ac:dyDescent="0.25">
      <c r="A87" s="233"/>
      <c r="F87" s="233"/>
    </row>
    <row r="88" spans="1:6" x14ac:dyDescent="0.25">
      <c r="A88" s="233"/>
      <c r="F88" s="233"/>
    </row>
    <row r="89" spans="1:6" x14ac:dyDescent="0.25">
      <c r="A89" s="233"/>
      <c r="F89" s="233"/>
    </row>
    <row r="90" spans="1:6" x14ac:dyDescent="0.25">
      <c r="A90" s="233"/>
      <c r="F90" s="233"/>
    </row>
    <row r="91" spans="1:6" x14ac:dyDescent="0.25">
      <c r="A91" s="233"/>
      <c r="F91" s="233"/>
    </row>
    <row r="92" spans="1:6" x14ac:dyDescent="0.25">
      <c r="A92" s="233"/>
      <c r="F92" s="233"/>
    </row>
    <row r="93" spans="1:6" x14ac:dyDescent="0.25">
      <c r="A93" s="233"/>
      <c r="F93" s="233"/>
    </row>
    <row r="94" spans="1:6" x14ac:dyDescent="0.25">
      <c r="A94" s="233"/>
      <c r="F94" s="233"/>
    </row>
    <row r="95" spans="1:6" x14ac:dyDescent="0.25">
      <c r="A95" s="233"/>
      <c r="F95" s="233"/>
    </row>
    <row r="96" spans="1:6" x14ac:dyDescent="0.25">
      <c r="A96" s="233"/>
      <c r="F96" s="233"/>
    </row>
    <row r="97" spans="1:6" x14ac:dyDescent="0.25">
      <c r="A97" s="233"/>
      <c r="F97" s="233"/>
    </row>
    <row r="98" spans="1:6" x14ac:dyDescent="0.25">
      <c r="A98" s="233"/>
      <c r="F98" s="233"/>
    </row>
    <row r="99" spans="1:6" x14ac:dyDescent="0.25">
      <c r="A99" s="233"/>
      <c r="F99" s="233"/>
    </row>
    <row r="100" spans="1:6" x14ac:dyDescent="0.25">
      <c r="A100" s="233"/>
      <c r="F100" s="233"/>
    </row>
    <row r="101" spans="1:6" x14ac:dyDescent="0.25">
      <c r="A101" s="233"/>
      <c r="F101" s="233"/>
    </row>
    <row r="102" spans="1:6" x14ac:dyDescent="0.25">
      <c r="A102" s="233"/>
      <c r="F102" s="233"/>
    </row>
    <row r="103" spans="1:6" x14ac:dyDescent="0.25">
      <c r="A103" s="233"/>
      <c r="F103" s="233"/>
    </row>
    <row r="104" spans="1:6" x14ac:dyDescent="0.25">
      <c r="A104" s="233"/>
      <c r="F104" s="233"/>
    </row>
    <row r="105" spans="1:6" x14ac:dyDescent="0.25">
      <c r="A105" s="233"/>
      <c r="F105" s="233"/>
    </row>
    <row r="106" spans="1:6" x14ac:dyDescent="0.25">
      <c r="A106" s="233"/>
      <c r="F106" s="233"/>
    </row>
    <row r="107" spans="1:6" x14ac:dyDescent="0.25">
      <c r="A107" s="233"/>
      <c r="F107" s="233"/>
    </row>
    <row r="108" spans="1:6" x14ac:dyDescent="0.25">
      <c r="A108" s="233"/>
      <c r="F108" s="233"/>
    </row>
    <row r="109" spans="1:6" x14ac:dyDescent="0.25">
      <c r="A109" s="233"/>
      <c r="F109" s="233"/>
    </row>
    <row r="110" spans="1:6" x14ac:dyDescent="0.25">
      <c r="A110" s="233"/>
      <c r="F110" s="233"/>
    </row>
    <row r="111" spans="1:6" x14ac:dyDescent="0.25">
      <c r="A111" s="233"/>
      <c r="F111" s="233"/>
    </row>
    <row r="112" spans="1:6" x14ac:dyDescent="0.25">
      <c r="A112" s="233"/>
      <c r="F112" s="233"/>
    </row>
    <row r="113" spans="1:6" x14ac:dyDescent="0.25">
      <c r="A113" s="233"/>
      <c r="F113" s="233"/>
    </row>
    <row r="114" spans="1:6" x14ac:dyDescent="0.25">
      <c r="A114" s="233"/>
      <c r="F114" s="233"/>
    </row>
    <row r="115" spans="1:6" x14ac:dyDescent="0.25">
      <c r="A115" s="233"/>
      <c r="F115" s="233"/>
    </row>
  </sheetData>
  <mergeCells count="71">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27"/>
    <mergeCell ref="B14:B16"/>
    <mergeCell ref="C4:C6"/>
    <mergeCell ref="B8:B13"/>
    <mergeCell ref="B17:B22"/>
    <mergeCell ref="B23:B24"/>
    <mergeCell ref="B25:B27"/>
    <mergeCell ref="C8:C9"/>
    <mergeCell ref="C17:C22"/>
    <mergeCell ref="C14:C16"/>
    <mergeCell ref="C10:C12"/>
    <mergeCell ref="C25:C27"/>
    <mergeCell ref="S10:S12"/>
    <mergeCell ref="T10:T12"/>
    <mergeCell ref="U10:U12"/>
    <mergeCell ref="D8:D9"/>
    <mergeCell ref="E8:E9"/>
    <mergeCell ref="F8:F9"/>
    <mergeCell ref="D10:D12"/>
    <mergeCell ref="F10:F11"/>
    <mergeCell ref="R10:R12"/>
    <mergeCell ref="M15:M16"/>
    <mergeCell ref="N15:N16"/>
    <mergeCell ref="O15:O16"/>
    <mergeCell ref="D17:D22"/>
    <mergeCell ref="E17:E21"/>
    <mergeCell ref="F17:F22"/>
    <mergeCell ref="H15:H16"/>
    <mergeCell ref="I15:I16"/>
    <mergeCell ref="J15:J16"/>
    <mergeCell ref="K15:K16"/>
    <mergeCell ref="L15:L16"/>
    <mergeCell ref="D15:D16"/>
    <mergeCell ref="E15:E16"/>
    <mergeCell ref="F15:F16"/>
    <mergeCell ref="G15:G16"/>
    <mergeCell ref="P15:P16"/>
    <mergeCell ref="Q15:Q16"/>
    <mergeCell ref="R17:R21"/>
    <mergeCell ref="S17:S21"/>
    <mergeCell ref="T17:T21"/>
    <mergeCell ref="U17:U21"/>
    <mergeCell ref="D23:D24"/>
    <mergeCell ref="C23:C24"/>
    <mergeCell ref="R23:R24"/>
    <mergeCell ref="S23:S24"/>
    <mergeCell ref="T23:T24"/>
    <mergeCell ref="U23:U24"/>
    <mergeCell ref="R25:R27"/>
    <mergeCell ref="S25:S27"/>
    <mergeCell ref="T25:T27"/>
    <mergeCell ref="U25:U27"/>
    <mergeCell ref="D25:D27"/>
    <mergeCell ref="E25:E26"/>
    <mergeCell ref="F25:F2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0 C13:C14 C17 C23 C25">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165"/>
  <sheetViews>
    <sheetView showGridLines="0" zoomScale="60" zoomScaleNormal="60" workbookViewId="0">
      <pane ySplit="7" topLeftCell="A8" activePane="bottomLeft" state="frozen"/>
      <selection activeCell="A7" sqref="A7"/>
      <selection pane="bottomLeft" activeCell="J11" sqref="J11"/>
    </sheetView>
  </sheetViews>
  <sheetFormatPr baseColWidth="10" defaultColWidth="11.42578125" defaultRowHeight="12.75" x14ac:dyDescent="0.25"/>
  <cols>
    <col min="1" max="1" width="25.5703125" style="242" customWidth="1"/>
    <col min="2" max="2" width="38.5703125" style="242" customWidth="1"/>
    <col min="3" max="3" width="46.28515625" style="242" customWidth="1"/>
    <col min="4" max="4" width="33.140625" style="242" customWidth="1"/>
    <col min="5" max="5" width="35.140625" style="242" customWidth="1"/>
    <col min="6" max="6" width="27.42578125" style="241" customWidth="1"/>
    <col min="7" max="7" width="40.140625" style="242" customWidth="1"/>
    <col min="8" max="8" width="15.28515625" style="242" customWidth="1"/>
    <col min="9" max="9" width="16" style="242" customWidth="1"/>
    <col min="10" max="10" width="15.28515625" style="242" customWidth="1"/>
    <col min="11" max="11" width="18.5703125" style="242" customWidth="1"/>
    <col min="12" max="12" width="15.28515625" style="242" customWidth="1"/>
    <col min="13" max="13" width="15.85546875" style="242" customWidth="1"/>
    <col min="14" max="14" width="15.28515625" style="242" customWidth="1"/>
    <col min="15" max="15" width="15" style="242" customWidth="1"/>
    <col min="16" max="16" width="15.28515625" style="242" customWidth="1"/>
    <col min="17" max="17" width="17" style="242" bestFit="1" customWidth="1"/>
    <col min="18" max="18" width="35.5703125" style="242" customWidth="1"/>
    <col min="19" max="19" width="24" style="240" customWidth="1"/>
    <col min="20" max="20" width="29.85546875" style="240" customWidth="1"/>
    <col min="21" max="21" width="30.28515625" style="242" customWidth="1"/>
    <col min="22" max="16384" width="11.42578125" style="242"/>
  </cols>
  <sheetData>
    <row r="1" spans="1:36" ht="18.75" customHeight="1" x14ac:dyDescent="0.25">
      <c r="F1" s="268"/>
      <c r="H1" s="263" t="s">
        <v>1395</v>
      </c>
      <c r="J1" s="263"/>
      <c r="K1" s="263"/>
      <c r="L1" s="263"/>
      <c r="M1" s="467" t="s">
        <v>1396</v>
      </c>
      <c r="N1" s="467" t="s">
        <v>1397</v>
      </c>
      <c r="O1" s="467" t="s">
        <v>1398</v>
      </c>
      <c r="P1" s="467" t="s">
        <v>1399</v>
      </c>
      <c r="Q1" s="467" t="s">
        <v>1400</v>
      </c>
      <c r="R1" s="467" t="s">
        <v>1401</v>
      </c>
      <c r="S1" s="467" t="s">
        <v>1402</v>
      </c>
      <c r="T1" s="467" t="s">
        <v>1403</v>
      </c>
      <c r="U1" s="467" t="s">
        <v>1404</v>
      </c>
      <c r="V1" s="467" t="s">
        <v>1405</v>
      </c>
      <c r="W1" s="467" t="s">
        <v>1406</v>
      </c>
      <c r="X1" s="467" t="s">
        <v>1407</v>
      </c>
      <c r="Y1" s="467" t="s">
        <v>1408</v>
      </c>
      <c r="Z1" s="467" t="s">
        <v>1409</v>
      </c>
      <c r="AA1" s="467" t="s">
        <v>1410</v>
      </c>
      <c r="AB1" s="467" t="s">
        <v>1411</v>
      </c>
      <c r="AC1" s="467" t="s">
        <v>1412</v>
      </c>
      <c r="AD1" s="467" t="s">
        <v>1413</v>
      </c>
      <c r="AE1" s="467" t="s">
        <v>1414</v>
      </c>
      <c r="AF1" s="467" t="s">
        <v>1415</v>
      </c>
      <c r="AG1" s="467" t="s">
        <v>1416</v>
      </c>
      <c r="AH1" s="467" t="s">
        <v>1417</v>
      </c>
      <c r="AI1" s="467" t="s">
        <v>1418</v>
      </c>
      <c r="AJ1" s="467" t="s">
        <v>1419</v>
      </c>
    </row>
    <row r="2" spans="1:36" ht="18.75" x14ac:dyDescent="0.25">
      <c r="A2" s="248" t="s">
        <v>1420</v>
      </c>
      <c r="F2" s="268"/>
      <c r="H2" s="263"/>
      <c r="J2" s="263"/>
      <c r="K2" s="263"/>
      <c r="L2" s="263"/>
      <c r="M2" s="263"/>
      <c r="N2" s="263"/>
      <c r="O2" s="263"/>
      <c r="P2" s="263"/>
      <c r="Q2" s="263"/>
      <c r="R2" s="263"/>
      <c r="S2" s="263"/>
      <c r="T2" s="263"/>
      <c r="U2" s="263"/>
      <c r="V2" s="263"/>
      <c r="W2" s="263"/>
      <c r="X2" s="263"/>
      <c r="Y2" s="263"/>
      <c r="Z2" s="263"/>
      <c r="AA2" s="263"/>
    </row>
    <row r="3" spans="1:36" ht="18.75" x14ac:dyDescent="0.25">
      <c r="A3" s="295" t="s">
        <v>1421</v>
      </c>
      <c r="F3" s="268"/>
      <c r="H3" s="263"/>
      <c r="J3" s="263"/>
      <c r="K3" s="263"/>
      <c r="L3" s="263"/>
      <c r="M3" s="263"/>
      <c r="N3" s="263"/>
      <c r="O3" s="263"/>
      <c r="P3" s="263"/>
      <c r="Q3" s="263"/>
      <c r="R3" s="263"/>
      <c r="S3" s="263"/>
      <c r="T3" s="263"/>
      <c r="U3" s="263"/>
      <c r="V3" s="263"/>
      <c r="W3" s="263"/>
      <c r="X3" s="263"/>
      <c r="Y3" s="263"/>
      <c r="Z3" s="263"/>
      <c r="AA3" s="263"/>
    </row>
    <row r="4" spans="1:36" ht="15" x14ac:dyDescent="0.25">
      <c r="A4" s="342" t="s">
        <v>1422</v>
      </c>
      <c r="B4" s="248"/>
      <c r="C4" s="248"/>
      <c r="D4" s="248"/>
      <c r="E4" s="248"/>
      <c r="F4" s="229"/>
      <c r="G4" s="248"/>
      <c r="H4" s="248"/>
      <c r="I4" s="248"/>
      <c r="J4" s="248"/>
      <c r="K4" s="248"/>
      <c r="L4" s="248"/>
      <c r="M4" s="248"/>
      <c r="N4" s="248"/>
      <c r="O4" s="248"/>
      <c r="P4" s="248"/>
      <c r="Q4" s="248"/>
      <c r="R4" s="248"/>
      <c r="S4" s="248"/>
      <c r="T4" s="248"/>
      <c r="U4" s="248"/>
    </row>
    <row r="5" spans="1:36" s="65" customFormat="1" ht="23.25" customHeight="1" x14ac:dyDescent="0.25">
      <c r="A5" s="550" t="s">
        <v>1348</v>
      </c>
      <c r="B5" s="552" t="s">
        <v>1349</v>
      </c>
      <c r="C5" s="562" t="s">
        <v>1350</v>
      </c>
      <c r="D5" s="562" t="s">
        <v>1351</v>
      </c>
      <c r="E5" s="562" t="s">
        <v>1352</v>
      </c>
      <c r="F5" s="562" t="s">
        <v>1309</v>
      </c>
      <c r="G5" s="562" t="s">
        <v>1353</v>
      </c>
      <c r="H5" s="565" t="s">
        <v>1354</v>
      </c>
      <c r="I5" s="567"/>
      <c r="J5" s="567"/>
      <c r="K5" s="567"/>
      <c r="L5" s="567"/>
      <c r="M5" s="567"/>
      <c r="N5" s="567"/>
      <c r="O5" s="566"/>
      <c r="P5" s="571" t="s">
        <v>1355</v>
      </c>
      <c r="Q5" s="572"/>
      <c r="R5" s="552" t="s">
        <v>1356</v>
      </c>
      <c r="S5" s="552" t="s">
        <v>1357</v>
      </c>
      <c r="T5" s="552" t="s">
        <v>1358</v>
      </c>
      <c r="U5" s="568" t="s">
        <v>1359</v>
      </c>
    </row>
    <row r="6" spans="1:36" s="65" customFormat="1" ht="15" customHeight="1" x14ac:dyDescent="0.25">
      <c r="A6" s="550"/>
      <c r="B6" s="550"/>
      <c r="C6" s="563"/>
      <c r="D6" s="563"/>
      <c r="E6" s="563"/>
      <c r="F6" s="563"/>
      <c r="G6" s="563"/>
      <c r="H6" s="565" t="s">
        <v>1360</v>
      </c>
      <c r="I6" s="566"/>
      <c r="J6" s="565" t="s">
        <v>1361</v>
      </c>
      <c r="K6" s="566"/>
      <c r="L6" s="565" t="s">
        <v>1362</v>
      </c>
      <c r="M6" s="566"/>
      <c r="N6" s="565" t="s">
        <v>1363</v>
      </c>
      <c r="O6" s="566"/>
      <c r="P6" s="573"/>
      <c r="Q6" s="574"/>
      <c r="R6" s="550"/>
      <c r="S6" s="550"/>
      <c r="T6" s="550"/>
      <c r="U6" s="569"/>
    </row>
    <row r="7" spans="1:36" s="65" customFormat="1" ht="24" customHeight="1" x14ac:dyDescent="0.25">
      <c r="A7" s="551"/>
      <c r="B7" s="551"/>
      <c r="C7" s="564"/>
      <c r="D7" s="564"/>
      <c r="E7" s="564"/>
      <c r="F7" s="564"/>
      <c r="G7" s="564"/>
      <c r="H7" s="406" t="s">
        <v>1364</v>
      </c>
      <c r="I7" s="406" t="s">
        <v>35</v>
      </c>
      <c r="J7" s="406" t="s">
        <v>1364</v>
      </c>
      <c r="K7" s="406" t="s">
        <v>35</v>
      </c>
      <c r="L7" s="406" t="s">
        <v>1364</v>
      </c>
      <c r="M7" s="406" t="s">
        <v>35</v>
      </c>
      <c r="N7" s="406" t="s">
        <v>1364</v>
      </c>
      <c r="O7" s="406" t="s">
        <v>35</v>
      </c>
      <c r="P7" s="406" t="s">
        <v>1364</v>
      </c>
      <c r="Q7" s="406" t="s">
        <v>35</v>
      </c>
      <c r="R7" s="551"/>
      <c r="S7" s="551"/>
      <c r="T7" s="551"/>
      <c r="U7" s="570"/>
    </row>
    <row r="8" spans="1:36" ht="15.75" customHeight="1" x14ac:dyDescent="0.25">
      <c r="A8" s="407"/>
      <c r="B8" s="408"/>
      <c r="C8" s="409"/>
      <c r="D8" s="409"/>
      <c r="E8" s="409"/>
      <c r="F8" s="410"/>
      <c r="G8" s="409"/>
      <c r="H8" s="411"/>
      <c r="I8" s="411"/>
      <c r="J8" s="411"/>
      <c r="K8" s="411"/>
      <c r="L8" s="411"/>
      <c r="M8" s="411"/>
      <c r="N8" s="411"/>
      <c r="O8" s="411"/>
      <c r="P8" s="411"/>
      <c r="Q8" s="411"/>
      <c r="R8" s="412"/>
      <c r="S8" s="412"/>
      <c r="T8" s="412"/>
      <c r="U8" s="413"/>
    </row>
    <row r="9" spans="1:36" ht="75.75" customHeight="1" x14ac:dyDescent="0.25">
      <c r="A9" s="592" t="s">
        <v>1423</v>
      </c>
      <c r="B9" s="584" t="s">
        <v>1424</v>
      </c>
      <c r="C9" s="575"/>
      <c r="D9" s="575"/>
      <c r="E9" s="230"/>
      <c r="F9" s="575"/>
      <c r="G9" s="286">
        <v>0</v>
      </c>
      <c r="H9" s="231">
        <v>0</v>
      </c>
      <c r="I9" s="489">
        <v>0</v>
      </c>
      <c r="J9" s="324">
        <v>0</v>
      </c>
      <c r="K9" s="489">
        <v>0</v>
      </c>
      <c r="L9" s="324"/>
      <c r="M9" s="489"/>
      <c r="N9" s="324"/>
      <c r="O9" s="489"/>
      <c r="P9" s="355">
        <f t="shared" ref="P9:P35" si="0">H9+J9+L9+N9</f>
        <v>0</v>
      </c>
      <c r="Q9" s="356">
        <f t="shared" ref="Q9:Q35" si="1">I9+K9+M9+O9</f>
        <v>0</v>
      </c>
      <c r="R9" s="585" t="s">
        <v>1778</v>
      </c>
      <c r="S9" s="577" t="s">
        <v>1791</v>
      </c>
      <c r="T9" s="577" t="s">
        <v>1792</v>
      </c>
      <c r="U9" s="577" t="s">
        <v>1779</v>
      </c>
    </row>
    <row r="10" spans="1:36" ht="83.25" customHeight="1" x14ac:dyDescent="0.25">
      <c r="A10" s="593"/>
      <c r="B10" s="584"/>
      <c r="C10" s="580"/>
      <c r="D10" s="580"/>
      <c r="E10" s="230"/>
      <c r="F10" s="576"/>
      <c r="G10" s="286"/>
      <c r="H10" s="231"/>
      <c r="I10" s="489"/>
      <c r="J10" s="324"/>
      <c r="K10" s="489"/>
      <c r="L10" s="324"/>
      <c r="M10" s="489"/>
      <c r="N10" s="324"/>
      <c r="O10" s="489"/>
      <c r="P10" s="355">
        <f t="shared" si="0"/>
        <v>0</v>
      </c>
      <c r="Q10" s="356">
        <f t="shared" si="1"/>
        <v>0</v>
      </c>
      <c r="R10" s="586"/>
      <c r="S10" s="579"/>
      <c r="T10" s="579"/>
      <c r="U10" s="579"/>
    </row>
    <row r="11" spans="1:36" ht="124.5" customHeight="1" x14ac:dyDescent="0.25">
      <c r="A11" s="593"/>
      <c r="B11" s="584"/>
      <c r="C11" s="576"/>
      <c r="D11" s="576"/>
      <c r="E11" s="230"/>
      <c r="F11" s="286"/>
      <c r="G11" s="286"/>
      <c r="H11" s="231">
        <v>0</v>
      </c>
      <c r="I11" s="489">
        <v>0</v>
      </c>
      <c r="J11" s="324">
        <v>0</v>
      </c>
      <c r="K11" s="489">
        <v>0</v>
      </c>
      <c r="L11" s="324"/>
      <c r="M11" s="489"/>
      <c r="N11" s="324"/>
      <c r="O11" s="489"/>
      <c r="P11" s="355">
        <f t="shared" si="0"/>
        <v>0</v>
      </c>
      <c r="Q11" s="356">
        <f t="shared" si="1"/>
        <v>0</v>
      </c>
      <c r="R11" s="587"/>
      <c r="S11" s="230" t="s">
        <v>1757</v>
      </c>
      <c r="T11" s="230" t="s">
        <v>1770</v>
      </c>
      <c r="U11" s="230" t="s">
        <v>1779</v>
      </c>
    </row>
    <row r="12" spans="1:36" ht="15.75" hidden="1" customHeight="1" x14ac:dyDescent="0.25">
      <c r="A12" s="581" t="s">
        <v>1425</v>
      </c>
      <c r="B12" s="581" t="s">
        <v>1426</v>
      </c>
      <c r="C12" s="286"/>
      <c r="D12" s="286"/>
      <c r="E12" s="230"/>
      <c r="F12" s="286"/>
      <c r="G12" s="286"/>
      <c r="H12" s="230"/>
      <c r="I12" s="322"/>
      <c r="J12" s="322"/>
      <c r="K12" s="322"/>
      <c r="L12" s="322"/>
      <c r="M12" s="322"/>
      <c r="N12" s="322"/>
      <c r="O12" s="322"/>
      <c r="P12" s="355">
        <f t="shared" si="0"/>
        <v>0</v>
      </c>
      <c r="Q12" s="356">
        <f t="shared" si="1"/>
        <v>0</v>
      </c>
      <c r="R12" s="322"/>
      <c r="S12" s="230"/>
      <c r="T12" s="230"/>
      <c r="U12" s="230"/>
    </row>
    <row r="13" spans="1:36" ht="15.75" hidden="1" x14ac:dyDescent="0.25">
      <c r="A13" s="582"/>
      <c r="B13" s="582"/>
      <c r="C13" s="286"/>
      <c r="D13" s="286"/>
      <c r="E13" s="230"/>
      <c r="F13" s="286"/>
      <c r="G13" s="286"/>
      <c r="H13" s="230"/>
      <c r="I13" s="322"/>
      <c r="J13" s="322"/>
      <c r="K13" s="322"/>
      <c r="L13" s="322"/>
      <c r="M13" s="322"/>
      <c r="N13" s="322"/>
      <c r="O13" s="322"/>
      <c r="P13" s="355">
        <f t="shared" si="0"/>
        <v>0</v>
      </c>
      <c r="Q13" s="356">
        <f t="shared" si="1"/>
        <v>0</v>
      </c>
      <c r="R13" s="322"/>
      <c r="S13" s="230"/>
      <c r="T13" s="230"/>
      <c r="U13" s="230"/>
    </row>
    <row r="14" spans="1:36" ht="15.75" hidden="1" x14ac:dyDescent="0.25">
      <c r="A14" s="582"/>
      <c r="B14" s="582"/>
      <c r="C14" s="286"/>
      <c r="D14" s="286"/>
      <c r="E14" s="230"/>
      <c r="F14" s="286"/>
      <c r="G14" s="286"/>
      <c r="H14" s="230"/>
      <c r="I14" s="322"/>
      <c r="J14" s="322"/>
      <c r="K14" s="322"/>
      <c r="L14" s="322"/>
      <c r="M14" s="322"/>
      <c r="N14" s="322"/>
      <c r="O14" s="322"/>
      <c r="P14" s="355">
        <f t="shared" si="0"/>
        <v>0</v>
      </c>
      <c r="Q14" s="356">
        <f t="shared" si="1"/>
        <v>0</v>
      </c>
      <c r="R14" s="322"/>
      <c r="S14" s="230"/>
      <c r="T14" s="230"/>
      <c r="U14" s="230"/>
    </row>
    <row r="15" spans="1:36" ht="15.75" hidden="1" x14ac:dyDescent="0.25">
      <c r="A15" s="582"/>
      <c r="B15" s="582"/>
      <c r="C15" s="286"/>
      <c r="D15" s="286"/>
      <c r="E15" s="230"/>
      <c r="F15" s="286"/>
      <c r="G15" s="286"/>
      <c r="H15" s="230"/>
      <c r="I15" s="322"/>
      <c r="J15" s="322"/>
      <c r="K15" s="322"/>
      <c r="L15" s="322"/>
      <c r="M15" s="322"/>
      <c r="N15" s="322"/>
      <c r="O15" s="322"/>
      <c r="P15" s="355">
        <f t="shared" si="0"/>
        <v>0</v>
      </c>
      <c r="Q15" s="356">
        <f t="shared" si="1"/>
        <v>0</v>
      </c>
      <c r="R15" s="322"/>
      <c r="S15" s="230"/>
      <c r="T15" s="230"/>
      <c r="U15" s="230"/>
    </row>
    <row r="16" spans="1:36" ht="15.75" hidden="1" x14ac:dyDescent="0.25">
      <c r="A16" s="582"/>
      <c r="B16" s="582"/>
      <c r="C16" s="286"/>
      <c r="D16" s="286"/>
      <c r="E16" s="230"/>
      <c r="F16" s="286"/>
      <c r="G16" s="286"/>
      <c r="H16" s="230"/>
      <c r="I16" s="322"/>
      <c r="J16" s="322"/>
      <c r="K16" s="322"/>
      <c r="L16" s="322"/>
      <c r="M16" s="322"/>
      <c r="N16" s="322"/>
      <c r="O16" s="322"/>
      <c r="P16" s="355">
        <f t="shared" si="0"/>
        <v>0</v>
      </c>
      <c r="Q16" s="356">
        <f t="shared" si="1"/>
        <v>0</v>
      </c>
      <c r="R16" s="322"/>
      <c r="S16" s="230"/>
      <c r="T16" s="230"/>
      <c r="U16" s="230"/>
    </row>
    <row r="17" spans="1:21" ht="15.75" hidden="1" x14ac:dyDescent="0.25">
      <c r="A17" s="582"/>
      <c r="B17" s="583"/>
      <c r="C17" s="286"/>
      <c r="D17" s="286"/>
      <c r="E17" s="230"/>
      <c r="F17" s="286"/>
      <c r="G17" s="286"/>
      <c r="H17" s="230"/>
      <c r="I17" s="322"/>
      <c r="J17" s="322"/>
      <c r="K17" s="322"/>
      <c r="L17" s="322"/>
      <c r="M17" s="322"/>
      <c r="N17" s="322"/>
      <c r="O17" s="322"/>
      <c r="P17" s="355">
        <f t="shared" si="0"/>
        <v>0</v>
      </c>
      <c r="Q17" s="356">
        <f t="shared" si="1"/>
        <v>0</v>
      </c>
      <c r="R17" s="322"/>
      <c r="S17" s="230"/>
      <c r="T17" s="230"/>
      <c r="U17" s="230"/>
    </row>
    <row r="18" spans="1:21" ht="15.75" hidden="1" customHeight="1" x14ac:dyDescent="0.25">
      <c r="A18" s="582"/>
      <c r="B18" s="581" t="s">
        <v>1427</v>
      </c>
      <c r="C18" s="286"/>
      <c r="D18" s="286"/>
      <c r="E18" s="230"/>
      <c r="F18" s="286"/>
      <c r="G18" s="286"/>
      <c r="H18" s="231"/>
      <c r="I18" s="323"/>
      <c r="J18" s="324"/>
      <c r="K18" s="323"/>
      <c r="L18" s="324"/>
      <c r="M18" s="323"/>
      <c r="N18" s="324"/>
      <c r="O18" s="323"/>
      <c r="P18" s="355">
        <f t="shared" si="0"/>
        <v>0</v>
      </c>
      <c r="Q18" s="357">
        <f t="shared" si="1"/>
        <v>0</v>
      </c>
      <c r="R18" s="321"/>
      <c r="S18" s="230"/>
      <c r="T18" s="230"/>
      <c r="U18" s="230"/>
    </row>
    <row r="19" spans="1:21" ht="15.75" hidden="1" x14ac:dyDescent="0.25">
      <c r="A19" s="582"/>
      <c r="B19" s="582"/>
      <c r="C19" s="286"/>
      <c r="D19" s="286"/>
      <c r="E19" s="230"/>
      <c r="F19" s="286"/>
      <c r="G19" s="286"/>
      <c r="H19" s="231"/>
      <c r="I19" s="323"/>
      <c r="J19" s="324"/>
      <c r="K19" s="323"/>
      <c r="L19" s="324"/>
      <c r="M19" s="323"/>
      <c r="N19" s="324"/>
      <c r="O19" s="323"/>
      <c r="P19" s="355">
        <f t="shared" si="0"/>
        <v>0</v>
      </c>
      <c r="Q19" s="357">
        <f t="shared" si="1"/>
        <v>0</v>
      </c>
      <c r="R19" s="321"/>
      <c r="S19" s="230"/>
      <c r="T19" s="230"/>
      <c r="U19" s="230"/>
    </row>
    <row r="20" spans="1:21" ht="15.75" hidden="1" x14ac:dyDescent="0.25">
      <c r="A20" s="582"/>
      <c r="B20" s="582"/>
      <c r="C20" s="286"/>
      <c r="D20" s="286"/>
      <c r="E20" s="230"/>
      <c r="F20" s="286"/>
      <c r="G20" s="286"/>
      <c r="H20" s="231"/>
      <c r="I20" s="323"/>
      <c r="J20" s="324"/>
      <c r="K20" s="323"/>
      <c r="L20" s="324"/>
      <c r="M20" s="323"/>
      <c r="N20" s="324"/>
      <c r="O20" s="323"/>
      <c r="P20" s="355">
        <f t="shared" si="0"/>
        <v>0</v>
      </c>
      <c r="Q20" s="357">
        <f t="shared" si="1"/>
        <v>0</v>
      </c>
      <c r="R20" s="321"/>
      <c r="S20" s="230"/>
      <c r="T20" s="230"/>
      <c r="U20" s="230"/>
    </row>
    <row r="21" spans="1:21" ht="15.75" hidden="1" x14ac:dyDescent="0.25">
      <c r="A21" s="582"/>
      <c r="B21" s="582"/>
      <c r="C21" s="286"/>
      <c r="D21" s="286"/>
      <c r="E21" s="230"/>
      <c r="F21" s="286"/>
      <c r="G21" s="286"/>
      <c r="H21" s="230"/>
      <c r="I21" s="323"/>
      <c r="J21" s="322"/>
      <c r="K21" s="322"/>
      <c r="L21" s="322"/>
      <c r="M21" s="322"/>
      <c r="N21" s="322"/>
      <c r="O21" s="322"/>
      <c r="P21" s="355">
        <f t="shared" si="0"/>
        <v>0</v>
      </c>
      <c r="Q21" s="356">
        <f t="shared" si="1"/>
        <v>0</v>
      </c>
      <c r="R21" s="230"/>
      <c r="S21" s="230"/>
      <c r="T21" s="230"/>
      <c r="U21" s="230"/>
    </row>
    <row r="22" spans="1:21" ht="15.75" hidden="1" x14ac:dyDescent="0.25">
      <c r="A22" s="582"/>
      <c r="B22" s="582"/>
      <c r="C22" s="286"/>
      <c r="D22" s="286"/>
      <c r="E22" s="230"/>
      <c r="F22" s="286"/>
      <c r="G22" s="286"/>
      <c r="H22" s="230"/>
      <c r="I22" s="323"/>
      <c r="J22" s="322"/>
      <c r="K22" s="322"/>
      <c r="L22" s="322"/>
      <c r="M22" s="322"/>
      <c r="N22" s="322"/>
      <c r="O22" s="322"/>
      <c r="P22" s="355">
        <f t="shared" si="0"/>
        <v>0</v>
      </c>
      <c r="Q22" s="356">
        <f t="shared" si="1"/>
        <v>0</v>
      </c>
      <c r="R22" s="230"/>
      <c r="S22" s="230"/>
      <c r="T22" s="230"/>
      <c r="U22" s="230"/>
    </row>
    <row r="23" spans="1:21" ht="15.75" hidden="1" x14ac:dyDescent="0.25">
      <c r="A23" s="582"/>
      <c r="B23" s="582"/>
      <c r="C23" s="286"/>
      <c r="D23" s="286"/>
      <c r="E23" s="230"/>
      <c r="F23" s="286"/>
      <c r="G23" s="286"/>
      <c r="H23" s="230"/>
      <c r="I23" s="323"/>
      <c r="J23" s="322"/>
      <c r="K23" s="322"/>
      <c r="L23" s="322"/>
      <c r="M23" s="322"/>
      <c r="N23" s="322"/>
      <c r="O23" s="322"/>
      <c r="P23" s="355">
        <f t="shared" si="0"/>
        <v>0</v>
      </c>
      <c r="Q23" s="356">
        <f t="shared" si="1"/>
        <v>0</v>
      </c>
      <c r="R23" s="230"/>
      <c r="S23" s="230"/>
      <c r="T23" s="230"/>
      <c r="U23" s="230"/>
    </row>
    <row r="24" spans="1:21" ht="15.75" hidden="1" x14ac:dyDescent="0.25">
      <c r="A24" s="582"/>
      <c r="B24" s="584" t="s">
        <v>1428</v>
      </c>
      <c r="C24" s="286"/>
      <c r="D24" s="286"/>
      <c r="E24" s="230"/>
      <c r="F24" s="286"/>
      <c r="G24" s="286"/>
      <c r="H24" s="230"/>
      <c r="I24" s="323"/>
      <c r="J24" s="322"/>
      <c r="K24" s="322"/>
      <c r="L24" s="322"/>
      <c r="M24" s="322"/>
      <c r="N24" s="322"/>
      <c r="O24" s="322"/>
      <c r="P24" s="355">
        <f t="shared" si="0"/>
        <v>0</v>
      </c>
      <c r="Q24" s="356">
        <f t="shared" si="1"/>
        <v>0</v>
      </c>
      <c r="R24" s="230"/>
      <c r="S24" s="230"/>
      <c r="T24" s="230"/>
      <c r="U24" s="230"/>
    </row>
    <row r="25" spans="1:21" ht="15.75" hidden="1" x14ac:dyDescent="0.25">
      <c r="A25" s="582"/>
      <c r="B25" s="584"/>
      <c r="C25" s="286"/>
      <c r="D25" s="286"/>
      <c r="E25" s="230"/>
      <c r="F25" s="286"/>
      <c r="G25" s="286"/>
      <c r="H25" s="230"/>
      <c r="I25" s="323"/>
      <c r="J25" s="322"/>
      <c r="K25" s="322"/>
      <c r="L25" s="322"/>
      <c r="M25" s="322"/>
      <c r="N25" s="322"/>
      <c r="O25" s="322"/>
      <c r="P25" s="355">
        <f t="shared" si="0"/>
        <v>0</v>
      </c>
      <c r="Q25" s="356">
        <f t="shared" si="1"/>
        <v>0</v>
      </c>
      <c r="R25" s="230"/>
      <c r="S25" s="230"/>
      <c r="T25" s="230"/>
      <c r="U25" s="230"/>
    </row>
    <row r="26" spans="1:21" ht="15.75" hidden="1" x14ac:dyDescent="0.25">
      <c r="A26" s="582"/>
      <c r="B26" s="584"/>
      <c r="C26" s="286"/>
      <c r="D26" s="286"/>
      <c r="E26" s="230"/>
      <c r="F26" s="286"/>
      <c r="G26" s="286"/>
      <c r="H26" s="230"/>
      <c r="I26" s="323"/>
      <c r="J26" s="322"/>
      <c r="K26" s="322"/>
      <c r="L26" s="322"/>
      <c r="M26" s="322"/>
      <c r="N26" s="322"/>
      <c r="O26" s="322"/>
      <c r="P26" s="355">
        <f t="shared" si="0"/>
        <v>0</v>
      </c>
      <c r="Q26" s="356">
        <f t="shared" si="1"/>
        <v>0</v>
      </c>
      <c r="R26" s="230"/>
      <c r="S26" s="230"/>
      <c r="T26" s="230"/>
      <c r="U26" s="230"/>
    </row>
    <row r="27" spans="1:21" ht="15.75" hidden="1" x14ac:dyDescent="0.25">
      <c r="A27" s="582"/>
      <c r="B27" s="584"/>
      <c r="C27" s="286"/>
      <c r="D27" s="286"/>
      <c r="E27" s="230"/>
      <c r="F27" s="286"/>
      <c r="G27" s="286"/>
      <c r="H27" s="230"/>
      <c r="I27" s="323"/>
      <c r="J27" s="322"/>
      <c r="K27" s="322"/>
      <c r="L27" s="322"/>
      <c r="M27" s="322"/>
      <c r="N27" s="322"/>
      <c r="O27" s="322"/>
      <c r="P27" s="355">
        <f t="shared" si="0"/>
        <v>0</v>
      </c>
      <c r="Q27" s="356">
        <f t="shared" si="1"/>
        <v>0</v>
      </c>
      <c r="R27" s="230"/>
      <c r="S27" s="230"/>
      <c r="T27" s="230"/>
      <c r="U27" s="230"/>
    </row>
    <row r="28" spans="1:21" ht="15.75" hidden="1" x14ac:dyDescent="0.25">
      <c r="A28" s="582"/>
      <c r="B28" s="584"/>
      <c r="C28" s="286"/>
      <c r="D28" s="286"/>
      <c r="E28" s="230"/>
      <c r="F28" s="286"/>
      <c r="G28" s="286"/>
      <c r="H28" s="230"/>
      <c r="I28" s="323"/>
      <c r="J28" s="322"/>
      <c r="K28" s="322"/>
      <c r="L28" s="322"/>
      <c r="M28" s="322"/>
      <c r="N28" s="322"/>
      <c r="O28" s="322"/>
      <c r="P28" s="355">
        <f t="shared" si="0"/>
        <v>0</v>
      </c>
      <c r="Q28" s="356">
        <f t="shared" si="1"/>
        <v>0</v>
      </c>
      <c r="R28" s="230"/>
      <c r="S28" s="230"/>
      <c r="T28" s="230"/>
      <c r="U28" s="230"/>
    </row>
    <row r="29" spans="1:21" ht="15.75" hidden="1" x14ac:dyDescent="0.25">
      <c r="A29" s="582"/>
      <c r="B29" s="584" t="s">
        <v>1429</v>
      </c>
      <c r="C29" s="286"/>
      <c r="D29" s="286"/>
      <c r="E29" s="230"/>
      <c r="F29" s="286"/>
      <c r="G29" s="286"/>
      <c r="H29" s="230"/>
      <c r="I29" s="323"/>
      <c r="J29" s="322"/>
      <c r="K29" s="322"/>
      <c r="L29" s="322"/>
      <c r="M29" s="322"/>
      <c r="N29" s="322"/>
      <c r="O29" s="322"/>
      <c r="P29" s="355">
        <f t="shared" si="0"/>
        <v>0</v>
      </c>
      <c r="Q29" s="356">
        <f t="shared" si="1"/>
        <v>0</v>
      </c>
      <c r="R29" s="230"/>
      <c r="S29" s="230"/>
      <c r="T29" s="230"/>
      <c r="U29" s="230"/>
    </row>
    <row r="30" spans="1:21" ht="15.75" hidden="1" x14ac:dyDescent="0.25">
      <c r="A30" s="582"/>
      <c r="B30" s="584"/>
      <c r="C30" s="286"/>
      <c r="D30" s="286"/>
      <c r="E30" s="230"/>
      <c r="F30" s="286"/>
      <c r="G30" s="286"/>
      <c r="H30" s="230"/>
      <c r="I30" s="323"/>
      <c r="J30" s="322"/>
      <c r="K30" s="322"/>
      <c r="L30" s="322"/>
      <c r="M30" s="322"/>
      <c r="N30" s="322"/>
      <c r="O30" s="322"/>
      <c r="P30" s="355">
        <f t="shared" si="0"/>
        <v>0</v>
      </c>
      <c r="Q30" s="356">
        <f t="shared" si="1"/>
        <v>0</v>
      </c>
      <c r="R30" s="230"/>
      <c r="S30" s="230"/>
      <c r="T30" s="230"/>
      <c r="U30" s="230"/>
    </row>
    <row r="31" spans="1:21" ht="15.75" hidden="1" x14ac:dyDescent="0.25">
      <c r="A31" s="582"/>
      <c r="B31" s="584"/>
      <c r="C31" s="286"/>
      <c r="D31" s="286"/>
      <c r="E31" s="230"/>
      <c r="F31" s="286"/>
      <c r="G31" s="286"/>
      <c r="H31" s="230"/>
      <c r="I31" s="323"/>
      <c r="J31" s="322"/>
      <c r="K31" s="322"/>
      <c r="L31" s="322"/>
      <c r="M31" s="322"/>
      <c r="N31" s="322"/>
      <c r="O31" s="322"/>
      <c r="P31" s="355">
        <f t="shared" si="0"/>
        <v>0</v>
      </c>
      <c r="Q31" s="356">
        <f t="shared" si="1"/>
        <v>0</v>
      </c>
      <c r="R31" s="230"/>
      <c r="S31" s="230"/>
      <c r="T31" s="230"/>
      <c r="U31" s="230"/>
    </row>
    <row r="32" spans="1:21" ht="15.75" hidden="1" x14ac:dyDescent="0.25">
      <c r="A32" s="582"/>
      <c r="B32" s="584"/>
      <c r="C32" s="286"/>
      <c r="D32" s="286"/>
      <c r="E32" s="230"/>
      <c r="F32" s="286"/>
      <c r="G32" s="286"/>
      <c r="H32" s="230"/>
      <c r="I32" s="323"/>
      <c r="J32" s="322"/>
      <c r="K32" s="322"/>
      <c r="L32" s="322"/>
      <c r="M32" s="322"/>
      <c r="N32" s="322"/>
      <c r="O32" s="322"/>
      <c r="P32" s="355">
        <f t="shared" si="0"/>
        <v>0</v>
      </c>
      <c r="Q32" s="356">
        <f t="shared" si="1"/>
        <v>0</v>
      </c>
      <c r="R32" s="230"/>
      <c r="S32" s="230"/>
      <c r="T32" s="230"/>
      <c r="U32" s="230"/>
    </row>
    <row r="33" spans="1:21" ht="15.75" hidden="1" x14ac:dyDescent="0.25">
      <c r="A33" s="582"/>
      <c r="B33" s="584" t="s">
        <v>1430</v>
      </c>
      <c r="C33" s="286"/>
      <c r="D33" s="286"/>
      <c r="E33" s="230"/>
      <c r="F33" s="286"/>
      <c r="G33" s="286"/>
      <c r="H33" s="230"/>
      <c r="I33" s="323"/>
      <c r="J33" s="322"/>
      <c r="K33" s="322"/>
      <c r="L33" s="322"/>
      <c r="M33" s="322"/>
      <c r="N33" s="322"/>
      <c r="O33" s="322"/>
      <c r="P33" s="355">
        <f t="shared" si="0"/>
        <v>0</v>
      </c>
      <c r="Q33" s="356">
        <f t="shared" si="1"/>
        <v>0</v>
      </c>
      <c r="R33" s="230"/>
      <c r="S33" s="230"/>
      <c r="T33" s="230"/>
      <c r="U33" s="230"/>
    </row>
    <row r="34" spans="1:21" ht="15.75" hidden="1" x14ac:dyDescent="0.25">
      <c r="A34" s="582"/>
      <c r="B34" s="584"/>
      <c r="C34" s="286"/>
      <c r="D34" s="286"/>
      <c r="E34" s="230"/>
      <c r="F34" s="286"/>
      <c r="G34" s="286"/>
      <c r="H34" s="230"/>
      <c r="I34" s="323"/>
      <c r="J34" s="322"/>
      <c r="K34" s="322"/>
      <c r="L34" s="322"/>
      <c r="M34" s="322"/>
      <c r="N34" s="322"/>
      <c r="O34" s="322"/>
      <c r="P34" s="355">
        <f t="shared" si="0"/>
        <v>0</v>
      </c>
      <c r="Q34" s="356">
        <f t="shared" si="1"/>
        <v>0</v>
      </c>
      <c r="R34" s="230"/>
      <c r="S34" s="230"/>
      <c r="T34" s="230"/>
      <c r="U34" s="230"/>
    </row>
    <row r="35" spans="1:21" ht="15.75" hidden="1" x14ac:dyDescent="0.25">
      <c r="A35" s="582"/>
      <c r="B35" s="584"/>
      <c r="C35" s="286"/>
      <c r="D35" s="286"/>
      <c r="E35" s="230"/>
      <c r="F35" s="286"/>
      <c r="G35" s="286"/>
      <c r="H35" s="230"/>
      <c r="I35" s="323"/>
      <c r="J35" s="322"/>
      <c r="K35" s="322"/>
      <c r="L35" s="322"/>
      <c r="M35" s="322"/>
      <c r="N35" s="322"/>
      <c r="O35" s="322"/>
      <c r="P35" s="355">
        <f t="shared" si="0"/>
        <v>0</v>
      </c>
      <c r="Q35" s="356">
        <f t="shared" si="1"/>
        <v>0</v>
      </c>
      <c r="R35" s="230"/>
      <c r="S35" s="230"/>
      <c r="T35" s="230"/>
      <c r="U35" s="230"/>
    </row>
    <row r="36" spans="1:21" ht="15.75" hidden="1" x14ac:dyDescent="0.25">
      <c r="A36" s="582"/>
      <c r="B36" s="584"/>
      <c r="C36" s="286"/>
      <c r="D36" s="286"/>
      <c r="E36" s="230"/>
      <c r="F36" s="286"/>
      <c r="G36" s="286"/>
      <c r="H36" s="230"/>
      <c r="I36" s="323"/>
      <c r="J36" s="322"/>
      <c r="K36" s="322"/>
      <c r="L36" s="322"/>
      <c r="M36" s="322"/>
      <c r="N36" s="322"/>
      <c r="O36" s="322"/>
      <c r="P36" s="355">
        <f t="shared" ref="P36:P68" si="2">H36+J36+L36+N36</f>
        <v>0</v>
      </c>
      <c r="Q36" s="356">
        <f t="shared" ref="Q36:Q68" si="3">I36+K36+M36+O36</f>
        <v>0</v>
      </c>
      <c r="R36" s="230"/>
      <c r="S36" s="230"/>
      <c r="T36" s="230"/>
      <c r="U36" s="230"/>
    </row>
    <row r="37" spans="1:21" ht="15.75" hidden="1" x14ac:dyDescent="0.25">
      <c r="A37" s="582"/>
      <c r="B37" s="584"/>
      <c r="C37" s="286"/>
      <c r="D37" s="286"/>
      <c r="E37" s="230"/>
      <c r="F37" s="286"/>
      <c r="G37" s="286"/>
      <c r="H37" s="230"/>
      <c r="I37" s="323"/>
      <c r="J37" s="322"/>
      <c r="K37" s="322"/>
      <c r="L37" s="322"/>
      <c r="M37" s="322"/>
      <c r="N37" s="322"/>
      <c r="O37" s="322"/>
      <c r="P37" s="355">
        <f t="shared" si="2"/>
        <v>0</v>
      </c>
      <c r="Q37" s="356">
        <f t="shared" si="3"/>
        <v>0</v>
      </c>
      <c r="R37" s="230"/>
      <c r="S37" s="230"/>
      <c r="T37" s="230"/>
      <c r="U37" s="230"/>
    </row>
    <row r="38" spans="1:21" ht="15.75" hidden="1" x14ac:dyDescent="0.25">
      <c r="A38" s="581" t="s">
        <v>1423</v>
      </c>
      <c r="B38" s="584" t="s">
        <v>1431</v>
      </c>
      <c r="C38" s="286"/>
      <c r="D38" s="286"/>
      <c r="E38" s="230"/>
      <c r="F38" s="286"/>
      <c r="G38" s="286"/>
      <c r="H38" s="231"/>
      <c r="I38" s="322"/>
      <c r="J38" s="324"/>
      <c r="K38" s="322"/>
      <c r="L38" s="324"/>
      <c r="M38" s="322"/>
      <c r="N38" s="324"/>
      <c r="O38" s="322"/>
      <c r="P38" s="355">
        <f t="shared" si="2"/>
        <v>0</v>
      </c>
      <c r="Q38" s="356">
        <f t="shared" si="3"/>
        <v>0</v>
      </c>
      <c r="R38" s="322"/>
      <c r="S38" s="230"/>
      <c r="T38" s="230"/>
      <c r="U38" s="230"/>
    </row>
    <row r="39" spans="1:21" ht="15.75" hidden="1" x14ac:dyDescent="0.25">
      <c r="A39" s="582"/>
      <c r="B39" s="584"/>
      <c r="C39" s="286"/>
      <c r="D39" s="286"/>
      <c r="E39" s="230"/>
      <c r="F39" s="286"/>
      <c r="G39" s="286"/>
      <c r="H39" s="231"/>
      <c r="I39" s="322"/>
      <c r="J39" s="324"/>
      <c r="K39" s="322"/>
      <c r="L39" s="324"/>
      <c r="M39" s="322"/>
      <c r="N39" s="324"/>
      <c r="O39" s="322"/>
      <c r="P39" s="355">
        <f t="shared" si="2"/>
        <v>0</v>
      </c>
      <c r="Q39" s="356">
        <f t="shared" si="3"/>
        <v>0</v>
      </c>
      <c r="R39" s="322"/>
      <c r="S39" s="230"/>
      <c r="T39" s="230"/>
      <c r="U39" s="230"/>
    </row>
    <row r="40" spans="1:21" ht="15.75" hidden="1" x14ac:dyDescent="0.25">
      <c r="A40" s="582"/>
      <c r="B40" s="584"/>
      <c r="C40" s="286"/>
      <c r="D40" s="286"/>
      <c r="E40" s="230"/>
      <c r="F40" s="286"/>
      <c r="G40" s="286"/>
      <c r="H40" s="231"/>
      <c r="I40" s="322"/>
      <c r="J40" s="324"/>
      <c r="K40" s="322"/>
      <c r="L40" s="324"/>
      <c r="M40" s="322"/>
      <c r="N40" s="324"/>
      <c r="O40" s="322"/>
      <c r="P40" s="355">
        <f t="shared" si="2"/>
        <v>0</v>
      </c>
      <c r="Q40" s="356">
        <f t="shared" si="3"/>
        <v>0</v>
      </c>
      <c r="R40" s="322"/>
      <c r="S40" s="230"/>
      <c r="T40" s="230"/>
      <c r="U40" s="230"/>
    </row>
    <row r="41" spans="1:21" ht="15.75" hidden="1" x14ac:dyDescent="0.25">
      <c r="A41" s="582"/>
      <c r="B41" s="584"/>
      <c r="C41" s="286"/>
      <c r="D41" s="286"/>
      <c r="E41" s="230"/>
      <c r="F41" s="286"/>
      <c r="G41" s="286"/>
      <c r="H41" s="231"/>
      <c r="I41" s="322"/>
      <c r="J41" s="324"/>
      <c r="K41" s="322"/>
      <c r="L41" s="324"/>
      <c r="M41" s="322"/>
      <c r="N41" s="324"/>
      <c r="O41" s="322"/>
      <c r="P41" s="355">
        <f t="shared" si="2"/>
        <v>0</v>
      </c>
      <c r="Q41" s="356">
        <f t="shared" si="3"/>
        <v>0</v>
      </c>
      <c r="R41" s="322"/>
      <c r="S41" s="230"/>
      <c r="T41" s="230"/>
      <c r="U41" s="230"/>
    </row>
    <row r="42" spans="1:21" ht="15.75" hidden="1" x14ac:dyDescent="0.25">
      <c r="A42" s="582"/>
      <c r="B42" s="584"/>
      <c r="C42" s="286"/>
      <c r="D42" s="286"/>
      <c r="E42" s="230"/>
      <c r="F42" s="286"/>
      <c r="G42" s="286"/>
      <c r="H42" s="231"/>
      <c r="I42" s="322"/>
      <c r="J42" s="324"/>
      <c r="K42" s="322"/>
      <c r="L42" s="324"/>
      <c r="M42" s="322"/>
      <c r="N42" s="324"/>
      <c r="O42" s="322"/>
      <c r="P42" s="355">
        <f t="shared" si="2"/>
        <v>0</v>
      </c>
      <c r="Q42" s="356">
        <f t="shared" si="3"/>
        <v>0</v>
      </c>
      <c r="R42" s="322"/>
      <c r="S42" s="230"/>
      <c r="T42" s="230"/>
      <c r="U42" s="230"/>
    </row>
    <row r="43" spans="1:21" ht="15.75" hidden="1" x14ac:dyDescent="0.25">
      <c r="A43" s="582"/>
      <c r="B43" s="584"/>
      <c r="C43" s="286"/>
      <c r="D43" s="286"/>
      <c r="E43" s="230"/>
      <c r="F43" s="286"/>
      <c r="G43" s="286"/>
      <c r="H43" s="231"/>
      <c r="I43" s="322"/>
      <c r="J43" s="324"/>
      <c r="K43" s="322"/>
      <c r="L43" s="324"/>
      <c r="M43" s="322"/>
      <c r="N43" s="324"/>
      <c r="O43" s="322"/>
      <c r="P43" s="355">
        <f t="shared" si="2"/>
        <v>0</v>
      </c>
      <c r="Q43" s="356">
        <f t="shared" si="3"/>
        <v>0</v>
      </c>
      <c r="R43" s="322"/>
      <c r="S43" s="230"/>
      <c r="T43" s="230"/>
      <c r="U43" s="230"/>
    </row>
    <row r="44" spans="1:21" ht="15.75" hidden="1" customHeight="1" x14ac:dyDescent="0.25">
      <c r="A44" s="582"/>
      <c r="B44" s="584" t="s">
        <v>1432</v>
      </c>
      <c r="C44" s="286"/>
      <c r="D44" s="286"/>
      <c r="E44" s="230"/>
      <c r="F44" s="286"/>
      <c r="G44" s="286"/>
      <c r="H44" s="231"/>
      <c r="I44" s="322"/>
      <c r="J44" s="324"/>
      <c r="K44" s="322"/>
      <c r="L44" s="324"/>
      <c r="M44" s="322"/>
      <c r="N44" s="324"/>
      <c r="O44" s="322"/>
      <c r="P44" s="355">
        <f t="shared" si="2"/>
        <v>0</v>
      </c>
      <c r="Q44" s="356">
        <f t="shared" si="3"/>
        <v>0</v>
      </c>
      <c r="R44" s="322"/>
      <c r="S44" s="230"/>
      <c r="T44" s="230"/>
      <c r="U44" s="230"/>
    </row>
    <row r="45" spans="1:21" ht="15.75" hidden="1" customHeight="1" x14ac:dyDescent="0.25">
      <c r="A45" s="582"/>
      <c r="B45" s="584"/>
      <c r="C45" s="286"/>
      <c r="D45" s="286"/>
      <c r="E45" s="230"/>
      <c r="F45" s="286"/>
      <c r="G45" s="286"/>
      <c r="H45" s="231"/>
      <c r="I45" s="322"/>
      <c r="J45" s="324"/>
      <c r="K45" s="322"/>
      <c r="L45" s="324"/>
      <c r="M45" s="322"/>
      <c r="N45" s="324"/>
      <c r="O45" s="322"/>
      <c r="P45" s="355">
        <f t="shared" si="2"/>
        <v>0</v>
      </c>
      <c r="Q45" s="356">
        <f t="shared" si="3"/>
        <v>0</v>
      </c>
      <c r="R45" s="322"/>
      <c r="S45" s="230"/>
      <c r="T45" s="230"/>
      <c r="U45" s="230"/>
    </row>
    <row r="46" spans="1:21" ht="15.75" hidden="1" customHeight="1" x14ac:dyDescent="0.25">
      <c r="A46" s="582"/>
      <c r="B46" s="584"/>
      <c r="C46" s="286"/>
      <c r="D46" s="286"/>
      <c r="E46" s="230"/>
      <c r="F46" s="286"/>
      <c r="G46" s="286"/>
      <c r="H46" s="231"/>
      <c r="I46" s="322"/>
      <c r="J46" s="324"/>
      <c r="K46" s="322"/>
      <c r="L46" s="324"/>
      <c r="M46" s="322"/>
      <c r="N46" s="324"/>
      <c r="O46" s="322"/>
      <c r="P46" s="355">
        <f t="shared" si="2"/>
        <v>0</v>
      </c>
      <c r="Q46" s="356">
        <f t="shared" si="3"/>
        <v>0</v>
      </c>
      <c r="R46" s="322"/>
      <c r="S46" s="230"/>
      <c r="T46" s="230"/>
      <c r="U46" s="230"/>
    </row>
    <row r="47" spans="1:21" ht="15.75" hidden="1" customHeight="1" x14ac:dyDescent="0.25">
      <c r="A47" s="582"/>
      <c r="B47" s="584" t="s">
        <v>1433</v>
      </c>
      <c r="C47" s="286"/>
      <c r="D47" s="286"/>
      <c r="E47" s="230"/>
      <c r="F47" s="286"/>
      <c r="G47" s="286"/>
      <c r="H47" s="231"/>
      <c r="I47" s="322"/>
      <c r="J47" s="324"/>
      <c r="K47" s="322"/>
      <c r="L47" s="324"/>
      <c r="M47" s="322"/>
      <c r="N47" s="324"/>
      <c r="O47" s="322"/>
      <c r="P47" s="355">
        <f t="shared" si="2"/>
        <v>0</v>
      </c>
      <c r="Q47" s="356">
        <f t="shared" si="3"/>
        <v>0</v>
      </c>
      <c r="R47" s="322"/>
      <c r="S47" s="230"/>
      <c r="T47" s="230"/>
      <c r="U47" s="230"/>
    </row>
    <row r="48" spans="1:21" ht="15.75" hidden="1" customHeight="1" x14ac:dyDescent="0.25">
      <c r="A48" s="582"/>
      <c r="B48" s="584"/>
      <c r="C48" s="286"/>
      <c r="D48" s="286"/>
      <c r="E48" s="230"/>
      <c r="F48" s="286"/>
      <c r="G48" s="286"/>
      <c r="H48" s="231"/>
      <c r="I48" s="322"/>
      <c r="J48" s="324"/>
      <c r="K48" s="322"/>
      <c r="L48" s="324"/>
      <c r="M48" s="322"/>
      <c r="N48" s="324"/>
      <c r="O48" s="322"/>
      <c r="P48" s="355">
        <f t="shared" si="2"/>
        <v>0</v>
      </c>
      <c r="Q48" s="356">
        <f t="shared" si="3"/>
        <v>0</v>
      </c>
      <c r="R48" s="322"/>
      <c r="S48" s="230"/>
      <c r="T48" s="230"/>
      <c r="U48" s="230"/>
    </row>
    <row r="49" spans="1:21" ht="15.75" hidden="1" customHeight="1" x14ac:dyDescent="0.25">
      <c r="A49" s="582"/>
      <c r="B49" s="584"/>
      <c r="C49" s="286"/>
      <c r="D49" s="286"/>
      <c r="E49" s="230"/>
      <c r="F49" s="286"/>
      <c r="G49" s="286"/>
      <c r="H49" s="231"/>
      <c r="I49" s="322"/>
      <c r="J49" s="324"/>
      <c r="K49" s="322"/>
      <c r="L49" s="324"/>
      <c r="M49" s="322"/>
      <c r="N49" s="324"/>
      <c r="O49" s="322"/>
      <c r="P49" s="355">
        <f t="shared" si="2"/>
        <v>0</v>
      </c>
      <c r="Q49" s="356">
        <f t="shared" si="3"/>
        <v>0</v>
      </c>
      <c r="R49" s="322"/>
      <c r="S49" s="230"/>
      <c r="T49" s="230"/>
      <c r="U49" s="230"/>
    </row>
    <row r="50" spans="1:21" ht="15.75" hidden="1" customHeight="1" x14ac:dyDescent="0.25">
      <c r="A50" s="582"/>
      <c r="B50" s="584"/>
      <c r="C50" s="286"/>
      <c r="D50" s="286"/>
      <c r="E50" s="230"/>
      <c r="F50" s="286"/>
      <c r="G50" s="286"/>
      <c r="H50" s="231"/>
      <c r="I50" s="322"/>
      <c r="J50" s="324"/>
      <c r="K50" s="322"/>
      <c r="L50" s="324"/>
      <c r="M50" s="322"/>
      <c r="N50" s="324"/>
      <c r="O50" s="322"/>
      <c r="P50" s="355">
        <f t="shared" si="2"/>
        <v>0</v>
      </c>
      <c r="Q50" s="356">
        <f t="shared" si="3"/>
        <v>0</v>
      </c>
      <c r="R50" s="322"/>
      <c r="S50" s="230"/>
      <c r="T50" s="230"/>
      <c r="U50" s="230"/>
    </row>
    <row r="51" spans="1:21" ht="15.75" hidden="1" customHeight="1" x14ac:dyDescent="0.25">
      <c r="A51" s="582"/>
      <c r="B51" s="584" t="s">
        <v>1434</v>
      </c>
      <c r="C51" s="286"/>
      <c r="D51" s="286"/>
      <c r="E51" s="230"/>
      <c r="F51" s="286"/>
      <c r="G51" s="286"/>
      <c r="H51" s="231"/>
      <c r="I51" s="322"/>
      <c r="J51" s="324"/>
      <c r="K51" s="322"/>
      <c r="L51" s="324"/>
      <c r="M51" s="322"/>
      <c r="N51" s="324"/>
      <c r="O51" s="322"/>
      <c r="P51" s="355">
        <f t="shared" si="2"/>
        <v>0</v>
      </c>
      <c r="Q51" s="356">
        <f t="shared" si="3"/>
        <v>0</v>
      </c>
      <c r="R51" s="322"/>
      <c r="S51" s="230"/>
      <c r="T51" s="230"/>
      <c r="U51" s="230"/>
    </row>
    <row r="52" spans="1:21" ht="15.75" hidden="1" customHeight="1" x14ac:dyDescent="0.25">
      <c r="A52" s="582"/>
      <c r="B52" s="584"/>
      <c r="C52" s="286"/>
      <c r="D52" s="286"/>
      <c r="E52" s="230"/>
      <c r="F52" s="286"/>
      <c r="G52" s="286"/>
      <c r="H52" s="231"/>
      <c r="I52" s="322"/>
      <c r="J52" s="324"/>
      <c r="K52" s="322"/>
      <c r="L52" s="324"/>
      <c r="M52" s="322"/>
      <c r="N52" s="324"/>
      <c r="O52" s="322"/>
      <c r="P52" s="355">
        <f t="shared" si="2"/>
        <v>0</v>
      </c>
      <c r="Q52" s="356">
        <f t="shared" si="3"/>
        <v>0</v>
      </c>
      <c r="R52" s="322"/>
      <c r="S52" s="230"/>
      <c r="T52" s="230"/>
      <c r="U52" s="230"/>
    </row>
    <row r="53" spans="1:21" ht="15.75" hidden="1" customHeight="1" x14ac:dyDescent="0.25">
      <c r="A53" s="582"/>
      <c r="B53" s="584"/>
      <c r="C53" s="286"/>
      <c r="D53" s="286"/>
      <c r="E53" s="230"/>
      <c r="F53" s="286"/>
      <c r="G53" s="286"/>
      <c r="H53" s="231"/>
      <c r="I53" s="322"/>
      <c r="J53" s="324"/>
      <c r="K53" s="322"/>
      <c r="L53" s="324"/>
      <c r="M53" s="322"/>
      <c r="N53" s="324"/>
      <c r="O53" s="322"/>
      <c r="P53" s="355">
        <f t="shared" si="2"/>
        <v>0</v>
      </c>
      <c r="Q53" s="356">
        <f t="shared" si="3"/>
        <v>0</v>
      </c>
      <c r="R53" s="322"/>
      <c r="S53" s="230"/>
      <c r="T53" s="230"/>
      <c r="U53" s="230"/>
    </row>
    <row r="54" spans="1:21" ht="15.75" hidden="1" customHeight="1" x14ac:dyDescent="0.25">
      <c r="A54" s="582"/>
      <c r="B54" s="584"/>
      <c r="C54" s="286"/>
      <c r="D54" s="286"/>
      <c r="E54" s="230"/>
      <c r="F54" s="286"/>
      <c r="G54" s="286"/>
      <c r="H54" s="231"/>
      <c r="I54" s="322"/>
      <c r="J54" s="324"/>
      <c r="K54" s="322"/>
      <c r="L54" s="324"/>
      <c r="M54" s="322"/>
      <c r="N54" s="324"/>
      <c r="O54" s="322"/>
      <c r="P54" s="355">
        <f t="shared" si="2"/>
        <v>0</v>
      </c>
      <c r="Q54" s="356">
        <f t="shared" si="3"/>
        <v>0</v>
      </c>
      <c r="R54" s="322"/>
      <c r="S54" s="230"/>
      <c r="T54" s="230"/>
      <c r="U54" s="230"/>
    </row>
    <row r="55" spans="1:21" ht="15.75" hidden="1" x14ac:dyDescent="0.25">
      <c r="A55" s="582"/>
      <c r="B55" s="584" t="s">
        <v>1435</v>
      </c>
      <c r="C55" s="286"/>
      <c r="D55" s="286"/>
      <c r="E55" s="230"/>
      <c r="F55" s="286"/>
      <c r="G55" s="286"/>
      <c r="H55" s="231"/>
      <c r="I55" s="322"/>
      <c r="J55" s="324"/>
      <c r="K55" s="322"/>
      <c r="L55" s="324"/>
      <c r="M55" s="322"/>
      <c r="N55" s="324"/>
      <c r="O55" s="322"/>
      <c r="P55" s="355">
        <f t="shared" si="2"/>
        <v>0</v>
      </c>
      <c r="Q55" s="356">
        <f t="shared" si="3"/>
        <v>0</v>
      </c>
      <c r="R55" s="322"/>
      <c r="S55" s="230"/>
      <c r="T55" s="230"/>
      <c r="U55" s="230"/>
    </row>
    <row r="56" spans="1:21" ht="15.75" hidden="1" x14ac:dyDescent="0.25">
      <c r="A56" s="582"/>
      <c r="B56" s="584"/>
      <c r="C56" s="286"/>
      <c r="D56" s="286"/>
      <c r="E56" s="230"/>
      <c r="F56" s="286"/>
      <c r="G56" s="286"/>
      <c r="H56" s="231"/>
      <c r="I56" s="322"/>
      <c r="J56" s="324"/>
      <c r="K56" s="322"/>
      <c r="L56" s="324"/>
      <c r="M56" s="322"/>
      <c r="N56" s="324"/>
      <c r="O56" s="322"/>
      <c r="P56" s="355">
        <f t="shared" si="2"/>
        <v>0</v>
      </c>
      <c r="Q56" s="356">
        <f t="shared" si="3"/>
        <v>0</v>
      </c>
      <c r="R56" s="322"/>
      <c r="S56" s="230"/>
      <c r="T56" s="230"/>
      <c r="U56" s="230"/>
    </row>
    <row r="57" spans="1:21" ht="15.75" hidden="1" x14ac:dyDescent="0.25">
      <c r="A57" s="582"/>
      <c r="B57" s="584"/>
      <c r="C57" s="286"/>
      <c r="D57" s="286"/>
      <c r="E57" s="230"/>
      <c r="F57" s="286"/>
      <c r="G57" s="286"/>
      <c r="H57" s="231"/>
      <c r="I57" s="322"/>
      <c r="J57" s="324"/>
      <c r="K57" s="322"/>
      <c r="L57" s="324"/>
      <c r="M57" s="322"/>
      <c r="N57" s="324"/>
      <c r="O57" s="322"/>
      <c r="P57" s="355">
        <f t="shared" si="2"/>
        <v>0</v>
      </c>
      <c r="Q57" s="356">
        <f t="shared" si="3"/>
        <v>0</v>
      </c>
      <c r="R57" s="322"/>
      <c r="S57" s="230"/>
      <c r="T57" s="230"/>
      <c r="U57" s="230"/>
    </row>
    <row r="58" spans="1:21" ht="15.75" hidden="1" x14ac:dyDescent="0.25">
      <c r="A58" s="582"/>
      <c r="B58" s="584"/>
      <c r="C58" s="286"/>
      <c r="D58" s="286"/>
      <c r="E58" s="230"/>
      <c r="F58" s="286"/>
      <c r="G58" s="286"/>
      <c r="H58" s="231"/>
      <c r="I58" s="322"/>
      <c r="J58" s="324"/>
      <c r="K58" s="322"/>
      <c r="L58" s="324"/>
      <c r="M58" s="322"/>
      <c r="N58" s="324"/>
      <c r="O58" s="322"/>
      <c r="P58" s="355">
        <f t="shared" si="2"/>
        <v>0</v>
      </c>
      <c r="Q58" s="356">
        <f t="shared" si="3"/>
        <v>0</v>
      </c>
      <c r="R58" s="322"/>
      <c r="S58" s="230"/>
      <c r="T58" s="230"/>
      <c r="U58" s="230"/>
    </row>
    <row r="59" spans="1:21" ht="15.75" hidden="1" customHeight="1" x14ac:dyDescent="0.25">
      <c r="A59" s="582"/>
      <c r="B59" s="589" t="s">
        <v>1436</v>
      </c>
      <c r="C59" s="286"/>
      <c r="D59" s="286"/>
      <c r="E59" s="230"/>
      <c r="F59" s="286"/>
      <c r="G59" s="286"/>
      <c r="H59" s="231"/>
      <c r="I59" s="322"/>
      <c r="J59" s="324"/>
      <c r="K59" s="322"/>
      <c r="L59" s="324"/>
      <c r="M59" s="322"/>
      <c r="N59" s="324"/>
      <c r="O59" s="322"/>
      <c r="P59" s="355">
        <f t="shared" si="2"/>
        <v>0</v>
      </c>
      <c r="Q59" s="356">
        <f t="shared" si="3"/>
        <v>0</v>
      </c>
      <c r="R59" s="322"/>
      <c r="S59" s="230"/>
      <c r="T59" s="230"/>
      <c r="U59" s="230"/>
    </row>
    <row r="60" spans="1:21" ht="15.75" hidden="1" customHeight="1" x14ac:dyDescent="0.25">
      <c r="A60" s="582"/>
      <c r="B60" s="590"/>
      <c r="C60" s="286"/>
      <c r="D60" s="286"/>
      <c r="E60" s="230"/>
      <c r="F60" s="286"/>
      <c r="G60" s="286"/>
      <c r="H60" s="231"/>
      <c r="I60" s="322"/>
      <c r="J60" s="324"/>
      <c r="K60" s="322"/>
      <c r="L60" s="324"/>
      <c r="M60" s="322"/>
      <c r="N60" s="324"/>
      <c r="O60" s="322"/>
      <c r="P60" s="355">
        <f t="shared" si="2"/>
        <v>0</v>
      </c>
      <c r="Q60" s="356">
        <f t="shared" si="3"/>
        <v>0</v>
      </c>
      <c r="R60" s="322"/>
      <c r="S60" s="230"/>
      <c r="T60" s="230"/>
      <c r="U60" s="230"/>
    </row>
    <row r="61" spans="1:21" ht="15.75" hidden="1" customHeight="1" x14ac:dyDescent="0.25">
      <c r="A61" s="582"/>
      <c r="B61" s="590"/>
      <c r="C61" s="286"/>
      <c r="D61" s="286"/>
      <c r="E61" s="230"/>
      <c r="F61" s="286"/>
      <c r="G61" s="286"/>
      <c r="H61" s="231"/>
      <c r="I61" s="322"/>
      <c r="J61" s="324"/>
      <c r="K61" s="322"/>
      <c r="L61" s="324"/>
      <c r="M61" s="322"/>
      <c r="N61" s="324"/>
      <c r="O61" s="322"/>
      <c r="P61" s="355">
        <f t="shared" si="2"/>
        <v>0</v>
      </c>
      <c r="Q61" s="356">
        <f t="shared" si="3"/>
        <v>0</v>
      </c>
      <c r="R61" s="322"/>
      <c r="S61" s="230"/>
      <c r="T61" s="230"/>
      <c r="U61" s="230"/>
    </row>
    <row r="62" spans="1:21" ht="18" hidden="1" customHeight="1" x14ac:dyDescent="0.25">
      <c r="A62" s="582"/>
      <c r="B62" s="591"/>
      <c r="C62" s="286"/>
      <c r="D62" s="286"/>
      <c r="E62" s="230"/>
      <c r="F62" s="286"/>
      <c r="G62" s="286"/>
      <c r="H62" s="231"/>
      <c r="I62" s="322"/>
      <c r="J62" s="324"/>
      <c r="K62" s="322"/>
      <c r="L62" s="324"/>
      <c r="M62" s="322"/>
      <c r="N62" s="324"/>
      <c r="O62" s="322"/>
      <c r="P62" s="355">
        <f t="shared" si="2"/>
        <v>0</v>
      </c>
      <c r="Q62" s="356">
        <f t="shared" si="3"/>
        <v>0</v>
      </c>
      <c r="R62" s="322"/>
      <c r="S62" s="230"/>
      <c r="T62" s="230"/>
      <c r="U62" s="230"/>
    </row>
    <row r="63" spans="1:21" ht="15.75" hidden="1" x14ac:dyDescent="0.25">
      <c r="A63" s="582"/>
      <c r="B63" s="588" t="s">
        <v>1437</v>
      </c>
      <c r="C63" s="286"/>
      <c r="D63" s="286"/>
      <c r="E63" s="230"/>
      <c r="F63" s="286"/>
      <c r="G63" s="286"/>
      <c r="H63" s="231"/>
      <c r="I63" s="322"/>
      <c r="J63" s="324"/>
      <c r="K63" s="322"/>
      <c r="L63" s="324"/>
      <c r="M63" s="322"/>
      <c r="N63" s="324"/>
      <c r="O63" s="322"/>
      <c r="P63" s="355">
        <f t="shared" si="2"/>
        <v>0</v>
      </c>
      <c r="Q63" s="356">
        <f t="shared" si="3"/>
        <v>0</v>
      </c>
      <c r="R63" s="322"/>
      <c r="S63" s="230"/>
      <c r="T63" s="230"/>
      <c r="U63" s="230"/>
    </row>
    <row r="64" spans="1:21" ht="15.75" hidden="1" x14ac:dyDescent="0.25">
      <c r="A64" s="582"/>
      <c r="B64" s="588"/>
      <c r="C64" s="286"/>
      <c r="D64" s="286"/>
      <c r="E64" s="230"/>
      <c r="F64" s="286"/>
      <c r="G64" s="286"/>
      <c r="H64" s="231"/>
      <c r="I64" s="322"/>
      <c r="J64" s="324"/>
      <c r="K64" s="322"/>
      <c r="L64" s="324"/>
      <c r="M64" s="322"/>
      <c r="N64" s="324"/>
      <c r="O64" s="322"/>
      <c r="P64" s="355">
        <f t="shared" si="2"/>
        <v>0</v>
      </c>
      <c r="Q64" s="356">
        <f t="shared" si="3"/>
        <v>0</v>
      </c>
      <c r="R64" s="322"/>
      <c r="S64" s="230"/>
      <c r="T64" s="230"/>
      <c r="U64" s="230"/>
    </row>
    <row r="65" spans="1:21" ht="15.75" hidden="1" x14ac:dyDescent="0.25">
      <c r="A65" s="582"/>
      <c r="B65" s="588"/>
      <c r="C65" s="286"/>
      <c r="D65" s="286"/>
      <c r="E65" s="230"/>
      <c r="F65" s="286"/>
      <c r="G65" s="286"/>
      <c r="H65" s="231"/>
      <c r="I65" s="322"/>
      <c r="J65" s="324"/>
      <c r="K65" s="322"/>
      <c r="L65" s="324"/>
      <c r="M65" s="322"/>
      <c r="N65" s="324"/>
      <c r="O65" s="322"/>
      <c r="P65" s="355">
        <f t="shared" si="2"/>
        <v>0</v>
      </c>
      <c r="Q65" s="356">
        <f t="shared" si="3"/>
        <v>0</v>
      </c>
      <c r="R65" s="322"/>
      <c r="S65" s="230"/>
      <c r="T65" s="230"/>
      <c r="U65" s="230"/>
    </row>
    <row r="66" spans="1:21" ht="15.75" hidden="1" customHeight="1" x14ac:dyDescent="0.25">
      <c r="A66" s="582"/>
      <c r="B66" s="589" t="s">
        <v>1438</v>
      </c>
      <c r="C66" s="286"/>
      <c r="D66" s="286"/>
      <c r="E66" s="230"/>
      <c r="F66" s="286"/>
      <c r="G66" s="286"/>
      <c r="H66" s="231"/>
      <c r="I66" s="322"/>
      <c r="J66" s="324"/>
      <c r="K66" s="322"/>
      <c r="L66" s="324"/>
      <c r="M66" s="322"/>
      <c r="N66" s="324"/>
      <c r="O66" s="322"/>
      <c r="P66" s="355">
        <f t="shared" si="2"/>
        <v>0</v>
      </c>
      <c r="Q66" s="356">
        <f t="shared" si="3"/>
        <v>0</v>
      </c>
      <c r="R66" s="322"/>
      <c r="S66" s="230"/>
      <c r="T66" s="230"/>
      <c r="U66" s="230"/>
    </row>
    <row r="67" spans="1:21" ht="15.75" hidden="1" customHeight="1" x14ac:dyDescent="0.25">
      <c r="A67" s="582"/>
      <c r="B67" s="590"/>
      <c r="C67" s="286"/>
      <c r="D67" s="286"/>
      <c r="E67" s="230"/>
      <c r="F67" s="286"/>
      <c r="G67" s="286"/>
      <c r="H67" s="231"/>
      <c r="I67" s="322"/>
      <c r="J67" s="324"/>
      <c r="K67" s="322"/>
      <c r="L67" s="324"/>
      <c r="M67" s="322"/>
      <c r="N67" s="324"/>
      <c r="O67" s="322"/>
      <c r="P67" s="355">
        <f t="shared" si="2"/>
        <v>0</v>
      </c>
      <c r="Q67" s="356">
        <f t="shared" si="3"/>
        <v>0</v>
      </c>
      <c r="R67" s="322"/>
      <c r="S67" s="230"/>
      <c r="T67" s="230"/>
      <c r="U67" s="230"/>
    </row>
    <row r="68" spans="1:21" ht="15.75" hidden="1" x14ac:dyDescent="0.25">
      <c r="A68" s="582"/>
      <c r="B68" s="591"/>
      <c r="C68" s="286"/>
      <c r="D68" s="286"/>
      <c r="E68" s="230"/>
      <c r="F68" s="286"/>
      <c r="G68" s="286"/>
      <c r="H68" s="231"/>
      <c r="I68" s="322"/>
      <c r="J68" s="324"/>
      <c r="K68" s="322"/>
      <c r="L68" s="324"/>
      <c r="M68" s="322"/>
      <c r="N68" s="324"/>
      <c r="O68" s="322"/>
      <c r="P68" s="355">
        <f t="shared" si="2"/>
        <v>0</v>
      </c>
      <c r="Q68" s="356">
        <f t="shared" si="3"/>
        <v>0</v>
      </c>
      <c r="R68" s="322"/>
      <c r="S68" s="230"/>
      <c r="T68" s="230"/>
      <c r="U68" s="230"/>
    </row>
    <row r="69" spans="1:21" s="240" customFormat="1" ht="34.5" customHeight="1" x14ac:dyDescent="0.25">
      <c r="A69" s="271"/>
      <c r="B69" s="272"/>
      <c r="C69" s="271" t="s">
        <v>1439</v>
      </c>
      <c r="D69" s="272"/>
      <c r="E69" s="272"/>
      <c r="F69" s="272"/>
      <c r="G69" s="273"/>
      <c r="H69" s="243">
        <f>SUM(H8:H68)</f>
        <v>0</v>
      </c>
      <c r="I69" s="243">
        <f t="shared" ref="I69:Q69" si="4">SUM(I8:I68)</f>
        <v>0</v>
      </c>
      <c r="J69" s="243">
        <f t="shared" si="4"/>
        <v>0</v>
      </c>
      <c r="K69" s="243">
        <f t="shared" si="4"/>
        <v>0</v>
      </c>
      <c r="L69" s="243">
        <f t="shared" si="4"/>
        <v>0</v>
      </c>
      <c r="M69" s="243">
        <f t="shared" si="4"/>
        <v>0</v>
      </c>
      <c r="N69" s="243">
        <f t="shared" si="4"/>
        <v>0</v>
      </c>
      <c r="O69" s="243">
        <f t="shared" si="4"/>
        <v>0</v>
      </c>
      <c r="P69" s="243">
        <f t="shared" si="4"/>
        <v>0</v>
      </c>
      <c r="Q69" s="243">
        <f t="shared" si="4"/>
        <v>0</v>
      </c>
      <c r="R69" s="244"/>
      <c r="S69" s="244"/>
      <c r="T69" s="244"/>
      <c r="U69" s="244"/>
    </row>
    <row r="70" spans="1:21" ht="15.75" x14ac:dyDescent="0.25">
      <c r="A70" s="240"/>
      <c r="B70" s="240"/>
      <c r="C70" s="240"/>
      <c r="D70" s="240"/>
      <c r="E70" s="240"/>
      <c r="F70" s="239"/>
      <c r="G70" s="240"/>
      <c r="H70" s="240"/>
      <c r="S70" s="245"/>
      <c r="T70" s="245"/>
      <c r="U70" s="246"/>
    </row>
    <row r="71" spans="1:21" ht="15.75" x14ac:dyDescent="0.25">
      <c r="F71" s="239"/>
      <c r="S71" s="245"/>
      <c r="T71" s="245"/>
    </row>
    <row r="72" spans="1:21" ht="15.75" x14ac:dyDescent="0.25">
      <c r="F72" s="239"/>
      <c r="S72" s="245"/>
      <c r="T72" s="245"/>
    </row>
    <row r="73" spans="1:21" ht="15.75" x14ac:dyDescent="0.25">
      <c r="F73" s="239"/>
      <c r="S73" s="245"/>
      <c r="T73" s="245"/>
    </row>
    <row r="74" spans="1:21" ht="15.75" x14ac:dyDescent="0.25">
      <c r="F74" s="239"/>
      <c r="S74" s="245"/>
      <c r="T74" s="245"/>
    </row>
    <row r="75" spans="1:21" ht="15.75" x14ac:dyDescent="0.25">
      <c r="F75" s="239"/>
      <c r="S75" s="245"/>
      <c r="T75" s="245"/>
    </row>
    <row r="76" spans="1:21" ht="15.75" x14ac:dyDescent="0.25">
      <c r="F76" s="239"/>
      <c r="S76" s="245"/>
      <c r="T76" s="245"/>
    </row>
    <row r="77" spans="1:21" ht="15.75" x14ac:dyDescent="0.25">
      <c r="F77" s="239"/>
      <c r="S77" s="245"/>
      <c r="T77" s="245"/>
    </row>
    <row r="78" spans="1:21" ht="15.75" x14ac:dyDescent="0.25">
      <c r="F78" s="239"/>
      <c r="S78" s="245"/>
      <c r="T78" s="245"/>
    </row>
    <row r="79" spans="1:21" ht="15.75" x14ac:dyDescent="0.25">
      <c r="F79" s="239"/>
      <c r="S79" s="247"/>
      <c r="T79" s="247"/>
    </row>
    <row r="80" spans="1:21" ht="15.75" x14ac:dyDescent="0.25">
      <c r="F80" s="239"/>
      <c r="S80" s="245"/>
      <c r="T80" s="245"/>
    </row>
    <row r="81" spans="6:20" ht="15.75" x14ac:dyDescent="0.25">
      <c r="F81" s="239"/>
      <c r="S81" s="245"/>
      <c r="T81" s="245"/>
    </row>
    <row r="82" spans="6:20" ht="15.75" x14ac:dyDescent="0.25">
      <c r="F82" s="239"/>
      <c r="S82" s="245"/>
      <c r="T82" s="245"/>
    </row>
    <row r="83" spans="6:20" ht="15.75" x14ac:dyDescent="0.25">
      <c r="F83" s="239"/>
      <c r="S83" s="245"/>
      <c r="T83" s="245"/>
    </row>
    <row r="84" spans="6:20" ht="15.75" x14ac:dyDescent="0.25">
      <c r="F84" s="239"/>
      <c r="S84" s="245"/>
      <c r="T84" s="245"/>
    </row>
    <row r="85" spans="6:20" ht="15.75" x14ac:dyDescent="0.25">
      <c r="F85" s="239"/>
      <c r="S85" s="245"/>
      <c r="T85" s="245"/>
    </row>
    <row r="86" spans="6:20" ht="15.75" x14ac:dyDescent="0.25">
      <c r="F86" s="239"/>
      <c r="S86" s="245"/>
      <c r="T86" s="245"/>
    </row>
    <row r="87" spans="6:20" ht="15.75" x14ac:dyDescent="0.25">
      <c r="F87" s="239"/>
      <c r="S87" s="245"/>
      <c r="T87" s="245"/>
    </row>
    <row r="88" spans="6:20" ht="15.75" x14ac:dyDescent="0.25">
      <c r="F88" s="239"/>
      <c r="S88" s="245"/>
      <c r="T88" s="245"/>
    </row>
    <row r="89" spans="6:20" x14ac:dyDescent="0.25">
      <c r="S89" s="245"/>
      <c r="T89" s="245"/>
    </row>
    <row r="90" spans="6:20" x14ac:dyDescent="0.25">
      <c r="S90" s="245"/>
      <c r="T90" s="245"/>
    </row>
    <row r="91" spans="6:20" x14ac:dyDescent="0.25">
      <c r="S91" s="245"/>
      <c r="T91" s="245"/>
    </row>
    <row r="92" spans="6:20" x14ac:dyDescent="0.25">
      <c r="S92" s="245"/>
      <c r="T92" s="245"/>
    </row>
    <row r="93" spans="6:20" x14ac:dyDescent="0.25">
      <c r="S93" s="245"/>
      <c r="T93" s="245"/>
    </row>
    <row r="94" spans="6:20" x14ac:dyDescent="0.25">
      <c r="S94" s="245"/>
      <c r="T94" s="245"/>
    </row>
    <row r="95" spans="6:20" x14ac:dyDescent="0.25">
      <c r="S95" s="245"/>
      <c r="T95" s="245"/>
    </row>
    <row r="96" spans="6:20" x14ac:dyDescent="0.25">
      <c r="S96" s="245"/>
      <c r="T96" s="245"/>
    </row>
    <row r="100" spans="6:20" x14ac:dyDescent="0.25">
      <c r="F100" s="233"/>
      <c r="S100" s="242"/>
      <c r="T100" s="242"/>
    </row>
    <row r="101" spans="6:20" x14ac:dyDescent="0.25">
      <c r="F101" s="233"/>
      <c r="S101" s="242"/>
      <c r="T101" s="242"/>
    </row>
    <row r="102" spans="6:20" x14ac:dyDescent="0.25">
      <c r="F102" s="233"/>
      <c r="S102" s="242"/>
      <c r="T102" s="242"/>
    </row>
    <row r="103" spans="6:20" x14ac:dyDescent="0.25">
      <c r="F103" s="233"/>
      <c r="S103" s="242"/>
      <c r="T103" s="242"/>
    </row>
    <row r="104" spans="6:20" x14ac:dyDescent="0.25">
      <c r="F104" s="233"/>
      <c r="S104" s="242"/>
      <c r="T104" s="242"/>
    </row>
    <row r="105" spans="6:20" x14ac:dyDescent="0.25">
      <c r="F105" s="233"/>
      <c r="S105" s="242"/>
      <c r="T105" s="242"/>
    </row>
    <row r="106" spans="6:20" x14ac:dyDescent="0.25">
      <c r="F106" s="233"/>
      <c r="S106" s="242"/>
      <c r="T106" s="242"/>
    </row>
    <row r="107" spans="6:20" x14ac:dyDescent="0.25">
      <c r="F107" s="233"/>
      <c r="S107" s="242"/>
      <c r="T107" s="242"/>
    </row>
    <row r="108" spans="6:20" x14ac:dyDescent="0.25">
      <c r="F108" s="233"/>
      <c r="S108" s="242"/>
      <c r="T108" s="242"/>
    </row>
    <row r="109" spans="6:20" x14ac:dyDescent="0.25">
      <c r="F109" s="233"/>
      <c r="S109" s="242"/>
      <c r="T109" s="242"/>
    </row>
    <row r="110" spans="6:20" x14ac:dyDescent="0.25">
      <c r="F110" s="233"/>
      <c r="S110" s="242"/>
      <c r="T110" s="242"/>
    </row>
    <row r="111" spans="6:20" x14ac:dyDescent="0.25">
      <c r="F111" s="233"/>
      <c r="S111" s="242"/>
      <c r="T111" s="242"/>
    </row>
    <row r="112" spans="6:20" x14ac:dyDescent="0.25">
      <c r="F112" s="233"/>
      <c r="S112" s="242"/>
      <c r="T112" s="242"/>
    </row>
    <row r="113" spans="6:20" x14ac:dyDescent="0.25">
      <c r="F113" s="233"/>
      <c r="S113" s="242"/>
      <c r="T113" s="242"/>
    </row>
    <row r="114" spans="6:20" x14ac:dyDescent="0.25">
      <c r="F114" s="233"/>
      <c r="S114" s="242"/>
      <c r="T114" s="242"/>
    </row>
    <row r="115" spans="6:20" x14ac:dyDescent="0.25">
      <c r="F115" s="233"/>
      <c r="S115" s="242"/>
      <c r="T115" s="242"/>
    </row>
    <row r="116" spans="6:20" x14ac:dyDescent="0.25">
      <c r="F116" s="233"/>
      <c r="S116" s="242"/>
      <c r="T116" s="242"/>
    </row>
    <row r="117" spans="6:20" x14ac:dyDescent="0.25">
      <c r="F117" s="233"/>
      <c r="S117" s="242"/>
      <c r="T117" s="242"/>
    </row>
    <row r="118" spans="6:20" x14ac:dyDescent="0.25">
      <c r="F118" s="233"/>
      <c r="S118" s="242"/>
      <c r="T118" s="242"/>
    </row>
    <row r="119" spans="6:20" x14ac:dyDescent="0.25">
      <c r="F119" s="233"/>
      <c r="S119" s="242"/>
      <c r="T119" s="242"/>
    </row>
    <row r="120" spans="6:20" x14ac:dyDescent="0.25">
      <c r="F120" s="233"/>
      <c r="S120" s="242"/>
      <c r="T120" s="242"/>
    </row>
    <row r="121" spans="6:20" x14ac:dyDescent="0.25">
      <c r="F121" s="233"/>
      <c r="S121" s="242"/>
      <c r="T121" s="242"/>
    </row>
    <row r="122" spans="6:20" x14ac:dyDescent="0.25">
      <c r="F122" s="233"/>
      <c r="S122" s="242"/>
      <c r="T122" s="242"/>
    </row>
    <row r="123" spans="6:20" x14ac:dyDescent="0.25">
      <c r="F123" s="233"/>
      <c r="S123" s="242"/>
      <c r="T123" s="242"/>
    </row>
    <row r="124" spans="6:20" x14ac:dyDescent="0.25">
      <c r="F124" s="233"/>
      <c r="S124" s="242"/>
      <c r="T124" s="242"/>
    </row>
    <row r="125" spans="6:20" x14ac:dyDescent="0.25">
      <c r="F125" s="233"/>
      <c r="S125" s="242"/>
      <c r="T125" s="242"/>
    </row>
    <row r="126" spans="6:20" x14ac:dyDescent="0.25">
      <c r="F126" s="233"/>
    </row>
    <row r="127" spans="6:20" x14ac:dyDescent="0.25">
      <c r="F127" s="233"/>
    </row>
    <row r="128" spans="6:20" x14ac:dyDescent="0.25">
      <c r="F128" s="233"/>
    </row>
    <row r="129" spans="6:6" x14ac:dyDescent="0.25">
      <c r="F129" s="233"/>
    </row>
    <row r="130" spans="6:6" x14ac:dyDescent="0.25">
      <c r="F130" s="233"/>
    </row>
    <row r="131" spans="6:6" x14ac:dyDescent="0.25">
      <c r="F131" s="233"/>
    </row>
    <row r="132" spans="6:6" x14ac:dyDescent="0.25">
      <c r="F132" s="233"/>
    </row>
    <row r="133" spans="6:6" x14ac:dyDescent="0.25">
      <c r="F133" s="233"/>
    </row>
    <row r="134" spans="6:6" x14ac:dyDescent="0.25">
      <c r="F134" s="233"/>
    </row>
    <row r="135" spans="6:6" x14ac:dyDescent="0.25">
      <c r="F135" s="233"/>
    </row>
    <row r="136" spans="6:6" x14ac:dyDescent="0.25">
      <c r="F136" s="233"/>
    </row>
    <row r="137" spans="6:6" x14ac:dyDescent="0.25">
      <c r="F137" s="233"/>
    </row>
    <row r="138" spans="6:6" x14ac:dyDescent="0.25">
      <c r="F138" s="233"/>
    </row>
    <row r="139" spans="6:6" x14ac:dyDescent="0.25">
      <c r="F139" s="233"/>
    </row>
    <row r="140" spans="6:6" x14ac:dyDescent="0.25">
      <c r="F140" s="233"/>
    </row>
    <row r="141" spans="6:6" x14ac:dyDescent="0.25">
      <c r="F141" s="233"/>
    </row>
    <row r="142" spans="6:6" x14ac:dyDescent="0.25">
      <c r="F142" s="233"/>
    </row>
    <row r="143" spans="6:6" x14ac:dyDescent="0.25">
      <c r="F143" s="233"/>
    </row>
    <row r="144" spans="6:6" x14ac:dyDescent="0.25">
      <c r="F144" s="233"/>
    </row>
    <row r="145" spans="6:6" x14ac:dyDescent="0.25">
      <c r="F145" s="233"/>
    </row>
    <row r="146" spans="6:6" x14ac:dyDescent="0.25">
      <c r="F146" s="233"/>
    </row>
    <row r="147" spans="6:6" x14ac:dyDescent="0.25">
      <c r="F147" s="233"/>
    </row>
    <row r="148" spans="6:6" x14ac:dyDescent="0.25">
      <c r="F148" s="233"/>
    </row>
    <row r="149" spans="6:6" x14ac:dyDescent="0.25">
      <c r="F149" s="233"/>
    </row>
    <row r="150" spans="6:6" x14ac:dyDescent="0.25">
      <c r="F150" s="233"/>
    </row>
    <row r="151" spans="6:6" x14ac:dyDescent="0.25">
      <c r="F151" s="233"/>
    </row>
    <row r="152" spans="6:6" x14ac:dyDescent="0.25">
      <c r="F152" s="233"/>
    </row>
    <row r="153" spans="6:6" x14ac:dyDescent="0.25">
      <c r="F153" s="233"/>
    </row>
    <row r="154" spans="6:6" x14ac:dyDescent="0.25">
      <c r="F154" s="233"/>
    </row>
    <row r="155" spans="6:6" x14ac:dyDescent="0.25">
      <c r="F155" s="233"/>
    </row>
    <row r="156" spans="6:6" x14ac:dyDescent="0.25">
      <c r="F156" s="233"/>
    </row>
    <row r="157" spans="6:6" x14ac:dyDescent="0.25">
      <c r="F157" s="233"/>
    </row>
    <row r="158" spans="6:6" x14ac:dyDescent="0.25">
      <c r="F158" s="233"/>
    </row>
    <row r="159" spans="6:6" x14ac:dyDescent="0.25">
      <c r="F159" s="233"/>
    </row>
    <row r="160" spans="6:6" x14ac:dyDescent="0.25">
      <c r="F160" s="233"/>
    </row>
    <row r="161" spans="6:6" x14ac:dyDescent="0.25">
      <c r="F161" s="233"/>
    </row>
    <row r="162" spans="6:6" x14ac:dyDescent="0.25">
      <c r="F162" s="233"/>
    </row>
    <row r="163" spans="6:6" x14ac:dyDescent="0.25">
      <c r="F163" s="233"/>
    </row>
    <row r="164" spans="6:6" x14ac:dyDescent="0.25">
      <c r="F164" s="233"/>
    </row>
    <row r="165" spans="6:6" x14ac:dyDescent="0.25">
      <c r="F165" s="233"/>
    </row>
  </sheetData>
  <mergeCells count="41">
    <mergeCell ref="A5:A7"/>
    <mergeCell ref="A38:A68"/>
    <mergeCell ref="A12:A37"/>
    <mergeCell ref="B18:B23"/>
    <mergeCell ref="B24:B28"/>
    <mergeCell ref="B29:B32"/>
    <mergeCell ref="B33:B37"/>
    <mergeCell ref="B38:B43"/>
    <mergeCell ref="B9:B11"/>
    <mergeCell ref="A9:A11"/>
    <mergeCell ref="B44:B46"/>
    <mergeCell ref="B47:B50"/>
    <mergeCell ref="G5:G7"/>
    <mergeCell ref="F5:F7"/>
    <mergeCell ref="H5:O5"/>
    <mergeCell ref="S5:S7"/>
    <mergeCell ref="C5:C7"/>
    <mergeCell ref="E5:E7"/>
    <mergeCell ref="H6:I6"/>
    <mergeCell ref="D5:D7"/>
    <mergeCell ref="F9:F10"/>
    <mergeCell ref="B63:B65"/>
    <mergeCell ref="B59:B62"/>
    <mergeCell ref="B66:B68"/>
    <mergeCell ref="B12:B17"/>
    <mergeCell ref="B5:B7"/>
    <mergeCell ref="D9:D11"/>
    <mergeCell ref="C9:C11"/>
    <mergeCell ref="B51:B54"/>
    <mergeCell ref="B55:B58"/>
    <mergeCell ref="T9:T10"/>
    <mergeCell ref="U9:U10"/>
    <mergeCell ref="R9:R11"/>
    <mergeCell ref="S9:S10"/>
    <mergeCell ref="J6:K6"/>
    <mergeCell ref="L6:M6"/>
    <mergeCell ref="N6:O6"/>
    <mergeCell ref="U5:U7"/>
    <mergeCell ref="P5:Q6"/>
    <mergeCell ref="T5:T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 C12:C68">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E18" sqref="E18"/>
    </sheetView>
  </sheetViews>
  <sheetFormatPr baseColWidth="10" defaultColWidth="11.42578125" defaultRowHeight="15" x14ac:dyDescent="0.25"/>
  <cols>
    <col min="1" max="1" width="40" customWidth="1"/>
    <col min="2" max="2" width="21.7109375" customWidth="1"/>
    <col min="3" max="3" width="30.5703125" customWidth="1"/>
    <col min="4" max="4" width="30.5703125" style="425" customWidth="1"/>
    <col min="5" max="7" width="27.42578125" customWidth="1"/>
    <col min="8" max="8" width="15.28515625" customWidth="1"/>
    <col min="9" max="9" width="12.14062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75" x14ac:dyDescent="0.25">
      <c r="A1" s="425"/>
      <c r="B1" s="263"/>
      <c r="C1" s="469" t="s">
        <v>1440</v>
      </c>
      <c r="D1" s="263"/>
      <c r="E1" s="263"/>
      <c r="F1" s="263"/>
      <c r="G1" s="263"/>
      <c r="H1" s="263" t="s">
        <v>1441</v>
      </c>
      <c r="J1" s="263"/>
      <c r="K1" s="263"/>
      <c r="L1" s="263"/>
      <c r="M1" s="263"/>
      <c r="N1" s="263"/>
      <c r="O1" s="263"/>
      <c r="P1" s="263"/>
      <c r="Q1" s="263"/>
      <c r="R1" s="263"/>
      <c r="S1" s="263"/>
      <c r="T1" s="263"/>
      <c r="U1" s="263"/>
      <c r="V1" s="263"/>
    </row>
    <row r="2" spans="1:22" ht="18.75" x14ac:dyDescent="0.25">
      <c r="A2" s="296" t="s">
        <v>1442</v>
      </c>
      <c r="B2" s="263"/>
      <c r="C2" s="263"/>
      <c r="D2" s="263"/>
      <c r="E2" s="263"/>
      <c r="F2" s="263"/>
      <c r="G2" s="263"/>
      <c r="H2" s="263"/>
      <c r="J2" s="263"/>
      <c r="K2" s="263"/>
      <c r="L2" s="263"/>
      <c r="M2" s="263"/>
      <c r="N2" s="263"/>
      <c r="O2" s="263"/>
      <c r="P2" s="263"/>
      <c r="Q2" s="263"/>
      <c r="R2" s="263"/>
      <c r="S2" s="263"/>
      <c r="T2" s="263"/>
      <c r="U2" s="263"/>
      <c r="V2" s="263"/>
    </row>
    <row r="3" spans="1:22" x14ac:dyDescent="0.25">
      <c r="A3" s="594" t="s">
        <v>1443</v>
      </c>
      <c r="B3" s="594"/>
      <c r="C3" s="594"/>
      <c r="D3" s="594"/>
      <c r="E3" s="594"/>
      <c r="F3" s="594"/>
      <c r="G3" s="594"/>
      <c r="H3" s="594"/>
      <c r="I3" s="594"/>
      <c r="J3" s="594"/>
      <c r="K3" s="594"/>
      <c r="L3" s="594"/>
      <c r="M3" s="594"/>
      <c r="N3" s="594"/>
      <c r="O3" s="594"/>
      <c r="P3" s="594"/>
      <c r="Q3" s="594"/>
      <c r="R3" s="594"/>
      <c r="S3" s="594"/>
      <c r="T3" s="594"/>
      <c r="U3" s="594"/>
      <c r="V3" s="594"/>
    </row>
    <row r="4" spans="1:22" ht="1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1444</v>
      </c>
      <c r="S4" s="552" t="s">
        <v>1356</v>
      </c>
      <c r="T4" s="552" t="s">
        <v>1357</v>
      </c>
      <c r="U4" s="552" t="s">
        <v>1358</v>
      </c>
      <c r="V4" s="568" t="s">
        <v>1359</v>
      </c>
    </row>
    <row r="5" spans="1:22"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50"/>
      <c r="V5" s="569"/>
    </row>
    <row r="6" spans="1:22"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51"/>
      <c r="V6" s="570"/>
    </row>
    <row r="7" spans="1:22" s="338" customFormat="1" ht="15.75" x14ac:dyDescent="0.25">
      <c r="A7" s="407"/>
      <c r="B7" s="408"/>
      <c r="C7" s="409"/>
      <c r="D7" s="409"/>
      <c r="E7" s="409"/>
      <c r="F7" s="410"/>
      <c r="G7" s="409"/>
      <c r="H7" s="411"/>
      <c r="I7" s="411"/>
      <c r="J7" s="411"/>
      <c r="K7" s="411"/>
      <c r="L7" s="411"/>
      <c r="M7" s="411"/>
      <c r="N7" s="411"/>
      <c r="O7" s="411"/>
      <c r="P7" s="411"/>
      <c r="Q7" s="411"/>
      <c r="R7" s="412"/>
      <c r="S7" s="412"/>
      <c r="T7" s="412"/>
      <c r="U7" s="412"/>
      <c r="V7" s="413"/>
    </row>
    <row r="8" spans="1:22" ht="15.75" x14ac:dyDescent="0.25">
      <c r="A8" s="581" t="s">
        <v>1445</v>
      </c>
      <c r="B8" s="581" t="s">
        <v>1446</v>
      </c>
      <c r="C8" s="477"/>
      <c r="D8" s="477"/>
      <c r="E8" s="477"/>
      <c r="F8" s="480"/>
      <c r="G8" s="230"/>
      <c r="H8" s="231"/>
      <c r="I8" s="217"/>
      <c r="J8" s="231"/>
      <c r="K8" s="217"/>
      <c r="L8" s="231"/>
      <c r="M8" s="217"/>
      <c r="N8" s="231"/>
      <c r="O8" s="217"/>
      <c r="P8" s="350">
        <f t="shared" ref="P8:P20" si="0">H8+J8+L8+N8</f>
        <v>0</v>
      </c>
      <c r="Q8" s="351">
        <f t="shared" ref="Q8:Q20" si="1">I8+K8+M8+O8</f>
        <v>0</v>
      </c>
      <c r="R8" s="230"/>
      <c r="S8" s="230"/>
      <c r="T8" s="230"/>
      <c r="U8" s="230"/>
      <c r="V8" s="230"/>
    </row>
    <row r="9" spans="1:22" ht="15.75" x14ac:dyDescent="0.25">
      <c r="A9" s="582"/>
      <c r="B9" s="582"/>
      <c r="C9" s="477"/>
      <c r="D9" s="477"/>
      <c r="E9" s="477"/>
      <c r="F9" s="480"/>
      <c r="G9" s="230"/>
      <c r="H9" s="231"/>
      <c r="I9" s="217"/>
      <c r="J9" s="231"/>
      <c r="K9" s="217"/>
      <c r="L9" s="231"/>
      <c r="M9" s="217"/>
      <c r="N9" s="231"/>
      <c r="O9" s="217"/>
      <c r="P9" s="350">
        <f t="shared" si="0"/>
        <v>0</v>
      </c>
      <c r="Q9" s="351">
        <f t="shared" si="1"/>
        <v>0</v>
      </c>
      <c r="R9" s="230"/>
      <c r="S9" s="230"/>
      <c r="T9" s="230"/>
      <c r="U9" s="230"/>
      <c r="V9" s="230"/>
    </row>
    <row r="10" spans="1:22" ht="15.75" x14ac:dyDescent="0.25">
      <c r="A10" s="582"/>
      <c r="B10" s="582"/>
      <c r="C10" s="477"/>
      <c r="D10" s="477"/>
      <c r="E10" s="477"/>
      <c r="F10" s="480"/>
      <c r="G10" s="230"/>
      <c r="H10" s="231"/>
      <c r="I10" s="217"/>
      <c r="J10" s="231"/>
      <c r="K10" s="217"/>
      <c r="L10" s="231"/>
      <c r="M10" s="217"/>
      <c r="N10" s="231"/>
      <c r="O10" s="217"/>
      <c r="P10" s="350">
        <f t="shared" si="0"/>
        <v>0</v>
      </c>
      <c r="Q10" s="351">
        <f t="shared" si="1"/>
        <v>0</v>
      </c>
      <c r="R10" s="230"/>
      <c r="S10" s="230"/>
      <c r="T10" s="230"/>
      <c r="U10" s="230"/>
      <c r="V10" s="230"/>
    </row>
    <row r="11" spans="1:22" ht="15.75" x14ac:dyDescent="0.25">
      <c r="A11" s="582"/>
      <c r="B11" s="582"/>
      <c r="C11" s="477"/>
      <c r="D11" s="477"/>
      <c r="E11" s="477"/>
      <c r="F11" s="480"/>
      <c r="G11" s="230"/>
      <c r="H11" s="231"/>
      <c r="I11" s="217"/>
      <c r="J11" s="231"/>
      <c r="K11" s="217"/>
      <c r="L11" s="231"/>
      <c r="M11" s="217"/>
      <c r="N11" s="231"/>
      <c r="O11" s="217"/>
      <c r="P11" s="350">
        <f t="shared" si="0"/>
        <v>0</v>
      </c>
      <c r="Q11" s="351">
        <f t="shared" si="1"/>
        <v>0</v>
      </c>
      <c r="R11" s="230"/>
      <c r="S11" s="230"/>
      <c r="T11" s="230"/>
      <c r="U11" s="230"/>
      <c r="V11" s="230"/>
    </row>
    <row r="12" spans="1:22" ht="15.75" x14ac:dyDescent="0.25">
      <c r="A12" s="582"/>
      <c r="B12" s="582"/>
      <c r="C12" s="477"/>
      <c r="D12" s="477"/>
      <c r="E12" s="477"/>
      <c r="F12" s="480"/>
      <c r="G12" s="230"/>
      <c r="H12" s="231"/>
      <c r="I12" s="217"/>
      <c r="J12" s="231"/>
      <c r="K12" s="217"/>
      <c r="L12" s="231"/>
      <c r="M12" s="217"/>
      <c r="N12" s="231"/>
      <c r="O12" s="217"/>
      <c r="P12" s="350">
        <f t="shared" si="0"/>
        <v>0</v>
      </c>
      <c r="Q12" s="351">
        <f t="shared" si="1"/>
        <v>0</v>
      </c>
      <c r="R12" s="230"/>
      <c r="S12" s="230"/>
      <c r="T12" s="230"/>
      <c r="U12" s="230"/>
      <c r="V12" s="230"/>
    </row>
    <row r="13" spans="1:22" ht="15.75" x14ac:dyDescent="0.25">
      <c r="A13" s="582"/>
      <c r="B13" s="582"/>
      <c r="C13" s="477"/>
      <c r="D13" s="477"/>
      <c r="E13" s="477"/>
      <c r="F13" s="480"/>
      <c r="G13" s="230"/>
      <c r="H13" s="231"/>
      <c r="I13" s="217"/>
      <c r="J13" s="231"/>
      <c r="K13" s="217"/>
      <c r="L13" s="231"/>
      <c r="M13" s="217"/>
      <c r="N13" s="231"/>
      <c r="O13" s="217"/>
      <c r="P13" s="350">
        <f t="shared" si="0"/>
        <v>0</v>
      </c>
      <c r="Q13" s="351">
        <f t="shared" si="1"/>
        <v>0</v>
      </c>
      <c r="R13" s="230"/>
      <c r="S13" s="230"/>
      <c r="T13" s="230"/>
      <c r="U13" s="230"/>
      <c r="V13" s="230"/>
    </row>
    <row r="14" spans="1:22" ht="15.75" x14ac:dyDescent="0.25">
      <c r="A14" s="582"/>
      <c r="B14" s="582"/>
      <c r="C14" s="477"/>
      <c r="D14" s="477"/>
      <c r="E14" s="477"/>
      <c r="F14" s="480"/>
      <c r="G14" s="230"/>
      <c r="H14" s="231"/>
      <c r="I14" s="217"/>
      <c r="J14" s="231"/>
      <c r="K14" s="217"/>
      <c r="L14" s="231"/>
      <c r="M14" s="217"/>
      <c r="N14" s="231"/>
      <c r="O14" s="217"/>
      <c r="P14" s="350">
        <f t="shared" si="0"/>
        <v>0</v>
      </c>
      <c r="Q14" s="351">
        <f t="shared" si="1"/>
        <v>0</v>
      </c>
      <c r="R14" s="230"/>
      <c r="S14" s="230"/>
      <c r="T14" s="230"/>
      <c r="U14" s="230"/>
      <c r="V14" s="230"/>
    </row>
    <row r="15" spans="1:22" ht="15.75" x14ac:dyDescent="0.25">
      <c r="A15" s="582"/>
      <c r="B15" s="582"/>
      <c r="C15" s="477"/>
      <c r="D15" s="477"/>
      <c r="E15" s="477"/>
      <c r="F15" s="480"/>
      <c r="G15" s="230"/>
      <c r="H15" s="231"/>
      <c r="I15" s="217"/>
      <c r="J15" s="231"/>
      <c r="K15" s="217"/>
      <c r="L15" s="231"/>
      <c r="M15" s="217"/>
      <c r="N15" s="231"/>
      <c r="O15" s="217"/>
      <c r="P15" s="350">
        <f t="shared" si="0"/>
        <v>0</v>
      </c>
      <c r="Q15" s="351">
        <f t="shared" si="1"/>
        <v>0</v>
      </c>
      <c r="R15" s="230"/>
      <c r="S15" s="230"/>
      <c r="T15" s="230"/>
      <c r="U15" s="230"/>
      <c r="V15" s="230"/>
    </row>
    <row r="16" spans="1:22" ht="15.75" x14ac:dyDescent="0.25">
      <c r="A16" s="582"/>
      <c r="B16" s="582"/>
      <c r="C16" s="477"/>
      <c r="D16" s="477"/>
      <c r="E16" s="477"/>
      <c r="F16" s="480"/>
      <c r="G16" s="230"/>
      <c r="H16" s="231"/>
      <c r="I16" s="217"/>
      <c r="J16" s="231"/>
      <c r="K16" s="217"/>
      <c r="L16" s="231"/>
      <c r="M16" s="217"/>
      <c r="N16" s="231"/>
      <c r="O16" s="217"/>
      <c r="P16" s="350">
        <f t="shared" si="0"/>
        <v>0</v>
      </c>
      <c r="Q16" s="351">
        <f t="shared" si="1"/>
        <v>0</v>
      </c>
      <c r="R16" s="230"/>
      <c r="S16" s="230"/>
      <c r="T16" s="230"/>
      <c r="U16" s="230"/>
      <c r="V16" s="230"/>
    </row>
    <row r="17" spans="1:22" ht="15.75" x14ac:dyDescent="0.25">
      <c r="A17" s="582"/>
      <c r="B17" s="582"/>
      <c r="C17" s="477"/>
      <c r="D17" s="477"/>
      <c r="E17" s="477"/>
      <c r="F17" s="480"/>
      <c r="G17" s="234"/>
      <c r="H17" s="234"/>
      <c r="I17" s="250"/>
      <c r="J17" s="234"/>
      <c r="K17" s="250"/>
      <c r="L17" s="234"/>
      <c r="M17" s="250"/>
      <c r="N17" s="234"/>
      <c r="O17" s="250"/>
      <c r="P17" s="358">
        <f t="shared" si="0"/>
        <v>0</v>
      </c>
      <c r="Q17" s="359">
        <f t="shared" si="1"/>
        <v>0</v>
      </c>
      <c r="R17" s="234"/>
      <c r="S17" s="234"/>
      <c r="T17" s="234"/>
      <c r="U17" s="234"/>
      <c r="V17" s="234"/>
    </row>
    <row r="18" spans="1:22" ht="15.75" x14ac:dyDescent="0.25">
      <c r="A18" s="582"/>
      <c r="B18" s="582"/>
      <c r="C18" s="477"/>
      <c r="D18" s="477"/>
      <c r="E18" s="477"/>
      <c r="F18" s="480"/>
      <c r="G18" s="230"/>
      <c r="H18" s="230"/>
      <c r="I18" s="217"/>
      <c r="J18" s="230"/>
      <c r="K18" s="217"/>
      <c r="L18" s="230"/>
      <c r="M18" s="217"/>
      <c r="N18" s="230"/>
      <c r="O18" s="217"/>
      <c r="P18" s="350">
        <f t="shared" si="0"/>
        <v>0</v>
      </c>
      <c r="Q18" s="351">
        <f t="shared" si="1"/>
        <v>0</v>
      </c>
      <c r="R18" s="251"/>
      <c r="S18" s="251"/>
      <c r="T18" s="251"/>
      <c r="U18" s="230"/>
      <c r="V18" s="252"/>
    </row>
    <row r="19" spans="1:22" ht="15.75" x14ac:dyDescent="0.25">
      <c r="A19" s="582"/>
      <c r="B19" s="582"/>
      <c r="C19" s="477"/>
      <c r="D19" s="477"/>
      <c r="E19" s="477"/>
      <c r="F19" s="480"/>
      <c r="G19" s="234"/>
      <c r="H19" s="234"/>
      <c r="I19" s="250"/>
      <c r="J19" s="234"/>
      <c r="K19" s="250"/>
      <c r="L19" s="234"/>
      <c r="M19" s="250"/>
      <c r="N19" s="234"/>
      <c r="O19" s="250"/>
      <c r="P19" s="358">
        <f t="shared" si="0"/>
        <v>0</v>
      </c>
      <c r="Q19" s="359">
        <f t="shared" si="1"/>
        <v>0</v>
      </c>
      <c r="R19" s="234"/>
      <c r="S19" s="234"/>
      <c r="T19" s="234"/>
      <c r="U19" s="234"/>
      <c r="V19" s="234"/>
    </row>
    <row r="20" spans="1:22" ht="15.75" x14ac:dyDescent="0.25">
      <c r="A20" s="583"/>
      <c r="B20" s="583"/>
      <c r="C20" s="477"/>
      <c r="D20" s="477"/>
      <c r="E20" s="477"/>
      <c r="F20" s="480"/>
      <c r="G20" s="230"/>
      <c r="H20" s="231"/>
      <c r="I20" s="217"/>
      <c r="J20" s="231"/>
      <c r="K20" s="217"/>
      <c r="L20" s="231"/>
      <c r="M20" s="217"/>
      <c r="N20" s="230"/>
      <c r="O20" s="217"/>
      <c r="P20" s="350">
        <f t="shared" si="0"/>
        <v>0</v>
      </c>
      <c r="Q20" s="351">
        <f t="shared" si="1"/>
        <v>0</v>
      </c>
      <c r="R20" s="230"/>
      <c r="S20" s="230"/>
      <c r="T20" s="230"/>
      <c r="U20" s="230"/>
      <c r="V20" s="230"/>
    </row>
    <row r="21" spans="1:22" ht="15.75" x14ac:dyDescent="0.25">
      <c r="A21" s="271"/>
      <c r="B21" s="272"/>
      <c r="C21" s="271" t="s">
        <v>1447</v>
      </c>
      <c r="D21" s="272"/>
      <c r="E21" s="272"/>
      <c r="F21" s="272"/>
      <c r="G21" s="273"/>
      <c r="H21" s="243">
        <f t="shared" ref="H21:Q21" si="2">SUM(H8:H20)</f>
        <v>0</v>
      </c>
      <c r="I21" s="253">
        <f t="shared" si="2"/>
        <v>0</v>
      </c>
      <c r="J21" s="243">
        <f t="shared" si="2"/>
        <v>0</v>
      </c>
      <c r="K21" s="253">
        <f t="shared" si="2"/>
        <v>0</v>
      </c>
      <c r="L21" s="243">
        <f t="shared" si="2"/>
        <v>0</v>
      </c>
      <c r="M21" s="253">
        <f t="shared" si="2"/>
        <v>0</v>
      </c>
      <c r="N21" s="243">
        <f t="shared" si="2"/>
        <v>0</v>
      </c>
      <c r="O21" s="253">
        <f t="shared" si="2"/>
        <v>0</v>
      </c>
      <c r="P21" s="253">
        <f t="shared" si="2"/>
        <v>0</v>
      </c>
      <c r="Q21" s="253">
        <f t="shared" si="2"/>
        <v>0</v>
      </c>
      <c r="R21" s="244"/>
      <c r="S21" s="244"/>
      <c r="T21" s="244"/>
      <c r="U21" s="244"/>
      <c r="V21" s="244"/>
    </row>
    <row r="26" spans="1:22" x14ac:dyDescent="0.25">
      <c r="A26" s="425"/>
      <c r="B26" s="425"/>
      <c r="C26" s="425"/>
      <c r="E26" s="425"/>
      <c r="F26" s="425"/>
      <c r="G26" s="425"/>
      <c r="H26" s="425"/>
      <c r="I26" s="425"/>
      <c r="J26" s="425"/>
      <c r="K26" s="425"/>
      <c r="L26" s="425"/>
      <c r="M26" s="425"/>
      <c r="N26" s="425"/>
      <c r="O26" s="425"/>
      <c r="P26" s="425"/>
      <c r="Q26" s="425"/>
      <c r="R26" s="425"/>
      <c r="S26" s="425"/>
      <c r="T26" s="425"/>
      <c r="U26" s="425"/>
      <c r="V26" s="425"/>
    </row>
    <row r="27" spans="1:22" x14ac:dyDescent="0.25">
      <c r="A27" s="425"/>
      <c r="B27" s="425"/>
      <c r="C27" s="425"/>
      <c r="E27" s="425"/>
      <c r="F27" s="425"/>
      <c r="G27" s="425"/>
      <c r="H27" s="425"/>
      <c r="I27" s="425"/>
      <c r="J27" s="425"/>
      <c r="K27" s="425"/>
      <c r="L27" s="425"/>
      <c r="M27" s="425"/>
      <c r="N27" s="425"/>
      <c r="O27" s="425"/>
      <c r="P27" s="425"/>
      <c r="Q27" s="425"/>
      <c r="R27" s="425"/>
      <c r="S27" s="425"/>
      <c r="T27" s="425"/>
      <c r="U27" s="425"/>
      <c r="V27" s="425"/>
    </row>
    <row r="28" spans="1:22" x14ac:dyDescent="0.25">
      <c r="A28" s="425"/>
      <c r="B28" s="425"/>
      <c r="C28" s="425"/>
      <c r="E28" s="425"/>
      <c r="F28" s="425"/>
      <c r="G28" s="425"/>
      <c r="H28" s="425"/>
      <c r="I28" s="425"/>
      <c r="J28" s="425"/>
      <c r="K28" s="425"/>
      <c r="L28" s="425"/>
      <c r="M28" s="425"/>
      <c r="N28" s="425"/>
      <c r="O28" s="425"/>
      <c r="P28" s="425"/>
      <c r="Q28" s="425"/>
      <c r="R28" s="425"/>
      <c r="S28" s="425"/>
      <c r="T28" s="425"/>
      <c r="U28" s="425"/>
      <c r="V28" s="425"/>
    </row>
    <row r="29" spans="1:22" x14ac:dyDescent="0.25">
      <c r="A29" s="425"/>
      <c r="B29" s="425"/>
      <c r="C29" s="425"/>
      <c r="E29" s="425"/>
      <c r="F29" s="425"/>
      <c r="G29" s="425"/>
      <c r="H29" s="425"/>
      <c r="I29" s="425"/>
      <c r="J29" s="425"/>
      <c r="K29" s="425"/>
      <c r="L29" s="425"/>
      <c r="M29" s="425"/>
      <c r="N29" s="425"/>
      <c r="O29" s="425"/>
      <c r="P29" s="425"/>
      <c r="Q29" s="425"/>
      <c r="R29" s="425"/>
      <c r="S29" s="425"/>
      <c r="T29" s="425"/>
      <c r="U29" s="425"/>
      <c r="V29" s="425"/>
    </row>
    <row r="30" spans="1:22" x14ac:dyDescent="0.25">
      <c r="A30" s="425"/>
      <c r="B30" s="425"/>
      <c r="C30" s="425"/>
      <c r="E30" s="425"/>
      <c r="F30" s="425"/>
      <c r="G30" s="425"/>
      <c r="H30" s="425"/>
      <c r="I30" s="425"/>
      <c r="J30" s="425"/>
      <c r="K30" s="425"/>
      <c r="L30" s="425"/>
      <c r="M30" s="425"/>
      <c r="N30" s="425"/>
      <c r="O30" s="425"/>
      <c r="P30" s="425"/>
      <c r="Q30" s="425"/>
      <c r="R30" s="425"/>
      <c r="S30" s="425"/>
      <c r="T30" s="425"/>
      <c r="U30" s="425"/>
      <c r="V30" s="425"/>
    </row>
    <row r="31" spans="1:22" x14ac:dyDescent="0.25">
      <c r="A31" s="425"/>
      <c r="B31" s="425"/>
      <c r="C31" s="425"/>
      <c r="E31" s="425"/>
      <c r="F31" s="425"/>
      <c r="G31" s="425"/>
      <c r="H31" s="425"/>
      <c r="I31" s="425"/>
      <c r="J31" s="425"/>
      <c r="K31" s="425"/>
      <c r="L31" s="425"/>
      <c r="M31" s="425"/>
      <c r="N31" s="425"/>
      <c r="O31" s="425"/>
      <c r="P31" s="425"/>
      <c r="Q31" s="425"/>
      <c r="R31" s="425"/>
      <c r="S31" s="425"/>
      <c r="T31" s="425"/>
      <c r="U31" s="425"/>
      <c r="V31" s="425"/>
    </row>
    <row r="32" spans="1:22" x14ac:dyDescent="0.25">
      <c r="A32" s="425"/>
      <c r="B32" s="425"/>
      <c r="C32" s="425"/>
      <c r="E32" s="425"/>
      <c r="F32" s="425"/>
      <c r="G32" s="425"/>
      <c r="H32" s="425"/>
      <c r="I32" s="425"/>
      <c r="J32" s="425"/>
      <c r="K32" s="425"/>
      <c r="L32" s="425"/>
      <c r="M32" s="425"/>
      <c r="N32" s="425"/>
      <c r="O32" s="425"/>
      <c r="P32" s="425"/>
      <c r="Q32" s="425"/>
      <c r="R32" s="425"/>
      <c r="S32" s="425"/>
      <c r="T32" s="425"/>
      <c r="U32" s="425"/>
      <c r="V32" s="425"/>
    </row>
    <row r="33" spans="9:17" x14ac:dyDescent="0.25">
      <c r="I33" s="425"/>
      <c r="J33" s="425"/>
      <c r="K33" s="425"/>
      <c r="L33" s="425"/>
      <c r="M33" s="425"/>
      <c r="N33" s="425"/>
      <c r="O33" s="425"/>
      <c r="P33" s="425"/>
      <c r="Q33" s="425"/>
    </row>
    <row r="34" spans="9:17" x14ac:dyDescent="0.25">
      <c r="I34" s="425"/>
      <c r="J34" s="425"/>
      <c r="K34" s="425"/>
      <c r="L34" s="425"/>
      <c r="M34" s="425"/>
      <c r="N34" s="425"/>
      <c r="O34" s="425"/>
      <c r="P34" s="425"/>
      <c r="Q34" s="425"/>
    </row>
    <row r="35" spans="9:17" x14ac:dyDescent="0.25">
      <c r="I35" s="425"/>
      <c r="J35" s="425"/>
      <c r="K35" s="425"/>
      <c r="L35" s="425"/>
      <c r="M35" s="425"/>
      <c r="N35" s="425"/>
      <c r="O35" s="425"/>
      <c r="P35" s="425"/>
      <c r="Q35" s="425"/>
    </row>
    <row r="36" spans="9:17" x14ac:dyDescent="0.25">
      <c r="I36" s="425"/>
      <c r="J36" s="425"/>
      <c r="K36" s="425"/>
      <c r="L36" s="425"/>
      <c r="M36" s="425"/>
      <c r="N36" s="425"/>
      <c r="O36" s="425"/>
      <c r="P36" s="425"/>
      <c r="Q36" s="425"/>
    </row>
    <row r="37" spans="9:17" x14ac:dyDescent="0.25">
      <c r="I37" s="425"/>
      <c r="J37" s="425"/>
      <c r="K37" s="425"/>
      <c r="L37" s="425"/>
      <c r="M37" s="425"/>
      <c r="N37" s="425"/>
      <c r="O37" s="425"/>
      <c r="P37" s="425"/>
      <c r="Q37" s="425"/>
    </row>
    <row r="38" spans="9:17" x14ac:dyDescent="0.25">
      <c r="I38" s="425"/>
      <c r="J38" s="425"/>
      <c r="K38" s="425"/>
      <c r="L38" s="425"/>
      <c r="M38" s="425"/>
      <c r="N38" s="425"/>
      <c r="O38" s="425"/>
      <c r="P38" s="425"/>
      <c r="Q38" s="425"/>
    </row>
    <row r="39" spans="9:17" x14ac:dyDescent="0.25">
      <c r="I39" s="425"/>
      <c r="J39" s="425"/>
      <c r="K39" s="425"/>
      <c r="L39" s="425"/>
      <c r="M39" s="425"/>
      <c r="N39" s="425"/>
      <c r="O39" s="425"/>
      <c r="P39" s="425"/>
      <c r="Q39" s="425"/>
    </row>
    <row r="40" spans="9:17" x14ac:dyDescent="0.25">
      <c r="I40" s="425"/>
      <c r="J40" s="425"/>
      <c r="K40" s="425"/>
      <c r="L40" s="425"/>
      <c r="M40" s="425"/>
      <c r="N40" s="425"/>
      <c r="O40" s="425"/>
      <c r="P40" s="425"/>
      <c r="Q40" s="425"/>
    </row>
    <row r="41" spans="9:17" x14ac:dyDescent="0.25">
      <c r="I41" s="425"/>
      <c r="J41" s="425"/>
      <c r="K41" s="425"/>
      <c r="L41" s="425"/>
      <c r="M41" s="425"/>
      <c r="N41" s="425"/>
      <c r="O41" s="425"/>
      <c r="P41" s="425"/>
      <c r="Q41" s="425"/>
    </row>
    <row r="42" spans="9:17" x14ac:dyDescent="0.25">
      <c r="I42" s="425"/>
      <c r="J42" s="425"/>
      <c r="K42" s="425"/>
      <c r="L42" s="425"/>
      <c r="M42" s="425"/>
      <c r="N42" s="425"/>
      <c r="O42" s="425"/>
      <c r="P42" s="425"/>
      <c r="Q42" s="425"/>
    </row>
    <row r="43" spans="9:17" x14ac:dyDescent="0.25">
      <c r="I43" s="425"/>
      <c r="J43" s="425"/>
      <c r="K43" s="425"/>
      <c r="L43" s="425"/>
      <c r="M43" s="425"/>
      <c r="N43" s="425"/>
      <c r="O43" s="425"/>
      <c r="P43" s="425"/>
      <c r="Q43" s="425"/>
    </row>
    <row r="44" spans="9:17" x14ac:dyDescent="0.25">
      <c r="I44" s="425"/>
      <c r="J44" s="425"/>
      <c r="K44" s="425"/>
      <c r="L44" s="425"/>
      <c r="M44" s="425"/>
      <c r="N44" s="425"/>
      <c r="O44" s="425"/>
      <c r="P44" s="425"/>
      <c r="Q44" s="425"/>
    </row>
    <row r="45" spans="9:17" x14ac:dyDescent="0.25">
      <c r="I45" s="425"/>
      <c r="J45" s="425"/>
      <c r="K45" s="425"/>
      <c r="L45" s="425"/>
      <c r="M45" s="425"/>
      <c r="N45" s="425"/>
      <c r="O45" s="425"/>
      <c r="P45" s="425"/>
      <c r="Q45" s="425"/>
    </row>
    <row r="46" spans="9:17" x14ac:dyDescent="0.25">
      <c r="I46" s="425"/>
      <c r="J46" s="425"/>
      <c r="K46" s="425"/>
      <c r="L46" s="425"/>
      <c r="M46" s="425"/>
      <c r="N46" s="425"/>
      <c r="O46" s="425"/>
      <c r="P46" s="425"/>
      <c r="Q46" s="425"/>
    </row>
    <row r="47" spans="9:17" x14ac:dyDescent="0.25">
      <c r="I47" s="425"/>
      <c r="J47" s="425"/>
      <c r="K47" s="425"/>
      <c r="L47" s="425"/>
      <c r="M47" s="425"/>
      <c r="N47" s="425"/>
      <c r="O47" s="425"/>
      <c r="P47" s="425"/>
      <c r="Q47" s="425"/>
    </row>
    <row r="48" spans="9:17" x14ac:dyDescent="0.25">
      <c r="I48" s="425"/>
      <c r="J48" s="425"/>
      <c r="K48" s="425"/>
      <c r="L48" s="425"/>
      <c r="M48" s="425"/>
      <c r="N48" s="425"/>
      <c r="O48" s="425"/>
      <c r="P48" s="425"/>
      <c r="Q48" s="425"/>
    </row>
    <row r="49" spans="9:17" x14ac:dyDescent="0.25">
      <c r="I49" s="425"/>
      <c r="J49" s="425"/>
      <c r="K49" s="425"/>
      <c r="L49" s="425"/>
      <c r="M49" s="425"/>
      <c r="N49" s="425"/>
      <c r="O49" s="425"/>
      <c r="P49" s="425"/>
      <c r="Q49" s="425"/>
    </row>
    <row r="50" spans="9:17" x14ac:dyDescent="0.25">
      <c r="I50" s="425"/>
      <c r="J50" s="425"/>
      <c r="K50" s="425"/>
      <c r="L50" s="425"/>
      <c r="M50" s="425"/>
      <c r="N50" s="425"/>
      <c r="O50" s="425"/>
      <c r="P50" s="425"/>
      <c r="Q50" s="425"/>
    </row>
    <row r="51" spans="9:17" x14ac:dyDescent="0.25">
      <c r="I51" s="425"/>
      <c r="J51" s="425"/>
      <c r="K51" s="425"/>
      <c r="L51" s="425"/>
      <c r="M51" s="425"/>
      <c r="N51" s="425"/>
      <c r="O51" s="425"/>
      <c r="P51" s="425"/>
      <c r="Q51" s="425"/>
    </row>
    <row r="52" spans="9:17" x14ac:dyDescent="0.25">
      <c r="I52" s="425"/>
      <c r="J52" s="425"/>
      <c r="K52" s="425"/>
      <c r="L52" s="425"/>
      <c r="M52" s="425"/>
      <c r="N52" s="425"/>
      <c r="O52" s="425"/>
      <c r="P52" s="425"/>
      <c r="Q52" s="425"/>
    </row>
    <row r="53" spans="9:17" x14ac:dyDescent="0.25">
      <c r="I53" s="425"/>
      <c r="J53" s="425"/>
      <c r="K53" s="425"/>
      <c r="L53" s="425"/>
      <c r="M53" s="425"/>
      <c r="N53" s="425"/>
      <c r="O53" s="425"/>
      <c r="P53" s="425"/>
      <c r="Q53" s="425"/>
    </row>
    <row r="54" spans="9:17" x14ac:dyDescent="0.25">
      <c r="I54" s="425"/>
      <c r="J54" s="425"/>
      <c r="K54" s="425"/>
      <c r="L54" s="425"/>
      <c r="M54" s="425"/>
      <c r="N54" s="425"/>
      <c r="O54" s="425"/>
      <c r="P54" s="425"/>
      <c r="Q54" s="425"/>
    </row>
    <row r="55" spans="9:17" x14ac:dyDescent="0.25">
      <c r="I55" s="425"/>
      <c r="J55" s="425"/>
      <c r="K55" s="425"/>
      <c r="L55" s="425"/>
      <c r="M55" s="425"/>
      <c r="N55" s="425"/>
      <c r="O55" s="425"/>
      <c r="P55" s="425"/>
      <c r="Q55" s="425"/>
    </row>
    <row r="56" spans="9:17" ht="15.6" customHeight="1" x14ac:dyDescent="0.25">
      <c r="I56" s="425"/>
      <c r="J56" s="425"/>
      <c r="K56" s="425"/>
      <c r="L56" s="425"/>
      <c r="M56" s="425"/>
      <c r="N56" s="425"/>
      <c r="O56" s="425"/>
      <c r="P56" s="425"/>
      <c r="Q56" s="425"/>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C19" sqref="C19"/>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25" customWidth="1"/>
    <col min="5" max="7" width="27.42578125" customWidth="1"/>
    <col min="8" max="8" width="15.28515625" customWidth="1"/>
    <col min="9" max="9" width="13.7109375" style="220" bestFit="1" customWidth="1"/>
    <col min="10" max="10" width="15.28515625" customWidth="1"/>
    <col min="11" max="11" width="18.85546875" style="220" customWidth="1"/>
    <col min="13" max="13" width="12.140625" style="220" bestFit="1" customWidth="1"/>
    <col min="15" max="15" width="12.140625" style="220" bestFit="1" customWidth="1"/>
    <col min="16" max="16" width="15.28515625" style="363" customWidth="1"/>
    <col min="17" max="17" width="18.28515625" style="364" customWidth="1"/>
    <col min="18" max="20" width="14.140625" customWidth="1"/>
    <col min="21" max="21" width="17" customWidth="1"/>
  </cols>
  <sheetData>
    <row r="1" spans="1:33" ht="18.75" x14ac:dyDescent="0.25">
      <c r="A1" s="425"/>
      <c r="B1" s="425"/>
      <c r="C1" s="470" t="s">
        <v>1448</v>
      </c>
      <c r="D1" s="470" t="s">
        <v>1449</v>
      </c>
      <c r="E1" s="425"/>
      <c r="F1" s="425"/>
      <c r="G1" s="425"/>
      <c r="H1" s="263" t="s">
        <v>1450</v>
      </c>
      <c r="J1" s="263"/>
      <c r="K1" s="263"/>
      <c r="L1" s="425"/>
      <c r="M1" s="470" t="s">
        <v>1451</v>
      </c>
      <c r="N1" s="470" t="s">
        <v>1452</v>
      </c>
      <c r="O1" s="470" t="s">
        <v>1453</v>
      </c>
      <c r="P1" s="470" t="s">
        <v>1454</v>
      </c>
      <c r="Q1" s="470" t="s">
        <v>1455</v>
      </c>
      <c r="R1" s="470" t="s">
        <v>1456</v>
      </c>
      <c r="S1" s="470" t="s">
        <v>1457</v>
      </c>
      <c r="T1" s="470" t="s">
        <v>1458</v>
      </c>
      <c r="U1" s="470" t="s">
        <v>1459</v>
      </c>
      <c r="V1" s="470" t="s">
        <v>1460</v>
      </c>
      <c r="W1" s="470" t="s">
        <v>1461</v>
      </c>
      <c r="X1" s="470" t="s">
        <v>1462</v>
      </c>
      <c r="Y1" s="470" t="s">
        <v>1463</v>
      </c>
      <c r="Z1" s="470" t="s">
        <v>1464</v>
      </c>
      <c r="AA1" s="470" t="s">
        <v>1465</v>
      </c>
      <c r="AB1" s="470" t="s">
        <v>1466</v>
      </c>
      <c r="AC1" s="470" t="s">
        <v>1467</v>
      </c>
      <c r="AD1" s="470" t="s">
        <v>1468</v>
      </c>
      <c r="AE1" s="470" t="s">
        <v>1469</v>
      </c>
      <c r="AF1" s="470" t="s">
        <v>1470</v>
      </c>
      <c r="AG1" s="470" t="s">
        <v>1471</v>
      </c>
    </row>
    <row r="2" spans="1:33" ht="18.75" x14ac:dyDescent="0.25">
      <c r="A2" s="293" t="s">
        <v>1442</v>
      </c>
      <c r="B2" s="425"/>
      <c r="C2" s="425"/>
      <c r="E2" s="425"/>
      <c r="F2" s="425"/>
      <c r="G2" s="425"/>
      <c r="H2" s="263"/>
      <c r="J2" s="263"/>
      <c r="K2" s="263"/>
      <c r="L2" s="263"/>
      <c r="M2" s="263"/>
      <c r="N2" s="263"/>
      <c r="O2" s="263"/>
      <c r="P2" s="360"/>
      <c r="Q2" s="360"/>
      <c r="R2" s="263"/>
      <c r="S2" s="263"/>
      <c r="T2" s="263"/>
      <c r="U2" s="263"/>
      <c r="V2" s="263"/>
      <c r="W2" s="263"/>
      <c r="X2" s="263"/>
      <c r="Y2" s="263"/>
      <c r="Z2" s="263"/>
      <c r="AA2" s="263"/>
      <c r="AB2" s="425"/>
      <c r="AC2" s="425"/>
      <c r="AD2" s="425"/>
      <c r="AE2" s="425"/>
      <c r="AF2" s="425"/>
      <c r="AG2" s="425"/>
    </row>
    <row r="3" spans="1:33" ht="18.75" x14ac:dyDescent="0.25">
      <c r="A3" s="294" t="s">
        <v>1472</v>
      </c>
      <c r="B3" s="425"/>
      <c r="C3" s="425"/>
      <c r="E3" s="425"/>
      <c r="F3" s="425"/>
      <c r="G3" s="425"/>
      <c r="H3" s="263"/>
      <c r="J3" s="263"/>
      <c r="K3" s="263"/>
      <c r="L3" s="263"/>
      <c r="M3" s="263"/>
      <c r="N3" s="263"/>
      <c r="O3" s="263"/>
      <c r="P3" s="360"/>
      <c r="Q3" s="360"/>
      <c r="R3" s="263"/>
      <c r="S3" s="263"/>
      <c r="T3" s="263"/>
      <c r="U3" s="263"/>
      <c r="V3" s="263"/>
      <c r="W3" s="263"/>
      <c r="X3" s="263"/>
      <c r="Y3" s="263"/>
      <c r="Z3" s="263"/>
      <c r="AA3" s="263"/>
      <c r="AB3" s="425"/>
      <c r="AC3" s="425"/>
      <c r="AD3" s="425"/>
      <c r="AE3" s="425"/>
      <c r="AF3" s="425"/>
      <c r="AG3" s="425"/>
    </row>
    <row r="4" spans="1:33" ht="18.75" x14ac:dyDescent="0.25">
      <c r="A4" s="294" t="s">
        <v>1473</v>
      </c>
      <c r="B4" s="425"/>
      <c r="C4" s="425"/>
      <c r="E4" s="425"/>
      <c r="F4" s="425"/>
      <c r="G4" s="425"/>
      <c r="H4" s="263"/>
      <c r="J4" s="263"/>
      <c r="K4" s="263"/>
      <c r="L4" s="263"/>
      <c r="M4" s="263"/>
      <c r="N4" s="263"/>
      <c r="O4" s="263"/>
      <c r="P4" s="360"/>
      <c r="Q4" s="360"/>
      <c r="R4" s="263"/>
      <c r="S4" s="263"/>
      <c r="T4" s="263"/>
      <c r="U4" s="263"/>
      <c r="V4" s="263"/>
      <c r="W4" s="263"/>
      <c r="X4" s="263"/>
      <c r="Y4" s="263"/>
      <c r="Z4" s="263"/>
      <c r="AA4" s="263"/>
      <c r="AB4" s="425"/>
      <c r="AC4" s="425"/>
      <c r="AD4" s="425"/>
      <c r="AE4" s="425"/>
      <c r="AF4" s="425"/>
      <c r="AG4" s="425"/>
    </row>
    <row r="5" spans="1:33" x14ac:dyDescent="0.25">
      <c r="A5" s="267" t="s">
        <v>1474</v>
      </c>
      <c r="B5" s="249"/>
      <c r="C5" s="249"/>
      <c r="D5" s="249"/>
      <c r="E5" s="249"/>
      <c r="F5" s="249"/>
      <c r="G5" s="249"/>
      <c r="H5" s="249"/>
      <c r="I5" s="249"/>
      <c r="J5" s="249"/>
      <c r="K5" s="249"/>
      <c r="L5" s="249"/>
      <c r="M5" s="249"/>
      <c r="N5" s="249"/>
      <c r="O5" s="249"/>
      <c r="P5" s="361"/>
      <c r="Q5" s="361"/>
      <c r="R5" s="249"/>
      <c r="S5" s="249"/>
      <c r="T5" s="249"/>
      <c r="U5" s="249"/>
      <c r="V5" s="425"/>
      <c r="W5" s="425"/>
      <c r="X5" s="425"/>
      <c r="Y5" s="425"/>
      <c r="Z5" s="425"/>
      <c r="AA5" s="425"/>
      <c r="AB5" s="425"/>
      <c r="AC5" s="425"/>
      <c r="AD5" s="425"/>
      <c r="AE5" s="425"/>
      <c r="AF5" s="425"/>
      <c r="AG5" s="425"/>
    </row>
    <row r="6" spans="1:33" ht="15" customHeight="1" x14ac:dyDescent="0.25">
      <c r="A6" s="550" t="s">
        <v>1348</v>
      </c>
      <c r="B6" s="552" t="s">
        <v>1349</v>
      </c>
      <c r="C6" s="562" t="s">
        <v>1350</v>
      </c>
      <c r="D6" s="562" t="s">
        <v>1351</v>
      </c>
      <c r="E6" s="562" t="s">
        <v>1352</v>
      </c>
      <c r="F6" s="562" t="s">
        <v>1309</v>
      </c>
      <c r="G6" s="562" t="s">
        <v>1353</v>
      </c>
      <c r="H6" s="565" t="s">
        <v>1354</v>
      </c>
      <c r="I6" s="567"/>
      <c r="J6" s="567"/>
      <c r="K6" s="567"/>
      <c r="L6" s="567"/>
      <c r="M6" s="567"/>
      <c r="N6" s="567"/>
      <c r="O6" s="566"/>
      <c r="P6" s="571" t="s">
        <v>1355</v>
      </c>
      <c r="Q6" s="572"/>
      <c r="R6" s="552" t="s">
        <v>1356</v>
      </c>
      <c r="S6" s="552" t="s">
        <v>1357</v>
      </c>
      <c r="T6" s="552" t="s">
        <v>1358</v>
      </c>
      <c r="U6" s="568" t="s">
        <v>1359</v>
      </c>
      <c r="V6" s="425"/>
      <c r="W6" s="425"/>
      <c r="X6" s="425"/>
      <c r="Y6" s="425"/>
      <c r="Z6" s="425"/>
      <c r="AA6" s="425"/>
      <c r="AB6" s="425"/>
      <c r="AC6" s="425"/>
      <c r="AD6" s="425"/>
      <c r="AE6" s="425"/>
      <c r="AF6" s="425"/>
      <c r="AG6" s="425"/>
    </row>
    <row r="7" spans="1:33" ht="15" customHeight="1" x14ac:dyDescent="0.25">
      <c r="A7" s="550"/>
      <c r="B7" s="550"/>
      <c r="C7" s="563"/>
      <c r="D7" s="563"/>
      <c r="E7" s="563"/>
      <c r="F7" s="563"/>
      <c r="G7" s="563"/>
      <c r="H7" s="565" t="s">
        <v>1360</v>
      </c>
      <c r="I7" s="566"/>
      <c r="J7" s="565" t="s">
        <v>1361</v>
      </c>
      <c r="K7" s="566"/>
      <c r="L7" s="565" t="s">
        <v>1362</v>
      </c>
      <c r="M7" s="566"/>
      <c r="N7" s="565" t="s">
        <v>1363</v>
      </c>
      <c r="O7" s="566"/>
      <c r="P7" s="573"/>
      <c r="Q7" s="574"/>
      <c r="R7" s="550"/>
      <c r="S7" s="550"/>
      <c r="T7" s="550"/>
      <c r="U7" s="569"/>
      <c r="V7" s="425"/>
      <c r="W7" s="425"/>
      <c r="X7" s="425"/>
      <c r="Y7" s="425"/>
      <c r="Z7" s="425"/>
      <c r="AA7" s="425"/>
      <c r="AB7" s="425"/>
      <c r="AC7" s="425"/>
      <c r="AD7" s="425"/>
      <c r="AE7" s="425"/>
      <c r="AF7" s="425"/>
      <c r="AG7" s="425"/>
    </row>
    <row r="8" spans="1:33" ht="25.5" x14ac:dyDescent="0.25">
      <c r="A8" s="551"/>
      <c r="B8" s="551"/>
      <c r="C8" s="564"/>
      <c r="D8" s="564"/>
      <c r="E8" s="564"/>
      <c r="F8" s="564"/>
      <c r="G8" s="564"/>
      <c r="H8" s="406" t="s">
        <v>1364</v>
      </c>
      <c r="I8" s="406" t="s">
        <v>35</v>
      </c>
      <c r="J8" s="406" t="s">
        <v>1364</v>
      </c>
      <c r="K8" s="406" t="s">
        <v>35</v>
      </c>
      <c r="L8" s="406" t="s">
        <v>1364</v>
      </c>
      <c r="M8" s="406" t="s">
        <v>35</v>
      </c>
      <c r="N8" s="406" t="s">
        <v>1364</v>
      </c>
      <c r="O8" s="406" t="s">
        <v>35</v>
      </c>
      <c r="P8" s="406" t="s">
        <v>1364</v>
      </c>
      <c r="Q8" s="406" t="s">
        <v>35</v>
      </c>
      <c r="R8" s="551"/>
      <c r="S8" s="551"/>
      <c r="T8" s="551"/>
      <c r="U8" s="570"/>
      <c r="V8" s="425"/>
      <c r="W8" s="425"/>
      <c r="X8" s="425"/>
      <c r="Y8" s="425"/>
      <c r="Z8" s="425"/>
      <c r="AA8" s="425"/>
      <c r="AB8" s="425"/>
      <c r="AC8" s="425"/>
      <c r="AD8" s="425"/>
      <c r="AE8" s="425"/>
      <c r="AF8" s="425"/>
      <c r="AG8" s="425"/>
    </row>
    <row r="9" spans="1:33" s="338" customFormat="1" ht="15.75" x14ac:dyDescent="0.25">
      <c r="A9" s="407"/>
      <c r="B9" s="408"/>
      <c r="C9" s="409"/>
      <c r="D9" s="409"/>
      <c r="E9" s="409"/>
      <c r="F9" s="410"/>
      <c r="G9" s="409"/>
      <c r="H9" s="411"/>
      <c r="I9" s="411"/>
      <c r="J9" s="411"/>
      <c r="K9" s="411"/>
      <c r="L9" s="411"/>
      <c r="M9" s="411"/>
      <c r="N9" s="411"/>
      <c r="O9" s="411"/>
      <c r="P9" s="411"/>
      <c r="Q9" s="411"/>
      <c r="R9" s="412"/>
      <c r="S9" s="412"/>
      <c r="T9" s="412"/>
      <c r="U9" s="413"/>
      <c r="V9" s="425"/>
      <c r="W9" s="425"/>
      <c r="X9" s="425"/>
      <c r="Y9" s="425"/>
      <c r="Z9" s="425"/>
      <c r="AA9" s="425"/>
      <c r="AB9" s="425"/>
      <c r="AC9" s="425"/>
      <c r="AD9" s="425"/>
      <c r="AE9" s="425"/>
      <c r="AF9" s="425"/>
      <c r="AG9" s="425"/>
    </row>
    <row r="10" spans="1:33" ht="15.75" x14ac:dyDescent="0.25">
      <c r="A10" s="581" t="s">
        <v>1475</v>
      </c>
      <c r="B10" s="581" t="s">
        <v>1476</v>
      </c>
      <c r="C10" s="230"/>
      <c r="D10" s="230"/>
      <c r="E10" s="230"/>
      <c r="F10" s="230"/>
      <c r="G10" s="234"/>
      <c r="H10" s="234"/>
      <c r="I10" s="250"/>
      <c r="J10" s="234"/>
      <c r="K10" s="250"/>
      <c r="L10" s="234"/>
      <c r="M10" s="250"/>
      <c r="N10" s="234"/>
      <c r="O10" s="250"/>
      <c r="P10" s="358">
        <f t="shared" ref="P10:P29" si="0">H10+J10+L10+N10</f>
        <v>0</v>
      </c>
      <c r="Q10" s="359">
        <f t="shared" ref="Q10:Q29" si="1">I10+K10+M10+O10</f>
        <v>0</v>
      </c>
      <c r="R10" s="234"/>
      <c r="S10" s="234"/>
      <c r="T10" s="234"/>
      <c r="U10" s="72"/>
      <c r="V10" s="425"/>
      <c r="W10" s="425"/>
      <c r="X10" s="425"/>
      <c r="Y10" s="425"/>
      <c r="Z10" s="425"/>
      <c r="AA10" s="425"/>
      <c r="AB10" s="425"/>
      <c r="AC10" s="425"/>
      <c r="AD10" s="425"/>
      <c r="AE10" s="425"/>
      <c r="AF10" s="425"/>
      <c r="AG10" s="425"/>
    </row>
    <row r="11" spans="1:33" ht="15.75" x14ac:dyDescent="0.25">
      <c r="A11" s="582"/>
      <c r="B11" s="582"/>
      <c r="C11" s="230"/>
      <c r="D11" s="230"/>
      <c r="E11" s="230"/>
      <c r="F11" s="230"/>
      <c r="G11" s="234"/>
      <c r="H11" s="234"/>
      <c r="I11" s="250"/>
      <c r="J11" s="234"/>
      <c r="K11" s="250"/>
      <c r="L11" s="234"/>
      <c r="M11" s="250"/>
      <c r="N11" s="234"/>
      <c r="O11" s="250"/>
      <c r="P11" s="358">
        <f t="shared" si="0"/>
        <v>0</v>
      </c>
      <c r="Q11" s="359">
        <f t="shared" si="1"/>
        <v>0</v>
      </c>
      <c r="R11" s="234"/>
      <c r="S11" s="234"/>
      <c r="T11" s="234"/>
      <c r="U11" s="72"/>
      <c r="V11" s="425"/>
      <c r="W11" s="425"/>
      <c r="X11" s="425"/>
      <c r="Y11" s="425"/>
      <c r="Z11" s="425"/>
      <c r="AA11" s="425"/>
      <c r="AB11" s="425"/>
      <c r="AC11" s="425"/>
      <c r="AD11" s="425"/>
      <c r="AE11" s="425"/>
      <c r="AF11" s="425"/>
      <c r="AG11" s="425"/>
    </row>
    <row r="12" spans="1:33" ht="15.75" x14ac:dyDescent="0.25">
      <c r="A12" s="582"/>
      <c r="B12" s="582"/>
      <c r="C12" s="230"/>
      <c r="D12" s="230"/>
      <c r="E12" s="230"/>
      <c r="F12" s="230"/>
      <c r="G12" s="234"/>
      <c r="H12" s="234"/>
      <c r="I12" s="250"/>
      <c r="J12" s="234"/>
      <c r="K12" s="250"/>
      <c r="L12" s="234"/>
      <c r="M12" s="250"/>
      <c r="N12" s="234"/>
      <c r="O12" s="250"/>
      <c r="P12" s="358">
        <f t="shared" si="0"/>
        <v>0</v>
      </c>
      <c r="Q12" s="359">
        <f t="shared" si="1"/>
        <v>0</v>
      </c>
      <c r="R12" s="234"/>
      <c r="S12" s="234"/>
      <c r="T12" s="234"/>
      <c r="U12" s="72"/>
      <c r="V12" s="425"/>
      <c r="W12" s="425"/>
      <c r="X12" s="425"/>
      <c r="Y12" s="425"/>
      <c r="Z12" s="425"/>
      <c r="AA12" s="425"/>
      <c r="AB12" s="425"/>
      <c r="AC12" s="425"/>
      <c r="AD12" s="425"/>
      <c r="AE12" s="425"/>
      <c r="AF12" s="425"/>
      <c r="AG12" s="425"/>
    </row>
    <row r="13" spans="1:33" ht="15.75" x14ac:dyDescent="0.25">
      <c r="A13" s="582"/>
      <c r="B13" s="582"/>
      <c r="C13" s="230"/>
      <c r="D13" s="230"/>
      <c r="E13" s="230"/>
      <c r="F13" s="230"/>
      <c r="G13" s="234"/>
      <c r="H13" s="234"/>
      <c r="I13" s="250"/>
      <c r="J13" s="234"/>
      <c r="K13" s="250"/>
      <c r="L13" s="234"/>
      <c r="M13" s="250"/>
      <c r="N13" s="234"/>
      <c r="O13" s="250"/>
      <c r="P13" s="358">
        <f t="shared" si="0"/>
        <v>0</v>
      </c>
      <c r="Q13" s="359">
        <f t="shared" si="1"/>
        <v>0</v>
      </c>
      <c r="R13" s="234"/>
      <c r="S13" s="234"/>
      <c r="T13" s="234"/>
      <c r="U13" s="72"/>
      <c r="V13" s="425"/>
      <c r="W13" s="425"/>
      <c r="X13" s="425"/>
      <c r="Y13" s="425"/>
      <c r="Z13" s="425"/>
      <c r="AA13" s="425"/>
      <c r="AB13" s="425"/>
      <c r="AC13" s="425"/>
      <c r="AD13" s="425"/>
      <c r="AE13" s="425"/>
      <c r="AF13" s="425"/>
      <c r="AG13" s="425"/>
    </row>
    <row r="14" spans="1:33" ht="15.75" x14ac:dyDescent="0.25">
      <c r="A14" s="582"/>
      <c r="B14" s="582"/>
      <c r="C14" s="230"/>
      <c r="D14" s="230"/>
      <c r="E14" s="230"/>
      <c r="F14" s="230"/>
      <c r="G14" s="234"/>
      <c r="H14" s="234"/>
      <c r="I14" s="250"/>
      <c r="J14" s="234"/>
      <c r="K14" s="250"/>
      <c r="L14" s="234"/>
      <c r="M14" s="250"/>
      <c r="N14" s="234"/>
      <c r="O14" s="250"/>
      <c r="P14" s="358">
        <f t="shared" si="0"/>
        <v>0</v>
      </c>
      <c r="Q14" s="359">
        <f t="shared" si="1"/>
        <v>0</v>
      </c>
      <c r="R14" s="234"/>
      <c r="S14" s="234"/>
      <c r="T14" s="234"/>
      <c r="U14" s="72"/>
      <c r="V14" s="425"/>
      <c r="W14" s="425"/>
      <c r="X14" s="425"/>
      <c r="Y14" s="425"/>
      <c r="Z14" s="425"/>
      <c r="AA14" s="425"/>
      <c r="AB14" s="425"/>
      <c r="AC14" s="425"/>
      <c r="AD14" s="425"/>
      <c r="AE14" s="425"/>
      <c r="AF14" s="425"/>
      <c r="AG14" s="425"/>
    </row>
    <row r="15" spans="1:33" ht="15.75" x14ac:dyDescent="0.25">
      <c r="A15" s="582"/>
      <c r="B15" s="583"/>
      <c r="C15" s="230"/>
      <c r="D15" s="230"/>
      <c r="E15" s="230"/>
      <c r="F15" s="230"/>
      <c r="G15" s="234"/>
      <c r="H15" s="234"/>
      <c r="I15" s="250"/>
      <c r="J15" s="234"/>
      <c r="K15" s="250"/>
      <c r="L15" s="234"/>
      <c r="M15" s="250"/>
      <c r="N15" s="234"/>
      <c r="O15" s="250"/>
      <c r="P15" s="358">
        <f t="shared" si="0"/>
        <v>0</v>
      </c>
      <c r="Q15" s="359">
        <f t="shared" si="1"/>
        <v>0</v>
      </c>
      <c r="R15" s="234"/>
      <c r="S15" s="234"/>
      <c r="T15" s="234"/>
      <c r="U15" s="72"/>
      <c r="V15" s="425"/>
      <c r="W15" s="425"/>
      <c r="X15" s="425"/>
      <c r="Y15" s="425"/>
      <c r="Z15" s="425"/>
      <c r="AA15" s="425"/>
      <c r="AB15" s="425"/>
      <c r="AC15" s="425"/>
      <c r="AD15" s="425"/>
      <c r="AE15" s="425"/>
      <c r="AF15" s="425"/>
      <c r="AG15" s="425"/>
    </row>
    <row r="16" spans="1:33" ht="15.75" x14ac:dyDescent="0.25">
      <c r="A16" s="582"/>
      <c r="B16" s="581" t="s">
        <v>1477</v>
      </c>
      <c r="C16" s="230"/>
      <c r="D16" s="230"/>
      <c r="E16" s="230"/>
      <c r="F16" s="230"/>
      <c r="G16" s="234"/>
      <c r="H16" s="234"/>
      <c r="I16" s="250"/>
      <c r="J16" s="234"/>
      <c r="K16" s="250"/>
      <c r="L16" s="234"/>
      <c r="M16" s="250"/>
      <c r="N16" s="234"/>
      <c r="O16" s="250"/>
      <c r="P16" s="358">
        <f t="shared" si="0"/>
        <v>0</v>
      </c>
      <c r="Q16" s="359">
        <f t="shared" si="1"/>
        <v>0</v>
      </c>
      <c r="R16" s="234"/>
      <c r="S16" s="234"/>
      <c r="T16" s="234"/>
      <c r="U16" s="72"/>
      <c r="V16" s="425"/>
      <c r="W16" s="425"/>
      <c r="X16" s="425"/>
      <c r="Y16" s="425"/>
      <c r="Z16" s="425"/>
      <c r="AA16" s="425"/>
      <c r="AB16" s="425"/>
      <c r="AC16" s="425"/>
      <c r="AD16" s="425"/>
      <c r="AE16" s="425"/>
      <c r="AF16" s="425"/>
      <c r="AG16" s="425"/>
    </row>
    <row r="17" spans="1:21" ht="15.75" x14ac:dyDescent="0.25">
      <c r="A17" s="582"/>
      <c r="B17" s="582"/>
      <c r="C17" s="230"/>
      <c r="D17" s="230"/>
      <c r="E17" s="230"/>
      <c r="F17" s="230"/>
      <c r="G17" s="234"/>
      <c r="H17" s="234"/>
      <c r="I17" s="250"/>
      <c r="J17" s="234"/>
      <c r="K17" s="250"/>
      <c r="L17" s="234"/>
      <c r="M17" s="250"/>
      <c r="N17" s="234"/>
      <c r="O17" s="250"/>
      <c r="P17" s="358">
        <f t="shared" si="0"/>
        <v>0</v>
      </c>
      <c r="Q17" s="359">
        <f t="shared" si="1"/>
        <v>0</v>
      </c>
      <c r="R17" s="234"/>
      <c r="S17" s="234"/>
      <c r="T17" s="234"/>
      <c r="U17" s="72"/>
    </row>
    <row r="18" spans="1:21" ht="15.75" x14ac:dyDescent="0.25">
      <c r="A18" s="582"/>
      <c r="B18" s="582"/>
      <c r="C18" s="230"/>
      <c r="D18" s="230"/>
      <c r="E18" s="230"/>
      <c r="F18" s="230"/>
      <c r="G18" s="234"/>
      <c r="H18" s="234"/>
      <c r="I18" s="250"/>
      <c r="J18" s="234"/>
      <c r="K18" s="250"/>
      <c r="L18" s="234"/>
      <c r="M18" s="250"/>
      <c r="N18" s="234"/>
      <c r="O18" s="250"/>
      <c r="P18" s="358">
        <f t="shared" si="0"/>
        <v>0</v>
      </c>
      <c r="Q18" s="359">
        <f t="shared" si="1"/>
        <v>0</v>
      </c>
      <c r="R18" s="234"/>
      <c r="S18" s="234"/>
      <c r="T18" s="234"/>
      <c r="U18" s="72"/>
    </row>
    <row r="19" spans="1:21" ht="15.75" x14ac:dyDescent="0.25">
      <c r="A19" s="582"/>
      <c r="B19" s="582"/>
      <c r="C19" s="230"/>
      <c r="D19" s="230"/>
      <c r="E19" s="230"/>
      <c r="F19" s="230"/>
      <c r="G19" s="234"/>
      <c r="H19" s="234"/>
      <c r="I19" s="250"/>
      <c r="J19" s="234"/>
      <c r="K19" s="250"/>
      <c r="L19" s="234"/>
      <c r="M19" s="250"/>
      <c r="N19" s="234"/>
      <c r="O19" s="250"/>
      <c r="P19" s="358">
        <f t="shared" si="0"/>
        <v>0</v>
      </c>
      <c r="Q19" s="359">
        <f t="shared" si="1"/>
        <v>0</v>
      </c>
      <c r="R19" s="234"/>
      <c r="S19" s="234"/>
      <c r="T19" s="234"/>
      <c r="U19" s="72"/>
    </row>
    <row r="20" spans="1:21" ht="15.75" x14ac:dyDescent="0.25">
      <c r="A20" s="582"/>
      <c r="B20" s="583"/>
      <c r="C20" s="230"/>
      <c r="D20" s="230"/>
      <c r="E20" s="230"/>
      <c r="F20" s="230"/>
      <c r="G20" s="230"/>
      <c r="H20" s="230"/>
      <c r="I20" s="217"/>
      <c r="J20" s="230"/>
      <c r="K20" s="217"/>
      <c r="L20" s="230"/>
      <c r="M20" s="217"/>
      <c r="N20" s="230"/>
      <c r="O20" s="217"/>
      <c r="P20" s="350">
        <f t="shared" si="0"/>
        <v>0</v>
      </c>
      <c r="Q20" s="351">
        <f t="shared" si="1"/>
        <v>0</v>
      </c>
      <c r="R20" s="230"/>
      <c r="S20" s="230"/>
      <c r="T20" s="230"/>
      <c r="U20" s="303"/>
    </row>
    <row r="21" spans="1:21" ht="15.75" x14ac:dyDescent="0.25">
      <c r="A21" s="582"/>
      <c r="B21" s="581" t="s">
        <v>1478</v>
      </c>
      <c r="C21" s="230"/>
      <c r="D21" s="230"/>
      <c r="E21" s="230"/>
      <c r="F21" s="230"/>
      <c r="G21" s="234"/>
      <c r="H21" s="231"/>
      <c r="I21" s="326"/>
      <c r="J21" s="231"/>
      <c r="K21" s="326"/>
      <c r="L21" s="231"/>
      <c r="M21" s="217"/>
      <c r="N21" s="230"/>
      <c r="O21" s="217"/>
      <c r="P21" s="350">
        <f t="shared" si="0"/>
        <v>0</v>
      </c>
      <c r="Q21" s="362">
        <f t="shared" si="1"/>
        <v>0</v>
      </c>
      <c r="R21" s="230"/>
      <c r="S21" s="230"/>
      <c r="T21" s="230"/>
      <c r="U21" s="230"/>
    </row>
    <row r="22" spans="1:21" ht="15.75" x14ac:dyDescent="0.25">
      <c r="A22" s="582"/>
      <c r="B22" s="582"/>
      <c r="C22" s="230"/>
      <c r="D22" s="230"/>
      <c r="E22" s="230"/>
      <c r="F22" s="230"/>
      <c r="G22" s="234"/>
      <c r="H22" s="231"/>
      <c r="I22" s="326"/>
      <c r="J22" s="231"/>
      <c r="K22" s="326"/>
      <c r="L22" s="231"/>
      <c r="M22" s="217"/>
      <c r="N22" s="230"/>
      <c r="O22" s="217"/>
      <c r="P22" s="350">
        <f t="shared" si="0"/>
        <v>0</v>
      </c>
      <c r="Q22" s="362">
        <f t="shared" si="1"/>
        <v>0</v>
      </c>
      <c r="R22" s="230"/>
      <c r="S22" s="230"/>
      <c r="T22" s="230"/>
      <c r="U22" s="230"/>
    </row>
    <row r="23" spans="1:21" ht="15.75" x14ac:dyDescent="0.25">
      <c r="A23" s="582"/>
      <c r="B23" s="582"/>
      <c r="C23" s="230"/>
      <c r="D23" s="230"/>
      <c r="E23" s="230"/>
      <c r="F23" s="230"/>
      <c r="G23" s="234"/>
      <c r="H23" s="231"/>
      <c r="I23" s="326"/>
      <c r="J23" s="231"/>
      <c r="K23" s="326"/>
      <c r="L23" s="231"/>
      <c r="M23" s="217"/>
      <c r="N23" s="230"/>
      <c r="O23" s="217"/>
      <c r="P23" s="350">
        <f t="shared" si="0"/>
        <v>0</v>
      </c>
      <c r="Q23" s="362">
        <f t="shared" si="1"/>
        <v>0</v>
      </c>
      <c r="R23" s="230"/>
      <c r="S23" s="230"/>
      <c r="T23" s="230"/>
      <c r="U23" s="230"/>
    </row>
    <row r="24" spans="1:21" ht="15.75" x14ac:dyDescent="0.25">
      <c r="A24" s="582"/>
      <c r="B24" s="583"/>
      <c r="C24" s="230"/>
      <c r="D24" s="230"/>
      <c r="E24" s="230"/>
      <c r="F24" s="230"/>
      <c r="G24" s="234"/>
      <c r="H24" s="231"/>
      <c r="I24" s="326"/>
      <c r="J24" s="231"/>
      <c r="K24" s="326"/>
      <c r="L24" s="231"/>
      <c r="M24" s="217"/>
      <c r="N24" s="230"/>
      <c r="O24" s="217"/>
      <c r="P24" s="350">
        <f t="shared" si="0"/>
        <v>0</v>
      </c>
      <c r="Q24" s="362">
        <f t="shared" si="1"/>
        <v>0</v>
      </c>
      <c r="R24" s="230"/>
      <c r="S24" s="230"/>
      <c r="T24" s="230"/>
      <c r="U24" s="230"/>
    </row>
    <row r="25" spans="1:21" ht="15.75" x14ac:dyDescent="0.25">
      <c r="A25" s="582"/>
      <c r="B25" s="584" t="s">
        <v>1479</v>
      </c>
      <c r="C25" s="230"/>
      <c r="D25" s="230"/>
      <c r="E25" s="230"/>
      <c r="F25" s="230"/>
      <c r="G25" s="234"/>
      <c r="H25" s="231"/>
      <c r="I25" s="326"/>
      <c r="J25" s="231"/>
      <c r="K25" s="326"/>
      <c r="L25" s="231"/>
      <c r="M25" s="217"/>
      <c r="N25" s="230"/>
      <c r="O25" s="217"/>
      <c r="P25" s="350">
        <f t="shared" si="0"/>
        <v>0</v>
      </c>
      <c r="Q25" s="362">
        <f t="shared" si="1"/>
        <v>0</v>
      </c>
      <c r="R25" s="230"/>
      <c r="S25" s="230"/>
      <c r="T25" s="230"/>
      <c r="U25" s="230"/>
    </row>
    <row r="26" spans="1:21" ht="15.75" customHeight="1" x14ac:dyDescent="0.25">
      <c r="A26" s="582"/>
      <c r="B26" s="584"/>
      <c r="C26" s="230"/>
      <c r="D26" s="230"/>
      <c r="E26" s="230"/>
      <c r="F26" s="230"/>
      <c r="G26" s="234"/>
      <c r="H26" s="231"/>
      <c r="I26" s="326"/>
      <c r="J26" s="231"/>
      <c r="K26" s="326"/>
      <c r="L26" s="231"/>
      <c r="M26" s="217"/>
      <c r="N26" s="230"/>
      <c r="O26" s="217"/>
      <c r="P26" s="350">
        <f t="shared" si="0"/>
        <v>0</v>
      </c>
      <c r="Q26" s="362">
        <f t="shared" si="1"/>
        <v>0</v>
      </c>
      <c r="R26" s="230"/>
      <c r="S26" s="230"/>
      <c r="T26" s="230"/>
      <c r="U26" s="230"/>
    </row>
    <row r="27" spans="1:21" ht="15.75" x14ac:dyDescent="0.25">
      <c r="A27" s="582"/>
      <c r="B27" s="584"/>
      <c r="C27" s="230"/>
      <c r="D27" s="230"/>
      <c r="E27" s="230"/>
      <c r="F27" s="230"/>
      <c r="G27" s="234"/>
      <c r="H27" s="231"/>
      <c r="I27" s="326"/>
      <c r="J27" s="231"/>
      <c r="K27" s="326"/>
      <c r="L27" s="231"/>
      <c r="M27" s="217"/>
      <c r="N27" s="230"/>
      <c r="O27" s="217"/>
      <c r="P27" s="350">
        <f t="shared" si="0"/>
        <v>0</v>
      </c>
      <c r="Q27" s="362">
        <f t="shared" si="1"/>
        <v>0</v>
      </c>
      <c r="R27" s="230"/>
      <c r="S27" s="230"/>
      <c r="T27" s="230"/>
      <c r="U27" s="230"/>
    </row>
    <row r="28" spans="1:21" ht="15.75" x14ac:dyDescent="0.25">
      <c r="A28" s="582"/>
      <c r="B28" s="584"/>
      <c r="C28" s="230"/>
      <c r="D28" s="230"/>
      <c r="E28" s="230"/>
      <c r="F28" s="230"/>
      <c r="G28" s="230"/>
      <c r="H28" s="230"/>
      <c r="I28" s="217"/>
      <c r="J28" s="230"/>
      <c r="K28" s="217"/>
      <c r="L28" s="230"/>
      <c r="M28" s="217"/>
      <c r="N28" s="230"/>
      <c r="O28" s="217"/>
      <c r="P28" s="350">
        <f t="shared" si="0"/>
        <v>0</v>
      </c>
      <c r="Q28" s="351">
        <f t="shared" si="1"/>
        <v>0</v>
      </c>
      <c r="R28" s="230"/>
      <c r="S28" s="230"/>
      <c r="T28" s="230"/>
      <c r="U28" s="230"/>
    </row>
    <row r="29" spans="1:21" ht="15.75" x14ac:dyDescent="0.25">
      <c r="A29" s="583"/>
      <c r="B29" s="584"/>
      <c r="C29" s="230"/>
      <c r="D29" s="230"/>
      <c r="E29" s="230"/>
      <c r="F29" s="230"/>
      <c r="G29" s="230"/>
      <c r="H29" s="230"/>
      <c r="I29" s="217"/>
      <c r="J29" s="230"/>
      <c r="K29" s="217"/>
      <c r="L29" s="230"/>
      <c r="M29" s="217"/>
      <c r="N29" s="230"/>
      <c r="O29" s="217"/>
      <c r="P29" s="350">
        <f t="shared" si="0"/>
        <v>0</v>
      </c>
      <c r="Q29" s="351">
        <f t="shared" si="1"/>
        <v>0</v>
      </c>
      <c r="R29" s="230"/>
      <c r="S29" s="230"/>
      <c r="T29" s="230"/>
      <c r="U29" s="230"/>
    </row>
    <row r="30" spans="1:21" ht="15.75" x14ac:dyDescent="0.25">
      <c r="A30" s="595" t="s">
        <v>1480</v>
      </c>
      <c r="B30" s="596"/>
      <c r="C30" s="596"/>
      <c r="D30" s="596"/>
      <c r="E30" s="596"/>
      <c r="F30" s="596"/>
      <c r="G30" s="596"/>
      <c r="H30" s="596"/>
      <c r="I30" s="596"/>
      <c r="J30" s="596"/>
      <c r="K30" s="596"/>
      <c r="L30" s="596"/>
      <c r="M30" s="596"/>
      <c r="N30" s="596"/>
      <c r="O30" s="596"/>
      <c r="P30" s="596"/>
      <c r="Q30" s="596"/>
      <c r="R30" s="596"/>
      <c r="S30" s="596"/>
      <c r="T30" s="596"/>
      <c r="U30" s="597"/>
    </row>
    <row r="31" spans="1:21" ht="15.75" customHeight="1" x14ac:dyDescent="0.25">
      <c r="A31" s="581" t="s">
        <v>1481</v>
      </c>
      <c r="B31" s="584" t="s">
        <v>1482</v>
      </c>
      <c r="C31" s="230"/>
      <c r="D31" s="230"/>
      <c r="E31" s="230"/>
      <c r="F31" s="230"/>
      <c r="G31" s="234"/>
      <c r="H31" s="230"/>
      <c r="I31" s="217"/>
      <c r="J31" s="230"/>
      <c r="K31" s="217"/>
      <c r="L31" s="230"/>
      <c r="M31" s="217"/>
      <c r="N31" s="230"/>
      <c r="O31" s="217"/>
      <c r="P31" s="350">
        <f t="shared" ref="P31:P42" si="2">H31+J31+L31+N31</f>
        <v>0</v>
      </c>
      <c r="Q31" s="351">
        <f t="shared" ref="Q31:Q42" si="3">I31+K31+M31+O31</f>
        <v>0</v>
      </c>
      <c r="R31" s="230"/>
      <c r="S31" s="230"/>
      <c r="T31" s="230"/>
      <c r="U31" s="252"/>
    </row>
    <row r="32" spans="1:21" ht="15.75" x14ac:dyDescent="0.25">
      <c r="A32" s="582"/>
      <c r="B32" s="584"/>
      <c r="C32" s="230"/>
      <c r="D32" s="230"/>
      <c r="E32" s="230"/>
      <c r="F32" s="230"/>
      <c r="G32" s="234"/>
      <c r="H32" s="230"/>
      <c r="I32" s="217"/>
      <c r="J32" s="230"/>
      <c r="K32" s="217"/>
      <c r="L32" s="230"/>
      <c r="M32" s="217"/>
      <c r="N32" s="230"/>
      <c r="O32" s="217"/>
      <c r="P32" s="350">
        <f t="shared" si="2"/>
        <v>0</v>
      </c>
      <c r="Q32" s="351">
        <f t="shared" si="3"/>
        <v>0</v>
      </c>
      <c r="R32" s="230"/>
      <c r="S32" s="230"/>
      <c r="T32" s="230"/>
      <c r="U32" s="252"/>
    </row>
    <row r="33" spans="1:21" ht="15.75" x14ac:dyDescent="0.25">
      <c r="A33" s="582"/>
      <c r="B33" s="584"/>
      <c r="C33" s="230"/>
      <c r="D33" s="230"/>
      <c r="E33" s="230"/>
      <c r="F33" s="230"/>
      <c r="G33" s="234"/>
      <c r="H33" s="230"/>
      <c r="I33" s="217"/>
      <c r="J33" s="230"/>
      <c r="K33" s="217"/>
      <c r="L33" s="230"/>
      <c r="M33" s="217"/>
      <c r="N33" s="230"/>
      <c r="O33" s="217"/>
      <c r="P33" s="350">
        <f t="shared" si="2"/>
        <v>0</v>
      </c>
      <c r="Q33" s="351">
        <f t="shared" si="3"/>
        <v>0</v>
      </c>
      <c r="R33" s="230"/>
      <c r="S33" s="230"/>
      <c r="T33" s="230"/>
      <c r="U33" s="252"/>
    </row>
    <row r="34" spans="1:21" ht="15.75" x14ac:dyDescent="0.25">
      <c r="A34" s="582"/>
      <c r="B34" s="584"/>
      <c r="C34" s="230"/>
      <c r="D34" s="230"/>
      <c r="E34" s="230"/>
      <c r="F34" s="230"/>
      <c r="G34" s="234"/>
      <c r="H34" s="230"/>
      <c r="I34" s="217"/>
      <c r="J34" s="230"/>
      <c r="K34" s="217"/>
      <c r="L34" s="230"/>
      <c r="M34" s="217"/>
      <c r="N34" s="230"/>
      <c r="O34" s="217"/>
      <c r="P34" s="350">
        <f t="shared" si="2"/>
        <v>0</v>
      </c>
      <c r="Q34" s="351">
        <f t="shared" si="3"/>
        <v>0</v>
      </c>
      <c r="R34" s="230"/>
      <c r="S34" s="230"/>
      <c r="T34" s="230"/>
      <c r="U34" s="252"/>
    </row>
    <row r="35" spans="1:21" ht="15.75" x14ac:dyDescent="0.25">
      <c r="A35" s="582"/>
      <c r="B35" s="584"/>
      <c r="C35" s="230"/>
      <c r="D35" s="230"/>
      <c r="E35" s="230"/>
      <c r="F35" s="230"/>
      <c r="G35" s="234"/>
      <c r="H35" s="230"/>
      <c r="I35" s="217"/>
      <c r="J35" s="230"/>
      <c r="K35" s="217"/>
      <c r="L35" s="230"/>
      <c r="M35" s="217"/>
      <c r="N35" s="230"/>
      <c r="O35" s="217"/>
      <c r="P35" s="350">
        <f t="shared" si="2"/>
        <v>0</v>
      </c>
      <c r="Q35" s="351">
        <f t="shared" si="3"/>
        <v>0</v>
      </c>
      <c r="R35" s="230"/>
      <c r="S35" s="230"/>
      <c r="T35" s="230"/>
      <c r="U35" s="252"/>
    </row>
    <row r="36" spans="1:21" ht="15.75" x14ac:dyDescent="0.25">
      <c r="A36" s="583"/>
      <c r="B36" s="584"/>
      <c r="C36" s="230"/>
      <c r="D36" s="230"/>
      <c r="E36" s="230"/>
      <c r="F36" s="230"/>
      <c r="G36" s="234"/>
      <c r="H36" s="230"/>
      <c r="I36" s="217"/>
      <c r="J36" s="230"/>
      <c r="K36" s="217"/>
      <c r="L36" s="230"/>
      <c r="M36" s="217"/>
      <c r="N36" s="230"/>
      <c r="O36" s="217"/>
      <c r="P36" s="350">
        <f t="shared" si="2"/>
        <v>0</v>
      </c>
      <c r="Q36" s="351">
        <f t="shared" si="3"/>
        <v>0</v>
      </c>
      <c r="R36" s="230"/>
      <c r="S36" s="230"/>
      <c r="T36" s="230"/>
      <c r="U36" s="252"/>
    </row>
    <row r="37" spans="1:21" ht="15.75" x14ac:dyDescent="0.25">
      <c r="A37" s="584" t="s">
        <v>1483</v>
      </c>
      <c r="B37" s="584" t="s">
        <v>1484</v>
      </c>
      <c r="C37" s="230"/>
      <c r="D37" s="230"/>
      <c r="E37" s="230"/>
      <c r="F37" s="230"/>
      <c r="G37" s="230"/>
      <c r="H37" s="230"/>
      <c r="I37" s="217"/>
      <c r="J37" s="230"/>
      <c r="K37" s="217"/>
      <c r="L37" s="231"/>
      <c r="M37" s="217"/>
      <c r="N37" s="230"/>
      <c r="O37" s="217"/>
      <c r="P37" s="352">
        <f t="shared" si="2"/>
        <v>0</v>
      </c>
      <c r="Q37" s="351">
        <f t="shared" si="3"/>
        <v>0</v>
      </c>
      <c r="R37" s="230"/>
      <c r="S37" s="230"/>
      <c r="T37" s="230"/>
      <c r="U37" s="303"/>
    </row>
    <row r="38" spans="1:21" ht="15.75" x14ac:dyDescent="0.25">
      <c r="A38" s="584"/>
      <c r="B38" s="584"/>
      <c r="C38" s="230"/>
      <c r="D38" s="230"/>
      <c r="E38" s="230"/>
      <c r="F38" s="230"/>
      <c r="G38" s="230"/>
      <c r="H38" s="230"/>
      <c r="I38" s="217"/>
      <c r="J38" s="230"/>
      <c r="K38" s="217"/>
      <c r="L38" s="231"/>
      <c r="M38" s="217"/>
      <c r="N38" s="230"/>
      <c r="O38" s="217"/>
      <c r="P38" s="352">
        <f t="shared" si="2"/>
        <v>0</v>
      </c>
      <c r="Q38" s="351">
        <f t="shared" si="3"/>
        <v>0</v>
      </c>
      <c r="R38" s="230"/>
      <c r="S38" s="230"/>
      <c r="T38" s="230"/>
      <c r="U38" s="303"/>
    </row>
    <row r="39" spans="1:21" ht="15.75" x14ac:dyDescent="0.25">
      <c r="A39" s="584"/>
      <c r="B39" s="584"/>
      <c r="C39" s="230"/>
      <c r="D39" s="230"/>
      <c r="E39" s="230"/>
      <c r="F39" s="230"/>
      <c r="G39" s="230"/>
      <c r="H39" s="230"/>
      <c r="I39" s="217"/>
      <c r="J39" s="230"/>
      <c r="K39" s="217"/>
      <c r="L39" s="231"/>
      <c r="M39" s="217"/>
      <c r="N39" s="230"/>
      <c r="O39" s="217"/>
      <c r="P39" s="352">
        <f t="shared" si="2"/>
        <v>0</v>
      </c>
      <c r="Q39" s="351">
        <f t="shared" si="3"/>
        <v>0</v>
      </c>
      <c r="R39" s="230"/>
      <c r="S39" s="230"/>
      <c r="T39" s="230"/>
      <c r="U39" s="303"/>
    </row>
    <row r="40" spans="1:21" ht="15.75" x14ac:dyDescent="0.25">
      <c r="A40" s="584"/>
      <c r="B40" s="584"/>
      <c r="C40" s="230"/>
      <c r="D40" s="230"/>
      <c r="E40" s="230"/>
      <c r="F40" s="230"/>
      <c r="G40" s="230"/>
      <c r="H40" s="230"/>
      <c r="I40" s="217"/>
      <c r="J40" s="230"/>
      <c r="K40" s="217"/>
      <c r="L40" s="231"/>
      <c r="M40" s="217"/>
      <c r="N40" s="230"/>
      <c r="O40" s="217"/>
      <c r="P40" s="352">
        <f t="shared" si="2"/>
        <v>0</v>
      </c>
      <c r="Q40" s="351">
        <f t="shared" si="3"/>
        <v>0</v>
      </c>
      <c r="R40" s="230"/>
      <c r="S40" s="230"/>
      <c r="T40" s="230"/>
      <c r="U40" s="303"/>
    </row>
    <row r="41" spans="1:21" ht="15.75" x14ac:dyDescent="0.25">
      <c r="A41" s="584"/>
      <c r="B41" s="584"/>
      <c r="C41" s="230"/>
      <c r="D41" s="230"/>
      <c r="E41" s="230"/>
      <c r="F41" s="230"/>
      <c r="G41" s="230"/>
      <c r="H41" s="230"/>
      <c r="I41" s="217"/>
      <c r="J41" s="230"/>
      <c r="K41" s="217"/>
      <c r="L41" s="231"/>
      <c r="M41" s="217"/>
      <c r="N41" s="230"/>
      <c r="O41" s="217"/>
      <c r="P41" s="352">
        <f t="shared" si="2"/>
        <v>0</v>
      </c>
      <c r="Q41" s="351">
        <f t="shared" si="3"/>
        <v>0</v>
      </c>
      <c r="R41" s="230"/>
      <c r="S41" s="230"/>
      <c r="T41" s="230"/>
      <c r="U41" s="303"/>
    </row>
    <row r="42" spans="1:21" ht="15.75" x14ac:dyDescent="0.25">
      <c r="A42" s="584"/>
      <c r="B42" s="584"/>
      <c r="C42" s="230"/>
      <c r="D42" s="230"/>
      <c r="E42" s="230"/>
      <c r="F42" s="230"/>
      <c r="G42" s="230"/>
      <c r="H42" s="230"/>
      <c r="I42" s="217"/>
      <c r="J42" s="230"/>
      <c r="K42" s="217"/>
      <c r="L42" s="230"/>
      <c r="M42" s="217"/>
      <c r="N42" s="231"/>
      <c r="O42" s="217"/>
      <c r="P42" s="352">
        <f t="shared" si="2"/>
        <v>0</v>
      </c>
      <c r="Q42" s="351">
        <f t="shared" si="3"/>
        <v>0</v>
      </c>
      <c r="R42" s="230"/>
      <c r="S42" s="230"/>
      <c r="T42" s="230"/>
      <c r="U42" s="303"/>
    </row>
    <row r="43" spans="1:21" ht="15.75" x14ac:dyDescent="0.25">
      <c r="A43" s="271"/>
      <c r="B43" s="272"/>
      <c r="C43" s="272"/>
      <c r="D43" s="272"/>
      <c r="E43" s="271" t="s">
        <v>1485</v>
      </c>
      <c r="F43" s="272"/>
      <c r="G43" s="273"/>
      <c r="H43" s="254">
        <f t="shared" ref="H43:Q43" si="4">SUM(H10:H42)</f>
        <v>0</v>
      </c>
      <c r="I43" s="255">
        <f t="shared" si="4"/>
        <v>0</v>
      </c>
      <c r="J43" s="254">
        <f t="shared" si="4"/>
        <v>0</v>
      </c>
      <c r="K43" s="255">
        <f t="shared" si="4"/>
        <v>0</v>
      </c>
      <c r="L43" s="254">
        <f t="shared" si="4"/>
        <v>0</v>
      </c>
      <c r="M43" s="255">
        <f t="shared" si="4"/>
        <v>0</v>
      </c>
      <c r="N43" s="254">
        <f t="shared" si="4"/>
        <v>0</v>
      </c>
      <c r="O43" s="255">
        <f t="shared" si="4"/>
        <v>0</v>
      </c>
      <c r="P43" s="255">
        <f t="shared" si="4"/>
        <v>0</v>
      </c>
      <c r="Q43" s="255">
        <f t="shared" si="4"/>
        <v>0</v>
      </c>
      <c r="R43" s="244"/>
      <c r="S43" s="244"/>
      <c r="T43" s="244"/>
      <c r="U43" s="244"/>
    </row>
    <row r="45" spans="1:21" x14ac:dyDescent="0.25">
      <c r="A45" s="425"/>
      <c r="B45" s="425"/>
      <c r="C45" s="425"/>
      <c r="E45" s="425"/>
      <c r="F45" s="425"/>
      <c r="G45" s="425"/>
      <c r="H45" s="425"/>
      <c r="I45" s="425"/>
      <c r="J45" s="425"/>
      <c r="K45" s="425"/>
      <c r="L45" s="425"/>
      <c r="M45" s="425"/>
      <c r="N45" s="425"/>
      <c r="O45" s="425"/>
      <c r="Q45" s="363"/>
      <c r="R45" s="425"/>
      <c r="S45" s="425"/>
      <c r="T45" s="425"/>
      <c r="U45" s="425"/>
    </row>
    <row r="46" spans="1:21" x14ac:dyDescent="0.25">
      <c r="A46" s="425"/>
      <c r="B46" s="425"/>
      <c r="C46" s="425"/>
      <c r="E46" s="425"/>
      <c r="F46" s="425"/>
      <c r="G46" s="425"/>
      <c r="H46" s="425"/>
      <c r="I46" s="425"/>
      <c r="J46" s="425"/>
      <c r="K46" s="425"/>
      <c r="L46" s="425"/>
      <c r="M46" s="425"/>
      <c r="N46" s="425"/>
      <c r="O46" s="425"/>
      <c r="Q46" s="363"/>
      <c r="R46" s="425"/>
      <c r="S46" s="425"/>
      <c r="T46" s="425"/>
      <c r="U46" s="425"/>
    </row>
    <row r="47" spans="1:21" x14ac:dyDescent="0.25">
      <c r="A47" s="425"/>
      <c r="B47" s="425"/>
      <c r="C47" s="425"/>
      <c r="E47" s="425"/>
      <c r="F47" s="425"/>
      <c r="G47" s="425"/>
      <c r="H47" s="425"/>
      <c r="I47" s="425"/>
      <c r="J47" s="425"/>
      <c r="K47" s="425"/>
      <c r="L47" s="425"/>
      <c r="M47" s="425"/>
      <c r="N47" s="425"/>
      <c r="O47" s="425"/>
      <c r="Q47" s="363"/>
      <c r="R47" s="425"/>
      <c r="S47" s="425"/>
      <c r="T47" s="425"/>
      <c r="U47" s="425"/>
    </row>
    <row r="48" spans="1:21" x14ac:dyDescent="0.25">
      <c r="A48" s="425"/>
      <c r="B48" s="425"/>
      <c r="C48" s="425"/>
      <c r="E48" s="425"/>
      <c r="F48" s="425"/>
      <c r="G48" s="425"/>
      <c r="H48" s="425"/>
      <c r="I48" s="425"/>
      <c r="J48" s="425"/>
      <c r="K48" s="425"/>
      <c r="L48" s="425"/>
      <c r="M48" s="425"/>
      <c r="N48" s="425"/>
      <c r="O48" s="425"/>
      <c r="Q48" s="363"/>
      <c r="R48" s="425"/>
      <c r="S48" s="425"/>
      <c r="T48" s="425"/>
      <c r="U48" s="425"/>
    </row>
    <row r="49" spans="3:17" x14ac:dyDescent="0.25">
      <c r="C49" s="425"/>
      <c r="E49" s="425"/>
      <c r="F49" s="425"/>
      <c r="G49" s="425"/>
      <c r="H49" s="425"/>
      <c r="I49" s="425"/>
      <c r="J49" s="425"/>
      <c r="K49" s="425"/>
      <c r="L49" s="425"/>
      <c r="M49" s="425"/>
      <c r="N49" s="425"/>
      <c r="O49" s="425"/>
      <c r="Q49" s="363"/>
    </row>
    <row r="50" spans="3:17" x14ac:dyDescent="0.25">
      <c r="C50" s="425"/>
      <c r="E50" s="425"/>
      <c r="F50" s="425"/>
      <c r="G50" s="425"/>
      <c r="H50" s="425"/>
      <c r="I50" s="425"/>
      <c r="J50" s="425"/>
      <c r="K50" s="425"/>
      <c r="L50" s="425"/>
      <c r="M50" s="425"/>
      <c r="N50" s="425"/>
      <c r="O50" s="425"/>
      <c r="Q50" s="363"/>
    </row>
    <row r="51" spans="3:17" x14ac:dyDescent="0.25">
      <c r="C51" s="425"/>
      <c r="E51" s="425"/>
      <c r="F51" s="425"/>
      <c r="G51" s="425"/>
      <c r="H51" s="425"/>
      <c r="I51" s="425"/>
      <c r="J51" s="425"/>
      <c r="K51" s="425"/>
      <c r="L51" s="425"/>
      <c r="M51" s="425"/>
      <c r="N51" s="425"/>
      <c r="O51" s="425"/>
      <c r="Q51" s="363"/>
    </row>
    <row r="52" spans="3:17" x14ac:dyDescent="0.25">
      <c r="C52" s="425"/>
      <c r="E52" s="425"/>
      <c r="F52" s="425"/>
      <c r="G52" s="425"/>
      <c r="H52" s="425"/>
      <c r="I52" s="425"/>
      <c r="J52" s="425"/>
      <c r="K52" s="425"/>
      <c r="L52" s="425"/>
      <c r="M52" s="425"/>
      <c r="N52" s="425"/>
      <c r="O52" s="425"/>
      <c r="Q52" s="363"/>
    </row>
    <row r="53" spans="3:17" x14ac:dyDescent="0.25">
      <c r="C53" s="425"/>
      <c r="E53" s="425"/>
      <c r="F53" s="425"/>
      <c r="G53" s="425"/>
      <c r="H53" s="425"/>
      <c r="I53" s="425"/>
      <c r="J53" s="425"/>
      <c r="K53" s="425"/>
      <c r="L53" s="425"/>
      <c r="M53" s="425"/>
      <c r="N53" s="425"/>
      <c r="O53" s="425"/>
      <c r="Q53" s="363"/>
    </row>
    <row r="54" spans="3:17" x14ac:dyDescent="0.25">
      <c r="C54" s="425"/>
      <c r="E54" s="425"/>
      <c r="F54" s="425"/>
      <c r="G54" s="425"/>
      <c r="H54" s="425"/>
      <c r="I54" s="425"/>
      <c r="J54" s="425"/>
      <c r="K54" s="425"/>
      <c r="L54" s="425"/>
      <c r="M54" s="425"/>
      <c r="N54" s="425"/>
      <c r="O54" s="425"/>
      <c r="Q54" s="363"/>
    </row>
    <row r="55" spans="3:17" x14ac:dyDescent="0.25">
      <c r="C55" s="425"/>
      <c r="E55" s="425"/>
      <c r="F55" s="425"/>
      <c r="G55" s="425"/>
      <c r="H55" s="425"/>
      <c r="I55" s="425"/>
      <c r="J55" s="425"/>
      <c r="K55" s="425"/>
      <c r="L55" s="425"/>
      <c r="M55" s="425"/>
      <c r="N55" s="425"/>
      <c r="O55" s="425"/>
      <c r="Q55" s="363"/>
    </row>
    <row r="56" spans="3:17" x14ac:dyDescent="0.25">
      <c r="C56" s="425"/>
      <c r="E56" s="425"/>
      <c r="F56" s="425"/>
      <c r="G56" s="425"/>
      <c r="H56" s="425"/>
      <c r="I56" s="425"/>
      <c r="J56" s="425"/>
      <c r="K56" s="425"/>
      <c r="L56" s="425"/>
      <c r="M56" s="425"/>
      <c r="N56" s="425"/>
      <c r="O56" s="425"/>
      <c r="Q56" s="363"/>
    </row>
    <row r="57" spans="3:17" x14ac:dyDescent="0.25">
      <c r="C57" s="425"/>
      <c r="E57" s="425"/>
      <c r="F57" s="425"/>
      <c r="G57" s="425"/>
      <c r="H57" s="425"/>
      <c r="I57" s="425"/>
      <c r="J57" s="425"/>
      <c r="K57" s="425"/>
      <c r="L57" s="425"/>
      <c r="M57" s="425"/>
      <c r="N57" s="425"/>
      <c r="O57" s="425"/>
      <c r="Q57" s="363"/>
    </row>
    <row r="58" spans="3:17" x14ac:dyDescent="0.25">
      <c r="C58" s="425"/>
      <c r="E58" s="425"/>
      <c r="F58" s="425"/>
      <c r="G58" s="425"/>
      <c r="H58" s="425"/>
      <c r="I58" s="425"/>
      <c r="J58" s="425"/>
      <c r="K58" s="425"/>
      <c r="L58" s="425"/>
      <c r="M58" s="425"/>
      <c r="N58" s="425"/>
      <c r="O58" s="425"/>
      <c r="Q58" s="363"/>
    </row>
    <row r="59" spans="3:17" x14ac:dyDescent="0.25">
      <c r="C59" s="425"/>
      <c r="E59" s="425"/>
      <c r="F59" s="425"/>
      <c r="G59" s="425"/>
      <c r="H59" s="425"/>
      <c r="I59" s="425"/>
      <c r="J59" s="425"/>
      <c r="K59" s="425"/>
      <c r="L59" s="425"/>
      <c r="M59" s="425"/>
      <c r="N59" s="425"/>
      <c r="O59" s="425"/>
      <c r="Q59" s="363"/>
    </row>
    <row r="60" spans="3:17" x14ac:dyDescent="0.25">
      <c r="C60" s="425"/>
      <c r="E60" s="425"/>
      <c r="F60" s="425"/>
      <c r="G60" s="425"/>
      <c r="H60" s="425"/>
      <c r="I60" s="425"/>
      <c r="J60" s="425"/>
      <c r="K60" s="425"/>
      <c r="L60" s="425"/>
      <c r="M60" s="425"/>
      <c r="N60" s="425"/>
      <c r="O60" s="425"/>
      <c r="Q60" s="363"/>
    </row>
    <row r="61" spans="3:17" x14ac:dyDescent="0.25">
      <c r="C61" s="425"/>
      <c r="E61" s="425"/>
      <c r="F61" s="425"/>
      <c r="G61" s="425"/>
      <c r="H61" s="425"/>
      <c r="I61" s="425"/>
      <c r="J61" s="425"/>
      <c r="K61" s="425"/>
      <c r="L61" s="425"/>
      <c r="M61" s="425"/>
      <c r="N61" s="425"/>
      <c r="O61" s="425"/>
      <c r="Q61" s="363"/>
    </row>
    <row r="62" spans="3:17" x14ac:dyDescent="0.25">
      <c r="C62" s="425"/>
      <c r="E62" s="425"/>
      <c r="F62" s="425"/>
      <c r="G62" s="425"/>
      <c r="H62" s="425"/>
      <c r="I62" s="425"/>
      <c r="J62" s="425"/>
      <c r="K62" s="425"/>
      <c r="L62" s="425"/>
      <c r="M62" s="425"/>
      <c r="N62" s="425"/>
      <c r="O62" s="425"/>
      <c r="Q62" s="363"/>
    </row>
    <row r="63" spans="3:17" x14ac:dyDescent="0.25">
      <c r="C63" s="425"/>
      <c r="E63" s="425"/>
      <c r="F63" s="425"/>
      <c r="G63" s="425"/>
      <c r="H63" s="425"/>
      <c r="J63" s="425"/>
      <c r="L63" s="425"/>
      <c r="N63" s="425"/>
    </row>
    <row r="64" spans="3:17" x14ac:dyDescent="0.25">
      <c r="C64" s="425"/>
      <c r="E64" s="425"/>
      <c r="F64" s="425"/>
      <c r="G64" s="425"/>
      <c r="H64" s="425"/>
      <c r="J64" s="425"/>
      <c r="L64" s="425"/>
      <c r="N64" s="425"/>
    </row>
    <row r="65" spans="3:3" x14ac:dyDescent="0.25">
      <c r="C65" s="425"/>
    </row>
    <row r="66" spans="3:3" x14ac:dyDescent="0.25">
      <c r="C66" s="425"/>
    </row>
    <row r="67" spans="3:3" x14ac:dyDescent="0.25">
      <c r="C67" s="425"/>
    </row>
    <row r="68" spans="3:3" x14ac:dyDescent="0.25">
      <c r="C68" s="425"/>
    </row>
    <row r="69" spans="3:3" x14ac:dyDescent="0.25">
      <c r="C69" s="42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V248"/>
  <sheetViews>
    <sheetView topLeftCell="B1" zoomScale="60" zoomScaleNormal="60" workbookViewId="0">
      <pane ySplit="6" topLeftCell="A16" activePane="bottomLeft" state="frozen"/>
      <selection activeCell="P6" sqref="P6"/>
      <selection pane="bottomLeft" activeCell="G35" sqref="G34:G35"/>
    </sheetView>
  </sheetViews>
  <sheetFormatPr baseColWidth="10" defaultColWidth="11.42578125" defaultRowHeight="15" x14ac:dyDescent="0.25"/>
  <cols>
    <col min="1" max="1" width="21.7109375" customWidth="1"/>
    <col min="2" max="2" width="42.85546875" customWidth="1"/>
    <col min="3" max="3" width="27.42578125" customWidth="1"/>
    <col min="4" max="4" width="39.5703125" style="425" customWidth="1"/>
    <col min="5" max="5" width="33.28515625" customWidth="1"/>
    <col min="6" max="6" width="27.42578125" customWidth="1"/>
    <col min="7" max="7" width="39.7109375" customWidth="1"/>
    <col min="8" max="8" width="15.28515625" customWidth="1"/>
    <col min="9" max="9" width="16.85546875" style="220" customWidth="1"/>
    <col min="10" max="10" width="15.28515625" customWidth="1"/>
    <col min="11" max="11" width="15.5703125" style="220" customWidth="1"/>
    <col min="12" max="12" width="15.28515625" customWidth="1"/>
    <col min="13" max="13" width="16.85546875" style="220" customWidth="1"/>
    <col min="14" max="14" width="15.28515625" customWidth="1"/>
    <col min="15" max="15" width="15.7109375" style="220" customWidth="1"/>
    <col min="16" max="16" width="15.28515625" customWidth="1"/>
    <col min="17" max="17" width="22.42578125" style="220" customWidth="1"/>
    <col min="18" max="18" width="35" customWidth="1"/>
    <col min="19" max="19" width="36.5703125" customWidth="1"/>
    <col min="20" max="20" width="41.7109375" customWidth="1"/>
    <col min="21" max="21" width="36.7109375" customWidth="1"/>
  </cols>
  <sheetData>
    <row r="1" spans="1:22" s="264" customFormat="1" ht="18" customHeight="1" x14ac:dyDescent="0.25">
      <c r="B1" s="263"/>
      <c r="C1" s="470" t="s">
        <v>1486</v>
      </c>
      <c r="D1" s="470" t="s">
        <v>1487</v>
      </c>
      <c r="E1" s="470" t="s">
        <v>1488</v>
      </c>
      <c r="F1" s="263"/>
      <c r="G1" s="263"/>
      <c r="H1" s="263" t="s">
        <v>1489</v>
      </c>
      <c r="J1" s="263"/>
      <c r="K1" s="263"/>
      <c r="L1" s="263"/>
      <c r="M1" s="263"/>
      <c r="N1" s="263"/>
      <c r="O1" s="263"/>
      <c r="P1" s="263"/>
      <c r="Q1" s="263"/>
      <c r="R1" s="263"/>
      <c r="S1" s="263"/>
      <c r="T1" s="263"/>
      <c r="U1" s="263"/>
    </row>
    <row r="2" spans="1:22" s="264" customFormat="1" ht="18" customHeight="1" x14ac:dyDescent="0.25">
      <c r="A2" s="297" t="s">
        <v>1490</v>
      </c>
      <c r="B2" s="263"/>
      <c r="C2" s="263"/>
      <c r="D2" s="263"/>
      <c r="E2" s="263"/>
      <c r="F2" s="263"/>
      <c r="G2" s="263"/>
      <c r="H2" s="263"/>
      <c r="J2" s="263"/>
      <c r="K2" s="263"/>
      <c r="L2" s="263"/>
      <c r="M2" s="263"/>
      <c r="N2" s="263"/>
      <c r="O2" s="263"/>
      <c r="P2" s="263"/>
      <c r="Q2" s="263"/>
      <c r="R2" s="263"/>
      <c r="S2" s="263"/>
      <c r="T2" s="263"/>
      <c r="U2" s="263"/>
    </row>
    <row r="3" spans="1:22" s="264" customFormat="1" ht="18.75" x14ac:dyDescent="0.2">
      <c r="A3" s="327" t="s">
        <v>1491</v>
      </c>
      <c r="B3" s="263"/>
      <c r="C3" s="263"/>
      <c r="D3" s="263"/>
      <c r="E3" s="263"/>
      <c r="F3" s="263"/>
      <c r="G3" s="263"/>
      <c r="H3" s="263"/>
      <c r="J3" s="263"/>
      <c r="K3" s="263"/>
      <c r="L3" s="263"/>
      <c r="M3" s="263"/>
      <c r="N3" s="263"/>
      <c r="O3" s="263"/>
      <c r="P3" s="263"/>
      <c r="Q3" s="263"/>
      <c r="R3" s="263"/>
      <c r="S3" s="263"/>
      <c r="T3" s="263"/>
      <c r="U3" s="263"/>
    </row>
    <row r="4" spans="1:22" s="65" customFormat="1" ht="15.7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1356</v>
      </c>
      <c r="S4" s="552" t="s">
        <v>1357</v>
      </c>
      <c r="T4" s="552" t="s">
        <v>1358</v>
      </c>
      <c r="U4" s="568" t="s">
        <v>1359</v>
      </c>
    </row>
    <row r="5" spans="1:22" s="65" customFormat="1"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69"/>
    </row>
    <row r="6" spans="1:22" s="66" customFormat="1"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70"/>
    </row>
    <row r="7" spans="1:22" s="66" customFormat="1" ht="15.75" x14ac:dyDescent="0.25">
      <c r="A7" s="407"/>
      <c r="B7" s="408"/>
      <c r="C7" s="409"/>
      <c r="D7" s="409"/>
      <c r="E7" s="409"/>
      <c r="F7" s="410"/>
      <c r="G7" s="409"/>
      <c r="H7" s="411"/>
      <c r="I7" s="411"/>
      <c r="J7" s="411"/>
      <c r="K7" s="411"/>
      <c r="L7" s="411"/>
      <c r="M7" s="411"/>
      <c r="N7" s="411"/>
      <c r="O7" s="411"/>
      <c r="P7" s="411"/>
      <c r="Q7" s="411"/>
      <c r="R7" s="412"/>
      <c r="S7" s="412"/>
      <c r="T7" s="412"/>
      <c r="U7" s="413"/>
    </row>
    <row r="8" spans="1:22" ht="99.75" customHeight="1" x14ac:dyDescent="0.25">
      <c r="A8" s="598" t="s">
        <v>1492</v>
      </c>
      <c r="B8" s="598" t="s">
        <v>1493</v>
      </c>
      <c r="C8" s="599"/>
      <c r="D8" s="674"/>
      <c r="E8" s="675"/>
      <c r="F8" s="683"/>
      <c r="G8" s="675"/>
      <c r="H8" s="684"/>
      <c r="I8" s="685"/>
      <c r="J8" s="684"/>
      <c r="K8" s="685"/>
      <c r="L8" s="684"/>
      <c r="M8" s="685"/>
      <c r="N8" s="686"/>
      <c r="O8" s="687"/>
      <c r="P8" s="365">
        <f>H8+J8+L8+N8</f>
        <v>0</v>
      </c>
      <c r="Q8" s="366">
        <f>I8+K8+M8+O8</f>
        <v>0</v>
      </c>
      <c r="R8" s="688" t="s">
        <v>1800</v>
      </c>
      <c r="S8" s="688" t="s">
        <v>1801</v>
      </c>
      <c r="T8" s="688" t="s">
        <v>1802</v>
      </c>
      <c r="U8" s="688" t="s">
        <v>1709</v>
      </c>
      <c r="V8" s="376"/>
    </row>
    <row r="9" spans="1:22" ht="85.5" customHeight="1" x14ac:dyDescent="0.25">
      <c r="A9" s="598"/>
      <c r="B9" s="598"/>
      <c r="C9" s="600"/>
      <c r="D9" s="676" t="s">
        <v>1905</v>
      </c>
      <c r="E9" s="677" t="s">
        <v>1903</v>
      </c>
      <c r="F9" s="689" t="s">
        <v>1793</v>
      </c>
      <c r="G9" s="677" t="s">
        <v>1904</v>
      </c>
      <c r="H9" s="684"/>
      <c r="I9" s="685"/>
      <c r="J9" s="684">
        <v>0</v>
      </c>
      <c r="K9" s="685">
        <f>+'1. TALLERES SEMINARIOS'!D301/3</f>
        <v>0</v>
      </c>
      <c r="L9" s="684">
        <v>0</v>
      </c>
      <c r="M9" s="685">
        <f>+'1. TALLERES SEMINARIOS'!D301/3</f>
        <v>0</v>
      </c>
      <c r="N9" s="686">
        <v>0</v>
      </c>
      <c r="O9" s="687">
        <f>+'1. TALLERES SEMINARIOS'!D301/3</f>
        <v>0</v>
      </c>
      <c r="P9" s="365">
        <f t="shared" ref="P9:P17" si="0">H9+J9+L9+N9</f>
        <v>0</v>
      </c>
      <c r="Q9" s="366">
        <f t="shared" ref="Q9:Q17" si="1">I9+K9+M9+O9</f>
        <v>0</v>
      </c>
      <c r="R9" s="688" t="s">
        <v>1803</v>
      </c>
      <c r="S9" s="688" t="s">
        <v>1801</v>
      </c>
      <c r="T9" s="688" t="s">
        <v>1758</v>
      </c>
      <c r="U9" s="688" t="s">
        <v>1709</v>
      </c>
      <c r="V9" s="376"/>
    </row>
    <row r="10" spans="1:22" ht="63.75" customHeight="1" x14ac:dyDescent="0.25">
      <c r="A10" s="598"/>
      <c r="B10" s="598"/>
      <c r="C10" s="600"/>
      <c r="D10" s="678"/>
      <c r="E10" s="675" t="s">
        <v>1794</v>
      </c>
      <c r="F10" s="683" t="s">
        <v>1795</v>
      </c>
      <c r="G10" s="675" t="s">
        <v>1794</v>
      </c>
      <c r="H10" s="684">
        <v>1</v>
      </c>
      <c r="I10" s="685">
        <f>+'1. TALLERES SEMINARIOS'!D325</f>
        <v>2016</v>
      </c>
      <c r="J10" s="684">
        <v>4</v>
      </c>
      <c r="K10" s="685">
        <f>+'1. TALLERES SEMINARIOS'!D344+'1. TALLERES SEMINARIOS'!D363+'1. TALLERES SEMINARIOS'!D401+'1. TALLERES SEMINARIOS'!D420</f>
        <v>12853.5</v>
      </c>
      <c r="L10" s="684">
        <v>1</v>
      </c>
      <c r="M10" s="685">
        <f>+'1. TALLERES SEMINARIOS'!D382</f>
        <v>1669</v>
      </c>
      <c r="N10" s="365"/>
      <c r="O10" s="687"/>
      <c r="P10" s="365">
        <f t="shared" si="0"/>
        <v>6</v>
      </c>
      <c r="Q10" s="366">
        <f t="shared" si="1"/>
        <v>16538.5</v>
      </c>
      <c r="R10" s="690" t="s">
        <v>2109</v>
      </c>
      <c r="S10" s="690" t="s">
        <v>1801</v>
      </c>
      <c r="T10" s="690" t="s">
        <v>1805</v>
      </c>
      <c r="U10" s="690" t="s">
        <v>1722</v>
      </c>
      <c r="V10" s="376"/>
    </row>
    <row r="11" spans="1:22" ht="60" x14ac:dyDescent="0.25">
      <c r="A11" s="598"/>
      <c r="B11" s="598"/>
      <c r="C11" s="600"/>
      <c r="D11" s="678"/>
      <c r="E11" s="675" t="s">
        <v>1909</v>
      </c>
      <c r="F11" s="683" t="s">
        <v>1796</v>
      </c>
      <c r="G11" s="675" t="s">
        <v>2105</v>
      </c>
      <c r="H11" s="684">
        <v>0</v>
      </c>
      <c r="I11" s="685">
        <f>+'1. TALLERES SEMINARIOS'!D438+'2. CONTRATACION DE PERSONAL'!D70</f>
        <v>0</v>
      </c>
      <c r="J11" s="684">
        <v>0</v>
      </c>
      <c r="K11" s="685">
        <f>+'1. TALLERES SEMINARIOS'!D465+'2. CONTRATACION DE PERSONAL'!D151</f>
        <v>0</v>
      </c>
      <c r="L11" s="684">
        <v>1</v>
      </c>
      <c r="M11" s="685">
        <f>+'1. TALLERES SEMINARIOS'!D492+'1. TALLERES SEMINARIOS'!D518+'2. CONTRATACION DE PERSONAL'!D231+'2. CONTRATACION DE PERSONAL'!D311</f>
        <v>134149.75</v>
      </c>
      <c r="N11" s="684">
        <v>0</v>
      </c>
      <c r="O11" s="685">
        <f>+'1. TALLERES SEMINARIOS'!D544+'2. CONTRATACION DE PERSONAL'!D391</f>
        <v>0</v>
      </c>
      <c r="P11" s="365">
        <f t="shared" si="0"/>
        <v>1</v>
      </c>
      <c r="Q11" s="366">
        <f t="shared" si="1"/>
        <v>134149.75</v>
      </c>
      <c r="R11" s="690"/>
      <c r="S11" s="690"/>
      <c r="T11" s="690"/>
      <c r="U11" s="690"/>
      <c r="V11" s="376"/>
    </row>
    <row r="12" spans="1:22" ht="45" x14ac:dyDescent="0.25">
      <c r="A12" s="598"/>
      <c r="B12" s="598"/>
      <c r="C12" s="600"/>
      <c r="D12" s="678"/>
      <c r="E12" s="675" t="s">
        <v>1797</v>
      </c>
      <c r="F12" s="683" t="s">
        <v>1798</v>
      </c>
      <c r="G12" s="675" t="s">
        <v>1906</v>
      </c>
      <c r="H12" s="684"/>
      <c r="I12" s="685"/>
      <c r="J12" s="684">
        <v>1</v>
      </c>
      <c r="K12" s="685">
        <f>+'2. CONTRATACION DE PERSONAL'!D472+'1. TALLERES SEMINARIOS'!D570</f>
        <v>299138.375</v>
      </c>
      <c r="L12" s="684"/>
      <c r="M12" s="685"/>
      <c r="N12" s="365"/>
      <c r="O12" s="687"/>
      <c r="P12" s="365">
        <f t="shared" si="0"/>
        <v>1</v>
      </c>
      <c r="Q12" s="366">
        <f t="shared" si="1"/>
        <v>299138.375</v>
      </c>
      <c r="R12" s="690"/>
      <c r="S12" s="690"/>
      <c r="T12" s="690"/>
      <c r="U12" s="690"/>
      <c r="V12" s="376"/>
    </row>
    <row r="13" spans="1:22" ht="89.25" customHeight="1" x14ac:dyDescent="0.25">
      <c r="A13" s="598"/>
      <c r="B13" s="598"/>
      <c r="C13" s="601"/>
      <c r="D13" s="679"/>
      <c r="E13" s="677" t="s">
        <v>1907</v>
      </c>
      <c r="F13" s="691" t="s">
        <v>1799</v>
      </c>
      <c r="G13" s="677" t="s">
        <v>1908</v>
      </c>
      <c r="H13" s="684"/>
      <c r="I13" s="685"/>
      <c r="J13" s="684"/>
      <c r="K13" s="685"/>
      <c r="L13" s="684"/>
      <c r="M13" s="685"/>
      <c r="N13" s="686">
        <v>0</v>
      </c>
      <c r="O13" s="687">
        <f>+'1. TALLERES SEMINARIOS'!D608</f>
        <v>0</v>
      </c>
      <c r="P13" s="365">
        <f t="shared" si="0"/>
        <v>0</v>
      </c>
      <c r="Q13" s="366">
        <f t="shared" si="1"/>
        <v>0</v>
      </c>
      <c r="R13" s="688" t="s">
        <v>1803</v>
      </c>
      <c r="S13" s="688" t="s">
        <v>1801</v>
      </c>
      <c r="T13" s="688" t="s">
        <v>1758</v>
      </c>
      <c r="U13" s="688" t="s">
        <v>1709</v>
      </c>
      <c r="V13" s="376"/>
    </row>
    <row r="14" spans="1:22" ht="90" customHeight="1" x14ac:dyDescent="0.25">
      <c r="A14" s="598"/>
      <c r="B14" s="598" t="s">
        <v>1494</v>
      </c>
      <c r="C14" s="599"/>
      <c r="D14" s="257" t="s">
        <v>1806</v>
      </c>
      <c r="E14" s="257" t="s">
        <v>1807</v>
      </c>
      <c r="F14" s="680" t="s">
        <v>1808</v>
      </c>
      <c r="G14" s="675" t="s">
        <v>1809</v>
      </c>
      <c r="H14" s="692">
        <v>1</v>
      </c>
      <c r="I14" s="693">
        <f>+'1. TALLERES SEMINARIOS'!D634</f>
        <v>1214</v>
      </c>
      <c r="J14" s="692">
        <v>3</v>
      </c>
      <c r="K14" s="693">
        <f>+'1. TALLERES SEMINARIOS'!D660+'1. TALLERES SEMINARIOS'!D686+'1. TALLERES SEMINARIOS'!D712</f>
        <v>3642</v>
      </c>
      <c r="L14" s="692">
        <v>3</v>
      </c>
      <c r="M14" s="693">
        <f>+'1. TALLERES SEMINARIOS'!D738+'1. TALLERES SEMINARIOS'!D764+'1. TALLERES SEMINARIOS'!D790</f>
        <v>7197.6</v>
      </c>
      <c r="N14" s="692">
        <v>3</v>
      </c>
      <c r="O14" s="693">
        <f>+'1. TALLERES SEMINARIOS'!D816+'1. TALLERES SEMINARIOS'!D842+'1. TALLERES SEMINARIOS'!D868</f>
        <v>7158.6</v>
      </c>
      <c r="P14" s="365">
        <f t="shared" si="0"/>
        <v>10</v>
      </c>
      <c r="Q14" s="366">
        <f t="shared" si="1"/>
        <v>19212.2</v>
      </c>
      <c r="R14" s="688" t="s">
        <v>2107</v>
      </c>
      <c r="S14" s="688" t="s">
        <v>1801</v>
      </c>
      <c r="T14" s="688" t="s">
        <v>1758</v>
      </c>
      <c r="U14" s="694" t="s">
        <v>1709</v>
      </c>
      <c r="V14" s="376"/>
    </row>
    <row r="15" spans="1:22" s="425" customFormat="1" ht="90" customHeight="1" x14ac:dyDescent="0.25">
      <c r="A15" s="598"/>
      <c r="B15" s="598"/>
      <c r="C15" s="600"/>
      <c r="D15" s="257" t="s">
        <v>1810</v>
      </c>
      <c r="E15" s="257" t="s">
        <v>1811</v>
      </c>
      <c r="F15" s="680" t="s">
        <v>1812</v>
      </c>
      <c r="G15" s="675" t="s">
        <v>1813</v>
      </c>
      <c r="H15" s="692">
        <v>2</v>
      </c>
      <c r="I15" s="693">
        <f>+'1. TALLERES SEMINARIOS'!D894+'1. TALLERES SEMINARIOS'!D920</f>
        <v>6381.5</v>
      </c>
      <c r="J15" s="692">
        <v>5</v>
      </c>
      <c r="K15" s="693">
        <f>+'1. TALLERES SEMINARIOS'!D946+'1. TALLERES SEMINARIOS'!D972+'1. TALLERES SEMINARIOS'!D998+'1. TALLERES SEMINARIOS'!D1024+'1. TALLERES SEMINARIOS'!D1050</f>
        <v>9780</v>
      </c>
      <c r="L15" s="692">
        <v>4</v>
      </c>
      <c r="M15" s="693">
        <f>+'1. TALLERES SEMINARIOS'!D1077+'1. TALLERES SEMINARIOS'!D1104+'1. TALLERES SEMINARIOS'!D1132+'1. TALLERES SEMINARIOS'!D1159</f>
        <v>7824</v>
      </c>
      <c r="N15" s="692">
        <v>2</v>
      </c>
      <c r="O15" s="693">
        <f>+'1. TALLERES SEMINARIOS'!D1188+'1. TALLERES SEMINARIOS'!D1215</f>
        <v>3912</v>
      </c>
      <c r="P15" s="365">
        <f t="shared" ref="P15:P16" si="2">H15+J15+L15+N15</f>
        <v>13</v>
      </c>
      <c r="Q15" s="366">
        <f t="shared" ref="Q15:Q16" si="3">I15+K15+M15+O15</f>
        <v>27897.5</v>
      </c>
      <c r="R15" s="690" t="s">
        <v>1804</v>
      </c>
      <c r="S15" s="690" t="s">
        <v>1801</v>
      </c>
      <c r="T15" s="690" t="s">
        <v>1805</v>
      </c>
      <c r="U15" s="695" t="s">
        <v>1709</v>
      </c>
      <c r="V15" s="376"/>
    </row>
    <row r="16" spans="1:22" s="425" customFormat="1" ht="90" customHeight="1" x14ac:dyDescent="0.25">
      <c r="A16" s="598"/>
      <c r="B16" s="598"/>
      <c r="C16" s="600"/>
      <c r="D16" s="680" t="s">
        <v>1814</v>
      </c>
      <c r="E16" s="681" t="s">
        <v>1815</v>
      </c>
      <c r="F16" s="680" t="s">
        <v>1816</v>
      </c>
      <c r="G16" s="675" t="s">
        <v>2110</v>
      </c>
      <c r="H16" s="692"/>
      <c r="I16" s="693"/>
      <c r="J16" s="692"/>
      <c r="K16" s="693"/>
      <c r="L16" s="692"/>
      <c r="M16" s="693"/>
      <c r="N16" s="692">
        <v>1</v>
      </c>
      <c r="O16" s="693">
        <f>+'1. TALLERES SEMINARIOS'!D1252+'2. CONTRATACION DE PERSONAL'!D553</f>
        <v>289737</v>
      </c>
      <c r="P16" s="365">
        <f t="shared" si="2"/>
        <v>1</v>
      </c>
      <c r="Q16" s="366">
        <f t="shared" si="3"/>
        <v>289737</v>
      </c>
      <c r="R16" s="690"/>
      <c r="S16" s="690"/>
      <c r="T16" s="690"/>
      <c r="U16" s="696"/>
      <c r="V16" s="376"/>
    </row>
    <row r="17" spans="1:22" ht="75" customHeight="1" x14ac:dyDescent="0.25">
      <c r="A17" s="598"/>
      <c r="B17" s="598" t="s">
        <v>1495</v>
      </c>
      <c r="C17" s="599"/>
      <c r="D17" s="682" t="s">
        <v>1817</v>
      </c>
      <c r="E17" s="682" t="s">
        <v>1818</v>
      </c>
      <c r="F17" s="683" t="s">
        <v>1819</v>
      </c>
      <c r="G17" s="675" t="s">
        <v>1910</v>
      </c>
      <c r="H17" s="684"/>
      <c r="I17" s="685"/>
      <c r="J17" s="684">
        <v>1</v>
      </c>
      <c r="K17" s="685">
        <f>+'1. TALLERES SEMINARIOS'!D1291</f>
        <v>30998.799999999999</v>
      </c>
      <c r="L17" s="684"/>
      <c r="M17" s="685"/>
      <c r="N17" s="684"/>
      <c r="O17" s="685"/>
      <c r="P17" s="365">
        <f t="shared" si="0"/>
        <v>1</v>
      </c>
      <c r="Q17" s="366">
        <f t="shared" si="1"/>
        <v>30998.799999999999</v>
      </c>
      <c r="R17" s="697" t="s">
        <v>1827</v>
      </c>
      <c r="S17" s="690" t="s">
        <v>1757</v>
      </c>
      <c r="T17" s="697" t="s">
        <v>1770</v>
      </c>
      <c r="U17" s="697"/>
      <c r="V17" s="376"/>
    </row>
    <row r="18" spans="1:22" s="425" customFormat="1" ht="15.75" x14ac:dyDescent="0.25">
      <c r="A18" s="598"/>
      <c r="B18" s="598"/>
      <c r="C18" s="600"/>
      <c r="D18" s="682"/>
      <c r="E18" s="682"/>
      <c r="F18" s="683" t="s">
        <v>1820</v>
      </c>
      <c r="G18" s="675" t="s">
        <v>2026</v>
      </c>
      <c r="H18" s="684">
        <v>1</v>
      </c>
      <c r="I18" s="685">
        <f>+'1. TALLERES SEMINARIOS'!D1330+'2. CONTRATACION DE PERSONAL'!D634</f>
        <v>56242.9</v>
      </c>
      <c r="J18" s="684"/>
      <c r="K18" s="685"/>
      <c r="L18" s="684"/>
      <c r="M18" s="685"/>
      <c r="N18" s="684"/>
      <c r="O18" s="685"/>
      <c r="P18" s="365">
        <f t="shared" ref="P18:P25" si="4">H18+J18+L18+N18</f>
        <v>1</v>
      </c>
      <c r="Q18" s="366">
        <f t="shared" ref="Q18:Q25" si="5">I18+K18+M18+O18</f>
        <v>56242.9</v>
      </c>
      <c r="R18" s="697"/>
      <c r="S18" s="690"/>
      <c r="T18" s="697"/>
      <c r="U18" s="697"/>
      <c r="V18" s="376"/>
    </row>
    <row r="19" spans="1:22" s="425" customFormat="1" ht="15.75" x14ac:dyDescent="0.25">
      <c r="A19" s="598"/>
      <c r="B19" s="598"/>
      <c r="C19" s="600"/>
      <c r="D19" s="682"/>
      <c r="E19" s="682" t="s">
        <v>1821</v>
      </c>
      <c r="F19" s="683" t="s">
        <v>1822</v>
      </c>
      <c r="G19" s="675" t="s">
        <v>1911</v>
      </c>
      <c r="H19" s="684"/>
      <c r="I19" s="685"/>
      <c r="J19" s="684">
        <v>1</v>
      </c>
      <c r="K19" s="685">
        <f>+'1. TALLERES SEMINARIOS'!D1372</f>
        <v>30977.3</v>
      </c>
      <c r="L19" s="684"/>
      <c r="M19" s="685"/>
      <c r="N19" s="684"/>
      <c r="O19" s="685"/>
      <c r="P19" s="365">
        <f t="shared" si="4"/>
        <v>1</v>
      </c>
      <c r="Q19" s="366">
        <f t="shared" si="5"/>
        <v>30977.3</v>
      </c>
      <c r="R19" s="697"/>
      <c r="S19" s="690"/>
      <c r="T19" s="697"/>
      <c r="U19" s="697"/>
      <c r="V19" s="376"/>
    </row>
    <row r="20" spans="1:22" s="425" customFormat="1" ht="15.75" x14ac:dyDescent="0.25">
      <c r="A20" s="598"/>
      <c r="B20" s="598"/>
      <c r="C20" s="600"/>
      <c r="D20" s="682"/>
      <c r="E20" s="682"/>
      <c r="F20" s="683" t="s">
        <v>1823</v>
      </c>
      <c r="G20" s="675" t="s">
        <v>1912</v>
      </c>
      <c r="H20" s="684"/>
      <c r="I20" s="685"/>
      <c r="J20" s="684">
        <v>1</v>
      </c>
      <c r="K20" s="685">
        <f>+'1. TALLERES SEMINARIOS'!D1459</f>
        <v>43186.3</v>
      </c>
      <c r="L20" s="684"/>
      <c r="M20" s="685"/>
      <c r="N20" s="684"/>
      <c r="O20" s="685"/>
      <c r="P20" s="365">
        <f t="shared" si="4"/>
        <v>1</v>
      </c>
      <c r="Q20" s="366">
        <f t="shared" si="5"/>
        <v>43186.3</v>
      </c>
      <c r="R20" s="697"/>
      <c r="S20" s="690"/>
      <c r="T20" s="697"/>
      <c r="U20" s="697"/>
      <c r="V20" s="376"/>
    </row>
    <row r="21" spans="1:22" ht="15.75" x14ac:dyDescent="0.25">
      <c r="A21" s="598"/>
      <c r="B21" s="598"/>
      <c r="C21" s="600"/>
      <c r="D21" s="682"/>
      <c r="E21" s="682"/>
      <c r="F21" s="683" t="s">
        <v>1824</v>
      </c>
      <c r="G21" s="675" t="s">
        <v>1913</v>
      </c>
      <c r="H21" s="684"/>
      <c r="I21" s="685"/>
      <c r="J21" s="684"/>
      <c r="K21" s="685"/>
      <c r="L21" s="684">
        <v>1</v>
      </c>
      <c r="M21" s="685">
        <f>+'1. TALLERES SEMINARIOS'!D1502</f>
        <v>42446.45</v>
      </c>
      <c r="N21" s="684"/>
      <c r="O21" s="685"/>
      <c r="P21" s="365">
        <f t="shared" si="4"/>
        <v>1</v>
      </c>
      <c r="Q21" s="366">
        <f t="shared" si="5"/>
        <v>42446.45</v>
      </c>
      <c r="R21" s="697"/>
      <c r="S21" s="690"/>
      <c r="T21" s="697"/>
      <c r="U21" s="697"/>
      <c r="V21" s="376"/>
    </row>
    <row r="22" spans="1:22" ht="45" customHeight="1" x14ac:dyDescent="0.25">
      <c r="A22" s="598"/>
      <c r="B22" s="598"/>
      <c r="C22" s="600"/>
      <c r="D22" s="682"/>
      <c r="E22" s="682"/>
      <c r="F22" s="683" t="s">
        <v>1825</v>
      </c>
      <c r="G22" s="675" t="s">
        <v>1914</v>
      </c>
      <c r="H22" s="684"/>
      <c r="I22" s="685"/>
      <c r="J22" s="684"/>
      <c r="K22" s="685"/>
      <c r="L22" s="684">
        <v>1</v>
      </c>
      <c r="M22" s="685">
        <f>+'1. TALLERES SEMINARIOS'!D1417</f>
        <v>30633.95</v>
      </c>
      <c r="N22" s="684"/>
      <c r="O22" s="685"/>
      <c r="P22" s="365">
        <f t="shared" si="4"/>
        <v>1</v>
      </c>
      <c r="Q22" s="366">
        <f t="shared" si="5"/>
        <v>30633.95</v>
      </c>
      <c r="R22" s="697"/>
      <c r="S22" s="690"/>
      <c r="T22" s="697"/>
      <c r="U22" s="697"/>
      <c r="V22" s="376"/>
    </row>
    <row r="23" spans="1:22" ht="15.75" x14ac:dyDescent="0.25">
      <c r="A23" s="598"/>
      <c r="B23" s="598"/>
      <c r="C23" s="600"/>
      <c r="D23" s="682"/>
      <c r="E23" s="682"/>
      <c r="F23" s="683" t="s">
        <v>1826</v>
      </c>
      <c r="G23" s="675" t="s">
        <v>1915</v>
      </c>
      <c r="H23" s="684"/>
      <c r="I23" s="685"/>
      <c r="J23" s="684"/>
      <c r="K23" s="685"/>
      <c r="L23" s="684">
        <v>1</v>
      </c>
      <c r="M23" s="685">
        <f>+'1. TALLERES SEMINARIOS'!D1586</f>
        <v>30258.95</v>
      </c>
      <c r="N23" s="684"/>
      <c r="O23" s="685"/>
      <c r="P23" s="365">
        <f t="shared" si="4"/>
        <v>1</v>
      </c>
      <c r="Q23" s="366">
        <f t="shared" si="5"/>
        <v>30258.95</v>
      </c>
      <c r="R23" s="697"/>
      <c r="S23" s="690"/>
      <c r="T23" s="697"/>
      <c r="U23" s="697"/>
      <c r="V23" s="376"/>
    </row>
    <row r="24" spans="1:22" s="425" customFormat="1" ht="15.75" x14ac:dyDescent="0.25">
      <c r="A24" s="598"/>
      <c r="B24" s="598"/>
      <c r="C24" s="600"/>
      <c r="D24" s="682"/>
      <c r="E24" s="682"/>
      <c r="F24" s="683" t="s">
        <v>1917</v>
      </c>
      <c r="G24" s="675" t="s">
        <v>1916</v>
      </c>
      <c r="H24" s="684"/>
      <c r="I24" s="685"/>
      <c r="J24" s="684"/>
      <c r="K24" s="685"/>
      <c r="L24" s="684"/>
      <c r="M24" s="685"/>
      <c r="N24" s="684">
        <v>1</v>
      </c>
      <c r="O24" s="685">
        <f>+'1. TALLERES SEMINARIOS'!D1545</f>
        <v>30633.95</v>
      </c>
      <c r="P24" s="365">
        <f t="shared" ref="P24" si="6">H24+J24+L24+N24</f>
        <v>1</v>
      </c>
      <c r="Q24" s="366">
        <f t="shared" ref="Q24" si="7">I24+K24+M24+O24</f>
        <v>30633.95</v>
      </c>
      <c r="R24" s="697"/>
      <c r="S24" s="690"/>
      <c r="T24" s="697"/>
      <c r="U24" s="697"/>
      <c r="V24" s="376"/>
    </row>
    <row r="25" spans="1:22" ht="30" x14ac:dyDescent="0.25">
      <c r="A25" s="598"/>
      <c r="B25" s="598"/>
      <c r="C25" s="601"/>
      <c r="D25" s="682"/>
      <c r="E25" s="682"/>
      <c r="F25" s="683" t="s">
        <v>2093</v>
      </c>
      <c r="G25" s="675" t="s">
        <v>1918</v>
      </c>
      <c r="H25" s="684"/>
      <c r="I25" s="685"/>
      <c r="J25" s="684"/>
      <c r="K25" s="685"/>
      <c r="L25" s="684">
        <v>1</v>
      </c>
      <c r="M25" s="685">
        <f>+'1. TALLERES SEMINARIOS'!D1628</f>
        <v>449200</v>
      </c>
      <c r="N25" s="684"/>
      <c r="O25" s="685"/>
      <c r="P25" s="365">
        <f t="shared" si="4"/>
        <v>1</v>
      </c>
      <c r="Q25" s="366">
        <f t="shared" si="5"/>
        <v>449200</v>
      </c>
      <c r="R25" s="697"/>
      <c r="S25" s="690"/>
      <c r="T25" s="697"/>
      <c r="U25" s="697"/>
      <c r="V25" s="376"/>
    </row>
    <row r="26" spans="1:22" s="265" customFormat="1" ht="15.75" x14ac:dyDescent="0.2">
      <c r="A26" s="277"/>
      <c r="B26" s="278"/>
      <c r="C26" s="277" t="s">
        <v>1496</v>
      </c>
      <c r="D26" s="278"/>
      <c r="E26" s="278"/>
      <c r="F26" s="278"/>
      <c r="G26" s="279"/>
      <c r="H26" s="244">
        <f t="shared" ref="H26:Q26" si="8">SUM(H8:H25)</f>
        <v>5</v>
      </c>
      <c r="I26" s="219">
        <f t="shared" si="8"/>
        <v>65854.399999999994</v>
      </c>
      <c r="J26" s="244">
        <f t="shared" si="8"/>
        <v>16</v>
      </c>
      <c r="K26" s="219">
        <f t="shared" si="8"/>
        <v>430576.27499999997</v>
      </c>
      <c r="L26" s="244">
        <f t="shared" si="8"/>
        <v>13</v>
      </c>
      <c r="M26" s="219">
        <f t="shared" si="8"/>
        <v>703379.7</v>
      </c>
      <c r="N26" s="244">
        <f t="shared" si="8"/>
        <v>7</v>
      </c>
      <c r="O26" s="219">
        <f t="shared" si="8"/>
        <v>331441.55</v>
      </c>
      <c r="P26" s="219">
        <f t="shared" si="8"/>
        <v>41</v>
      </c>
      <c r="Q26" s="219">
        <f t="shared" si="8"/>
        <v>1531251.925</v>
      </c>
      <c r="R26" s="244"/>
      <c r="S26" s="244"/>
      <c r="T26" s="244"/>
      <c r="U26" s="244"/>
    </row>
    <row r="27" spans="1:22" x14ac:dyDescent="0.25">
      <c r="A27" s="425"/>
      <c r="B27" s="425"/>
      <c r="C27" s="425"/>
      <c r="E27" s="425"/>
      <c r="F27" s="425"/>
      <c r="G27" s="425"/>
      <c r="H27" s="425"/>
      <c r="I27" s="425"/>
      <c r="J27" s="425"/>
      <c r="K27" s="425"/>
      <c r="L27" s="425"/>
      <c r="M27" s="425"/>
      <c r="N27" s="425"/>
      <c r="O27" s="425"/>
      <c r="P27" s="425"/>
      <c r="Q27" s="425"/>
      <c r="R27" s="425"/>
      <c r="S27" s="425"/>
      <c r="T27" s="425"/>
      <c r="U27" s="425"/>
    </row>
    <row r="28" spans="1:22" x14ac:dyDescent="0.25">
      <c r="A28" s="425"/>
      <c r="B28" s="425"/>
      <c r="C28" s="425"/>
      <c r="E28" s="425"/>
      <c r="F28" s="425"/>
      <c r="G28" s="425"/>
      <c r="H28" s="425"/>
      <c r="I28" s="425"/>
      <c r="J28" s="425"/>
      <c r="K28" s="425"/>
      <c r="L28" s="425"/>
      <c r="M28" s="425"/>
      <c r="N28" s="425"/>
      <c r="O28" s="425"/>
      <c r="P28" s="425"/>
      <c r="Q28" s="425"/>
      <c r="R28" s="425"/>
      <c r="S28" s="425"/>
      <c r="T28" s="425"/>
      <c r="U28" s="425"/>
    </row>
    <row r="29" spans="1:22" x14ac:dyDescent="0.25">
      <c r="A29" s="425"/>
      <c r="B29" s="425"/>
      <c r="C29" s="425"/>
      <c r="E29" s="425"/>
      <c r="F29" s="425"/>
      <c r="G29" s="425"/>
      <c r="H29" s="425"/>
      <c r="I29" s="425"/>
      <c r="J29" s="425"/>
      <c r="K29" s="425"/>
      <c r="L29" s="425"/>
      <c r="M29" s="425"/>
      <c r="N29" s="425"/>
      <c r="O29" s="425"/>
      <c r="P29" s="425"/>
      <c r="Q29" s="425"/>
      <c r="R29" s="425"/>
      <c r="S29" s="425"/>
      <c r="T29" s="425"/>
      <c r="U29" s="425"/>
    </row>
    <row r="30" spans="1:22" x14ac:dyDescent="0.25">
      <c r="A30" s="425"/>
      <c r="B30" s="425"/>
      <c r="C30" s="425"/>
      <c r="E30" s="425"/>
      <c r="F30" s="425"/>
      <c r="G30" s="425"/>
      <c r="H30" s="425"/>
      <c r="I30" s="425"/>
      <c r="J30" s="425"/>
      <c r="K30" s="425"/>
      <c r="L30" s="425"/>
      <c r="M30" s="425"/>
      <c r="N30" s="425"/>
      <c r="O30" s="425"/>
      <c r="P30" s="425"/>
      <c r="Q30" s="425"/>
      <c r="R30" s="425"/>
      <c r="S30" s="425"/>
      <c r="T30" s="425"/>
      <c r="U30" s="425"/>
    </row>
    <row r="31" spans="1:22" x14ac:dyDescent="0.25">
      <c r="A31" s="425"/>
      <c r="B31" s="425"/>
      <c r="C31" s="425"/>
      <c r="E31" s="425"/>
      <c r="F31" s="425"/>
      <c r="G31" s="425"/>
      <c r="H31" s="425"/>
      <c r="I31" s="425"/>
      <c r="J31" s="425"/>
      <c r="K31" s="425"/>
      <c r="L31" s="425"/>
      <c r="M31" s="425"/>
      <c r="N31" s="425"/>
      <c r="O31" s="425"/>
      <c r="P31" s="425"/>
      <c r="Q31" s="425"/>
      <c r="R31" s="425"/>
      <c r="S31" s="425"/>
      <c r="T31" s="425"/>
      <c r="U31" s="425"/>
    </row>
    <row r="32" spans="1:22" x14ac:dyDescent="0.25">
      <c r="I32" s="425"/>
      <c r="J32" s="425"/>
      <c r="K32" s="425"/>
      <c r="L32" s="425"/>
      <c r="M32" s="425"/>
      <c r="N32" s="425"/>
      <c r="O32" s="425"/>
      <c r="P32" s="425"/>
      <c r="Q32" s="425"/>
    </row>
    <row r="33" spans="9:17" x14ac:dyDescent="0.25">
      <c r="I33" s="425"/>
      <c r="J33" s="425"/>
      <c r="K33" s="425"/>
      <c r="L33" s="425"/>
      <c r="M33" s="425"/>
      <c r="N33" s="425"/>
      <c r="O33" s="425"/>
      <c r="P33" s="425"/>
      <c r="Q33" s="425"/>
    </row>
    <row r="34" spans="9:17" x14ac:dyDescent="0.25">
      <c r="I34" s="425"/>
      <c r="J34" s="425"/>
      <c r="K34" s="425"/>
      <c r="L34" s="425"/>
      <c r="M34" s="425"/>
      <c r="N34" s="425"/>
      <c r="O34" s="425"/>
      <c r="P34" s="425"/>
      <c r="Q34" s="425"/>
    </row>
    <row r="35" spans="9:17" x14ac:dyDescent="0.25">
      <c r="I35" s="425"/>
      <c r="J35" s="425"/>
      <c r="K35" s="425"/>
      <c r="L35" s="425"/>
      <c r="M35" s="425"/>
      <c r="N35" s="425"/>
      <c r="O35" s="425"/>
      <c r="P35" s="425"/>
      <c r="Q35" s="425"/>
    </row>
    <row r="36" spans="9:17" x14ac:dyDescent="0.25">
      <c r="I36" s="425"/>
      <c r="J36" s="425"/>
      <c r="K36" s="425"/>
      <c r="L36" s="425"/>
      <c r="M36" s="425"/>
      <c r="N36" s="425"/>
      <c r="O36" s="425"/>
      <c r="P36" s="425"/>
      <c r="Q36" s="425"/>
    </row>
    <row r="37" spans="9:17" x14ac:dyDescent="0.25">
      <c r="I37" s="425"/>
      <c r="J37" s="425"/>
      <c r="K37" s="425"/>
      <c r="L37" s="425"/>
      <c r="M37" s="425"/>
      <c r="N37" s="425"/>
      <c r="O37" s="425"/>
      <c r="P37" s="425"/>
      <c r="Q37" s="425"/>
    </row>
    <row r="38" spans="9:17" x14ac:dyDescent="0.25">
      <c r="I38" s="425"/>
      <c r="J38" s="425"/>
      <c r="K38" s="425"/>
      <c r="L38" s="425"/>
      <c r="M38" s="425"/>
      <c r="N38" s="425"/>
      <c r="O38" s="425"/>
      <c r="P38" s="425"/>
      <c r="Q38" s="425"/>
    </row>
    <row r="39" spans="9:17" x14ac:dyDescent="0.25">
      <c r="I39" s="425"/>
      <c r="J39" s="425"/>
      <c r="K39" s="425"/>
      <c r="L39" s="425"/>
      <c r="M39" s="425"/>
      <c r="N39" s="425"/>
      <c r="O39" s="425"/>
      <c r="P39" s="425"/>
      <c r="Q39" s="425"/>
    </row>
    <row r="40" spans="9:17" x14ac:dyDescent="0.25">
      <c r="I40" s="425"/>
      <c r="J40" s="425"/>
      <c r="K40" s="425"/>
      <c r="L40" s="425"/>
      <c r="M40" s="425"/>
      <c r="N40" s="425"/>
      <c r="O40" s="425"/>
      <c r="P40" s="425"/>
      <c r="Q40" s="425"/>
    </row>
    <row r="41" spans="9:17" x14ac:dyDescent="0.25">
      <c r="I41" s="425"/>
      <c r="J41" s="425"/>
      <c r="K41" s="425"/>
      <c r="L41" s="425"/>
      <c r="M41" s="425"/>
      <c r="N41" s="425"/>
      <c r="O41" s="425"/>
      <c r="P41" s="425"/>
      <c r="Q41" s="425"/>
    </row>
    <row r="42" spans="9:17" x14ac:dyDescent="0.25">
      <c r="I42" s="425"/>
      <c r="J42" s="425"/>
      <c r="K42" s="425"/>
      <c r="L42" s="425"/>
      <c r="M42" s="425"/>
      <c r="N42" s="425"/>
      <c r="O42" s="425"/>
      <c r="P42" s="425"/>
      <c r="Q42" s="425"/>
    </row>
    <row r="43" spans="9:17" x14ac:dyDescent="0.25">
      <c r="I43" s="425"/>
      <c r="J43" s="425"/>
      <c r="K43" s="425"/>
      <c r="L43" s="425"/>
      <c r="M43" s="425"/>
      <c r="N43" s="425"/>
      <c r="O43" s="425"/>
      <c r="P43" s="425"/>
      <c r="Q43" s="425"/>
    </row>
    <row r="44" spans="9:17" x14ac:dyDescent="0.25">
      <c r="I44" s="425"/>
      <c r="J44" s="425"/>
      <c r="K44" s="425"/>
      <c r="L44" s="425"/>
      <c r="M44" s="425"/>
      <c r="N44" s="425"/>
      <c r="O44" s="425"/>
      <c r="P44" s="425"/>
      <c r="Q44" s="425"/>
    </row>
    <row r="45" spans="9:17" x14ac:dyDescent="0.25">
      <c r="I45" s="425"/>
      <c r="J45" s="425"/>
      <c r="K45" s="425"/>
      <c r="L45" s="425"/>
      <c r="M45" s="425"/>
      <c r="N45" s="425"/>
      <c r="O45" s="425"/>
      <c r="P45" s="425"/>
      <c r="Q45" s="425"/>
    </row>
    <row r="46" spans="9:17" x14ac:dyDescent="0.25">
      <c r="I46" s="425"/>
      <c r="J46" s="425"/>
      <c r="K46" s="425"/>
      <c r="L46" s="425"/>
      <c r="M46" s="425"/>
      <c r="N46" s="425"/>
      <c r="O46" s="425"/>
      <c r="P46" s="425"/>
      <c r="Q46" s="425"/>
    </row>
    <row r="47" spans="9:17" x14ac:dyDescent="0.25">
      <c r="I47" s="425"/>
      <c r="J47" s="425"/>
      <c r="K47" s="425"/>
      <c r="L47" s="425"/>
      <c r="M47" s="425"/>
      <c r="N47" s="425"/>
      <c r="O47" s="425"/>
      <c r="P47" s="425"/>
      <c r="Q47" s="425"/>
    </row>
    <row r="48" spans="9:17" x14ac:dyDescent="0.25">
      <c r="I48" s="425"/>
      <c r="J48" s="425"/>
      <c r="K48" s="425"/>
      <c r="L48" s="425"/>
      <c r="M48" s="425"/>
      <c r="N48" s="425"/>
      <c r="O48" s="425"/>
      <c r="P48" s="425"/>
      <c r="Q48" s="425"/>
    </row>
    <row r="49" spans="9:17" x14ac:dyDescent="0.25">
      <c r="I49" s="425"/>
      <c r="J49" s="425"/>
      <c r="K49" s="425"/>
      <c r="L49" s="425"/>
      <c r="M49" s="425"/>
      <c r="N49" s="425"/>
      <c r="O49" s="425"/>
      <c r="P49" s="425"/>
      <c r="Q49" s="425"/>
    </row>
    <row r="50" spans="9:17" x14ac:dyDescent="0.25">
      <c r="I50" s="425"/>
      <c r="J50" s="425"/>
      <c r="K50" s="425"/>
      <c r="L50" s="425"/>
      <c r="M50" s="425"/>
      <c r="N50" s="425"/>
      <c r="O50" s="425"/>
      <c r="P50" s="425"/>
      <c r="Q50" s="425"/>
    </row>
    <row r="51" spans="9:17" x14ac:dyDescent="0.25">
      <c r="I51" s="425"/>
      <c r="J51" s="425"/>
      <c r="K51" s="425"/>
      <c r="L51" s="425"/>
      <c r="M51" s="425"/>
      <c r="N51" s="425"/>
      <c r="O51" s="425"/>
      <c r="P51" s="425"/>
      <c r="Q51" s="425"/>
    </row>
    <row r="52" spans="9:17" x14ac:dyDescent="0.25">
      <c r="I52" s="425"/>
      <c r="J52" s="425"/>
      <c r="K52" s="425"/>
      <c r="L52" s="425"/>
      <c r="M52" s="425"/>
      <c r="N52" s="425"/>
      <c r="O52" s="425"/>
      <c r="P52" s="425"/>
      <c r="Q52" s="425"/>
    </row>
    <row r="53" spans="9:17" x14ac:dyDescent="0.25">
      <c r="I53" s="425"/>
      <c r="J53" s="425"/>
      <c r="K53" s="425"/>
      <c r="L53" s="425"/>
      <c r="M53" s="425"/>
      <c r="N53" s="425"/>
      <c r="O53" s="425"/>
      <c r="P53" s="425"/>
      <c r="Q53" s="425"/>
    </row>
    <row r="54" spans="9:17" x14ac:dyDescent="0.25">
      <c r="I54" s="425"/>
      <c r="J54" s="425"/>
      <c r="K54" s="425"/>
      <c r="L54" s="425"/>
      <c r="M54" s="425"/>
      <c r="N54" s="425"/>
      <c r="O54" s="425"/>
      <c r="P54" s="425"/>
      <c r="Q54" s="425"/>
    </row>
    <row r="55" spans="9:17" x14ac:dyDescent="0.25">
      <c r="I55" s="425"/>
      <c r="J55" s="425"/>
      <c r="K55" s="425"/>
      <c r="L55" s="425"/>
      <c r="M55" s="425"/>
      <c r="N55" s="425"/>
      <c r="O55" s="425"/>
      <c r="P55" s="425"/>
      <c r="Q55" s="425"/>
    </row>
    <row r="56" spans="9:17" x14ac:dyDescent="0.25">
      <c r="I56" s="425"/>
      <c r="J56" s="425"/>
      <c r="K56" s="425"/>
      <c r="L56" s="425"/>
      <c r="M56" s="425"/>
      <c r="N56" s="425"/>
      <c r="O56" s="425"/>
      <c r="P56" s="425"/>
      <c r="Q56" s="425"/>
    </row>
    <row r="57" spans="9:17" x14ac:dyDescent="0.25">
      <c r="I57" s="425"/>
      <c r="J57" s="425"/>
      <c r="K57" s="425"/>
      <c r="L57" s="425"/>
      <c r="M57" s="425"/>
      <c r="N57" s="425"/>
      <c r="O57" s="425"/>
      <c r="P57" s="425"/>
      <c r="Q57" s="425"/>
    </row>
    <row r="58" spans="9:17" x14ac:dyDescent="0.25">
      <c r="I58" s="425"/>
      <c r="J58" s="425"/>
      <c r="K58" s="425"/>
      <c r="L58" s="425"/>
      <c r="M58" s="425"/>
      <c r="N58" s="425"/>
      <c r="O58" s="425"/>
      <c r="P58" s="425"/>
      <c r="Q58" s="425"/>
    </row>
    <row r="59" spans="9:17" x14ac:dyDescent="0.25">
      <c r="I59" s="425"/>
      <c r="J59" s="425"/>
      <c r="K59" s="425"/>
      <c r="L59" s="425"/>
      <c r="M59" s="425"/>
      <c r="N59" s="425"/>
      <c r="O59" s="425"/>
      <c r="P59" s="425"/>
      <c r="Q59" s="425"/>
    </row>
    <row r="60" spans="9:17" x14ac:dyDescent="0.25">
      <c r="I60" s="425"/>
      <c r="J60" s="425"/>
      <c r="K60" s="425"/>
      <c r="L60" s="425"/>
      <c r="M60" s="425"/>
      <c r="N60" s="425"/>
      <c r="O60" s="425"/>
      <c r="P60" s="425"/>
      <c r="Q60" s="425"/>
    </row>
    <row r="61" spans="9:17" x14ac:dyDescent="0.25">
      <c r="I61" s="425"/>
      <c r="J61" s="425"/>
      <c r="K61" s="425"/>
      <c r="L61" s="425"/>
      <c r="M61" s="425"/>
      <c r="N61" s="425"/>
      <c r="O61" s="425"/>
      <c r="P61" s="425"/>
      <c r="Q61" s="425"/>
    </row>
    <row r="62" spans="9:17" x14ac:dyDescent="0.25">
      <c r="I62" s="425"/>
      <c r="J62" s="425"/>
      <c r="K62" s="425"/>
      <c r="L62" s="425"/>
      <c r="M62" s="425"/>
      <c r="N62" s="425"/>
      <c r="O62" s="425"/>
      <c r="P62" s="425"/>
      <c r="Q62" s="425"/>
    </row>
    <row r="63" spans="9:17" x14ac:dyDescent="0.25">
      <c r="I63" s="425"/>
      <c r="J63" s="425"/>
      <c r="K63" s="425"/>
      <c r="L63" s="425"/>
      <c r="M63" s="425"/>
      <c r="N63" s="425"/>
      <c r="O63" s="425"/>
      <c r="P63" s="425"/>
      <c r="Q63" s="425"/>
    </row>
    <row r="64" spans="9:17" x14ac:dyDescent="0.25">
      <c r="I64" s="425"/>
      <c r="J64" s="425"/>
      <c r="K64" s="425"/>
      <c r="L64" s="425"/>
      <c r="M64" s="425"/>
      <c r="N64" s="425"/>
      <c r="O64" s="425"/>
      <c r="P64" s="425"/>
      <c r="Q64" s="425"/>
    </row>
    <row r="65" spans="9:17" x14ac:dyDescent="0.25">
      <c r="I65" s="425"/>
      <c r="J65" s="425"/>
      <c r="K65" s="425"/>
      <c r="L65" s="425"/>
      <c r="M65" s="425"/>
      <c r="N65" s="425"/>
      <c r="O65" s="425"/>
      <c r="P65" s="425"/>
      <c r="Q65" s="425"/>
    </row>
    <row r="66" spans="9:17" x14ac:dyDescent="0.25">
      <c r="I66" s="425"/>
      <c r="J66" s="425"/>
      <c r="K66" s="425"/>
      <c r="L66" s="425"/>
      <c r="M66" s="425"/>
      <c r="N66" s="425"/>
      <c r="O66" s="425"/>
      <c r="P66" s="425"/>
      <c r="Q66" s="425"/>
    </row>
    <row r="67" spans="9:17" x14ac:dyDescent="0.25">
      <c r="I67" s="425"/>
      <c r="J67" s="425"/>
      <c r="K67" s="425"/>
      <c r="L67" s="425"/>
      <c r="M67" s="425"/>
      <c r="N67" s="425"/>
      <c r="O67" s="425"/>
      <c r="P67" s="425"/>
      <c r="Q67" s="425"/>
    </row>
    <row r="68" spans="9:17" x14ac:dyDescent="0.25">
      <c r="I68" s="425"/>
      <c r="J68" s="425"/>
      <c r="K68" s="425"/>
      <c r="L68" s="425"/>
      <c r="M68" s="425"/>
      <c r="N68" s="425"/>
      <c r="O68" s="425"/>
      <c r="P68" s="425"/>
      <c r="Q68" s="425"/>
    </row>
    <row r="69" spans="9:17" x14ac:dyDescent="0.25">
      <c r="I69" s="425"/>
      <c r="J69" s="425"/>
      <c r="K69" s="425"/>
      <c r="L69" s="425"/>
      <c r="M69" s="425"/>
      <c r="N69" s="425"/>
      <c r="O69" s="425"/>
      <c r="P69" s="425"/>
      <c r="Q69" s="425"/>
    </row>
    <row r="70" spans="9:17" x14ac:dyDescent="0.25">
      <c r="I70" s="425"/>
      <c r="J70" s="425"/>
      <c r="K70" s="425"/>
      <c r="L70" s="425"/>
      <c r="M70" s="425"/>
      <c r="N70" s="425"/>
      <c r="O70" s="425"/>
      <c r="P70" s="425"/>
      <c r="Q70" s="425"/>
    </row>
    <row r="71" spans="9:17" x14ac:dyDescent="0.25">
      <c r="I71" s="425"/>
      <c r="J71" s="425"/>
      <c r="K71" s="425"/>
      <c r="L71" s="425"/>
      <c r="M71" s="425"/>
      <c r="N71" s="425"/>
      <c r="O71" s="425"/>
      <c r="P71" s="425"/>
      <c r="Q71" s="425"/>
    </row>
    <row r="72" spans="9:17" x14ac:dyDescent="0.25">
      <c r="I72" s="425"/>
      <c r="J72" s="425"/>
      <c r="K72" s="425"/>
      <c r="L72" s="425"/>
      <c r="M72" s="425"/>
      <c r="N72" s="425"/>
      <c r="O72" s="425"/>
      <c r="P72" s="425"/>
      <c r="Q72" s="425"/>
    </row>
    <row r="73" spans="9:17" x14ac:dyDescent="0.25">
      <c r="I73" s="425"/>
      <c r="J73" s="425"/>
      <c r="K73" s="425"/>
      <c r="L73" s="425"/>
      <c r="M73" s="425"/>
      <c r="N73" s="425"/>
      <c r="O73" s="425"/>
      <c r="P73" s="425"/>
      <c r="Q73" s="425"/>
    </row>
    <row r="74" spans="9:17" x14ac:dyDescent="0.25">
      <c r="I74" s="425"/>
      <c r="J74" s="425"/>
      <c r="K74" s="425"/>
      <c r="L74" s="425"/>
      <c r="M74" s="425"/>
      <c r="N74" s="425"/>
      <c r="O74" s="425"/>
      <c r="P74" s="425"/>
      <c r="Q74" s="425"/>
    </row>
    <row r="75" spans="9:17" x14ac:dyDescent="0.25">
      <c r="I75" s="425"/>
      <c r="J75" s="425"/>
      <c r="K75" s="425"/>
      <c r="L75" s="425"/>
      <c r="M75" s="425"/>
      <c r="N75" s="425"/>
      <c r="O75" s="425"/>
      <c r="P75" s="425"/>
      <c r="Q75" s="425"/>
    </row>
    <row r="76" spans="9:17" x14ac:dyDescent="0.25">
      <c r="I76" s="425"/>
      <c r="J76" s="425"/>
      <c r="K76" s="425"/>
      <c r="L76" s="425"/>
      <c r="M76" s="425"/>
      <c r="N76" s="425"/>
      <c r="O76" s="425"/>
      <c r="P76" s="425"/>
      <c r="Q76" s="425"/>
    </row>
    <row r="77" spans="9:17" x14ac:dyDescent="0.25">
      <c r="I77" s="425"/>
      <c r="J77" s="425"/>
      <c r="K77" s="425"/>
      <c r="L77" s="425"/>
      <c r="M77" s="425"/>
      <c r="N77" s="425"/>
      <c r="O77" s="425"/>
      <c r="P77" s="425"/>
      <c r="Q77" s="425"/>
    </row>
    <row r="78" spans="9:17" x14ac:dyDescent="0.25">
      <c r="I78" s="425"/>
      <c r="J78" s="425"/>
      <c r="K78" s="425"/>
      <c r="L78" s="425"/>
      <c r="M78" s="425"/>
      <c r="N78" s="425"/>
      <c r="O78" s="425"/>
      <c r="P78" s="425"/>
      <c r="Q78" s="425"/>
    </row>
    <row r="79" spans="9:17" x14ac:dyDescent="0.25">
      <c r="I79" s="425"/>
      <c r="J79" s="425"/>
      <c r="K79" s="425"/>
      <c r="L79" s="425"/>
      <c r="M79" s="425"/>
      <c r="N79" s="425"/>
      <c r="O79" s="425"/>
      <c r="P79" s="425"/>
      <c r="Q79" s="425"/>
    </row>
    <row r="80" spans="9:17" x14ac:dyDescent="0.25">
      <c r="I80" s="425"/>
      <c r="J80" s="425"/>
      <c r="K80" s="425"/>
      <c r="L80" s="425"/>
      <c r="M80" s="425"/>
      <c r="N80" s="425"/>
      <c r="O80" s="425"/>
      <c r="P80" s="425"/>
      <c r="Q80" s="425"/>
    </row>
    <row r="81" spans="9:17" x14ac:dyDescent="0.25">
      <c r="I81" s="425"/>
      <c r="J81" s="425"/>
      <c r="K81" s="425"/>
      <c r="L81" s="425"/>
      <c r="M81" s="425"/>
      <c r="N81" s="425"/>
      <c r="O81" s="425"/>
      <c r="P81" s="425"/>
      <c r="Q81" s="425"/>
    </row>
    <row r="82" spans="9:17" x14ac:dyDescent="0.25">
      <c r="I82" s="425"/>
      <c r="J82" s="425"/>
      <c r="K82" s="425"/>
      <c r="L82" s="425"/>
      <c r="M82" s="425"/>
      <c r="N82" s="425"/>
      <c r="O82" s="425"/>
      <c r="P82" s="425"/>
      <c r="Q82" s="425"/>
    </row>
    <row r="83" spans="9:17" x14ac:dyDescent="0.25">
      <c r="I83" s="425"/>
      <c r="J83" s="425"/>
      <c r="K83" s="425"/>
      <c r="L83" s="425"/>
      <c r="M83" s="425"/>
      <c r="N83" s="425"/>
      <c r="O83" s="425"/>
      <c r="P83" s="425"/>
      <c r="Q83" s="425"/>
    </row>
    <row r="84" spans="9:17" x14ac:dyDescent="0.25">
      <c r="I84" s="425"/>
      <c r="J84" s="425"/>
      <c r="K84" s="425"/>
      <c r="L84" s="425"/>
      <c r="M84" s="425"/>
      <c r="N84" s="425"/>
      <c r="O84" s="425"/>
      <c r="P84" s="425"/>
      <c r="Q84" s="425"/>
    </row>
    <row r="85" spans="9:17" x14ac:dyDescent="0.25">
      <c r="I85" s="425"/>
      <c r="J85" s="425"/>
      <c r="K85" s="425"/>
      <c r="L85" s="425"/>
      <c r="M85" s="425"/>
      <c r="N85" s="425"/>
      <c r="O85" s="425"/>
      <c r="P85" s="425"/>
      <c r="Q85" s="425"/>
    </row>
    <row r="86" spans="9:17" x14ac:dyDescent="0.25">
      <c r="I86" s="425"/>
      <c r="J86" s="425"/>
      <c r="K86" s="425"/>
      <c r="L86" s="425"/>
      <c r="M86" s="425"/>
      <c r="N86" s="425"/>
      <c r="O86" s="425"/>
      <c r="P86" s="425"/>
      <c r="Q86" s="425"/>
    </row>
    <row r="87" spans="9:17" x14ac:dyDescent="0.25">
      <c r="I87" s="425"/>
      <c r="J87" s="425"/>
      <c r="K87" s="425"/>
      <c r="L87" s="425"/>
      <c r="M87" s="425"/>
      <c r="N87" s="425"/>
      <c r="O87" s="425"/>
      <c r="P87" s="425"/>
      <c r="Q87" s="425"/>
    </row>
    <row r="88" spans="9:17" x14ac:dyDescent="0.25">
      <c r="I88" s="425"/>
      <c r="J88" s="425"/>
      <c r="K88" s="425"/>
      <c r="L88" s="425"/>
      <c r="M88" s="425"/>
      <c r="N88" s="425"/>
      <c r="O88" s="425"/>
      <c r="P88" s="425"/>
      <c r="Q88" s="425"/>
    </row>
    <row r="89" spans="9:17" x14ac:dyDescent="0.25">
      <c r="I89" s="425"/>
      <c r="J89" s="425"/>
      <c r="K89" s="425"/>
      <c r="L89" s="425"/>
      <c r="M89" s="425"/>
      <c r="N89" s="425"/>
      <c r="O89" s="425"/>
      <c r="P89" s="425"/>
      <c r="Q89" s="425"/>
    </row>
    <row r="90" spans="9:17" x14ac:dyDescent="0.25">
      <c r="I90" s="425"/>
      <c r="J90" s="425"/>
      <c r="K90" s="425"/>
      <c r="L90" s="425"/>
      <c r="M90" s="425"/>
      <c r="N90" s="425"/>
      <c r="O90" s="425"/>
      <c r="P90" s="425"/>
      <c r="Q90" s="425"/>
    </row>
    <row r="91" spans="9:17" x14ac:dyDescent="0.25">
      <c r="I91" s="425"/>
      <c r="J91" s="425"/>
      <c r="K91" s="425"/>
      <c r="L91" s="425"/>
      <c r="M91" s="425"/>
      <c r="N91" s="425"/>
      <c r="O91" s="425"/>
      <c r="P91" s="425"/>
      <c r="Q91" s="425"/>
    </row>
    <row r="92" spans="9:17" x14ac:dyDescent="0.25">
      <c r="I92" s="425"/>
      <c r="J92" s="425"/>
      <c r="K92" s="425"/>
      <c r="L92" s="425"/>
      <c r="M92" s="425"/>
      <c r="N92" s="425"/>
      <c r="O92" s="425"/>
      <c r="P92" s="425"/>
      <c r="Q92" s="425"/>
    </row>
    <row r="93" spans="9:17" x14ac:dyDescent="0.25">
      <c r="I93" s="425"/>
      <c r="J93" s="425"/>
      <c r="K93" s="425"/>
      <c r="L93" s="425"/>
      <c r="M93" s="425"/>
      <c r="N93" s="425"/>
      <c r="O93" s="425"/>
      <c r="P93" s="425"/>
      <c r="Q93" s="425"/>
    </row>
    <row r="94" spans="9:17" x14ac:dyDescent="0.25">
      <c r="I94" s="425"/>
      <c r="J94" s="425"/>
      <c r="K94" s="425"/>
      <c r="L94" s="425"/>
      <c r="M94" s="425"/>
      <c r="N94" s="425"/>
      <c r="O94" s="425"/>
      <c r="P94" s="425"/>
      <c r="Q94" s="425"/>
    </row>
    <row r="95" spans="9:17" x14ac:dyDescent="0.25">
      <c r="I95" s="425"/>
      <c r="J95" s="425"/>
      <c r="K95" s="425"/>
      <c r="L95" s="425"/>
      <c r="M95" s="425"/>
      <c r="N95" s="425"/>
      <c r="O95" s="425"/>
      <c r="P95" s="425"/>
      <c r="Q95" s="425"/>
    </row>
    <row r="96" spans="9:17" x14ac:dyDescent="0.25">
      <c r="I96" s="425"/>
      <c r="J96" s="425"/>
      <c r="K96" s="425"/>
      <c r="L96" s="425"/>
      <c r="M96" s="425"/>
      <c r="N96" s="425"/>
      <c r="O96" s="425"/>
      <c r="P96" s="425"/>
      <c r="Q96" s="425"/>
    </row>
    <row r="97" spans="9:17" x14ac:dyDescent="0.25">
      <c r="I97" s="425"/>
      <c r="J97" s="425"/>
      <c r="K97" s="425"/>
      <c r="L97" s="425"/>
      <c r="M97" s="425"/>
      <c r="N97" s="425"/>
      <c r="O97" s="425"/>
      <c r="P97" s="425"/>
      <c r="Q97" s="425"/>
    </row>
    <row r="98" spans="9:17" x14ac:dyDescent="0.25">
      <c r="I98" s="425"/>
      <c r="J98" s="425"/>
      <c r="K98" s="425"/>
      <c r="L98" s="425"/>
      <c r="M98" s="425"/>
      <c r="N98" s="425"/>
      <c r="O98" s="425"/>
      <c r="P98" s="425"/>
      <c r="Q98" s="425"/>
    </row>
    <row r="99" spans="9:17" x14ac:dyDescent="0.25">
      <c r="I99" s="425"/>
      <c r="J99" s="425"/>
      <c r="K99" s="425"/>
      <c r="L99" s="425"/>
      <c r="M99" s="425"/>
      <c r="N99" s="425"/>
      <c r="O99" s="425"/>
      <c r="P99" s="425"/>
      <c r="Q99" s="425"/>
    </row>
    <row r="100" spans="9:17" x14ac:dyDescent="0.25">
      <c r="I100" s="425"/>
      <c r="J100" s="425"/>
      <c r="K100" s="425"/>
      <c r="L100" s="425"/>
      <c r="M100" s="425"/>
      <c r="N100" s="425"/>
      <c r="O100" s="425"/>
      <c r="P100" s="425"/>
      <c r="Q100" s="425"/>
    </row>
    <row r="101" spans="9:17" x14ac:dyDescent="0.25">
      <c r="I101" s="425"/>
      <c r="J101" s="425"/>
      <c r="K101" s="425"/>
      <c r="L101" s="425"/>
      <c r="M101" s="425"/>
      <c r="N101" s="425"/>
      <c r="O101" s="425"/>
      <c r="P101" s="425"/>
      <c r="Q101" s="425"/>
    </row>
    <row r="102" spans="9:17" x14ac:dyDescent="0.25">
      <c r="I102" s="425"/>
      <c r="J102" s="425"/>
      <c r="K102" s="425"/>
      <c r="L102" s="425"/>
      <c r="M102" s="425"/>
      <c r="N102" s="425"/>
      <c r="O102" s="425"/>
      <c r="P102" s="425"/>
      <c r="Q102" s="425"/>
    </row>
    <row r="103" spans="9:17" x14ac:dyDescent="0.25">
      <c r="I103" s="425"/>
      <c r="J103" s="425"/>
      <c r="K103" s="425"/>
      <c r="L103" s="425"/>
      <c r="M103" s="425"/>
      <c r="N103" s="425"/>
      <c r="O103" s="425"/>
      <c r="P103" s="425"/>
      <c r="Q103" s="425"/>
    </row>
    <row r="104" spans="9:17" x14ac:dyDescent="0.25">
      <c r="I104" s="425"/>
      <c r="J104" s="425"/>
      <c r="K104" s="425"/>
      <c r="L104" s="425"/>
      <c r="M104" s="425"/>
      <c r="N104" s="425"/>
      <c r="O104" s="425"/>
      <c r="P104" s="425"/>
      <c r="Q104" s="425"/>
    </row>
    <row r="105" spans="9:17" x14ac:dyDescent="0.25">
      <c r="I105" s="425"/>
      <c r="J105" s="425"/>
      <c r="K105" s="425"/>
      <c r="L105" s="425"/>
      <c r="M105" s="425"/>
      <c r="N105" s="425"/>
      <c r="O105" s="425"/>
      <c r="P105" s="425"/>
      <c r="Q105" s="425"/>
    </row>
    <row r="106" spans="9:17" x14ac:dyDescent="0.25">
      <c r="I106" s="425"/>
      <c r="J106" s="425"/>
      <c r="K106" s="425"/>
      <c r="L106" s="425"/>
      <c r="M106" s="425"/>
      <c r="N106" s="425"/>
      <c r="O106" s="425"/>
      <c r="P106" s="425"/>
      <c r="Q106" s="425"/>
    </row>
    <row r="107" spans="9:17" x14ac:dyDescent="0.25">
      <c r="I107" s="425"/>
      <c r="J107" s="425"/>
      <c r="K107" s="425"/>
      <c r="L107" s="425"/>
      <c r="M107" s="425"/>
      <c r="N107" s="425"/>
      <c r="O107" s="425"/>
      <c r="P107" s="425"/>
      <c r="Q107" s="425"/>
    </row>
    <row r="108" spans="9:17" x14ac:dyDescent="0.25">
      <c r="I108" s="425"/>
      <c r="J108" s="425"/>
      <c r="K108" s="425"/>
      <c r="L108" s="425"/>
      <c r="M108" s="425"/>
      <c r="N108" s="425"/>
      <c r="O108" s="425"/>
      <c r="P108" s="425"/>
      <c r="Q108" s="425"/>
    </row>
    <row r="109" spans="9:17" x14ac:dyDescent="0.25">
      <c r="I109" s="425"/>
      <c r="J109" s="425"/>
      <c r="K109" s="425"/>
      <c r="L109" s="425"/>
      <c r="M109" s="425"/>
      <c r="N109" s="425"/>
      <c r="O109" s="425"/>
      <c r="P109" s="425"/>
      <c r="Q109" s="425"/>
    </row>
    <row r="110" spans="9:17" x14ac:dyDescent="0.25">
      <c r="I110" s="425"/>
      <c r="J110" s="425"/>
      <c r="K110" s="425"/>
      <c r="L110" s="425"/>
      <c r="M110" s="425"/>
      <c r="N110" s="425"/>
      <c r="O110" s="425"/>
      <c r="P110" s="425"/>
      <c r="Q110" s="425"/>
    </row>
    <row r="111" spans="9:17" x14ac:dyDescent="0.25">
      <c r="I111" s="425"/>
      <c r="J111" s="425"/>
      <c r="K111" s="425"/>
      <c r="L111" s="425"/>
      <c r="M111" s="425"/>
      <c r="N111" s="425"/>
      <c r="O111" s="425"/>
      <c r="P111" s="425"/>
      <c r="Q111" s="425"/>
    </row>
    <row r="112" spans="9:17" x14ac:dyDescent="0.25">
      <c r="I112" s="425"/>
      <c r="J112" s="425"/>
      <c r="K112" s="425"/>
      <c r="L112" s="425"/>
      <c r="M112" s="425"/>
      <c r="N112" s="425"/>
      <c r="O112" s="425"/>
      <c r="P112" s="425"/>
      <c r="Q112" s="425"/>
    </row>
    <row r="113" spans="9:17" x14ac:dyDescent="0.25">
      <c r="I113" s="425"/>
      <c r="J113" s="425"/>
      <c r="K113" s="425"/>
      <c r="L113" s="425"/>
      <c r="M113" s="425"/>
      <c r="N113" s="425"/>
      <c r="O113" s="425"/>
      <c r="P113" s="425"/>
      <c r="Q113" s="425"/>
    </row>
    <row r="114" spans="9:17" x14ac:dyDescent="0.25">
      <c r="I114" s="425"/>
      <c r="J114" s="425"/>
      <c r="K114" s="425"/>
      <c r="L114" s="425"/>
      <c r="M114" s="425"/>
      <c r="N114" s="425"/>
      <c r="O114" s="425"/>
      <c r="P114" s="425"/>
      <c r="Q114" s="425"/>
    </row>
    <row r="115" spans="9:17" x14ac:dyDescent="0.25">
      <c r="I115" s="425"/>
      <c r="J115" s="425"/>
      <c r="K115" s="425"/>
      <c r="L115" s="425"/>
      <c r="M115" s="425"/>
      <c r="N115" s="425"/>
      <c r="O115" s="425"/>
      <c r="P115" s="425"/>
      <c r="Q115" s="425"/>
    </row>
    <row r="116" spans="9:17" x14ac:dyDescent="0.25">
      <c r="I116" s="425"/>
      <c r="J116" s="425"/>
      <c r="K116" s="425"/>
      <c r="L116" s="425"/>
      <c r="M116" s="425"/>
      <c r="N116" s="425"/>
      <c r="O116" s="425"/>
      <c r="P116" s="425"/>
      <c r="Q116" s="425"/>
    </row>
    <row r="117" spans="9:17" x14ac:dyDescent="0.25">
      <c r="I117" s="425"/>
      <c r="J117" s="425"/>
      <c r="K117" s="425"/>
      <c r="L117" s="425"/>
      <c r="M117" s="425"/>
      <c r="N117" s="425"/>
      <c r="O117" s="425"/>
      <c r="P117" s="425"/>
      <c r="Q117" s="425"/>
    </row>
    <row r="118" spans="9:17" x14ac:dyDescent="0.25">
      <c r="I118" s="425"/>
      <c r="J118" s="425"/>
      <c r="K118" s="425"/>
      <c r="L118" s="425"/>
      <c r="M118" s="425"/>
      <c r="N118" s="425"/>
      <c r="O118" s="425"/>
      <c r="P118" s="425"/>
      <c r="Q118" s="425"/>
    </row>
    <row r="119" spans="9:17" x14ac:dyDescent="0.25">
      <c r="I119" s="425"/>
      <c r="J119" s="425"/>
      <c r="K119" s="425"/>
      <c r="L119" s="425"/>
      <c r="M119" s="425"/>
      <c r="N119" s="425"/>
      <c r="O119" s="425"/>
      <c r="P119" s="425"/>
      <c r="Q119" s="425"/>
    </row>
    <row r="120" spans="9:17" x14ac:dyDescent="0.25">
      <c r="I120" s="425"/>
      <c r="J120" s="425"/>
      <c r="K120" s="425"/>
      <c r="L120" s="425"/>
      <c r="M120" s="425"/>
      <c r="N120" s="425"/>
      <c r="O120" s="425"/>
      <c r="P120" s="425"/>
      <c r="Q120" s="425"/>
    </row>
    <row r="121" spans="9:17" x14ac:dyDescent="0.25">
      <c r="I121" s="425"/>
      <c r="J121" s="425"/>
      <c r="K121" s="425"/>
      <c r="L121" s="425"/>
      <c r="M121" s="425"/>
      <c r="N121" s="425"/>
      <c r="O121" s="425"/>
      <c r="P121" s="425"/>
      <c r="Q121" s="425"/>
    </row>
    <row r="122" spans="9:17" x14ac:dyDescent="0.25">
      <c r="I122" s="425"/>
      <c r="J122" s="425"/>
      <c r="K122" s="425"/>
      <c r="L122" s="425"/>
      <c r="M122" s="425"/>
      <c r="N122" s="425"/>
      <c r="O122" s="425"/>
      <c r="P122" s="425"/>
      <c r="Q122" s="425"/>
    </row>
    <row r="123" spans="9:17" x14ac:dyDescent="0.25">
      <c r="I123" s="425"/>
      <c r="J123" s="425"/>
      <c r="K123" s="425"/>
      <c r="L123" s="425"/>
      <c r="M123" s="425"/>
      <c r="N123" s="425"/>
      <c r="O123" s="425"/>
      <c r="P123" s="425"/>
      <c r="Q123" s="425"/>
    </row>
    <row r="124" spans="9:17" x14ac:dyDescent="0.25">
      <c r="I124" s="425"/>
      <c r="J124" s="425"/>
      <c r="K124" s="425"/>
      <c r="L124" s="425"/>
      <c r="M124" s="425"/>
      <c r="N124" s="425"/>
      <c r="O124" s="425"/>
      <c r="P124" s="425"/>
      <c r="Q124" s="425"/>
    </row>
    <row r="125" spans="9:17" x14ac:dyDescent="0.25">
      <c r="I125" s="425"/>
      <c r="J125" s="425"/>
      <c r="K125" s="425"/>
      <c r="L125" s="425"/>
      <c r="M125" s="425"/>
      <c r="N125" s="425"/>
      <c r="O125" s="425"/>
      <c r="P125" s="425"/>
      <c r="Q125" s="425"/>
    </row>
    <row r="126" spans="9:17" x14ac:dyDescent="0.25">
      <c r="I126" s="425"/>
      <c r="J126" s="425"/>
      <c r="K126" s="425"/>
      <c r="L126" s="425"/>
      <c r="M126" s="425"/>
      <c r="N126" s="425"/>
      <c r="O126" s="425"/>
      <c r="P126" s="425"/>
      <c r="Q126" s="425"/>
    </row>
    <row r="127" spans="9:17" x14ac:dyDescent="0.25">
      <c r="I127" s="425"/>
      <c r="J127" s="425"/>
      <c r="K127" s="425"/>
      <c r="L127" s="425"/>
      <c r="M127" s="425"/>
      <c r="N127" s="425"/>
      <c r="O127" s="425"/>
      <c r="P127" s="425"/>
      <c r="Q127" s="425"/>
    </row>
    <row r="128" spans="9:17" x14ac:dyDescent="0.25">
      <c r="I128" s="425"/>
      <c r="J128" s="425"/>
      <c r="K128" s="425"/>
      <c r="L128" s="425"/>
      <c r="M128" s="425"/>
      <c r="N128" s="425"/>
      <c r="O128" s="425"/>
      <c r="P128" s="425"/>
      <c r="Q128" s="425"/>
    </row>
    <row r="129" spans="9:17" x14ac:dyDescent="0.25">
      <c r="I129" s="425"/>
      <c r="J129" s="425"/>
      <c r="K129" s="425"/>
      <c r="L129" s="425"/>
      <c r="M129" s="425"/>
      <c r="N129" s="425"/>
      <c r="O129" s="425"/>
      <c r="P129" s="425"/>
      <c r="Q129" s="425"/>
    </row>
    <row r="130" spans="9:17" x14ac:dyDescent="0.25">
      <c r="I130" s="425"/>
      <c r="J130" s="425"/>
      <c r="K130" s="425"/>
      <c r="L130" s="425"/>
      <c r="M130" s="425"/>
      <c r="N130" s="425"/>
      <c r="O130" s="425"/>
      <c r="P130" s="425"/>
      <c r="Q130" s="425"/>
    </row>
    <row r="131" spans="9:17" x14ac:dyDescent="0.25">
      <c r="I131" s="425"/>
      <c r="J131" s="425"/>
      <c r="K131" s="425"/>
      <c r="L131" s="425"/>
      <c r="M131" s="425"/>
      <c r="N131" s="425"/>
      <c r="O131" s="425"/>
      <c r="P131" s="425"/>
      <c r="Q131" s="425"/>
    </row>
    <row r="132" spans="9:17" x14ac:dyDescent="0.25">
      <c r="I132" s="425"/>
      <c r="J132" s="425"/>
      <c r="K132" s="425"/>
      <c r="L132" s="425"/>
      <c r="M132" s="425"/>
      <c r="N132" s="425"/>
      <c r="O132" s="425"/>
      <c r="P132" s="425"/>
      <c r="Q132" s="425"/>
    </row>
    <row r="133" spans="9:17" x14ac:dyDescent="0.25">
      <c r="I133" s="425"/>
      <c r="J133" s="425"/>
      <c r="K133" s="425"/>
      <c r="L133" s="425"/>
      <c r="M133" s="425"/>
      <c r="N133" s="425"/>
      <c r="O133" s="425"/>
      <c r="P133" s="425"/>
      <c r="Q133" s="425"/>
    </row>
    <row r="134" spans="9:17" x14ac:dyDescent="0.25">
      <c r="I134" s="425"/>
      <c r="J134" s="425"/>
      <c r="K134" s="425"/>
      <c r="L134" s="425"/>
      <c r="M134" s="425"/>
      <c r="N134" s="425"/>
      <c r="O134" s="425"/>
      <c r="P134" s="425"/>
      <c r="Q134" s="425"/>
    </row>
    <row r="135" spans="9:17" x14ac:dyDescent="0.25">
      <c r="I135" s="425"/>
      <c r="J135" s="425"/>
      <c r="K135" s="425"/>
      <c r="L135" s="425"/>
      <c r="M135" s="425"/>
      <c r="N135" s="425"/>
      <c r="O135" s="425"/>
      <c r="P135" s="425"/>
      <c r="Q135" s="425"/>
    </row>
    <row r="136" spans="9:17" x14ac:dyDescent="0.25">
      <c r="I136" s="425"/>
      <c r="J136" s="425"/>
      <c r="K136" s="425"/>
      <c r="L136" s="425"/>
      <c r="M136" s="425"/>
      <c r="N136" s="425"/>
      <c r="O136" s="425"/>
      <c r="P136" s="425"/>
      <c r="Q136" s="425"/>
    </row>
    <row r="137" spans="9:17" x14ac:dyDescent="0.25">
      <c r="I137" s="425"/>
      <c r="J137" s="425"/>
      <c r="K137" s="425"/>
      <c r="L137" s="425"/>
      <c r="M137" s="425"/>
      <c r="N137" s="425"/>
      <c r="O137" s="425"/>
      <c r="P137" s="425"/>
      <c r="Q137" s="425"/>
    </row>
    <row r="138" spans="9:17" x14ac:dyDescent="0.25">
      <c r="I138" s="425"/>
      <c r="J138" s="425"/>
      <c r="K138" s="425"/>
      <c r="L138" s="425"/>
      <c r="M138" s="425"/>
      <c r="N138" s="425"/>
      <c r="O138" s="425"/>
      <c r="P138" s="425"/>
      <c r="Q138" s="425"/>
    </row>
    <row r="139" spans="9:17" x14ac:dyDescent="0.25">
      <c r="I139" s="425"/>
      <c r="J139" s="425"/>
      <c r="K139" s="425"/>
      <c r="L139" s="425"/>
      <c r="M139" s="425"/>
      <c r="N139" s="425"/>
      <c r="O139" s="425"/>
      <c r="P139" s="425"/>
      <c r="Q139" s="425"/>
    </row>
    <row r="140" spans="9:17" x14ac:dyDescent="0.25">
      <c r="I140" s="425"/>
      <c r="J140" s="425"/>
      <c r="K140" s="425"/>
      <c r="L140" s="425"/>
      <c r="M140" s="425"/>
      <c r="N140" s="425"/>
      <c r="O140" s="425"/>
      <c r="P140" s="425"/>
      <c r="Q140" s="425"/>
    </row>
    <row r="141" spans="9:17" x14ac:dyDescent="0.25">
      <c r="I141" s="425"/>
      <c r="J141" s="425"/>
      <c r="K141" s="425"/>
      <c r="L141" s="425"/>
      <c r="M141" s="425"/>
      <c r="N141" s="425"/>
      <c r="O141" s="425"/>
      <c r="P141" s="425"/>
      <c r="Q141" s="425"/>
    </row>
    <row r="142" spans="9:17" x14ac:dyDescent="0.25">
      <c r="I142" s="425"/>
      <c r="J142" s="425"/>
      <c r="K142" s="425"/>
      <c r="L142" s="425"/>
      <c r="M142" s="425"/>
      <c r="N142" s="425"/>
      <c r="O142" s="425"/>
      <c r="P142" s="425"/>
      <c r="Q142" s="425"/>
    </row>
    <row r="143" spans="9:17" x14ac:dyDescent="0.25">
      <c r="I143" s="425"/>
      <c r="J143" s="425"/>
      <c r="K143" s="425"/>
      <c r="L143" s="425"/>
      <c r="M143" s="425"/>
      <c r="N143" s="425"/>
      <c r="O143" s="425"/>
      <c r="P143" s="425"/>
      <c r="Q143" s="425"/>
    </row>
    <row r="144" spans="9:17" x14ac:dyDescent="0.25">
      <c r="I144" s="425"/>
      <c r="J144" s="425"/>
      <c r="K144" s="425"/>
      <c r="L144" s="425"/>
      <c r="M144" s="425"/>
      <c r="N144" s="425"/>
      <c r="O144" s="425"/>
      <c r="P144" s="425"/>
      <c r="Q144" s="425"/>
    </row>
    <row r="145" spans="9:17" x14ac:dyDescent="0.25">
      <c r="I145" s="425"/>
      <c r="J145" s="425"/>
      <c r="K145" s="425"/>
      <c r="L145" s="425"/>
      <c r="M145" s="425"/>
      <c r="N145" s="425"/>
      <c r="O145" s="425"/>
      <c r="P145" s="425"/>
      <c r="Q145" s="425"/>
    </row>
    <row r="146" spans="9:17" x14ac:dyDescent="0.25">
      <c r="I146" s="425"/>
      <c r="J146" s="425"/>
      <c r="K146" s="425"/>
      <c r="L146" s="425"/>
      <c r="M146" s="425"/>
      <c r="N146" s="425"/>
      <c r="O146" s="425"/>
      <c r="P146" s="425"/>
      <c r="Q146" s="425"/>
    </row>
    <row r="147" spans="9:17" x14ac:dyDescent="0.25">
      <c r="I147" s="425"/>
      <c r="J147" s="425"/>
      <c r="K147" s="425"/>
      <c r="L147" s="425"/>
      <c r="M147" s="425"/>
      <c r="N147" s="425"/>
      <c r="O147" s="425"/>
      <c r="P147" s="425"/>
      <c r="Q147" s="425"/>
    </row>
    <row r="148" spans="9:17" x14ac:dyDescent="0.25">
      <c r="I148" s="425"/>
      <c r="J148" s="425"/>
      <c r="K148" s="425"/>
      <c r="L148" s="425"/>
      <c r="M148" s="425"/>
      <c r="N148" s="425"/>
      <c r="O148" s="425"/>
      <c r="P148" s="425"/>
      <c r="Q148" s="425"/>
    </row>
    <row r="149" spans="9:17" x14ac:dyDescent="0.25">
      <c r="I149" s="425"/>
      <c r="J149" s="425"/>
      <c r="K149" s="425"/>
      <c r="L149" s="425"/>
      <c r="M149" s="425"/>
      <c r="N149" s="425"/>
      <c r="O149" s="425"/>
      <c r="P149" s="425"/>
      <c r="Q149" s="425"/>
    </row>
    <row r="150" spans="9:17" x14ac:dyDescent="0.25">
      <c r="I150" s="425"/>
      <c r="J150" s="425"/>
      <c r="K150" s="425"/>
      <c r="L150" s="425"/>
      <c r="M150" s="425"/>
      <c r="N150" s="425"/>
      <c r="O150" s="425"/>
      <c r="P150" s="425"/>
      <c r="Q150" s="425"/>
    </row>
    <row r="151" spans="9:17" x14ac:dyDescent="0.25">
      <c r="I151" s="425"/>
      <c r="J151" s="425"/>
      <c r="K151" s="425"/>
      <c r="L151" s="425"/>
      <c r="M151" s="425"/>
      <c r="N151" s="425"/>
      <c r="O151" s="425"/>
      <c r="P151" s="425"/>
      <c r="Q151" s="425"/>
    </row>
    <row r="152" spans="9:17" x14ac:dyDescent="0.25">
      <c r="I152" s="425"/>
      <c r="J152" s="425"/>
      <c r="K152" s="425"/>
      <c r="L152" s="425"/>
      <c r="M152" s="425"/>
      <c r="N152" s="425"/>
      <c r="O152" s="425"/>
      <c r="P152" s="425"/>
      <c r="Q152" s="425"/>
    </row>
    <row r="153" spans="9:17" x14ac:dyDescent="0.25">
      <c r="I153" s="425"/>
      <c r="J153" s="425"/>
      <c r="K153" s="425"/>
      <c r="L153" s="425"/>
      <c r="M153" s="425"/>
      <c r="N153" s="425"/>
      <c r="O153" s="425"/>
      <c r="P153" s="425"/>
      <c r="Q153" s="425"/>
    </row>
    <row r="154" spans="9:17" x14ac:dyDescent="0.25">
      <c r="I154" s="425"/>
      <c r="J154" s="425"/>
      <c r="K154" s="425"/>
      <c r="L154" s="425"/>
      <c r="M154" s="425"/>
      <c r="N154" s="425"/>
      <c r="O154" s="425"/>
      <c r="P154" s="425"/>
      <c r="Q154" s="425"/>
    </row>
    <row r="155" spans="9:17" x14ac:dyDescent="0.25">
      <c r="I155" s="425"/>
      <c r="J155" s="425"/>
      <c r="K155" s="425"/>
      <c r="L155" s="425"/>
      <c r="M155" s="425"/>
      <c r="N155" s="425"/>
      <c r="O155" s="425"/>
      <c r="P155" s="425"/>
      <c r="Q155" s="425"/>
    </row>
    <row r="156" spans="9:17" x14ac:dyDescent="0.25">
      <c r="I156" s="425"/>
      <c r="J156" s="425"/>
      <c r="K156" s="425"/>
      <c r="L156" s="425"/>
      <c r="M156" s="425"/>
      <c r="N156" s="425"/>
      <c r="O156" s="425"/>
      <c r="P156" s="425"/>
      <c r="Q156" s="425"/>
    </row>
    <row r="157" spans="9:17" x14ac:dyDescent="0.25">
      <c r="I157" s="425"/>
      <c r="J157" s="425"/>
      <c r="K157" s="425"/>
      <c r="L157" s="425"/>
      <c r="M157" s="425"/>
      <c r="N157" s="425"/>
      <c r="O157" s="425"/>
      <c r="P157" s="425"/>
      <c r="Q157" s="425"/>
    </row>
    <row r="158" spans="9:17" x14ac:dyDescent="0.25">
      <c r="I158" s="425"/>
      <c r="J158" s="425"/>
      <c r="K158" s="425"/>
      <c r="L158" s="425"/>
      <c r="M158" s="425"/>
      <c r="N158" s="425"/>
      <c r="O158" s="425"/>
      <c r="P158" s="425"/>
      <c r="Q158" s="425"/>
    </row>
    <row r="159" spans="9:17" x14ac:dyDescent="0.25">
      <c r="I159" s="425"/>
      <c r="J159" s="425"/>
      <c r="K159" s="425"/>
      <c r="L159" s="425"/>
      <c r="M159" s="425"/>
      <c r="N159" s="425"/>
      <c r="O159" s="425"/>
      <c r="P159" s="425"/>
      <c r="Q159" s="425"/>
    </row>
    <row r="160" spans="9:17" x14ac:dyDescent="0.25">
      <c r="I160" s="425"/>
      <c r="J160" s="425"/>
      <c r="K160" s="425"/>
      <c r="L160" s="425"/>
      <c r="M160" s="425"/>
      <c r="N160" s="425"/>
      <c r="O160" s="425"/>
      <c r="P160" s="425"/>
      <c r="Q160" s="425"/>
    </row>
    <row r="161" spans="9:17" x14ac:dyDescent="0.25">
      <c r="I161" s="425"/>
      <c r="J161" s="425"/>
      <c r="K161" s="425"/>
      <c r="L161" s="425"/>
      <c r="M161" s="425"/>
      <c r="N161" s="425"/>
      <c r="O161" s="425"/>
      <c r="P161" s="425"/>
      <c r="Q161" s="425"/>
    </row>
    <row r="162" spans="9:17" x14ac:dyDescent="0.25">
      <c r="I162" s="425"/>
      <c r="J162" s="425"/>
      <c r="K162" s="425"/>
      <c r="L162" s="425"/>
      <c r="M162" s="425"/>
      <c r="N162" s="425"/>
      <c r="O162" s="425"/>
      <c r="P162" s="425"/>
      <c r="Q162" s="425"/>
    </row>
    <row r="163" spans="9:17" x14ac:dyDescent="0.25">
      <c r="I163" s="425"/>
      <c r="J163" s="425"/>
      <c r="K163" s="425"/>
      <c r="L163" s="425"/>
      <c r="M163" s="425"/>
      <c r="N163" s="425"/>
      <c r="O163" s="425"/>
      <c r="P163" s="425"/>
      <c r="Q163" s="425"/>
    </row>
    <row r="164" spans="9:17" x14ac:dyDescent="0.25">
      <c r="I164" s="425"/>
      <c r="J164" s="425"/>
      <c r="K164" s="425"/>
      <c r="L164" s="425"/>
      <c r="M164" s="425"/>
      <c r="N164" s="425"/>
      <c r="O164" s="425"/>
      <c r="P164" s="425"/>
      <c r="Q164" s="425"/>
    </row>
    <row r="165" spans="9:17" x14ac:dyDescent="0.25">
      <c r="I165" s="425"/>
      <c r="J165" s="425"/>
      <c r="K165" s="425"/>
      <c r="L165" s="425"/>
      <c r="M165" s="425"/>
      <c r="N165" s="425"/>
      <c r="O165" s="425"/>
      <c r="P165" s="425"/>
      <c r="Q165" s="425"/>
    </row>
    <row r="166" spans="9:17" x14ac:dyDescent="0.25">
      <c r="I166" s="425"/>
      <c r="J166" s="425"/>
      <c r="K166" s="425"/>
      <c r="L166" s="425"/>
      <c r="M166" s="425"/>
      <c r="N166" s="425"/>
      <c r="O166" s="425"/>
      <c r="P166" s="425"/>
      <c r="Q166" s="425"/>
    </row>
    <row r="167" spans="9:17" x14ac:dyDescent="0.25">
      <c r="I167" s="425"/>
      <c r="J167" s="425"/>
      <c r="K167" s="425"/>
      <c r="L167" s="425"/>
      <c r="M167" s="425"/>
      <c r="N167" s="425"/>
      <c r="O167" s="425"/>
      <c r="P167" s="425"/>
      <c r="Q167" s="425"/>
    </row>
    <row r="168" spans="9:17" x14ac:dyDescent="0.25">
      <c r="I168" s="425"/>
      <c r="J168" s="425"/>
      <c r="K168" s="425"/>
      <c r="L168" s="425"/>
      <c r="M168" s="425"/>
      <c r="N168" s="425"/>
      <c r="O168" s="425"/>
      <c r="P168" s="425"/>
      <c r="Q168" s="425"/>
    </row>
    <row r="169" spans="9:17" x14ac:dyDescent="0.25">
      <c r="I169" s="425"/>
      <c r="J169" s="425"/>
      <c r="K169" s="425"/>
      <c r="L169" s="425"/>
      <c r="M169" s="425"/>
      <c r="N169" s="425"/>
      <c r="O169" s="425"/>
      <c r="P169" s="425"/>
      <c r="Q169" s="425"/>
    </row>
    <row r="170" spans="9:17" x14ac:dyDescent="0.25">
      <c r="I170" s="425"/>
      <c r="J170" s="425"/>
      <c r="K170" s="425"/>
      <c r="L170" s="425"/>
      <c r="M170" s="425"/>
      <c r="N170" s="425"/>
      <c r="O170" s="425"/>
      <c r="P170" s="425"/>
      <c r="Q170" s="425"/>
    </row>
    <row r="171" spans="9:17" x14ac:dyDescent="0.25">
      <c r="I171" s="425"/>
      <c r="J171" s="425"/>
      <c r="K171" s="425"/>
      <c r="L171" s="425"/>
      <c r="M171" s="425"/>
      <c r="N171" s="425"/>
      <c r="O171" s="425"/>
      <c r="P171" s="425"/>
      <c r="Q171" s="425"/>
    </row>
    <row r="172" spans="9:17" x14ac:dyDescent="0.25">
      <c r="I172" s="425"/>
      <c r="J172" s="425"/>
      <c r="K172" s="425"/>
      <c r="L172" s="425"/>
      <c r="M172" s="425"/>
      <c r="N172" s="425"/>
      <c r="O172" s="425"/>
      <c r="P172" s="425"/>
      <c r="Q172" s="425"/>
    </row>
    <row r="173" spans="9:17" x14ac:dyDescent="0.25">
      <c r="I173" s="425"/>
      <c r="J173" s="425"/>
      <c r="K173" s="425"/>
      <c r="L173" s="425"/>
      <c r="M173" s="425"/>
      <c r="N173" s="425"/>
      <c r="O173" s="425"/>
      <c r="P173" s="425"/>
      <c r="Q173" s="425"/>
    </row>
    <row r="174" spans="9:17" x14ac:dyDescent="0.25">
      <c r="I174" s="425"/>
      <c r="J174" s="425"/>
      <c r="K174" s="425"/>
      <c r="L174" s="425"/>
      <c r="M174" s="425"/>
      <c r="N174" s="425"/>
      <c r="O174" s="425"/>
      <c r="P174" s="425"/>
      <c r="Q174" s="425"/>
    </row>
    <row r="175" spans="9:17" x14ac:dyDescent="0.25">
      <c r="I175" s="425"/>
      <c r="J175" s="425"/>
      <c r="K175" s="425"/>
      <c r="L175" s="425"/>
      <c r="M175" s="425"/>
      <c r="N175" s="425"/>
      <c r="O175" s="425"/>
      <c r="P175" s="425"/>
      <c r="Q175" s="425"/>
    </row>
    <row r="176" spans="9:17" x14ac:dyDescent="0.25">
      <c r="I176" s="425"/>
      <c r="J176" s="425"/>
      <c r="K176" s="425"/>
      <c r="L176" s="425"/>
      <c r="M176" s="425"/>
      <c r="N176" s="425"/>
      <c r="O176" s="425"/>
      <c r="P176" s="425"/>
      <c r="Q176" s="425"/>
    </row>
    <row r="177" spans="9:17" x14ac:dyDescent="0.25">
      <c r="I177" s="425"/>
      <c r="J177" s="425"/>
      <c r="K177" s="425"/>
      <c r="L177" s="425"/>
      <c r="M177" s="425"/>
      <c r="N177" s="425"/>
      <c r="O177" s="425"/>
      <c r="P177" s="425"/>
      <c r="Q177" s="425"/>
    </row>
    <row r="178" spans="9:17" x14ac:dyDescent="0.25">
      <c r="I178" s="425"/>
      <c r="J178" s="425"/>
      <c r="K178" s="425"/>
      <c r="L178" s="425"/>
      <c r="M178" s="425"/>
      <c r="N178" s="425"/>
      <c r="O178" s="425"/>
      <c r="P178" s="425"/>
      <c r="Q178" s="425"/>
    </row>
    <row r="179" spans="9:17" x14ac:dyDescent="0.25">
      <c r="I179" s="425"/>
      <c r="J179" s="425"/>
      <c r="K179" s="425"/>
      <c r="L179" s="425"/>
      <c r="M179" s="425"/>
      <c r="N179" s="425"/>
      <c r="O179" s="425"/>
      <c r="P179" s="425"/>
      <c r="Q179" s="425"/>
    </row>
    <row r="180" spans="9:17" x14ac:dyDescent="0.25">
      <c r="I180" s="425"/>
      <c r="J180" s="425"/>
      <c r="K180" s="425"/>
      <c r="L180" s="425"/>
      <c r="M180" s="425"/>
      <c r="N180" s="425"/>
      <c r="O180" s="425"/>
      <c r="P180" s="425"/>
      <c r="Q180" s="425"/>
    </row>
    <row r="181" spans="9:17" x14ac:dyDescent="0.25">
      <c r="I181" s="425"/>
      <c r="J181" s="425"/>
      <c r="K181" s="425"/>
      <c r="L181" s="425"/>
      <c r="M181" s="425"/>
      <c r="N181" s="425"/>
      <c r="O181" s="425"/>
      <c r="P181" s="425"/>
      <c r="Q181" s="425"/>
    </row>
    <row r="182" spans="9:17" x14ac:dyDescent="0.25">
      <c r="I182" s="425"/>
      <c r="J182" s="425"/>
      <c r="K182" s="425"/>
      <c r="L182" s="425"/>
      <c r="M182" s="425"/>
      <c r="N182" s="425"/>
      <c r="O182" s="425"/>
      <c r="P182" s="425"/>
      <c r="Q182" s="425"/>
    </row>
    <row r="183" spans="9:17" x14ac:dyDescent="0.25">
      <c r="I183" s="425"/>
      <c r="J183" s="425"/>
      <c r="K183" s="425"/>
      <c r="L183" s="425"/>
      <c r="M183" s="425"/>
      <c r="N183" s="425"/>
      <c r="O183" s="425"/>
      <c r="P183" s="425"/>
      <c r="Q183" s="425"/>
    </row>
    <row r="184" spans="9:17" x14ac:dyDescent="0.25">
      <c r="I184" s="425"/>
      <c r="J184" s="425"/>
      <c r="K184" s="425"/>
      <c r="L184" s="425"/>
      <c r="M184" s="425"/>
      <c r="N184" s="425"/>
      <c r="O184" s="425"/>
      <c r="P184" s="425"/>
      <c r="Q184" s="425"/>
    </row>
    <row r="185" spans="9:17" x14ac:dyDescent="0.25">
      <c r="I185" s="425"/>
      <c r="J185" s="425"/>
      <c r="K185" s="425"/>
      <c r="L185" s="425"/>
      <c r="M185" s="425"/>
      <c r="N185" s="425"/>
      <c r="O185" s="425"/>
      <c r="P185" s="425"/>
      <c r="Q185" s="425"/>
    </row>
    <row r="186" spans="9:17" x14ac:dyDescent="0.25">
      <c r="I186" s="425"/>
      <c r="J186" s="425"/>
      <c r="K186" s="425"/>
      <c r="L186" s="425"/>
      <c r="M186" s="425"/>
      <c r="N186" s="425"/>
      <c r="O186" s="425"/>
      <c r="P186" s="425"/>
      <c r="Q186" s="425"/>
    </row>
    <row r="187" spans="9:17" x14ac:dyDescent="0.25">
      <c r="I187" s="425"/>
      <c r="J187" s="425"/>
      <c r="K187" s="425"/>
      <c r="L187" s="425"/>
      <c r="M187" s="425"/>
      <c r="N187" s="425"/>
      <c r="O187" s="425"/>
      <c r="P187" s="425"/>
      <c r="Q187" s="425"/>
    </row>
    <row r="188" spans="9:17" x14ac:dyDescent="0.25">
      <c r="I188" s="425"/>
      <c r="J188" s="425"/>
      <c r="K188" s="425"/>
      <c r="L188" s="425"/>
      <c r="M188" s="425"/>
      <c r="N188" s="425"/>
      <c r="O188" s="425"/>
      <c r="P188" s="425"/>
      <c r="Q188" s="425"/>
    </row>
    <row r="189" spans="9:17" x14ac:dyDescent="0.25">
      <c r="I189" s="425"/>
      <c r="J189" s="425"/>
      <c r="K189" s="425"/>
      <c r="L189" s="425"/>
      <c r="M189" s="425"/>
      <c r="N189" s="425"/>
      <c r="O189" s="425"/>
      <c r="P189" s="425"/>
      <c r="Q189" s="425"/>
    </row>
    <row r="190" spans="9:17" x14ac:dyDescent="0.25">
      <c r="I190" s="425"/>
      <c r="J190" s="425"/>
      <c r="K190" s="425"/>
      <c r="L190" s="425"/>
      <c r="M190" s="425"/>
      <c r="N190" s="425"/>
      <c r="O190" s="425"/>
      <c r="P190" s="425"/>
      <c r="Q190" s="425"/>
    </row>
    <row r="191" spans="9:17" x14ac:dyDescent="0.25">
      <c r="I191" s="425"/>
      <c r="J191" s="425"/>
      <c r="K191" s="425"/>
      <c r="L191" s="425"/>
      <c r="M191" s="425"/>
      <c r="N191" s="425"/>
      <c r="O191" s="425"/>
      <c r="P191" s="425"/>
      <c r="Q191" s="425"/>
    </row>
    <row r="192" spans="9:17" x14ac:dyDescent="0.25">
      <c r="I192" s="425"/>
      <c r="J192" s="425"/>
      <c r="K192" s="425"/>
      <c r="L192" s="425"/>
      <c r="M192" s="425"/>
      <c r="N192" s="425"/>
      <c r="O192" s="425"/>
      <c r="P192" s="425"/>
      <c r="Q192" s="425"/>
    </row>
    <row r="193" spans="9:17" x14ac:dyDescent="0.25">
      <c r="I193" s="425"/>
      <c r="J193" s="425"/>
      <c r="K193" s="425"/>
      <c r="L193" s="425"/>
      <c r="M193" s="425"/>
      <c r="N193" s="425"/>
      <c r="O193" s="425"/>
      <c r="P193" s="425"/>
      <c r="Q193" s="425"/>
    </row>
    <row r="194" spans="9:17" x14ac:dyDescent="0.25">
      <c r="I194" s="425"/>
      <c r="J194" s="425"/>
      <c r="K194" s="425"/>
      <c r="L194" s="425"/>
      <c r="M194" s="425"/>
      <c r="N194" s="425"/>
      <c r="O194" s="425"/>
      <c r="P194" s="425"/>
      <c r="Q194" s="425"/>
    </row>
    <row r="195" spans="9:17" x14ac:dyDescent="0.25">
      <c r="I195" s="425"/>
      <c r="J195" s="425"/>
      <c r="K195" s="425"/>
      <c r="L195" s="425"/>
      <c r="M195" s="425"/>
      <c r="N195" s="425"/>
      <c r="O195" s="425"/>
      <c r="P195" s="425"/>
      <c r="Q195" s="425"/>
    </row>
    <row r="196" spans="9:17" x14ac:dyDescent="0.25">
      <c r="I196" s="425"/>
      <c r="J196" s="425"/>
      <c r="K196" s="425"/>
      <c r="L196" s="425"/>
      <c r="M196" s="425"/>
      <c r="N196" s="425"/>
      <c r="O196" s="425"/>
      <c r="P196" s="425"/>
      <c r="Q196" s="425"/>
    </row>
    <row r="197" spans="9:17" x14ac:dyDescent="0.25">
      <c r="I197" s="425"/>
      <c r="J197" s="425"/>
      <c r="K197" s="425"/>
      <c r="L197" s="425"/>
      <c r="M197" s="425"/>
      <c r="N197" s="425"/>
      <c r="O197" s="425"/>
      <c r="P197" s="425"/>
      <c r="Q197" s="425"/>
    </row>
    <row r="198" spans="9:17" x14ac:dyDescent="0.25">
      <c r="I198" s="425"/>
      <c r="J198" s="425"/>
      <c r="K198" s="425"/>
      <c r="L198" s="425"/>
      <c r="M198" s="425"/>
      <c r="N198" s="425"/>
      <c r="O198" s="425"/>
      <c r="P198" s="425"/>
      <c r="Q198" s="425"/>
    </row>
    <row r="199" spans="9:17" x14ac:dyDescent="0.25">
      <c r="I199" s="425"/>
      <c r="J199" s="425"/>
      <c r="K199" s="425"/>
      <c r="L199" s="425"/>
      <c r="M199" s="425"/>
      <c r="N199" s="425"/>
      <c r="O199" s="425"/>
      <c r="P199" s="425"/>
      <c r="Q199" s="425"/>
    </row>
    <row r="200" spans="9:17" x14ac:dyDescent="0.25">
      <c r="I200" s="425"/>
      <c r="J200" s="425"/>
      <c r="K200" s="425"/>
      <c r="L200" s="425"/>
      <c r="M200" s="425"/>
      <c r="N200" s="425"/>
      <c r="O200" s="425"/>
      <c r="P200" s="425"/>
      <c r="Q200" s="425"/>
    </row>
    <row r="201" spans="9:17" x14ac:dyDescent="0.25">
      <c r="I201" s="425"/>
      <c r="J201" s="425"/>
      <c r="K201" s="425"/>
      <c r="L201" s="425"/>
      <c r="M201" s="425"/>
      <c r="N201" s="425"/>
      <c r="O201" s="425"/>
      <c r="P201" s="425"/>
      <c r="Q201" s="425"/>
    </row>
    <row r="202" spans="9:17" x14ac:dyDescent="0.25">
      <c r="I202" s="425"/>
      <c r="J202" s="425"/>
      <c r="K202" s="425"/>
      <c r="L202" s="425"/>
      <c r="M202" s="425"/>
      <c r="N202" s="425"/>
      <c r="O202" s="425"/>
      <c r="P202" s="425"/>
      <c r="Q202" s="425"/>
    </row>
    <row r="203" spans="9:17" x14ac:dyDescent="0.25">
      <c r="I203" s="425"/>
      <c r="J203" s="425"/>
      <c r="K203" s="425"/>
      <c r="L203" s="425"/>
      <c r="M203" s="425"/>
      <c r="N203" s="425"/>
      <c r="O203" s="425"/>
      <c r="P203" s="425"/>
      <c r="Q203" s="425"/>
    </row>
    <row r="204" spans="9:17" x14ac:dyDescent="0.25">
      <c r="I204" s="425"/>
      <c r="J204" s="425"/>
      <c r="K204" s="425"/>
      <c r="L204" s="425"/>
      <c r="M204" s="425"/>
      <c r="N204" s="425"/>
      <c r="O204" s="425"/>
      <c r="P204" s="425"/>
      <c r="Q204" s="425"/>
    </row>
    <row r="205" spans="9:17" x14ac:dyDescent="0.25">
      <c r="I205" s="425"/>
      <c r="J205" s="425"/>
      <c r="K205" s="425"/>
      <c r="L205" s="425"/>
      <c r="M205" s="425"/>
      <c r="N205" s="425"/>
      <c r="O205" s="425"/>
      <c r="P205" s="425"/>
      <c r="Q205" s="425"/>
    </row>
    <row r="206" spans="9:17" x14ac:dyDescent="0.25">
      <c r="I206" s="425"/>
      <c r="J206" s="425"/>
      <c r="K206" s="425"/>
      <c r="L206" s="425"/>
      <c r="M206" s="425"/>
      <c r="N206" s="425"/>
      <c r="O206" s="425"/>
      <c r="P206" s="425"/>
      <c r="Q206" s="425"/>
    </row>
    <row r="207" spans="9:17" x14ac:dyDescent="0.25">
      <c r="I207" s="425"/>
      <c r="J207" s="425"/>
      <c r="K207" s="425"/>
      <c r="L207" s="425"/>
      <c r="M207" s="425"/>
      <c r="N207" s="425"/>
      <c r="O207" s="425"/>
      <c r="P207" s="425"/>
      <c r="Q207" s="425"/>
    </row>
    <row r="208" spans="9:17" x14ac:dyDescent="0.25">
      <c r="I208" s="425"/>
      <c r="J208" s="425"/>
      <c r="K208" s="425"/>
      <c r="L208" s="425"/>
      <c r="M208" s="425"/>
      <c r="N208" s="425"/>
      <c r="O208" s="425"/>
      <c r="P208" s="425"/>
      <c r="Q208" s="425"/>
    </row>
    <row r="209" spans="9:17" x14ac:dyDescent="0.25">
      <c r="I209" s="425"/>
      <c r="J209" s="425"/>
      <c r="K209" s="425"/>
      <c r="L209" s="425"/>
      <c r="M209" s="425"/>
      <c r="N209" s="425"/>
      <c r="O209" s="425"/>
      <c r="P209" s="425"/>
      <c r="Q209" s="425"/>
    </row>
    <row r="210" spans="9:17" x14ac:dyDescent="0.25">
      <c r="I210" s="425"/>
      <c r="J210" s="425"/>
      <c r="K210" s="425"/>
      <c r="L210" s="425"/>
      <c r="M210" s="425"/>
      <c r="N210" s="425"/>
      <c r="O210" s="425"/>
      <c r="P210" s="425"/>
      <c r="Q210" s="425"/>
    </row>
    <row r="211" spans="9:17" x14ac:dyDescent="0.25">
      <c r="I211" s="425"/>
      <c r="J211" s="425"/>
      <c r="K211" s="425"/>
      <c r="L211" s="425"/>
      <c r="M211" s="425"/>
      <c r="N211" s="425"/>
      <c r="O211" s="425"/>
      <c r="P211" s="425"/>
      <c r="Q211" s="425"/>
    </row>
    <row r="212" spans="9:17" x14ac:dyDescent="0.25">
      <c r="I212" s="425"/>
      <c r="J212" s="425"/>
      <c r="K212" s="425"/>
      <c r="L212" s="425"/>
      <c r="M212" s="425"/>
      <c r="N212" s="425"/>
      <c r="O212" s="425"/>
      <c r="P212" s="425"/>
      <c r="Q212" s="425"/>
    </row>
    <row r="213" spans="9:17" x14ac:dyDescent="0.25">
      <c r="I213" s="425"/>
      <c r="J213" s="425"/>
      <c r="K213" s="425"/>
      <c r="L213" s="425"/>
      <c r="M213" s="425"/>
      <c r="N213" s="425"/>
      <c r="O213" s="425"/>
      <c r="P213" s="425"/>
      <c r="Q213" s="425"/>
    </row>
    <row r="214" spans="9:17" x14ac:dyDescent="0.25">
      <c r="I214" s="425"/>
      <c r="J214" s="425"/>
      <c r="K214" s="425"/>
      <c r="L214" s="425"/>
      <c r="M214" s="425"/>
      <c r="N214" s="425"/>
      <c r="O214" s="425"/>
      <c r="P214" s="425"/>
      <c r="Q214" s="425"/>
    </row>
    <row r="215" spans="9:17" x14ac:dyDescent="0.25">
      <c r="I215" s="425"/>
      <c r="J215" s="425"/>
      <c r="K215" s="425"/>
      <c r="L215" s="425"/>
      <c r="M215" s="425"/>
      <c r="N215" s="425"/>
      <c r="O215" s="425"/>
      <c r="P215" s="425"/>
      <c r="Q215" s="425"/>
    </row>
    <row r="216" spans="9:17" x14ac:dyDescent="0.25">
      <c r="I216" s="425"/>
      <c r="J216" s="425"/>
      <c r="K216" s="425"/>
      <c r="L216" s="425"/>
      <c r="M216" s="425"/>
      <c r="N216" s="425"/>
      <c r="O216" s="425"/>
      <c r="P216" s="425"/>
      <c r="Q216" s="425"/>
    </row>
    <row r="217" spans="9:17" x14ac:dyDescent="0.25">
      <c r="I217" s="425"/>
      <c r="J217" s="425"/>
      <c r="K217" s="425"/>
      <c r="L217" s="425"/>
      <c r="M217" s="425"/>
      <c r="N217" s="425"/>
      <c r="O217" s="425"/>
      <c r="P217" s="425"/>
      <c r="Q217" s="425"/>
    </row>
    <row r="218" spans="9:17" x14ac:dyDescent="0.25">
      <c r="I218" s="425"/>
      <c r="J218" s="425"/>
      <c r="K218" s="425"/>
      <c r="L218" s="425"/>
      <c r="M218" s="425"/>
      <c r="N218" s="425"/>
      <c r="O218" s="425"/>
      <c r="P218" s="425"/>
      <c r="Q218" s="425"/>
    </row>
    <row r="219" spans="9:17" x14ac:dyDescent="0.25">
      <c r="I219" s="425"/>
      <c r="J219" s="425"/>
      <c r="K219" s="425"/>
      <c r="L219" s="425"/>
      <c r="M219" s="425"/>
      <c r="N219" s="425"/>
      <c r="O219" s="425"/>
      <c r="P219" s="425"/>
      <c r="Q219" s="425"/>
    </row>
    <row r="220" spans="9:17" x14ac:dyDescent="0.25">
      <c r="I220" s="425"/>
      <c r="J220" s="425"/>
      <c r="K220" s="425"/>
      <c r="L220" s="425"/>
      <c r="M220" s="425"/>
      <c r="N220" s="425"/>
      <c r="O220" s="425"/>
      <c r="P220" s="425"/>
      <c r="Q220" s="425"/>
    </row>
    <row r="221" spans="9:17" x14ac:dyDescent="0.25">
      <c r="I221" s="425"/>
      <c r="J221" s="425"/>
      <c r="K221" s="425"/>
      <c r="L221" s="425"/>
      <c r="M221" s="425"/>
      <c r="N221" s="425"/>
      <c r="O221" s="425"/>
      <c r="P221" s="425"/>
      <c r="Q221" s="425"/>
    </row>
    <row r="222" spans="9:17" x14ac:dyDescent="0.25">
      <c r="I222" s="425"/>
      <c r="J222" s="425"/>
      <c r="K222" s="425"/>
      <c r="L222" s="425"/>
      <c r="M222" s="425"/>
      <c r="N222" s="425"/>
      <c r="O222" s="425"/>
      <c r="P222" s="425"/>
      <c r="Q222" s="425"/>
    </row>
    <row r="223" spans="9:17" x14ac:dyDescent="0.25">
      <c r="I223" s="425"/>
      <c r="J223" s="425"/>
      <c r="K223" s="425"/>
      <c r="L223" s="425"/>
      <c r="M223" s="425"/>
      <c r="N223" s="425"/>
      <c r="O223" s="425"/>
      <c r="P223" s="425"/>
      <c r="Q223" s="425"/>
    </row>
    <row r="224" spans="9:17" x14ac:dyDescent="0.25">
      <c r="I224" s="425"/>
      <c r="J224" s="425"/>
      <c r="K224" s="425"/>
      <c r="L224" s="425"/>
      <c r="M224" s="425"/>
      <c r="N224" s="425"/>
      <c r="O224" s="425"/>
      <c r="P224" s="425"/>
      <c r="Q224" s="425"/>
    </row>
    <row r="225" spans="9:17" x14ac:dyDescent="0.25">
      <c r="I225" s="425"/>
      <c r="J225" s="425"/>
      <c r="K225" s="425"/>
      <c r="L225" s="425"/>
      <c r="M225" s="425"/>
      <c r="N225" s="425"/>
      <c r="O225" s="425"/>
      <c r="P225" s="425"/>
      <c r="Q225" s="425"/>
    </row>
    <row r="226" spans="9:17" x14ac:dyDescent="0.25">
      <c r="I226" s="425"/>
      <c r="J226" s="425"/>
      <c r="K226" s="425"/>
      <c r="L226" s="425"/>
      <c r="M226" s="425"/>
      <c r="N226" s="425"/>
      <c r="O226" s="425"/>
      <c r="P226" s="425"/>
      <c r="Q226" s="425"/>
    </row>
    <row r="227" spans="9:17" x14ac:dyDescent="0.25">
      <c r="I227" s="425"/>
      <c r="J227" s="425"/>
      <c r="K227" s="425"/>
      <c r="L227" s="425"/>
      <c r="M227" s="425"/>
      <c r="N227" s="425"/>
      <c r="O227" s="425"/>
      <c r="P227" s="425"/>
      <c r="Q227" s="425"/>
    </row>
    <row r="228" spans="9:17" x14ac:dyDescent="0.25">
      <c r="I228" s="425"/>
      <c r="J228" s="425"/>
      <c r="K228" s="425"/>
      <c r="L228" s="425"/>
      <c r="M228" s="425"/>
      <c r="N228" s="425"/>
      <c r="O228" s="425"/>
      <c r="P228" s="425"/>
      <c r="Q228" s="425"/>
    </row>
    <row r="229" spans="9:17" x14ac:dyDescent="0.25">
      <c r="I229" s="425"/>
      <c r="J229" s="425"/>
      <c r="K229" s="425"/>
      <c r="L229" s="425"/>
      <c r="M229" s="425"/>
      <c r="N229" s="425"/>
      <c r="O229" s="425"/>
      <c r="P229" s="425"/>
      <c r="Q229" s="425"/>
    </row>
    <row r="230" spans="9:17" x14ac:dyDescent="0.25">
      <c r="I230" s="425"/>
      <c r="J230" s="425"/>
      <c r="K230" s="425"/>
      <c r="L230" s="425"/>
      <c r="M230" s="425"/>
      <c r="N230" s="425"/>
      <c r="O230" s="425"/>
      <c r="P230" s="425"/>
      <c r="Q230" s="425"/>
    </row>
    <row r="231" spans="9:17" x14ac:dyDescent="0.25">
      <c r="I231" s="425"/>
      <c r="J231" s="425"/>
      <c r="K231" s="425"/>
      <c r="L231" s="425"/>
      <c r="M231" s="425"/>
      <c r="N231" s="425"/>
      <c r="O231" s="425"/>
      <c r="P231" s="425"/>
      <c r="Q231" s="425"/>
    </row>
    <row r="232" spans="9:17" x14ac:dyDescent="0.25">
      <c r="I232" s="425"/>
      <c r="J232" s="425"/>
      <c r="K232" s="425"/>
      <c r="L232" s="425"/>
      <c r="M232" s="425"/>
      <c r="N232" s="425"/>
      <c r="O232" s="425"/>
      <c r="P232" s="425"/>
      <c r="Q232" s="425"/>
    </row>
    <row r="233" spans="9:17" x14ac:dyDescent="0.25">
      <c r="I233" s="425"/>
      <c r="J233" s="425"/>
      <c r="K233" s="425"/>
      <c r="L233" s="425"/>
      <c r="M233" s="425"/>
      <c r="N233" s="425"/>
      <c r="O233" s="425"/>
      <c r="P233" s="425"/>
      <c r="Q233" s="425"/>
    </row>
    <row r="234" spans="9:17" x14ac:dyDescent="0.25">
      <c r="I234" s="425"/>
      <c r="J234" s="425"/>
      <c r="K234" s="425"/>
      <c r="L234" s="425"/>
      <c r="M234" s="425"/>
      <c r="N234" s="425"/>
      <c r="O234" s="425"/>
      <c r="P234" s="425"/>
      <c r="Q234" s="425"/>
    </row>
    <row r="235" spans="9:17" x14ac:dyDescent="0.25">
      <c r="I235" s="425"/>
      <c r="J235" s="425"/>
      <c r="K235" s="425"/>
      <c r="L235" s="425"/>
      <c r="M235" s="425"/>
      <c r="N235" s="425"/>
      <c r="O235" s="425"/>
      <c r="P235" s="425"/>
      <c r="Q235" s="425"/>
    </row>
    <row r="236" spans="9:17" x14ac:dyDescent="0.25">
      <c r="I236" s="425"/>
      <c r="J236" s="425"/>
      <c r="K236" s="425"/>
      <c r="L236" s="425"/>
      <c r="M236" s="425"/>
      <c r="N236" s="425"/>
      <c r="O236" s="425"/>
      <c r="P236" s="425"/>
      <c r="Q236" s="425"/>
    </row>
    <row r="237" spans="9:17" x14ac:dyDescent="0.25">
      <c r="I237" s="425"/>
      <c r="J237" s="425"/>
      <c r="K237" s="425"/>
      <c r="L237" s="425"/>
      <c r="M237" s="425"/>
      <c r="N237" s="425"/>
      <c r="O237" s="425"/>
      <c r="P237" s="425"/>
      <c r="Q237" s="425"/>
    </row>
    <row r="238" spans="9:17" x14ac:dyDescent="0.25">
      <c r="I238" s="425"/>
      <c r="J238" s="425"/>
      <c r="K238" s="425"/>
      <c r="L238" s="425"/>
      <c r="M238" s="425"/>
      <c r="N238" s="425"/>
      <c r="O238" s="425"/>
      <c r="P238" s="425"/>
      <c r="Q238" s="425"/>
    </row>
    <row r="239" spans="9:17" x14ac:dyDescent="0.25">
      <c r="I239" s="425"/>
      <c r="J239" s="425"/>
      <c r="K239" s="425"/>
      <c r="L239" s="425"/>
      <c r="M239" s="425"/>
      <c r="N239" s="425"/>
      <c r="O239" s="425"/>
      <c r="P239" s="425"/>
      <c r="Q239" s="425"/>
    </row>
    <row r="240" spans="9:17" x14ac:dyDescent="0.25">
      <c r="I240" s="425"/>
      <c r="J240" s="425"/>
      <c r="K240" s="425"/>
      <c r="L240" s="425"/>
      <c r="M240" s="425"/>
      <c r="N240" s="425"/>
      <c r="O240" s="425"/>
      <c r="P240" s="425"/>
      <c r="Q240" s="425"/>
    </row>
    <row r="241" spans="9:17" x14ac:dyDescent="0.25">
      <c r="I241" s="425"/>
      <c r="J241" s="425"/>
      <c r="K241" s="425"/>
      <c r="L241" s="425"/>
      <c r="M241" s="425"/>
      <c r="N241" s="425"/>
      <c r="O241" s="425"/>
      <c r="P241" s="425"/>
      <c r="Q241" s="425"/>
    </row>
    <row r="242" spans="9:17" x14ac:dyDescent="0.25">
      <c r="I242" s="425"/>
      <c r="J242" s="425"/>
      <c r="K242" s="425"/>
      <c r="L242" s="425"/>
      <c r="M242" s="425"/>
      <c r="N242" s="425"/>
      <c r="O242" s="425"/>
      <c r="P242" s="425"/>
      <c r="Q242" s="425"/>
    </row>
    <row r="243" spans="9:17" x14ac:dyDescent="0.25">
      <c r="I243" s="425"/>
      <c r="J243" s="425"/>
      <c r="K243" s="425"/>
      <c r="L243" s="425"/>
      <c r="M243" s="425"/>
      <c r="N243" s="425"/>
      <c r="O243" s="425"/>
      <c r="P243" s="425"/>
      <c r="Q243" s="425"/>
    </row>
    <row r="244" spans="9:17" x14ac:dyDescent="0.25">
      <c r="I244" s="425"/>
      <c r="J244" s="425"/>
      <c r="K244" s="425"/>
      <c r="L244" s="425"/>
      <c r="M244" s="425"/>
      <c r="N244" s="425"/>
      <c r="O244" s="425"/>
      <c r="P244" s="425"/>
      <c r="Q244" s="425"/>
    </row>
    <row r="245" spans="9:17" x14ac:dyDescent="0.25">
      <c r="I245" s="425"/>
      <c r="J245" s="425"/>
      <c r="K245" s="425"/>
      <c r="L245" s="425"/>
      <c r="M245" s="425"/>
      <c r="N245" s="425"/>
      <c r="O245" s="425"/>
      <c r="P245" s="425"/>
      <c r="Q245" s="425"/>
    </row>
    <row r="246" spans="9:17" x14ac:dyDescent="0.25">
      <c r="I246" s="425"/>
      <c r="J246" s="425"/>
      <c r="K246" s="425"/>
      <c r="L246" s="425"/>
      <c r="M246" s="425"/>
      <c r="N246" s="425"/>
      <c r="O246" s="425"/>
      <c r="P246" s="425"/>
      <c r="Q246" s="425"/>
    </row>
    <row r="247" spans="9:17" x14ac:dyDescent="0.25">
      <c r="I247" s="425"/>
      <c r="J247" s="425"/>
      <c r="K247" s="425"/>
      <c r="L247" s="425"/>
      <c r="M247" s="425"/>
      <c r="N247" s="425"/>
      <c r="O247" s="425"/>
      <c r="P247" s="425"/>
      <c r="Q247" s="425"/>
    </row>
    <row r="248" spans="9:17" x14ac:dyDescent="0.25">
      <c r="I248" s="425"/>
      <c r="J248" s="425"/>
      <c r="K248" s="425"/>
      <c r="L248" s="425"/>
      <c r="M248" s="425"/>
      <c r="N248" s="425"/>
      <c r="O248" s="425"/>
      <c r="P248" s="425"/>
      <c r="Q248" s="425"/>
    </row>
  </sheetData>
  <mergeCells count="40">
    <mergeCell ref="T4:T6"/>
    <mergeCell ref="U4:U6"/>
    <mergeCell ref="H5:I5"/>
    <mergeCell ref="F4:F6"/>
    <mergeCell ref="P4:Q5"/>
    <mergeCell ref="R4:R6"/>
    <mergeCell ref="S4:S6"/>
    <mergeCell ref="J5:K5"/>
    <mergeCell ref="L5:M5"/>
    <mergeCell ref="N5:O5"/>
    <mergeCell ref="E4:E6"/>
    <mergeCell ref="G4:G6"/>
    <mergeCell ref="H4:O4"/>
    <mergeCell ref="A8:A25"/>
    <mergeCell ref="A4:A6"/>
    <mergeCell ref="B4:B6"/>
    <mergeCell ref="C4:C6"/>
    <mergeCell ref="B17:B25"/>
    <mergeCell ref="B8:B13"/>
    <mergeCell ref="B14:B16"/>
    <mergeCell ref="D4:D6"/>
    <mergeCell ref="C8:C13"/>
    <mergeCell ref="C14:C16"/>
    <mergeCell ref="C17:C25"/>
    <mergeCell ref="D9:D13"/>
    <mergeCell ref="S17:S25"/>
    <mergeCell ref="T17:T25"/>
    <mergeCell ref="U17:U25"/>
    <mergeCell ref="R17:R25"/>
    <mergeCell ref="D17:D25"/>
    <mergeCell ref="E17:E18"/>
    <mergeCell ref="E19:E25"/>
    <mergeCell ref="R15:R16"/>
    <mergeCell ref="S15:S16"/>
    <mergeCell ref="T15:T16"/>
    <mergeCell ref="U15:U16"/>
    <mergeCell ref="R10:R12"/>
    <mergeCell ref="S10:S12"/>
    <mergeCell ref="T10:T12"/>
    <mergeCell ref="U10:U1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4 C17">
      <formula1>$C$1:$E$1</formula1>
    </dataValidation>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ColWidth="11.42578125" defaultRowHeight="15" x14ac:dyDescent="0.25"/>
  <cols>
    <col min="1" max="2" width="35.7109375" customWidth="1"/>
    <col min="3" max="3" width="27.42578125" customWidth="1"/>
    <col min="4" max="4" width="27.42578125" style="425" customWidth="1"/>
    <col min="5" max="7" width="27.42578125" customWidth="1"/>
    <col min="8" max="8" width="15.28515625" customWidth="1"/>
    <col min="9" max="9" width="11.5703125" style="220"/>
    <col min="10" max="10" width="15.28515625" customWidth="1"/>
    <col min="11" max="11" width="18.85546875" style="220" customWidth="1"/>
    <col min="13" max="13" width="11.5703125" style="220"/>
    <col min="15" max="15" width="11.5703125" style="220"/>
    <col min="16" max="16" width="15.28515625" customWidth="1"/>
    <col min="17" max="17" width="18.28515625" style="220" customWidth="1"/>
    <col min="18" max="18" width="14.140625" hidden="1" customWidth="1"/>
    <col min="19" max="21" width="14.140625" customWidth="1"/>
    <col min="22" max="22" width="17" customWidth="1"/>
  </cols>
  <sheetData>
    <row r="1" spans="1:22" ht="18.75" x14ac:dyDescent="0.25">
      <c r="A1" s="425"/>
      <c r="B1" s="470" t="s">
        <v>1497</v>
      </c>
      <c r="C1" s="470" t="s">
        <v>1498</v>
      </c>
      <c r="D1" s="470" t="s">
        <v>1499</v>
      </c>
      <c r="E1" s="470" t="s">
        <v>1500</v>
      </c>
      <c r="F1" s="263"/>
      <c r="G1" s="263"/>
      <c r="H1" s="263" t="s">
        <v>1501</v>
      </c>
      <c r="J1" s="263"/>
      <c r="K1" s="263"/>
      <c r="L1" s="263"/>
      <c r="M1" s="263"/>
      <c r="N1" s="263"/>
      <c r="O1" s="263"/>
      <c r="P1" s="263"/>
      <c r="Q1" s="263"/>
      <c r="R1" s="263"/>
      <c r="S1" s="263"/>
      <c r="T1" s="263"/>
      <c r="U1" s="263"/>
      <c r="V1" s="263"/>
    </row>
    <row r="2" spans="1:22" x14ac:dyDescent="0.25">
      <c r="A2" s="249" t="s">
        <v>1502</v>
      </c>
      <c r="B2" s="249"/>
      <c r="C2" s="249"/>
      <c r="D2" s="249"/>
      <c r="E2" s="249"/>
      <c r="F2" s="249"/>
      <c r="G2" s="249"/>
      <c r="H2" s="249"/>
      <c r="I2" s="249"/>
      <c r="J2" s="249"/>
      <c r="K2" s="249"/>
      <c r="L2" s="249"/>
      <c r="M2" s="249"/>
      <c r="N2" s="249"/>
      <c r="O2" s="249"/>
      <c r="P2" s="249"/>
      <c r="Q2" s="249"/>
      <c r="R2" s="249"/>
      <c r="S2" s="249"/>
      <c r="T2" s="249"/>
      <c r="U2" s="249"/>
      <c r="V2" s="249"/>
    </row>
    <row r="3" spans="1:22" ht="15" customHeight="1" x14ac:dyDescent="0.25">
      <c r="A3" s="550" t="s">
        <v>1348</v>
      </c>
      <c r="B3" s="552" t="s">
        <v>1349</v>
      </c>
      <c r="C3" s="562" t="s">
        <v>1350</v>
      </c>
      <c r="D3" s="562" t="s">
        <v>1351</v>
      </c>
      <c r="E3" s="562" t="s">
        <v>1352</v>
      </c>
      <c r="F3" s="562" t="s">
        <v>1309</v>
      </c>
      <c r="G3" s="562" t="s">
        <v>1353</v>
      </c>
      <c r="H3" s="565" t="s">
        <v>1354</v>
      </c>
      <c r="I3" s="567"/>
      <c r="J3" s="567"/>
      <c r="K3" s="567"/>
      <c r="L3" s="567"/>
      <c r="M3" s="567"/>
      <c r="N3" s="567"/>
      <c r="O3" s="566"/>
      <c r="P3" s="571" t="s">
        <v>1355</v>
      </c>
      <c r="Q3" s="572"/>
      <c r="R3" s="552" t="s">
        <v>1444</v>
      </c>
      <c r="S3" s="552" t="s">
        <v>1356</v>
      </c>
      <c r="T3" s="552" t="s">
        <v>1357</v>
      </c>
      <c r="U3" s="552" t="s">
        <v>1358</v>
      </c>
      <c r="V3" s="568" t="s">
        <v>1359</v>
      </c>
    </row>
    <row r="4" spans="1:22" ht="15" customHeight="1" x14ac:dyDescent="0.25">
      <c r="A4" s="550"/>
      <c r="B4" s="550"/>
      <c r="C4" s="563"/>
      <c r="D4" s="563"/>
      <c r="E4" s="563"/>
      <c r="F4" s="563"/>
      <c r="G4" s="563"/>
      <c r="H4" s="565" t="s">
        <v>1360</v>
      </c>
      <c r="I4" s="566"/>
      <c r="J4" s="565" t="s">
        <v>1361</v>
      </c>
      <c r="K4" s="566"/>
      <c r="L4" s="565" t="s">
        <v>1362</v>
      </c>
      <c r="M4" s="566"/>
      <c r="N4" s="565" t="s">
        <v>1363</v>
      </c>
      <c r="O4" s="566"/>
      <c r="P4" s="573"/>
      <c r="Q4" s="574"/>
      <c r="R4" s="550"/>
      <c r="S4" s="550"/>
      <c r="T4" s="550"/>
      <c r="U4" s="550"/>
      <c r="V4" s="569"/>
    </row>
    <row r="5" spans="1:22" ht="25.5" x14ac:dyDescent="0.25">
      <c r="A5" s="551"/>
      <c r="B5" s="551"/>
      <c r="C5" s="564"/>
      <c r="D5" s="564"/>
      <c r="E5" s="564"/>
      <c r="F5" s="564"/>
      <c r="G5" s="564"/>
      <c r="H5" s="406" t="s">
        <v>1364</v>
      </c>
      <c r="I5" s="406" t="s">
        <v>35</v>
      </c>
      <c r="J5" s="406" t="s">
        <v>1364</v>
      </c>
      <c r="K5" s="406" t="s">
        <v>35</v>
      </c>
      <c r="L5" s="406" t="s">
        <v>1364</v>
      </c>
      <c r="M5" s="406" t="s">
        <v>35</v>
      </c>
      <c r="N5" s="406" t="s">
        <v>1364</v>
      </c>
      <c r="O5" s="406" t="s">
        <v>35</v>
      </c>
      <c r="P5" s="406" t="s">
        <v>1364</v>
      </c>
      <c r="Q5" s="406" t="s">
        <v>35</v>
      </c>
      <c r="R5" s="551"/>
      <c r="S5" s="551"/>
      <c r="T5" s="551"/>
      <c r="U5" s="551"/>
      <c r="V5" s="570"/>
    </row>
    <row r="6" spans="1:22" s="338" customFormat="1" ht="15.75" x14ac:dyDescent="0.25">
      <c r="A6" s="407"/>
      <c r="B6" s="408"/>
      <c r="C6" s="409"/>
      <c r="D6" s="409"/>
      <c r="E6" s="409"/>
      <c r="F6" s="410"/>
      <c r="G6" s="409"/>
      <c r="H6" s="411"/>
      <c r="I6" s="411"/>
      <c r="J6" s="411"/>
      <c r="K6" s="411"/>
      <c r="L6" s="411"/>
      <c r="M6" s="411"/>
      <c r="N6" s="411"/>
      <c r="O6" s="411"/>
      <c r="P6" s="411"/>
      <c r="Q6" s="411"/>
      <c r="R6" s="412"/>
      <c r="S6" s="412"/>
      <c r="T6" s="412"/>
      <c r="U6" s="412"/>
      <c r="V6" s="413"/>
    </row>
    <row r="7" spans="1:22" ht="15.75" x14ac:dyDescent="0.25">
      <c r="A7" s="584" t="s">
        <v>1503</v>
      </c>
      <c r="B7" s="581" t="s">
        <v>1504</v>
      </c>
      <c r="C7" s="73"/>
      <c r="D7" s="73"/>
      <c r="E7" s="303"/>
      <c r="F7" s="303"/>
      <c r="G7" s="257"/>
      <c r="H7" s="329"/>
      <c r="I7" s="330"/>
      <c r="J7" s="329"/>
      <c r="K7" s="330"/>
      <c r="L7" s="329"/>
      <c r="M7" s="330"/>
      <c r="N7" s="329"/>
      <c r="O7" s="330"/>
      <c r="P7" s="367">
        <f>H7+J7+L7+N7</f>
        <v>0</v>
      </c>
      <c r="Q7" s="368">
        <f>I7+K7+M7+O7</f>
        <v>0</v>
      </c>
      <c r="R7" s="303"/>
      <c r="S7" s="303"/>
      <c r="T7" s="303"/>
      <c r="U7" s="303"/>
      <c r="V7" s="303"/>
    </row>
    <row r="8" spans="1:22" s="338" customFormat="1" ht="15.75" x14ac:dyDescent="0.25">
      <c r="A8" s="584"/>
      <c r="B8" s="582"/>
      <c r="C8" s="73"/>
      <c r="D8" s="73"/>
      <c r="E8" s="303"/>
      <c r="F8" s="303"/>
      <c r="G8" s="257"/>
      <c r="H8" s="329"/>
      <c r="I8" s="330"/>
      <c r="J8" s="329"/>
      <c r="K8" s="330"/>
      <c r="L8" s="329"/>
      <c r="M8" s="330"/>
      <c r="N8" s="329"/>
      <c r="O8" s="330"/>
      <c r="P8" s="367">
        <f t="shared" ref="P8:P33" si="0">H8+J8+L8+N8</f>
        <v>0</v>
      </c>
      <c r="Q8" s="368">
        <f t="shared" ref="Q8:Q33" si="1">I8+K8+M8+O8</f>
        <v>0</v>
      </c>
      <c r="R8" s="303"/>
      <c r="S8" s="303"/>
      <c r="T8" s="303"/>
      <c r="U8" s="303"/>
      <c r="V8" s="303"/>
    </row>
    <row r="9" spans="1:22" s="338" customFormat="1" ht="15.75" x14ac:dyDescent="0.25">
      <c r="A9" s="584"/>
      <c r="B9" s="582"/>
      <c r="C9" s="73"/>
      <c r="D9" s="73"/>
      <c r="E9" s="303"/>
      <c r="F9" s="303"/>
      <c r="G9" s="257"/>
      <c r="H9" s="329"/>
      <c r="I9" s="330"/>
      <c r="J9" s="329"/>
      <c r="K9" s="330"/>
      <c r="L9" s="329"/>
      <c r="M9" s="330"/>
      <c r="N9" s="329"/>
      <c r="O9" s="330"/>
      <c r="P9" s="367">
        <f t="shared" si="0"/>
        <v>0</v>
      </c>
      <c r="Q9" s="368">
        <f t="shared" si="1"/>
        <v>0</v>
      </c>
      <c r="R9" s="303"/>
      <c r="S9" s="303"/>
      <c r="T9" s="303"/>
      <c r="U9" s="303"/>
      <c r="V9" s="303"/>
    </row>
    <row r="10" spans="1:22" ht="15.75" x14ac:dyDescent="0.25">
      <c r="A10" s="584"/>
      <c r="B10" s="582"/>
      <c r="C10" s="73"/>
      <c r="D10" s="73"/>
      <c r="E10" s="303"/>
      <c r="F10" s="303"/>
      <c r="G10" s="257"/>
      <c r="H10" s="329"/>
      <c r="I10" s="330"/>
      <c r="J10" s="329"/>
      <c r="K10" s="330"/>
      <c r="L10" s="329"/>
      <c r="M10" s="330"/>
      <c r="N10" s="329"/>
      <c r="O10" s="330"/>
      <c r="P10" s="367">
        <f t="shared" si="0"/>
        <v>0</v>
      </c>
      <c r="Q10" s="368">
        <f t="shared" si="1"/>
        <v>0</v>
      </c>
      <c r="R10" s="303"/>
      <c r="S10" s="303"/>
      <c r="T10" s="303"/>
      <c r="U10" s="303"/>
      <c r="V10" s="303"/>
    </row>
    <row r="11" spans="1:22" ht="15.75" x14ac:dyDescent="0.25">
      <c r="A11" s="584"/>
      <c r="B11" s="582"/>
      <c r="C11" s="73"/>
      <c r="D11" s="73"/>
      <c r="E11" s="303"/>
      <c r="F11" s="303"/>
      <c r="G11" s="257"/>
      <c r="H11" s="329"/>
      <c r="I11" s="330"/>
      <c r="J11" s="329"/>
      <c r="K11" s="330"/>
      <c r="L11" s="329"/>
      <c r="M11" s="330"/>
      <c r="N11" s="329"/>
      <c r="O11" s="330"/>
      <c r="P11" s="367">
        <f t="shared" si="0"/>
        <v>0</v>
      </c>
      <c r="Q11" s="368">
        <f t="shared" si="1"/>
        <v>0</v>
      </c>
      <c r="R11" s="303"/>
      <c r="S11" s="303"/>
      <c r="T11" s="303"/>
      <c r="U11" s="303"/>
      <c r="V11" s="303"/>
    </row>
    <row r="12" spans="1:22" ht="15.75" x14ac:dyDescent="0.25">
      <c r="A12" s="584"/>
      <c r="B12" s="583"/>
      <c r="C12" s="73"/>
      <c r="D12" s="73"/>
      <c r="E12" s="303"/>
      <c r="F12" s="303"/>
      <c r="G12" s="257"/>
      <c r="H12" s="329"/>
      <c r="I12" s="330"/>
      <c r="J12" s="329"/>
      <c r="K12" s="330"/>
      <c r="L12" s="329"/>
      <c r="M12" s="330"/>
      <c r="N12" s="329"/>
      <c r="O12" s="330"/>
      <c r="P12" s="367">
        <f t="shared" si="0"/>
        <v>0</v>
      </c>
      <c r="Q12" s="368">
        <f t="shared" si="1"/>
        <v>0</v>
      </c>
      <c r="R12" s="303"/>
      <c r="S12" s="303"/>
      <c r="T12" s="303"/>
      <c r="U12" s="303"/>
      <c r="V12" s="303"/>
    </row>
    <row r="13" spans="1:22" ht="15.75" x14ac:dyDescent="0.25">
      <c r="A13" s="582" t="s">
        <v>1505</v>
      </c>
      <c r="B13" s="581" t="s">
        <v>1506</v>
      </c>
      <c r="C13" s="73"/>
      <c r="D13" s="73"/>
      <c r="E13" s="288"/>
      <c r="F13" s="288"/>
      <c r="G13" s="288"/>
      <c r="H13" s="329"/>
      <c r="I13" s="330"/>
      <c r="J13" s="329"/>
      <c r="K13" s="330"/>
      <c r="L13" s="329"/>
      <c r="M13" s="330"/>
      <c r="N13" s="329"/>
      <c r="O13" s="330"/>
      <c r="P13" s="367">
        <f t="shared" si="0"/>
        <v>0</v>
      </c>
      <c r="Q13" s="368">
        <f t="shared" si="1"/>
        <v>0</v>
      </c>
      <c r="R13" s="303"/>
      <c r="S13" s="303"/>
      <c r="T13" s="303"/>
      <c r="U13" s="303"/>
      <c r="V13" s="303"/>
    </row>
    <row r="14" spans="1:22" ht="15.75" x14ac:dyDescent="0.25">
      <c r="A14" s="582"/>
      <c r="B14" s="582"/>
      <c r="C14" s="73"/>
      <c r="D14" s="73"/>
      <c r="E14" s="303"/>
      <c r="F14" s="303"/>
      <c r="G14" s="257"/>
      <c r="H14" s="329"/>
      <c r="I14" s="330"/>
      <c r="J14" s="329"/>
      <c r="K14" s="330"/>
      <c r="L14" s="329"/>
      <c r="M14" s="330"/>
      <c r="N14" s="329"/>
      <c r="O14" s="330"/>
      <c r="P14" s="367">
        <f t="shared" si="0"/>
        <v>0</v>
      </c>
      <c r="Q14" s="368">
        <f t="shared" si="1"/>
        <v>0</v>
      </c>
      <c r="R14" s="303"/>
      <c r="S14" s="303"/>
      <c r="T14" s="303"/>
      <c r="U14" s="303"/>
      <c r="V14" s="303"/>
    </row>
    <row r="15" spans="1:22" ht="15.75" x14ac:dyDescent="0.25">
      <c r="A15" s="582"/>
      <c r="B15" s="582"/>
      <c r="C15" s="73"/>
      <c r="D15" s="73"/>
      <c r="E15" s="303"/>
      <c r="F15" s="303"/>
      <c r="G15" s="257"/>
      <c r="H15" s="329"/>
      <c r="I15" s="330"/>
      <c r="J15" s="329"/>
      <c r="K15" s="330"/>
      <c r="L15" s="329"/>
      <c r="M15" s="330"/>
      <c r="N15" s="329"/>
      <c r="O15" s="330"/>
      <c r="P15" s="367">
        <f t="shared" si="0"/>
        <v>0</v>
      </c>
      <c r="Q15" s="368">
        <f t="shared" si="1"/>
        <v>0</v>
      </c>
      <c r="R15" s="303"/>
      <c r="S15" s="303"/>
      <c r="T15" s="303"/>
      <c r="U15" s="303"/>
      <c r="V15" s="303"/>
    </row>
    <row r="16" spans="1:22" ht="15.75" x14ac:dyDescent="0.25">
      <c r="A16" s="582"/>
      <c r="B16" s="582"/>
      <c r="C16" s="73"/>
      <c r="D16" s="73"/>
      <c r="E16" s="303"/>
      <c r="F16" s="303"/>
      <c r="G16" s="257"/>
      <c r="H16" s="329"/>
      <c r="I16" s="330"/>
      <c r="J16" s="329"/>
      <c r="K16" s="330"/>
      <c r="L16" s="329"/>
      <c r="M16" s="330"/>
      <c r="N16" s="329"/>
      <c r="O16" s="330"/>
      <c r="P16" s="367">
        <f t="shared" si="0"/>
        <v>0</v>
      </c>
      <c r="Q16" s="368">
        <f t="shared" si="1"/>
        <v>0</v>
      </c>
      <c r="R16" s="303"/>
      <c r="S16" s="303"/>
      <c r="T16" s="303"/>
      <c r="U16" s="303"/>
      <c r="V16" s="303"/>
    </row>
    <row r="17" spans="1:22" ht="15.75" x14ac:dyDescent="0.25">
      <c r="A17" s="582"/>
      <c r="B17" s="582"/>
      <c r="C17" s="73"/>
      <c r="D17" s="73"/>
      <c r="E17" s="303"/>
      <c r="F17" s="303"/>
      <c r="G17" s="257"/>
      <c r="H17" s="329"/>
      <c r="I17" s="330"/>
      <c r="J17" s="329"/>
      <c r="K17" s="330"/>
      <c r="L17" s="329"/>
      <c r="M17" s="330"/>
      <c r="N17" s="329"/>
      <c r="O17" s="330"/>
      <c r="P17" s="367">
        <f t="shared" si="0"/>
        <v>0</v>
      </c>
      <c r="Q17" s="368">
        <f t="shared" si="1"/>
        <v>0</v>
      </c>
      <c r="R17" s="303"/>
      <c r="S17" s="303"/>
      <c r="T17" s="303"/>
      <c r="U17" s="303"/>
      <c r="V17" s="303"/>
    </row>
    <row r="18" spans="1:22" ht="15.75" x14ac:dyDescent="0.25">
      <c r="A18" s="582"/>
      <c r="B18" s="582"/>
      <c r="C18" s="73"/>
      <c r="D18" s="73"/>
      <c r="E18" s="303"/>
      <c r="F18" s="303"/>
      <c r="G18" s="257"/>
      <c r="H18" s="329"/>
      <c r="I18" s="330"/>
      <c r="J18" s="329"/>
      <c r="K18" s="330"/>
      <c r="L18" s="329"/>
      <c r="M18" s="330"/>
      <c r="N18" s="329"/>
      <c r="O18" s="330"/>
      <c r="P18" s="367">
        <f t="shared" si="0"/>
        <v>0</v>
      </c>
      <c r="Q18" s="368">
        <f t="shared" si="1"/>
        <v>0</v>
      </c>
      <c r="R18" s="303"/>
      <c r="S18" s="303"/>
      <c r="T18" s="303"/>
      <c r="U18" s="303"/>
      <c r="V18" s="303"/>
    </row>
    <row r="19" spans="1:22" ht="15.75" x14ac:dyDescent="0.25">
      <c r="A19" s="583"/>
      <c r="B19" s="583"/>
      <c r="C19" s="73"/>
      <c r="D19" s="73"/>
      <c r="E19" s="303"/>
      <c r="F19" s="303"/>
      <c r="G19" s="257"/>
      <c r="H19" s="329"/>
      <c r="I19" s="330"/>
      <c r="J19" s="329"/>
      <c r="K19" s="330"/>
      <c r="L19" s="329"/>
      <c r="M19" s="330"/>
      <c r="N19" s="329"/>
      <c r="O19" s="330"/>
      <c r="P19" s="367">
        <f t="shared" si="0"/>
        <v>0</v>
      </c>
      <c r="Q19" s="368">
        <f t="shared" si="1"/>
        <v>0</v>
      </c>
      <c r="R19" s="303"/>
      <c r="S19" s="303"/>
      <c r="T19" s="303"/>
      <c r="U19" s="303"/>
      <c r="V19" s="303"/>
    </row>
    <row r="20" spans="1:22" ht="15.75" x14ac:dyDescent="0.25">
      <c r="A20" s="581" t="s">
        <v>1507</v>
      </c>
      <c r="B20" s="581" t="s">
        <v>1508</v>
      </c>
      <c r="C20" s="73"/>
      <c r="D20" s="73"/>
      <c r="E20" s="303"/>
      <c r="F20" s="303"/>
      <c r="G20" s="257"/>
      <c r="H20" s="329"/>
      <c r="I20" s="330"/>
      <c r="J20" s="329"/>
      <c r="K20" s="330"/>
      <c r="L20" s="329"/>
      <c r="M20" s="330"/>
      <c r="N20" s="329"/>
      <c r="O20" s="330"/>
      <c r="P20" s="367">
        <f t="shared" si="0"/>
        <v>0</v>
      </c>
      <c r="Q20" s="368">
        <f t="shared" si="1"/>
        <v>0</v>
      </c>
      <c r="R20" s="303"/>
      <c r="S20" s="303"/>
      <c r="T20" s="303"/>
      <c r="U20" s="303"/>
      <c r="V20" s="303"/>
    </row>
    <row r="21" spans="1:22" s="338" customFormat="1" ht="15.75" x14ac:dyDescent="0.25">
      <c r="A21" s="582"/>
      <c r="B21" s="582"/>
      <c r="C21" s="73"/>
      <c r="D21" s="73"/>
      <c r="E21" s="303"/>
      <c r="F21" s="303"/>
      <c r="G21" s="257"/>
      <c r="H21" s="329"/>
      <c r="I21" s="330"/>
      <c r="J21" s="329"/>
      <c r="K21" s="330"/>
      <c r="L21" s="329"/>
      <c r="M21" s="330"/>
      <c r="N21" s="329"/>
      <c r="O21" s="330"/>
      <c r="P21" s="367">
        <f t="shared" si="0"/>
        <v>0</v>
      </c>
      <c r="Q21" s="368">
        <f t="shared" si="1"/>
        <v>0</v>
      </c>
      <c r="R21" s="303"/>
      <c r="S21" s="303"/>
      <c r="T21" s="303"/>
      <c r="U21" s="303"/>
      <c r="V21" s="303"/>
    </row>
    <row r="22" spans="1:22" s="338" customFormat="1" ht="15.75" x14ac:dyDescent="0.25">
      <c r="A22" s="582"/>
      <c r="B22" s="582"/>
      <c r="C22" s="73"/>
      <c r="D22" s="73"/>
      <c r="E22" s="303"/>
      <c r="F22" s="303"/>
      <c r="G22" s="257"/>
      <c r="H22" s="329"/>
      <c r="I22" s="330"/>
      <c r="J22" s="329"/>
      <c r="K22" s="330"/>
      <c r="L22" s="329"/>
      <c r="M22" s="330"/>
      <c r="N22" s="329"/>
      <c r="O22" s="330"/>
      <c r="P22" s="367">
        <f t="shared" si="0"/>
        <v>0</v>
      </c>
      <c r="Q22" s="368">
        <f t="shared" si="1"/>
        <v>0</v>
      </c>
      <c r="R22" s="303"/>
      <c r="S22" s="303"/>
      <c r="T22" s="303"/>
      <c r="U22" s="303"/>
      <c r="V22" s="303"/>
    </row>
    <row r="23" spans="1:22" s="338" customFormat="1" ht="15.75" x14ac:dyDescent="0.25">
      <c r="A23" s="582"/>
      <c r="B23" s="582"/>
      <c r="C23" s="73"/>
      <c r="D23" s="73"/>
      <c r="E23" s="303"/>
      <c r="F23" s="303"/>
      <c r="G23" s="257"/>
      <c r="H23" s="329"/>
      <c r="I23" s="330"/>
      <c r="J23" s="329"/>
      <c r="K23" s="330"/>
      <c r="L23" s="329"/>
      <c r="M23" s="330"/>
      <c r="N23" s="329"/>
      <c r="O23" s="330"/>
      <c r="P23" s="367">
        <f t="shared" si="0"/>
        <v>0</v>
      </c>
      <c r="Q23" s="368">
        <f t="shared" si="1"/>
        <v>0</v>
      </c>
      <c r="R23" s="303"/>
      <c r="S23" s="303"/>
      <c r="T23" s="303"/>
      <c r="U23" s="303"/>
      <c r="V23" s="303"/>
    </row>
    <row r="24" spans="1:22" ht="15.75" x14ac:dyDescent="0.25">
      <c r="A24" s="582"/>
      <c r="B24" s="582"/>
      <c r="C24" s="73"/>
      <c r="D24" s="73"/>
      <c r="E24" s="303"/>
      <c r="F24" s="303"/>
      <c r="G24" s="257"/>
      <c r="H24" s="329"/>
      <c r="I24" s="330"/>
      <c r="J24" s="329"/>
      <c r="K24" s="330"/>
      <c r="L24" s="329"/>
      <c r="M24" s="330"/>
      <c r="N24" s="329"/>
      <c r="O24" s="330"/>
      <c r="P24" s="367">
        <f t="shared" si="0"/>
        <v>0</v>
      </c>
      <c r="Q24" s="368">
        <f t="shared" si="1"/>
        <v>0</v>
      </c>
      <c r="R24" s="303"/>
      <c r="S24" s="303"/>
      <c r="T24" s="303"/>
      <c r="U24" s="303"/>
      <c r="V24" s="303"/>
    </row>
    <row r="25" spans="1:22" ht="15.75" x14ac:dyDescent="0.25">
      <c r="A25" s="582"/>
      <c r="B25" s="582"/>
      <c r="C25" s="73"/>
      <c r="D25" s="73"/>
      <c r="E25" s="303"/>
      <c r="F25" s="303"/>
      <c r="G25" s="257"/>
      <c r="H25" s="329"/>
      <c r="I25" s="330"/>
      <c r="J25" s="329"/>
      <c r="K25" s="330"/>
      <c r="L25" s="329"/>
      <c r="M25" s="330"/>
      <c r="N25" s="329"/>
      <c r="O25" s="330"/>
      <c r="P25" s="367">
        <f t="shared" si="0"/>
        <v>0</v>
      </c>
      <c r="Q25" s="368">
        <f t="shared" si="1"/>
        <v>0</v>
      </c>
      <c r="R25" s="303"/>
      <c r="S25" s="303"/>
      <c r="T25" s="303"/>
      <c r="U25" s="303"/>
      <c r="V25" s="303"/>
    </row>
    <row r="26" spans="1:22" ht="15.75" x14ac:dyDescent="0.25">
      <c r="A26" s="583"/>
      <c r="B26" s="583"/>
      <c r="C26" s="73"/>
      <c r="D26" s="73"/>
      <c r="E26" s="303"/>
      <c r="F26" s="303"/>
      <c r="G26" s="257"/>
      <c r="H26" s="329"/>
      <c r="I26" s="330"/>
      <c r="J26" s="329"/>
      <c r="K26" s="330"/>
      <c r="L26" s="329"/>
      <c r="M26" s="330"/>
      <c r="N26" s="329"/>
      <c r="O26" s="330"/>
      <c r="P26" s="367">
        <f t="shared" si="0"/>
        <v>0</v>
      </c>
      <c r="Q26" s="368">
        <f t="shared" si="1"/>
        <v>0</v>
      </c>
      <c r="R26" s="303"/>
      <c r="S26" s="303"/>
      <c r="T26" s="303"/>
      <c r="U26" s="303"/>
      <c r="V26" s="303"/>
    </row>
    <row r="27" spans="1:22" ht="15.75" x14ac:dyDescent="0.25">
      <c r="A27" s="581" t="s">
        <v>1509</v>
      </c>
      <c r="B27" s="581" t="s">
        <v>1510</v>
      </c>
      <c r="C27" s="73"/>
      <c r="D27" s="73"/>
      <c r="E27" s="303"/>
      <c r="F27" s="303"/>
      <c r="G27" s="257"/>
      <c r="H27" s="329"/>
      <c r="I27" s="330"/>
      <c r="J27" s="329"/>
      <c r="K27" s="330"/>
      <c r="L27" s="329"/>
      <c r="M27" s="330"/>
      <c r="N27" s="329"/>
      <c r="O27" s="330"/>
      <c r="P27" s="367">
        <f t="shared" si="0"/>
        <v>0</v>
      </c>
      <c r="Q27" s="368">
        <f t="shared" si="1"/>
        <v>0</v>
      </c>
      <c r="R27" s="303"/>
      <c r="S27" s="303"/>
      <c r="T27" s="303"/>
      <c r="U27" s="303"/>
      <c r="V27" s="303"/>
    </row>
    <row r="28" spans="1:22" s="338" customFormat="1" ht="15.75" x14ac:dyDescent="0.25">
      <c r="A28" s="582"/>
      <c r="B28" s="582"/>
      <c r="C28" s="73"/>
      <c r="D28" s="73"/>
      <c r="E28" s="303"/>
      <c r="F28" s="303"/>
      <c r="G28" s="257"/>
      <c r="H28" s="329"/>
      <c r="I28" s="330"/>
      <c r="J28" s="329"/>
      <c r="K28" s="330"/>
      <c r="L28" s="329"/>
      <c r="M28" s="330"/>
      <c r="N28" s="329"/>
      <c r="O28" s="330"/>
      <c r="P28" s="367">
        <f t="shared" si="0"/>
        <v>0</v>
      </c>
      <c r="Q28" s="368">
        <f t="shared" si="1"/>
        <v>0</v>
      </c>
      <c r="R28" s="303"/>
      <c r="S28" s="303"/>
      <c r="T28" s="303"/>
      <c r="U28" s="303"/>
      <c r="V28" s="303"/>
    </row>
    <row r="29" spans="1:22" s="338" customFormat="1" ht="15.75" x14ac:dyDescent="0.25">
      <c r="A29" s="582"/>
      <c r="B29" s="582"/>
      <c r="C29" s="73"/>
      <c r="D29" s="73"/>
      <c r="E29" s="303"/>
      <c r="F29" s="303"/>
      <c r="G29" s="257"/>
      <c r="H29" s="329"/>
      <c r="I29" s="330"/>
      <c r="J29" s="329"/>
      <c r="K29" s="330"/>
      <c r="L29" s="329"/>
      <c r="M29" s="330"/>
      <c r="N29" s="329"/>
      <c r="O29" s="330"/>
      <c r="P29" s="367">
        <f t="shared" si="0"/>
        <v>0</v>
      </c>
      <c r="Q29" s="368">
        <f t="shared" si="1"/>
        <v>0</v>
      </c>
      <c r="R29" s="303"/>
      <c r="S29" s="303"/>
      <c r="T29" s="303"/>
      <c r="U29" s="303"/>
      <c r="V29" s="303"/>
    </row>
    <row r="30" spans="1:22" s="338" customFormat="1" ht="15.75" x14ac:dyDescent="0.25">
      <c r="A30" s="582"/>
      <c r="B30" s="582"/>
      <c r="C30" s="73"/>
      <c r="D30" s="73"/>
      <c r="E30" s="303"/>
      <c r="F30" s="303"/>
      <c r="G30" s="257"/>
      <c r="H30" s="329"/>
      <c r="I30" s="330"/>
      <c r="J30" s="329"/>
      <c r="K30" s="330"/>
      <c r="L30" s="329"/>
      <c r="M30" s="330"/>
      <c r="N30" s="329"/>
      <c r="O30" s="330"/>
      <c r="P30" s="367">
        <f t="shared" si="0"/>
        <v>0</v>
      </c>
      <c r="Q30" s="368">
        <f t="shared" si="1"/>
        <v>0</v>
      </c>
      <c r="R30" s="303"/>
      <c r="S30" s="303"/>
      <c r="T30" s="303"/>
      <c r="U30" s="303"/>
      <c r="V30" s="303"/>
    </row>
    <row r="31" spans="1:22" ht="15.75" x14ac:dyDescent="0.25">
      <c r="A31" s="582"/>
      <c r="B31" s="582"/>
      <c r="C31" s="73"/>
      <c r="D31" s="73"/>
      <c r="E31" s="303"/>
      <c r="F31" s="303"/>
      <c r="G31" s="257"/>
      <c r="H31" s="329"/>
      <c r="I31" s="330"/>
      <c r="J31" s="329"/>
      <c r="K31" s="330"/>
      <c r="L31" s="329"/>
      <c r="M31" s="330"/>
      <c r="N31" s="329"/>
      <c r="O31" s="330"/>
      <c r="P31" s="367">
        <f t="shared" si="0"/>
        <v>0</v>
      </c>
      <c r="Q31" s="368">
        <f t="shared" si="1"/>
        <v>0</v>
      </c>
      <c r="R31" s="303"/>
      <c r="S31" s="303"/>
      <c r="T31" s="303"/>
      <c r="U31" s="303"/>
      <c r="V31" s="303"/>
    </row>
    <row r="32" spans="1:22" ht="15.75" x14ac:dyDescent="0.25">
      <c r="A32" s="582"/>
      <c r="B32" s="582"/>
      <c r="C32" s="73"/>
      <c r="D32" s="73"/>
      <c r="E32" s="303"/>
      <c r="F32" s="303"/>
      <c r="G32" s="257"/>
      <c r="H32" s="329"/>
      <c r="I32" s="330"/>
      <c r="J32" s="329"/>
      <c r="K32" s="330"/>
      <c r="L32" s="329"/>
      <c r="M32" s="330"/>
      <c r="N32" s="329"/>
      <c r="O32" s="330"/>
      <c r="P32" s="367">
        <f t="shared" si="0"/>
        <v>0</v>
      </c>
      <c r="Q32" s="368">
        <f t="shared" si="1"/>
        <v>0</v>
      </c>
      <c r="R32" s="303"/>
      <c r="S32" s="303"/>
      <c r="T32" s="303"/>
      <c r="U32" s="303"/>
      <c r="V32" s="303"/>
    </row>
    <row r="33" spans="1:22" ht="15.75" x14ac:dyDescent="0.25">
      <c r="A33" s="583"/>
      <c r="B33" s="583"/>
      <c r="C33" s="73"/>
      <c r="D33" s="73"/>
      <c r="E33" s="303"/>
      <c r="F33" s="303"/>
      <c r="G33" s="257"/>
      <c r="H33" s="329"/>
      <c r="I33" s="330"/>
      <c r="J33" s="329"/>
      <c r="K33" s="330"/>
      <c r="L33" s="329"/>
      <c r="M33" s="330"/>
      <c r="N33" s="329"/>
      <c r="O33" s="330"/>
      <c r="P33" s="367">
        <f t="shared" si="0"/>
        <v>0</v>
      </c>
      <c r="Q33" s="368">
        <f t="shared" si="1"/>
        <v>0</v>
      </c>
      <c r="R33" s="303"/>
      <c r="S33" s="303"/>
      <c r="T33" s="303"/>
      <c r="U33" s="303"/>
      <c r="V33" s="303"/>
    </row>
    <row r="34" spans="1:22" ht="15.6" customHeight="1" x14ac:dyDescent="0.25">
      <c r="A34" s="271"/>
      <c r="B34" s="272"/>
      <c r="C34" s="271" t="s">
        <v>1511</v>
      </c>
      <c r="D34" s="272"/>
      <c r="E34" s="272"/>
      <c r="F34" s="272"/>
      <c r="G34" s="273"/>
      <c r="H34" s="262">
        <f t="shared" ref="H34:P34" si="2">SUM(H7:I33)</f>
        <v>0</v>
      </c>
      <c r="I34" s="262">
        <f t="shared" si="2"/>
        <v>0</v>
      </c>
      <c r="J34" s="262">
        <f t="shared" si="2"/>
        <v>0</v>
      </c>
      <c r="K34" s="262">
        <f t="shared" si="2"/>
        <v>0</v>
      </c>
      <c r="L34" s="262">
        <f t="shared" si="2"/>
        <v>0</v>
      </c>
      <c r="M34" s="262">
        <f t="shared" si="2"/>
        <v>0</v>
      </c>
      <c r="N34" s="262">
        <f t="shared" si="2"/>
        <v>0</v>
      </c>
      <c r="O34" s="262">
        <f t="shared" si="2"/>
        <v>0</v>
      </c>
      <c r="P34" s="262">
        <f t="shared" si="2"/>
        <v>0</v>
      </c>
      <c r="Q34" s="262">
        <f>SUM(Q7:R33)</f>
        <v>0</v>
      </c>
      <c r="R34" s="244"/>
      <c r="S34" s="244"/>
      <c r="T34" s="244"/>
      <c r="U34" s="244"/>
      <c r="V34" s="244"/>
    </row>
    <row r="38" spans="1:22" x14ac:dyDescent="0.25">
      <c r="A38" s="425"/>
      <c r="B38" s="425"/>
      <c r="C38" s="425"/>
      <c r="E38" s="425"/>
      <c r="F38" s="425"/>
      <c r="G38" s="425"/>
      <c r="H38" s="425"/>
      <c r="J38" s="425"/>
      <c r="L38" s="425"/>
      <c r="N38" s="425"/>
      <c r="P38" s="425"/>
      <c r="R38" s="425"/>
      <c r="S38" s="425"/>
      <c r="T38" s="425"/>
      <c r="U38" s="425"/>
      <c r="V38" s="425"/>
    </row>
    <row r="39" spans="1:22" x14ac:dyDescent="0.25">
      <c r="A39" s="425"/>
      <c r="B39" s="425"/>
      <c r="C39" s="425"/>
      <c r="E39" s="425"/>
      <c r="F39" s="425"/>
      <c r="G39" s="425"/>
      <c r="H39" s="425"/>
      <c r="J39" s="425"/>
      <c r="L39" s="425"/>
      <c r="N39" s="425"/>
      <c r="P39" s="425"/>
      <c r="R39" s="425"/>
      <c r="S39" s="425"/>
      <c r="T39" s="425"/>
      <c r="U39" s="425"/>
      <c r="V39" s="425"/>
    </row>
    <row r="40" spans="1:22" x14ac:dyDescent="0.25">
      <c r="A40" s="425"/>
      <c r="B40" s="425"/>
      <c r="C40" s="425"/>
      <c r="E40" s="425"/>
      <c r="F40" s="425"/>
      <c r="G40" s="425"/>
      <c r="H40" s="425"/>
      <c r="J40" s="425"/>
      <c r="L40" s="425"/>
      <c r="N40" s="425"/>
      <c r="P40" s="425"/>
      <c r="R40" s="425"/>
      <c r="S40" s="425"/>
      <c r="T40" s="425"/>
      <c r="U40" s="425"/>
      <c r="V40" s="425"/>
    </row>
    <row r="41" spans="1:22" x14ac:dyDescent="0.25">
      <c r="A41" s="425"/>
      <c r="B41" s="425"/>
      <c r="C41" s="425"/>
      <c r="E41" s="425"/>
      <c r="F41" s="425"/>
      <c r="G41" s="425"/>
      <c r="H41" s="425"/>
      <c r="J41" s="425"/>
      <c r="L41" s="425"/>
      <c r="N41" s="425"/>
      <c r="P41" s="425"/>
      <c r="R41" s="425"/>
      <c r="S41" s="425"/>
      <c r="T41" s="425"/>
      <c r="U41" s="425"/>
      <c r="V41" s="42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ColWidth="11.42578125" defaultRowHeight="15" x14ac:dyDescent="0.25"/>
  <cols>
    <col min="1" max="2" width="21.7109375" customWidth="1"/>
    <col min="3" max="3" width="27.42578125" customWidth="1"/>
    <col min="4" max="4" width="27.42578125" style="425" customWidth="1"/>
    <col min="5" max="7" width="27.42578125" customWidth="1"/>
    <col min="8" max="8" width="15.28515625" customWidth="1"/>
    <col min="9" max="9" width="13.710937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20" width="14.140625" customWidth="1"/>
    <col min="21" max="21" width="17" customWidth="1"/>
  </cols>
  <sheetData>
    <row r="1" spans="1:21" ht="18.75" x14ac:dyDescent="0.25">
      <c r="A1" s="425"/>
      <c r="B1" s="263"/>
      <c r="C1" s="468" t="s">
        <v>1512</v>
      </c>
      <c r="D1" s="468"/>
      <c r="E1" s="263"/>
      <c r="F1" s="263"/>
      <c r="G1" s="263"/>
      <c r="H1" s="263" t="s">
        <v>1513</v>
      </c>
      <c r="J1" s="425"/>
      <c r="K1" s="263"/>
      <c r="L1" s="263"/>
      <c r="M1" s="263"/>
      <c r="N1" s="263"/>
      <c r="O1" s="263"/>
      <c r="P1" s="263"/>
      <c r="Q1" s="263"/>
      <c r="R1" s="263"/>
      <c r="S1" s="263"/>
      <c r="T1" s="263"/>
      <c r="U1" s="263"/>
    </row>
    <row r="2" spans="1:21" ht="18.75" x14ac:dyDescent="0.25">
      <c r="A2" s="249" t="s">
        <v>1442</v>
      </c>
      <c r="B2" s="263"/>
      <c r="C2" s="263"/>
      <c r="D2" s="263"/>
      <c r="E2" s="263"/>
      <c r="F2" s="263"/>
      <c r="G2" s="263"/>
      <c r="H2" s="263"/>
      <c r="J2" s="425"/>
      <c r="K2" s="263"/>
      <c r="L2" s="263"/>
      <c r="M2" s="263"/>
      <c r="N2" s="263"/>
      <c r="O2" s="263"/>
      <c r="P2" s="263"/>
      <c r="Q2" s="263"/>
      <c r="R2" s="263"/>
      <c r="S2" s="263"/>
      <c r="T2" s="263"/>
      <c r="U2" s="263"/>
    </row>
    <row r="3" spans="1:21" x14ac:dyDescent="0.25">
      <c r="A3" s="605" t="s">
        <v>1514</v>
      </c>
      <c r="B3" s="605"/>
      <c r="C3" s="605"/>
      <c r="D3" s="605"/>
      <c r="E3" s="605"/>
      <c r="F3" s="605"/>
      <c r="G3" s="605"/>
      <c r="H3" s="605"/>
      <c r="I3" s="605"/>
      <c r="J3" s="605"/>
      <c r="K3" s="605"/>
      <c r="L3" s="605"/>
      <c r="M3" s="605"/>
      <c r="N3" s="605"/>
      <c r="O3" s="605"/>
      <c r="P3" s="605"/>
      <c r="Q3" s="605"/>
      <c r="R3" s="605"/>
      <c r="S3" s="605"/>
      <c r="T3" s="605"/>
      <c r="U3" s="605"/>
    </row>
    <row r="4" spans="1:21" ht="1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1356</v>
      </c>
      <c r="S4" s="552" t="s">
        <v>1357</v>
      </c>
      <c r="T4" s="552" t="s">
        <v>1358</v>
      </c>
      <c r="U4" s="568" t="s">
        <v>1359</v>
      </c>
    </row>
    <row r="5" spans="1:21"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69"/>
    </row>
    <row r="6" spans="1:21"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70"/>
    </row>
    <row r="7" spans="1:21" s="338" customFormat="1" ht="15.75" x14ac:dyDescent="0.25">
      <c r="A7" s="407"/>
      <c r="B7" s="408"/>
      <c r="C7" s="409"/>
      <c r="D7" s="409"/>
      <c r="E7" s="409"/>
      <c r="F7" s="410"/>
      <c r="G7" s="409"/>
      <c r="H7" s="411"/>
      <c r="I7" s="411"/>
      <c r="J7" s="411"/>
      <c r="K7" s="411"/>
      <c r="L7" s="411"/>
      <c r="M7" s="411"/>
      <c r="N7" s="411"/>
      <c r="O7" s="411"/>
      <c r="P7" s="411"/>
      <c r="Q7" s="411"/>
      <c r="R7" s="412"/>
      <c r="S7" s="412"/>
      <c r="T7" s="412"/>
      <c r="U7" s="413"/>
    </row>
    <row r="8" spans="1:21" ht="15.75" customHeight="1" x14ac:dyDescent="0.25">
      <c r="A8" s="602" t="s">
        <v>1514</v>
      </c>
      <c r="B8" s="602" t="s">
        <v>1515</v>
      </c>
      <c r="C8" s="479"/>
      <c r="D8" s="479"/>
      <c r="E8" s="479"/>
      <c r="F8" s="479"/>
      <c r="G8" s="260"/>
      <c r="H8" s="260"/>
      <c r="I8" s="332"/>
      <c r="J8" s="260"/>
      <c r="K8" s="332"/>
      <c r="L8" s="260"/>
      <c r="M8" s="332"/>
      <c r="N8" s="260"/>
      <c r="O8" s="332"/>
      <c r="P8" s="369">
        <f t="shared" ref="P8:Q8" si="0">H8+J8+L8+N8</f>
        <v>0</v>
      </c>
      <c r="Q8" s="370">
        <f t="shared" si="0"/>
        <v>0</v>
      </c>
      <c r="R8" s="260"/>
      <c r="S8" s="260"/>
      <c r="T8" s="260"/>
      <c r="U8" s="260"/>
    </row>
    <row r="9" spans="1:21" ht="15.75" x14ac:dyDescent="0.25">
      <c r="A9" s="603"/>
      <c r="B9" s="603"/>
      <c r="C9" s="479"/>
      <c r="D9" s="479"/>
      <c r="E9" s="479"/>
      <c r="F9" s="479"/>
      <c r="G9" s="260"/>
      <c r="H9" s="260"/>
      <c r="I9" s="332"/>
      <c r="J9" s="260"/>
      <c r="K9" s="332"/>
      <c r="L9" s="260"/>
      <c r="M9" s="332"/>
      <c r="N9" s="260"/>
      <c r="O9" s="332"/>
      <c r="P9" s="369">
        <f t="shared" ref="P9:P20" si="1">H9+J9+L9+N9</f>
        <v>0</v>
      </c>
      <c r="Q9" s="370">
        <f t="shared" ref="Q9:Q20" si="2">I9+K9+M9+O9</f>
        <v>0</v>
      </c>
      <c r="R9" s="260"/>
      <c r="S9" s="260"/>
      <c r="T9" s="260"/>
      <c r="U9" s="260"/>
    </row>
    <row r="10" spans="1:21" ht="15.75" x14ac:dyDescent="0.25">
      <c r="A10" s="603"/>
      <c r="B10" s="603"/>
      <c r="C10" s="479"/>
      <c r="D10" s="479"/>
      <c r="E10" s="479"/>
      <c r="F10" s="479"/>
      <c r="G10" s="260"/>
      <c r="H10" s="260"/>
      <c r="I10" s="332"/>
      <c r="J10" s="260"/>
      <c r="K10" s="332"/>
      <c r="L10" s="260"/>
      <c r="M10" s="332"/>
      <c r="N10" s="260"/>
      <c r="O10" s="332"/>
      <c r="P10" s="369">
        <f t="shared" si="1"/>
        <v>0</v>
      </c>
      <c r="Q10" s="370">
        <f t="shared" si="2"/>
        <v>0</v>
      </c>
      <c r="R10" s="260"/>
      <c r="S10" s="260"/>
      <c r="T10" s="260"/>
      <c r="U10" s="260"/>
    </row>
    <row r="11" spans="1:21" ht="15.75" x14ac:dyDescent="0.25">
      <c r="A11" s="603"/>
      <c r="B11" s="603"/>
      <c r="C11" s="479"/>
      <c r="D11" s="479"/>
      <c r="E11" s="479"/>
      <c r="F11" s="479"/>
      <c r="G11" s="260"/>
      <c r="H11" s="260"/>
      <c r="I11" s="332"/>
      <c r="J11" s="260"/>
      <c r="K11" s="332"/>
      <c r="L11" s="260"/>
      <c r="M11" s="332"/>
      <c r="N11" s="260"/>
      <c r="O11" s="332"/>
      <c r="P11" s="369">
        <f t="shared" si="1"/>
        <v>0</v>
      </c>
      <c r="Q11" s="370">
        <f t="shared" si="2"/>
        <v>0</v>
      </c>
      <c r="R11" s="260"/>
      <c r="S11" s="260"/>
      <c r="T11" s="260"/>
      <c r="U11" s="260"/>
    </row>
    <row r="12" spans="1:21" ht="15.75" x14ac:dyDescent="0.25">
      <c r="A12" s="603"/>
      <c r="B12" s="603"/>
      <c r="C12" s="479"/>
      <c r="D12" s="479"/>
      <c r="E12" s="479"/>
      <c r="F12" s="479"/>
      <c r="G12" s="260"/>
      <c r="H12" s="260"/>
      <c r="I12" s="332"/>
      <c r="J12" s="260"/>
      <c r="K12" s="332"/>
      <c r="L12" s="260"/>
      <c r="M12" s="332"/>
      <c r="N12" s="260"/>
      <c r="O12" s="332"/>
      <c r="P12" s="369">
        <f t="shared" si="1"/>
        <v>0</v>
      </c>
      <c r="Q12" s="370">
        <f t="shared" si="2"/>
        <v>0</v>
      </c>
      <c r="R12" s="260"/>
      <c r="S12" s="260"/>
      <c r="T12" s="260"/>
      <c r="U12" s="260"/>
    </row>
    <row r="13" spans="1:21" s="338" customFormat="1" ht="15.75" x14ac:dyDescent="0.25">
      <c r="A13" s="603"/>
      <c r="B13" s="603"/>
      <c r="C13" s="479"/>
      <c r="D13" s="479"/>
      <c r="E13" s="479"/>
      <c r="F13" s="479"/>
      <c r="G13" s="260"/>
      <c r="H13" s="260"/>
      <c r="I13" s="332"/>
      <c r="J13" s="260"/>
      <c r="K13" s="332"/>
      <c r="L13" s="260"/>
      <c r="M13" s="332"/>
      <c r="N13" s="260"/>
      <c r="O13" s="332"/>
      <c r="P13" s="369">
        <f t="shared" ref="P13" si="3">H13+J13+L13+N13</f>
        <v>0</v>
      </c>
      <c r="Q13" s="370">
        <f t="shared" ref="Q13" si="4">I13+K13+M13+O13</f>
        <v>0</v>
      </c>
      <c r="R13" s="260"/>
      <c r="S13" s="260"/>
      <c r="T13" s="260"/>
      <c r="U13" s="260"/>
    </row>
    <row r="14" spans="1:21" ht="15.75" x14ac:dyDescent="0.25">
      <c r="A14" s="603"/>
      <c r="B14" s="603"/>
      <c r="C14" s="479"/>
      <c r="D14" s="479"/>
      <c r="E14" s="479"/>
      <c r="F14" s="479"/>
      <c r="G14" s="260"/>
      <c r="H14" s="260"/>
      <c r="I14" s="332"/>
      <c r="J14" s="260"/>
      <c r="K14" s="332"/>
      <c r="L14" s="260"/>
      <c r="M14" s="332"/>
      <c r="N14" s="260"/>
      <c r="O14" s="332"/>
      <c r="P14" s="369">
        <f t="shared" si="1"/>
        <v>0</v>
      </c>
      <c r="Q14" s="370">
        <f t="shared" si="2"/>
        <v>0</v>
      </c>
      <c r="R14" s="260"/>
      <c r="S14" s="260"/>
      <c r="T14" s="260"/>
      <c r="U14" s="333"/>
    </row>
    <row r="15" spans="1:21" ht="15.75" customHeight="1" x14ac:dyDescent="0.25">
      <c r="A15" s="603"/>
      <c r="B15" s="603"/>
      <c r="C15" s="479"/>
      <c r="D15" s="479"/>
      <c r="E15" s="479"/>
      <c r="F15" s="479"/>
      <c r="G15" s="260"/>
      <c r="H15" s="260"/>
      <c r="I15" s="332"/>
      <c r="J15" s="260"/>
      <c r="K15" s="332"/>
      <c r="L15" s="334"/>
      <c r="M15" s="332"/>
      <c r="N15" s="260"/>
      <c r="O15" s="332"/>
      <c r="P15" s="369">
        <f t="shared" si="1"/>
        <v>0</v>
      </c>
      <c r="Q15" s="370">
        <f t="shared" si="2"/>
        <v>0</v>
      </c>
      <c r="R15" s="260"/>
      <c r="S15" s="260"/>
      <c r="T15" s="260"/>
      <c r="U15" s="260"/>
    </row>
    <row r="16" spans="1:21" ht="15.75" x14ac:dyDescent="0.25">
      <c r="A16" s="603"/>
      <c r="B16" s="603"/>
      <c r="C16" s="479"/>
      <c r="D16" s="479"/>
      <c r="E16" s="479"/>
      <c r="F16" s="479"/>
      <c r="G16" s="260"/>
      <c r="H16" s="260"/>
      <c r="I16" s="332"/>
      <c r="J16" s="260"/>
      <c r="K16" s="332"/>
      <c r="L16" s="334"/>
      <c r="M16" s="332"/>
      <c r="N16" s="260"/>
      <c r="O16" s="332"/>
      <c r="P16" s="369">
        <f t="shared" si="1"/>
        <v>0</v>
      </c>
      <c r="Q16" s="370">
        <f t="shared" si="2"/>
        <v>0</v>
      </c>
      <c r="R16" s="260"/>
      <c r="S16" s="260"/>
      <c r="T16" s="260"/>
      <c r="U16" s="260"/>
    </row>
    <row r="17" spans="1:21" ht="15.75" x14ac:dyDescent="0.25">
      <c r="A17" s="603"/>
      <c r="B17" s="603"/>
      <c r="C17" s="479"/>
      <c r="D17" s="479"/>
      <c r="E17" s="479"/>
      <c r="F17" s="479"/>
      <c r="G17" s="260"/>
      <c r="H17" s="260"/>
      <c r="I17" s="332"/>
      <c r="J17" s="260"/>
      <c r="K17" s="332"/>
      <c r="L17" s="334"/>
      <c r="M17" s="332"/>
      <c r="N17" s="260"/>
      <c r="O17" s="332"/>
      <c r="P17" s="369">
        <f t="shared" si="1"/>
        <v>0</v>
      </c>
      <c r="Q17" s="370">
        <f t="shared" si="2"/>
        <v>0</v>
      </c>
      <c r="R17" s="260"/>
      <c r="S17" s="260"/>
      <c r="T17" s="260"/>
      <c r="U17" s="260"/>
    </row>
    <row r="18" spans="1:21" ht="15.75" x14ac:dyDescent="0.25">
      <c r="A18" s="603"/>
      <c r="B18" s="603"/>
      <c r="C18" s="479"/>
      <c r="D18" s="479"/>
      <c r="E18" s="479"/>
      <c r="F18" s="479"/>
      <c r="G18" s="260"/>
      <c r="H18" s="260"/>
      <c r="I18" s="332"/>
      <c r="J18" s="260"/>
      <c r="K18" s="332"/>
      <c r="L18" s="334"/>
      <c r="M18" s="332"/>
      <c r="N18" s="260"/>
      <c r="O18" s="332"/>
      <c r="P18" s="369">
        <f t="shared" si="1"/>
        <v>0</v>
      </c>
      <c r="Q18" s="370">
        <f t="shared" si="2"/>
        <v>0</v>
      </c>
      <c r="R18" s="260"/>
      <c r="S18" s="260"/>
      <c r="T18" s="260"/>
      <c r="U18" s="260"/>
    </row>
    <row r="19" spans="1:21" ht="15.75" x14ac:dyDescent="0.25">
      <c r="A19" s="603"/>
      <c r="B19" s="603"/>
      <c r="C19" s="479"/>
      <c r="D19" s="479"/>
      <c r="E19" s="479"/>
      <c r="F19" s="479"/>
      <c r="G19" s="260"/>
      <c r="H19" s="260"/>
      <c r="I19" s="332"/>
      <c r="J19" s="260"/>
      <c r="K19" s="332"/>
      <c r="L19" s="260"/>
      <c r="M19" s="332"/>
      <c r="N19" s="260"/>
      <c r="O19" s="332"/>
      <c r="P19" s="369">
        <f t="shared" si="1"/>
        <v>0</v>
      </c>
      <c r="Q19" s="370">
        <f t="shared" si="2"/>
        <v>0</v>
      </c>
      <c r="R19" s="260"/>
      <c r="S19" s="260"/>
      <c r="T19" s="260"/>
      <c r="U19" s="335"/>
    </row>
    <row r="20" spans="1:21" ht="15.75" x14ac:dyDescent="0.25">
      <c r="A20" s="604"/>
      <c r="B20" s="604"/>
      <c r="C20" s="479"/>
      <c r="D20" s="479"/>
      <c r="E20" s="479"/>
      <c r="F20" s="479"/>
      <c r="G20" s="260"/>
      <c r="H20" s="260"/>
      <c r="I20" s="332"/>
      <c r="J20" s="260"/>
      <c r="K20" s="332"/>
      <c r="L20" s="260"/>
      <c r="M20" s="332"/>
      <c r="N20" s="260"/>
      <c r="O20" s="332"/>
      <c r="P20" s="369">
        <f t="shared" si="1"/>
        <v>0</v>
      </c>
      <c r="Q20" s="370">
        <f t="shared" si="2"/>
        <v>0</v>
      </c>
      <c r="R20" s="260"/>
      <c r="S20" s="260"/>
      <c r="T20" s="260"/>
      <c r="U20" s="260"/>
    </row>
    <row r="21" spans="1:21" ht="15.75" x14ac:dyDescent="0.25">
      <c r="A21" s="271"/>
      <c r="B21" s="272"/>
      <c r="C21" s="271" t="s">
        <v>1516</v>
      </c>
      <c r="D21" s="272"/>
      <c r="E21" s="272"/>
      <c r="F21" s="272"/>
      <c r="G21" s="273"/>
      <c r="H21" s="261">
        <f t="shared" ref="H21:Q21" si="5">SUM(H8:H20)</f>
        <v>0</v>
      </c>
      <c r="I21" s="262">
        <f t="shared" si="5"/>
        <v>0</v>
      </c>
      <c r="J21" s="261">
        <f t="shared" si="5"/>
        <v>0</v>
      </c>
      <c r="K21" s="262">
        <f t="shared" si="5"/>
        <v>0</v>
      </c>
      <c r="L21" s="261">
        <f t="shared" si="5"/>
        <v>0</v>
      </c>
      <c r="M21" s="262">
        <f t="shared" si="5"/>
        <v>0</v>
      </c>
      <c r="N21" s="261">
        <f t="shared" si="5"/>
        <v>0</v>
      </c>
      <c r="O21" s="262">
        <f t="shared" si="5"/>
        <v>0</v>
      </c>
      <c r="P21" s="262">
        <f t="shared" si="5"/>
        <v>0</v>
      </c>
      <c r="Q21" s="262">
        <f t="shared" si="5"/>
        <v>0</v>
      </c>
      <c r="R21" s="243"/>
      <c r="S21" s="243"/>
      <c r="T21" s="243"/>
      <c r="U21" s="243"/>
    </row>
    <row r="27" spans="1:21" x14ac:dyDescent="0.25">
      <c r="A27" s="425"/>
      <c r="B27" s="425"/>
      <c r="C27" s="425"/>
      <c r="E27" s="425"/>
      <c r="F27" s="425"/>
      <c r="G27" s="425"/>
      <c r="H27" s="425"/>
      <c r="I27" s="425"/>
      <c r="J27" s="425"/>
      <c r="K27" s="425"/>
      <c r="L27" s="425"/>
      <c r="M27" s="425"/>
      <c r="N27" s="425"/>
      <c r="O27" s="425"/>
      <c r="P27" s="425"/>
      <c r="Q27" s="425"/>
      <c r="R27" s="425"/>
      <c r="S27" s="425"/>
      <c r="T27" s="425"/>
      <c r="U27" s="425"/>
    </row>
    <row r="28" spans="1:21" x14ac:dyDescent="0.25">
      <c r="A28" s="425"/>
      <c r="B28" s="425"/>
      <c r="C28" s="425"/>
      <c r="E28" s="425"/>
      <c r="F28" s="425"/>
      <c r="G28" s="425"/>
      <c r="H28" s="425"/>
      <c r="I28" s="425"/>
      <c r="J28" s="425"/>
      <c r="K28" s="425"/>
      <c r="L28" s="425"/>
      <c r="M28" s="425"/>
      <c r="N28" s="425"/>
      <c r="O28" s="425"/>
      <c r="P28" s="425"/>
      <c r="Q28" s="425"/>
      <c r="R28" s="425"/>
      <c r="S28" s="425"/>
      <c r="T28" s="425"/>
      <c r="U28" s="425"/>
    </row>
    <row r="29" spans="1:21" x14ac:dyDescent="0.25">
      <c r="A29" s="425"/>
      <c r="B29" s="425"/>
      <c r="C29" s="425"/>
      <c r="E29" s="425"/>
      <c r="F29" s="425"/>
      <c r="G29" s="425"/>
      <c r="H29" s="425"/>
      <c r="I29" s="425"/>
      <c r="J29" s="425"/>
      <c r="K29" s="425"/>
      <c r="L29" s="425"/>
      <c r="M29" s="425"/>
      <c r="N29" s="425"/>
      <c r="O29" s="425"/>
      <c r="P29" s="425"/>
      <c r="Q29" s="425"/>
      <c r="R29" s="425"/>
      <c r="S29" s="425"/>
      <c r="T29" s="425"/>
      <c r="U29" s="425"/>
    </row>
    <row r="30" spans="1:21" x14ac:dyDescent="0.25">
      <c r="A30" s="425"/>
      <c r="B30" s="425"/>
      <c r="C30" s="425"/>
      <c r="E30" s="425"/>
      <c r="F30" s="425"/>
      <c r="G30" s="425"/>
      <c r="H30" s="425"/>
      <c r="I30" s="425"/>
      <c r="J30" s="425"/>
      <c r="K30" s="425"/>
      <c r="L30" s="425"/>
      <c r="M30" s="425"/>
      <c r="N30" s="425"/>
      <c r="O30" s="425"/>
      <c r="P30" s="425"/>
      <c r="Q30" s="425"/>
      <c r="R30" s="425"/>
      <c r="S30" s="425"/>
      <c r="T30" s="425"/>
      <c r="U30" s="425"/>
    </row>
    <row r="31" spans="1:21" x14ac:dyDescent="0.25">
      <c r="A31" s="425"/>
      <c r="B31" s="425"/>
      <c r="C31" s="425"/>
      <c r="E31" s="425"/>
      <c r="F31" s="425"/>
      <c r="G31" s="425"/>
      <c r="H31" s="425"/>
      <c r="I31" s="425"/>
      <c r="J31" s="425"/>
      <c r="K31" s="425"/>
      <c r="L31" s="425"/>
      <c r="M31" s="425"/>
      <c r="N31" s="425"/>
      <c r="O31" s="425"/>
      <c r="P31" s="425"/>
      <c r="Q31" s="425"/>
      <c r="R31" s="425"/>
      <c r="S31" s="425"/>
      <c r="T31" s="425"/>
      <c r="U31" s="425"/>
    </row>
    <row r="32" spans="1:21" x14ac:dyDescent="0.25">
      <c r="A32" s="425"/>
      <c r="B32" s="425"/>
      <c r="C32" s="425"/>
      <c r="E32" s="425"/>
      <c r="F32" s="425"/>
      <c r="G32" s="425"/>
      <c r="H32" s="425"/>
      <c r="I32" s="425"/>
      <c r="J32" s="425"/>
      <c r="K32" s="425"/>
      <c r="L32" s="425"/>
      <c r="M32" s="425"/>
      <c r="N32" s="425"/>
      <c r="O32" s="425"/>
      <c r="P32" s="425"/>
      <c r="Q32" s="425"/>
      <c r="R32" s="425"/>
      <c r="S32" s="425"/>
      <c r="T32" s="425"/>
      <c r="U32" s="425"/>
    </row>
    <row r="33" spans="9:17" x14ac:dyDescent="0.25">
      <c r="I33" s="425"/>
      <c r="J33" s="425"/>
      <c r="K33" s="425"/>
      <c r="L33" s="425"/>
      <c r="M33" s="425"/>
      <c r="N33" s="425"/>
      <c r="O33" s="425"/>
      <c r="P33" s="425"/>
      <c r="Q33" s="425"/>
    </row>
    <row r="34" spans="9:17" x14ac:dyDescent="0.25">
      <c r="I34" s="425"/>
      <c r="J34" s="425"/>
      <c r="K34" s="425"/>
      <c r="L34" s="425"/>
      <c r="M34" s="425"/>
      <c r="N34" s="425"/>
      <c r="O34" s="425"/>
      <c r="P34" s="425"/>
      <c r="Q34" s="425"/>
    </row>
    <row r="35" spans="9:17" x14ac:dyDescent="0.25">
      <c r="I35" s="425"/>
      <c r="J35" s="425"/>
      <c r="K35" s="425"/>
      <c r="L35" s="425"/>
      <c r="M35" s="425"/>
      <c r="N35" s="425"/>
      <c r="O35" s="425"/>
      <c r="P35" s="425"/>
      <c r="Q35" s="425"/>
    </row>
    <row r="36" spans="9:17" x14ac:dyDescent="0.25">
      <c r="I36" s="425"/>
      <c r="J36" s="425"/>
      <c r="K36" s="425"/>
      <c r="L36" s="425"/>
      <c r="M36" s="425"/>
      <c r="N36" s="425"/>
      <c r="O36" s="425"/>
      <c r="P36" s="425"/>
      <c r="Q36" s="425"/>
    </row>
    <row r="37" spans="9:17" x14ac:dyDescent="0.25">
      <c r="I37" s="425"/>
      <c r="J37" s="425"/>
      <c r="K37" s="425"/>
      <c r="L37" s="425"/>
      <c r="M37" s="425"/>
      <c r="N37" s="425"/>
      <c r="O37" s="425"/>
      <c r="P37" s="425"/>
      <c r="Q37" s="425"/>
    </row>
    <row r="38" spans="9:17" x14ac:dyDescent="0.25">
      <c r="I38" s="425"/>
      <c r="J38" s="425"/>
      <c r="K38" s="425"/>
      <c r="L38" s="425"/>
      <c r="M38" s="425"/>
      <c r="N38" s="425"/>
      <c r="O38" s="425"/>
      <c r="P38" s="425"/>
      <c r="Q38" s="425"/>
    </row>
    <row r="39" spans="9:17" x14ac:dyDescent="0.25">
      <c r="I39" s="425"/>
      <c r="J39" s="425"/>
      <c r="K39" s="425"/>
      <c r="L39" s="425"/>
      <c r="M39" s="425"/>
      <c r="N39" s="425"/>
      <c r="O39" s="425"/>
      <c r="P39" s="425"/>
      <c r="Q39" s="425"/>
    </row>
  </sheetData>
  <mergeCells count="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51" activePane="bottomLeft" state="frozen"/>
      <selection activeCell="A11" sqref="A11"/>
      <selection pane="bottomLeft" activeCell="U566" sqref="U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69" customWidth="1"/>
    <col min="25" max="27" width="34.28515625" style="169" customWidth="1"/>
    <col min="28" max="44" width="24.28515625" style="169" customWidth="1"/>
    <col min="45" max="16384" width="11.5703125" style="85"/>
  </cols>
  <sheetData>
    <row r="1" spans="1:571" ht="26.25" hidden="1" x14ac:dyDescent="0.25">
      <c r="A1" s="432"/>
      <c r="B1" s="433"/>
      <c r="C1" s="432" t="s">
        <v>148</v>
      </c>
      <c r="D1" s="433" t="s">
        <v>149</v>
      </c>
      <c r="E1" s="430" t="s">
        <v>150</v>
      </c>
      <c r="F1" s="430" t="s">
        <v>151</v>
      </c>
      <c r="G1" s="430" t="s">
        <v>152</v>
      </c>
      <c r="H1" s="430" t="s">
        <v>153</v>
      </c>
      <c r="I1" s="430" t="s">
        <v>154</v>
      </c>
      <c r="J1" s="430" t="s">
        <v>155</v>
      </c>
      <c r="K1" s="430" t="s">
        <v>156</v>
      </c>
      <c r="L1" s="430" t="s">
        <v>157</v>
      </c>
      <c r="M1" s="430" t="s">
        <v>158</v>
      </c>
      <c r="N1" s="430" t="s">
        <v>159</v>
      </c>
      <c r="O1" s="430" t="s">
        <v>160</v>
      </c>
      <c r="P1" s="430" t="s">
        <v>161</v>
      </c>
      <c r="Q1" s="430" t="s">
        <v>162</v>
      </c>
      <c r="R1" s="430" t="s">
        <v>161</v>
      </c>
      <c r="S1" s="430" t="s">
        <v>162</v>
      </c>
      <c r="T1" s="430" t="s">
        <v>162</v>
      </c>
      <c r="U1" s="430" t="s">
        <v>163</v>
      </c>
      <c r="V1" s="430" t="s">
        <v>164</v>
      </c>
      <c r="W1" s="430" t="s">
        <v>165</v>
      </c>
      <c r="X1" s="430" t="s">
        <v>165</v>
      </c>
      <c r="Y1" s="430" t="s">
        <v>166</v>
      </c>
      <c r="Z1" s="430"/>
      <c r="AA1" s="430" t="s">
        <v>166</v>
      </c>
      <c r="AB1" s="430" t="s">
        <v>167</v>
      </c>
      <c r="AC1" s="430" t="s">
        <v>168</v>
      </c>
      <c r="AD1" s="430" t="s">
        <v>169</v>
      </c>
      <c r="AE1" s="430" t="s">
        <v>170</v>
      </c>
      <c r="AF1" s="430" t="s">
        <v>171</v>
      </c>
      <c r="AG1" s="430" t="s">
        <v>172</v>
      </c>
      <c r="AH1" s="430" t="s">
        <v>173</v>
      </c>
      <c r="AI1" s="430" t="s">
        <v>174</v>
      </c>
      <c r="AJ1" s="430" t="s">
        <v>175</v>
      </c>
      <c r="AK1" s="430" t="s">
        <v>176</v>
      </c>
      <c r="AL1" s="430" t="s">
        <v>177</v>
      </c>
      <c r="AM1" s="430" t="s">
        <v>178</v>
      </c>
      <c r="AN1" s="430" t="s">
        <v>179</v>
      </c>
      <c r="AO1" s="430" t="s">
        <v>180</v>
      </c>
      <c r="AP1" s="430" t="s">
        <v>181</v>
      </c>
      <c r="AQ1" s="430" t="s">
        <v>182</v>
      </c>
      <c r="AR1" s="433" t="s">
        <v>183</v>
      </c>
      <c r="AS1" s="430" t="s">
        <v>184</v>
      </c>
      <c r="AT1" s="430" t="s">
        <v>185</v>
      </c>
      <c r="AU1" s="430" t="s">
        <v>186</v>
      </c>
      <c r="AV1" s="430" t="s">
        <v>187</v>
      </c>
      <c r="AW1" s="430" t="s">
        <v>188</v>
      </c>
      <c r="AX1" s="430" t="s">
        <v>189</v>
      </c>
      <c r="AY1" s="430" t="s">
        <v>190</v>
      </c>
      <c r="AZ1" s="430" t="s">
        <v>191</v>
      </c>
      <c r="BA1" s="430" t="s">
        <v>192</v>
      </c>
      <c r="BB1" s="430" t="s">
        <v>193</v>
      </c>
      <c r="BC1" s="430" t="s">
        <v>194</v>
      </c>
      <c r="BD1" s="430" t="s">
        <v>195</v>
      </c>
      <c r="BE1" s="430" t="s">
        <v>196</v>
      </c>
      <c r="BF1" s="430" t="s">
        <v>197</v>
      </c>
      <c r="BG1" s="430" t="s">
        <v>198</v>
      </c>
      <c r="BH1" s="430" t="s">
        <v>199</v>
      </c>
      <c r="BI1" s="430" t="s">
        <v>200</v>
      </c>
      <c r="BJ1" s="430" t="s">
        <v>201</v>
      </c>
      <c r="BK1" s="430" t="s">
        <v>202</v>
      </c>
      <c r="BL1" s="430" t="s">
        <v>203</v>
      </c>
      <c r="BM1" s="430" t="s">
        <v>204</v>
      </c>
      <c r="BN1" s="430" t="s">
        <v>205</v>
      </c>
      <c r="BO1" s="430" t="s">
        <v>206</v>
      </c>
      <c r="BP1" s="430" t="s">
        <v>207</v>
      </c>
      <c r="BQ1" s="430" t="s">
        <v>208</v>
      </c>
      <c r="BR1" s="430" t="s">
        <v>209</v>
      </c>
      <c r="BS1" s="430" t="s">
        <v>210</v>
      </c>
      <c r="BT1" s="430" t="s">
        <v>211</v>
      </c>
      <c r="BU1" s="430" t="s">
        <v>212</v>
      </c>
      <c r="BV1" s="430" t="s">
        <v>213</v>
      </c>
      <c r="BW1" s="430" t="s">
        <v>214</v>
      </c>
      <c r="BX1" s="430" t="s">
        <v>215</v>
      </c>
      <c r="BY1" s="430" t="s">
        <v>216</v>
      </c>
      <c r="BZ1" s="430" t="s">
        <v>217</v>
      </c>
      <c r="CA1" s="430" t="s">
        <v>218</v>
      </c>
      <c r="CB1" s="433" t="s">
        <v>219</v>
      </c>
      <c r="CC1" s="430" t="s">
        <v>220</v>
      </c>
      <c r="CD1" s="430" t="s">
        <v>221</v>
      </c>
      <c r="CE1" s="430" t="s">
        <v>222</v>
      </c>
      <c r="CF1" s="430" t="s">
        <v>223</v>
      </c>
      <c r="CG1" s="430" t="s">
        <v>224</v>
      </c>
      <c r="CH1" s="433" t="s">
        <v>225</v>
      </c>
      <c r="CI1" s="430" t="s">
        <v>226</v>
      </c>
      <c r="CJ1" s="430" t="s">
        <v>227</v>
      </c>
      <c r="CK1" s="430" t="s">
        <v>228</v>
      </c>
      <c r="CL1" s="430" t="s">
        <v>229</v>
      </c>
      <c r="CM1" s="430" t="s">
        <v>230</v>
      </c>
      <c r="CN1" s="430" t="s">
        <v>231</v>
      </c>
      <c r="CO1" s="433" t="s">
        <v>232</v>
      </c>
      <c r="CP1" s="430" t="s">
        <v>233</v>
      </c>
      <c r="CQ1" s="430" t="s">
        <v>234</v>
      </c>
      <c r="CR1" s="430" t="s">
        <v>235</v>
      </c>
      <c r="CS1" s="430" t="s">
        <v>236</v>
      </c>
      <c r="CT1" s="430" t="s">
        <v>237</v>
      </c>
      <c r="CU1" s="430" t="s">
        <v>238</v>
      </c>
      <c r="CV1" s="430" t="s">
        <v>239</v>
      </c>
      <c r="CW1" s="430" t="s">
        <v>240</v>
      </c>
      <c r="CX1" s="430" t="s">
        <v>241</v>
      </c>
      <c r="CY1" s="429" t="s">
        <v>242</v>
      </c>
      <c r="CZ1" s="433" t="s">
        <v>243</v>
      </c>
      <c r="DA1" s="430" t="s">
        <v>244</v>
      </c>
      <c r="DB1" s="430" t="s">
        <v>245</v>
      </c>
      <c r="DC1" s="430" t="s">
        <v>246</v>
      </c>
      <c r="DD1" s="430" t="s">
        <v>247</v>
      </c>
      <c r="DE1" s="430" t="s">
        <v>248</v>
      </c>
      <c r="DF1" s="430" t="s">
        <v>249</v>
      </c>
      <c r="DG1" s="430" t="s">
        <v>250</v>
      </c>
      <c r="DH1" s="430" t="s">
        <v>251</v>
      </c>
      <c r="DI1" s="430" t="s">
        <v>252</v>
      </c>
      <c r="DJ1" s="430" t="s">
        <v>253</v>
      </c>
      <c r="DK1" s="433" t="s">
        <v>254</v>
      </c>
      <c r="DL1" s="430" t="s">
        <v>255</v>
      </c>
      <c r="DM1" s="430" t="s">
        <v>256</v>
      </c>
      <c r="DN1" s="430" t="s">
        <v>257</v>
      </c>
      <c r="DO1" s="430" t="s">
        <v>258</v>
      </c>
      <c r="DP1" s="430" t="s">
        <v>259</v>
      </c>
      <c r="DQ1" s="430" t="s">
        <v>260</v>
      </c>
      <c r="DR1" s="430" t="s">
        <v>261</v>
      </c>
      <c r="DS1" s="430" t="s">
        <v>262</v>
      </c>
      <c r="DT1" s="430" t="s">
        <v>263</v>
      </c>
      <c r="DU1" s="430" t="s">
        <v>264</v>
      </c>
      <c r="DV1" s="430" t="s">
        <v>265</v>
      </c>
      <c r="DW1" s="430" t="s">
        <v>266</v>
      </c>
      <c r="DX1" s="430" t="s">
        <v>267</v>
      </c>
      <c r="DY1" s="430" t="s">
        <v>268</v>
      </c>
      <c r="DZ1" s="433" t="s">
        <v>269</v>
      </c>
      <c r="EA1" s="430" t="s">
        <v>270</v>
      </c>
      <c r="EB1" s="430" t="s">
        <v>271</v>
      </c>
      <c r="EC1" s="430" t="s">
        <v>272</v>
      </c>
      <c r="ED1" s="430" t="s">
        <v>273</v>
      </c>
      <c r="EE1" s="430" t="s">
        <v>274</v>
      </c>
      <c r="EF1" s="430" t="s">
        <v>275</v>
      </c>
      <c r="EG1" s="430" t="s">
        <v>276</v>
      </c>
      <c r="EH1" s="430" t="s">
        <v>277</v>
      </c>
      <c r="EI1" s="430" t="s">
        <v>278</v>
      </c>
      <c r="EJ1" s="430" t="s">
        <v>279</v>
      </c>
      <c r="EK1" s="430" t="s">
        <v>280</v>
      </c>
      <c r="EL1" s="430" t="s">
        <v>281</v>
      </c>
      <c r="EM1" s="430" t="s">
        <v>282</v>
      </c>
      <c r="EN1" s="430" t="s">
        <v>283</v>
      </c>
      <c r="EO1" s="430" t="s">
        <v>284</v>
      </c>
      <c r="EP1" s="433" t="s">
        <v>285</v>
      </c>
      <c r="EQ1" s="430" t="s">
        <v>286</v>
      </c>
      <c r="ER1" s="430" t="s">
        <v>287</v>
      </c>
      <c r="ES1" s="430" t="s">
        <v>288</v>
      </c>
      <c r="ET1" s="430" t="s">
        <v>289</v>
      </c>
      <c r="EU1" s="430" t="s">
        <v>290</v>
      </c>
      <c r="EV1" s="430" t="s">
        <v>291</v>
      </c>
      <c r="EW1" s="430" t="s">
        <v>292</v>
      </c>
      <c r="EX1" s="430" t="s">
        <v>293</v>
      </c>
      <c r="EY1" s="430" t="s">
        <v>294</v>
      </c>
      <c r="EZ1" s="430" t="s">
        <v>295</v>
      </c>
      <c r="FA1" s="430" t="s">
        <v>296</v>
      </c>
      <c r="FB1" s="430" t="s">
        <v>297</v>
      </c>
      <c r="FC1" s="430" t="s">
        <v>298</v>
      </c>
      <c r="FD1" s="430" t="s">
        <v>299</v>
      </c>
      <c r="FE1" s="433" t="s">
        <v>300</v>
      </c>
      <c r="FF1" s="430" t="s">
        <v>301</v>
      </c>
      <c r="FG1" s="430" t="s">
        <v>302</v>
      </c>
      <c r="FH1" s="430" t="s">
        <v>303</v>
      </c>
      <c r="FI1" s="430" t="s">
        <v>304</v>
      </c>
      <c r="FJ1" s="430" t="s">
        <v>305</v>
      </c>
      <c r="FK1" s="430" t="s">
        <v>306</v>
      </c>
      <c r="FL1" s="430" t="s">
        <v>307</v>
      </c>
      <c r="FM1" s="430" t="s">
        <v>308</v>
      </c>
      <c r="FN1" s="430" t="s">
        <v>309</v>
      </c>
      <c r="FO1" s="430" t="s">
        <v>310</v>
      </c>
      <c r="FP1" s="430" t="s">
        <v>311</v>
      </c>
      <c r="FQ1" s="430" t="s">
        <v>312</v>
      </c>
      <c r="FR1" s="430" t="s">
        <v>313</v>
      </c>
      <c r="FS1" s="430" t="s">
        <v>314</v>
      </c>
      <c r="FT1" s="430" t="s">
        <v>315</v>
      </c>
      <c r="FU1" s="430" t="s">
        <v>316</v>
      </c>
      <c r="FV1" s="430" t="s">
        <v>317</v>
      </c>
      <c r="FW1" s="430" t="s">
        <v>318</v>
      </c>
      <c r="FX1" s="430" t="s">
        <v>319</v>
      </c>
      <c r="FY1" s="430" t="s">
        <v>320</v>
      </c>
      <c r="FZ1" s="430" t="s">
        <v>321</v>
      </c>
      <c r="GA1" s="430" t="s">
        <v>322</v>
      </c>
      <c r="GB1" s="430" t="s">
        <v>323</v>
      </c>
      <c r="GC1" s="430" t="s">
        <v>324</v>
      </c>
      <c r="GD1" s="430" t="s">
        <v>325</v>
      </c>
      <c r="GE1" s="433" t="s">
        <v>326</v>
      </c>
      <c r="GF1" s="433" t="s">
        <v>327</v>
      </c>
      <c r="GG1" s="430" t="s">
        <v>328</v>
      </c>
      <c r="GH1" s="430" t="s">
        <v>329</v>
      </c>
      <c r="GI1" s="430" t="s">
        <v>330</v>
      </c>
      <c r="GJ1" s="430" t="s">
        <v>331</v>
      </c>
      <c r="GK1" s="430" t="s">
        <v>332</v>
      </c>
      <c r="GL1" s="430" t="s">
        <v>333</v>
      </c>
      <c r="GM1" s="430" t="s">
        <v>334</v>
      </c>
      <c r="GN1" s="433" t="s">
        <v>335</v>
      </c>
      <c r="GO1" s="430" t="s">
        <v>336</v>
      </c>
      <c r="GP1" s="430" t="s">
        <v>337</v>
      </c>
      <c r="GQ1" s="430" t="s">
        <v>338</v>
      </c>
      <c r="GR1" s="430" t="s">
        <v>339</v>
      </c>
      <c r="GS1" s="430" t="s">
        <v>340</v>
      </c>
      <c r="GT1" s="430" t="s">
        <v>341</v>
      </c>
      <c r="GU1" s="430" t="s">
        <v>342</v>
      </c>
      <c r="GV1" s="433" t="s">
        <v>343</v>
      </c>
      <c r="GW1" s="430" t="s">
        <v>344</v>
      </c>
      <c r="GX1" s="430" t="s">
        <v>345</v>
      </c>
      <c r="GY1" s="430" t="s">
        <v>346</v>
      </c>
      <c r="GZ1" s="430" t="s">
        <v>347</v>
      </c>
      <c r="HA1" s="430" t="s">
        <v>348</v>
      </c>
      <c r="HB1" s="430" t="s">
        <v>349</v>
      </c>
      <c r="HC1" s="433" t="s">
        <v>350</v>
      </c>
      <c r="HD1" s="430" t="s">
        <v>351</v>
      </c>
      <c r="HE1" s="430" t="s">
        <v>352</v>
      </c>
      <c r="HF1" s="430" t="s">
        <v>353</v>
      </c>
      <c r="HG1" s="430" t="s">
        <v>354</v>
      </c>
      <c r="HH1" s="430" t="s">
        <v>355</v>
      </c>
      <c r="HI1" s="430" t="s">
        <v>356</v>
      </c>
      <c r="HJ1" s="430" t="s">
        <v>357</v>
      </c>
      <c r="HK1" s="429" t="s">
        <v>358</v>
      </c>
      <c r="HL1" s="433" t="s">
        <v>359</v>
      </c>
      <c r="HM1" s="430" t="s">
        <v>360</v>
      </c>
      <c r="HN1" s="430" t="s">
        <v>361</v>
      </c>
      <c r="HO1" s="430" t="s">
        <v>362</v>
      </c>
      <c r="HP1" s="430" t="s">
        <v>363</v>
      </c>
      <c r="HQ1" s="430" t="s">
        <v>364</v>
      </c>
      <c r="HR1" s="430" t="s">
        <v>365</v>
      </c>
      <c r="HS1" s="430" t="s">
        <v>366</v>
      </c>
      <c r="HT1" s="430" t="s">
        <v>367</v>
      </c>
      <c r="HU1" s="430" t="s">
        <v>368</v>
      </c>
      <c r="HV1" s="430" t="s">
        <v>369</v>
      </c>
      <c r="HW1" s="430" t="s">
        <v>370</v>
      </c>
      <c r="HX1" s="433" t="s">
        <v>371</v>
      </c>
      <c r="HY1" s="430" t="s">
        <v>372</v>
      </c>
      <c r="HZ1" s="430" t="s">
        <v>373</v>
      </c>
      <c r="IA1" s="430" t="s">
        <v>374</v>
      </c>
      <c r="IB1" s="430" t="s">
        <v>375</v>
      </c>
      <c r="IC1" s="430" t="s">
        <v>376</v>
      </c>
      <c r="ID1" s="430" t="s">
        <v>377</v>
      </c>
      <c r="IE1" s="430" t="s">
        <v>378</v>
      </c>
      <c r="IF1" s="433" t="s">
        <v>379</v>
      </c>
      <c r="IG1" s="430" t="s">
        <v>380</v>
      </c>
      <c r="IH1" s="430" t="s">
        <v>381</v>
      </c>
      <c r="II1" s="430" t="s">
        <v>382</v>
      </c>
      <c r="IJ1" s="430" t="s">
        <v>383</v>
      </c>
      <c r="IK1" s="430" t="s">
        <v>384</v>
      </c>
      <c r="IL1" s="430" t="s">
        <v>385</v>
      </c>
      <c r="IM1" s="430" t="s">
        <v>386</v>
      </c>
      <c r="IN1" s="430" t="s">
        <v>387</v>
      </c>
      <c r="IO1" s="430" t="s">
        <v>388</v>
      </c>
      <c r="IP1" s="430" t="s">
        <v>389</v>
      </c>
      <c r="IQ1" s="430" t="s">
        <v>390</v>
      </c>
      <c r="IR1" s="430" t="s">
        <v>391</v>
      </c>
      <c r="IS1" s="430" t="s">
        <v>392</v>
      </c>
      <c r="IT1" s="430" t="s">
        <v>393</v>
      </c>
      <c r="IU1" s="430" t="s">
        <v>394</v>
      </c>
      <c r="IV1" s="430" t="s">
        <v>395</v>
      </c>
      <c r="IW1" s="433" t="s">
        <v>396</v>
      </c>
      <c r="IX1" s="430" t="s">
        <v>397</v>
      </c>
      <c r="IY1" s="430" t="s">
        <v>398</v>
      </c>
      <c r="IZ1" s="430" t="s">
        <v>399</v>
      </c>
      <c r="JA1" s="430" t="s">
        <v>400</v>
      </c>
      <c r="JB1" s="430" t="s">
        <v>401</v>
      </c>
      <c r="JC1" s="430" t="s">
        <v>402</v>
      </c>
      <c r="JD1" s="433" t="s">
        <v>403</v>
      </c>
      <c r="JE1" s="430" t="s">
        <v>404</v>
      </c>
      <c r="JF1" s="430" t="s">
        <v>405</v>
      </c>
      <c r="JG1" s="430" t="s">
        <v>406</v>
      </c>
      <c r="JH1" s="430" t="s">
        <v>407</v>
      </c>
      <c r="JI1" s="430" t="s">
        <v>408</v>
      </c>
      <c r="JJ1" s="430" t="s">
        <v>409</v>
      </c>
      <c r="JK1" s="430" t="s">
        <v>410</v>
      </c>
      <c r="JL1" s="430" t="s">
        <v>411</v>
      </c>
      <c r="JM1" s="430" t="s">
        <v>412</v>
      </c>
      <c r="JN1" s="430" t="s">
        <v>413</v>
      </c>
      <c r="JO1" s="430" t="s">
        <v>414</v>
      </c>
      <c r="JP1" s="430" t="s">
        <v>415</v>
      </c>
      <c r="JQ1" s="430" t="s">
        <v>416</v>
      </c>
      <c r="JR1" s="430" t="s">
        <v>417</v>
      </c>
      <c r="JS1" s="430" t="s">
        <v>418</v>
      </c>
      <c r="JT1" s="430" t="s">
        <v>419</v>
      </c>
      <c r="JU1" s="430" t="s">
        <v>420</v>
      </c>
      <c r="JV1" s="430" t="s">
        <v>421</v>
      </c>
      <c r="JW1" s="430" t="s">
        <v>422</v>
      </c>
      <c r="JX1" s="430" t="s">
        <v>423</v>
      </c>
      <c r="JY1" s="430" t="s">
        <v>424</v>
      </c>
      <c r="JZ1" s="430" t="s">
        <v>425</v>
      </c>
      <c r="KA1" s="430" t="s">
        <v>426</v>
      </c>
      <c r="KB1" s="430" t="s">
        <v>427</v>
      </c>
      <c r="KC1" s="430" t="s">
        <v>428</v>
      </c>
      <c r="KD1" s="430" t="s">
        <v>429</v>
      </c>
      <c r="KE1" s="430" t="s">
        <v>430</v>
      </c>
      <c r="KF1" s="430" t="s">
        <v>431</v>
      </c>
      <c r="KG1" s="430" t="s">
        <v>432</v>
      </c>
      <c r="KH1" s="430" t="s">
        <v>433</v>
      </c>
      <c r="KI1" s="430" t="s">
        <v>434</v>
      </c>
      <c r="KJ1" s="430" t="s">
        <v>435</v>
      </c>
      <c r="KK1" s="430" t="s">
        <v>436</v>
      </c>
      <c r="KL1" s="430" t="s">
        <v>437</v>
      </c>
      <c r="KM1" s="430" t="s">
        <v>438</v>
      </c>
      <c r="KN1" s="430" t="s">
        <v>439</v>
      </c>
      <c r="KO1" s="430" t="s">
        <v>440</v>
      </c>
      <c r="KP1" s="430" t="s">
        <v>441</v>
      </c>
      <c r="KQ1" s="430" t="s">
        <v>442</v>
      </c>
      <c r="KR1" s="430" t="s">
        <v>443</v>
      </c>
      <c r="KS1" s="430" t="s">
        <v>444</v>
      </c>
      <c r="KT1" s="430" t="s">
        <v>445</v>
      </c>
      <c r="KU1" s="430" t="s">
        <v>446</v>
      </c>
      <c r="KV1" s="430" t="s">
        <v>447</v>
      </c>
      <c r="KW1" s="433" t="s">
        <v>448</v>
      </c>
      <c r="KX1" s="430" t="s">
        <v>449</v>
      </c>
      <c r="KY1" s="430" t="s">
        <v>450</v>
      </c>
      <c r="KZ1" s="430" t="s">
        <v>451</v>
      </c>
      <c r="LA1" s="430" t="s">
        <v>452</v>
      </c>
      <c r="LB1" s="430" t="s">
        <v>453</v>
      </c>
      <c r="LC1" s="430" t="s">
        <v>454</v>
      </c>
      <c r="LD1" s="430" t="s">
        <v>455</v>
      </c>
      <c r="LE1" s="430" t="s">
        <v>456</v>
      </c>
      <c r="LF1" s="430" t="s">
        <v>457</v>
      </c>
      <c r="LG1" s="430" t="s">
        <v>458</v>
      </c>
      <c r="LH1" s="430" t="s">
        <v>459</v>
      </c>
      <c r="LI1" s="430" t="s">
        <v>460</v>
      </c>
      <c r="LJ1" s="430" t="s">
        <v>461</v>
      </c>
      <c r="LK1" s="430" t="s">
        <v>462</v>
      </c>
      <c r="LL1" s="429" t="s">
        <v>463</v>
      </c>
      <c r="LM1" s="433" t="s">
        <v>464</v>
      </c>
      <c r="LN1" s="430" t="s">
        <v>465</v>
      </c>
      <c r="LO1" s="430" t="s">
        <v>466</v>
      </c>
      <c r="LP1" s="433" t="s">
        <v>467</v>
      </c>
      <c r="LQ1" s="430" t="s">
        <v>468</v>
      </c>
      <c r="LR1" s="430" t="s">
        <v>469</v>
      </c>
      <c r="LS1" s="430" t="s">
        <v>470</v>
      </c>
      <c r="LT1" s="430" t="s">
        <v>471</v>
      </c>
      <c r="LU1" s="430" t="s">
        <v>472</v>
      </c>
      <c r="LV1" s="430" t="s">
        <v>473</v>
      </c>
      <c r="LW1" s="430" t="s">
        <v>474</v>
      </c>
      <c r="LX1" s="430" t="s">
        <v>475</v>
      </c>
      <c r="LY1" s="430" t="s">
        <v>476</v>
      </c>
      <c r="LZ1" s="430" t="s">
        <v>477</v>
      </c>
      <c r="MA1" s="430" t="s">
        <v>478</v>
      </c>
      <c r="MB1" s="430" t="s">
        <v>479</v>
      </c>
      <c r="MC1" s="430" t="s">
        <v>480</v>
      </c>
      <c r="MD1" s="430" t="s">
        <v>481</v>
      </c>
      <c r="ME1" s="430" t="s">
        <v>482</v>
      </c>
      <c r="MF1" s="430" t="s">
        <v>483</v>
      </c>
      <c r="MG1" s="430" t="s">
        <v>484</v>
      </c>
      <c r="MH1" s="430" t="s">
        <v>485</v>
      </c>
      <c r="MI1" s="430" t="s">
        <v>486</v>
      </c>
      <c r="MJ1" s="430" t="s">
        <v>487</v>
      </c>
      <c r="MK1" s="430" t="s">
        <v>488</v>
      </c>
      <c r="ML1" s="430" t="s">
        <v>489</v>
      </c>
      <c r="MM1" s="430" t="s">
        <v>490</v>
      </c>
      <c r="MN1" s="430" t="s">
        <v>491</v>
      </c>
      <c r="MO1" s="430" t="s">
        <v>492</v>
      </c>
      <c r="MP1" s="430" t="s">
        <v>493</v>
      </c>
      <c r="MQ1" s="430" t="s">
        <v>494</v>
      </c>
      <c r="MR1" s="430" t="s">
        <v>495</v>
      </c>
      <c r="MS1" s="430" t="s">
        <v>496</v>
      </c>
      <c r="MT1" s="430" t="s">
        <v>497</v>
      </c>
      <c r="MU1" s="430" t="s">
        <v>498</v>
      </c>
      <c r="MV1" s="430" t="s">
        <v>499</v>
      </c>
      <c r="MW1" s="430" t="s">
        <v>500</v>
      </c>
      <c r="MX1" s="430" t="s">
        <v>501</v>
      </c>
      <c r="MY1" s="430" t="s">
        <v>502</v>
      </c>
      <c r="MZ1" s="430" t="s">
        <v>503</v>
      </c>
      <c r="NA1" s="430" t="s">
        <v>504</v>
      </c>
      <c r="NB1" s="433" t="s">
        <v>505</v>
      </c>
      <c r="NC1" s="430" t="s">
        <v>506</v>
      </c>
      <c r="ND1" s="430" t="s">
        <v>507</v>
      </c>
      <c r="NE1" s="430" t="s">
        <v>508</v>
      </c>
      <c r="NF1" s="430" t="s">
        <v>509</v>
      </c>
      <c r="NG1" s="430" t="s">
        <v>510</v>
      </c>
      <c r="NH1" s="433" t="s">
        <v>511</v>
      </c>
      <c r="NI1" s="430" t="s">
        <v>512</v>
      </c>
      <c r="NJ1" s="430" t="s">
        <v>513</v>
      </c>
      <c r="NK1" s="430" t="s">
        <v>514</v>
      </c>
      <c r="NL1" s="430" t="s">
        <v>515</v>
      </c>
      <c r="NM1" s="430" t="s">
        <v>516</v>
      </c>
      <c r="NN1" s="430" t="s">
        <v>517</v>
      </c>
      <c r="NO1" s="430" t="s">
        <v>518</v>
      </c>
      <c r="NP1" s="430" t="s">
        <v>519</v>
      </c>
      <c r="NQ1" s="429" t="s">
        <v>464</v>
      </c>
      <c r="NR1" s="433" t="s">
        <v>465</v>
      </c>
      <c r="NS1" s="430" t="s">
        <v>520</v>
      </c>
      <c r="NT1" s="430" t="s">
        <v>521</v>
      </c>
      <c r="NU1" s="430" t="s">
        <v>522</v>
      </c>
      <c r="NV1" s="430" t="s">
        <v>523</v>
      </c>
      <c r="NW1" s="430" t="s">
        <v>524</v>
      </c>
      <c r="NX1" s="430" t="s">
        <v>525</v>
      </c>
      <c r="NY1" s="430" t="s">
        <v>526</v>
      </c>
      <c r="NZ1" s="430" t="s">
        <v>527</v>
      </c>
      <c r="OA1" s="430" t="s">
        <v>528</v>
      </c>
      <c r="OB1" s="433" t="s">
        <v>466</v>
      </c>
      <c r="OC1" s="430" t="s">
        <v>529</v>
      </c>
      <c r="OD1" s="430" t="s">
        <v>530</v>
      </c>
      <c r="OE1" s="429" t="s">
        <v>466</v>
      </c>
      <c r="OF1" s="433" t="s">
        <v>530</v>
      </c>
      <c r="OG1" s="430" t="s">
        <v>531</v>
      </c>
      <c r="OH1" s="430" t="s">
        <v>532</v>
      </c>
      <c r="OI1" s="430" t="s">
        <v>533</v>
      </c>
      <c r="OJ1" s="429" t="s">
        <v>534</v>
      </c>
      <c r="OK1" s="433" t="s">
        <v>535</v>
      </c>
      <c r="OL1" s="430" t="s">
        <v>536</v>
      </c>
      <c r="OM1" s="430" t="s">
        <v>537</v>
      </c>
      <c r="ON1" s="430" t="s">
        <v>538</v>
      </c>
      <c r="OO1" s="430" t="s">
        <v>539</v>
      </c>
      <c r="OP1" s="430" t="s">
        <v>540</v>
      </c>
      <c r="OQ1" s="430" t="s">
        <v>541</v>
      </c>
      <c r="OR1" s="430" t="s">
        <v>542</v>
      </c>
      <c r="OS1" s="430" t="s">
        <v>543</v>
      </c>
      <c r="OT1" s="430" t="s">
        <v>544</v>
      </c>
      <c r="OU1" s="430" t="s">
        <v>545</v>
      </c>
      <c r="OV1" s="430" t="s">
        <v>546</v>
      </c>
      <c r="OW1" s="430" t="s">
        <v>547</v>
      </c>
      <c r="OX1" s="430" t="s">
        <v>548</v>
      </c>
      <c r="OY1" s="430" t="s">
        <v>549</v>
      </c>
      <c r="OZ1" s="430" t="s">
        <v>550</v>
      </c>
      <c r="PA1" s="430" t="s">
        <v>551</v>
      </c>
      <c r="PB1" s="430" t="s">
        <v>552</v>
      </c>
      <c r="PC1" s="430" t="s">
        <v>553</v>
      </c>
      <c r="PD1" s="430" t="s">
        <v>554</v>
      </c>
      <c r="PE1" s="430" t="s">
        <v>555</v>
      </c>
      <c r="PF1" s="430" t="s">
        <v>556</v>
      </c>
      <c r="PG1" s="430" t="s">
        <v>557</v>
      </c>
      <c r="PH1" s="430" t="s">
        <v>558</v>
      </c>
      <c r="PI1" s="430" t="s">
        <v>559</v>
      </c>
      <c r="PJ1" s="430" t="s">
        <v>560</v>
      </c>
      <c r="PK1" s="430" t="s">
        <v>561</v>
      </c>
      <c r="PL1" s="430" t="s">
        <v>562</v>
      </c>
      <c r="PM1" s="430" t="s">
        <v>563</v>
      </c>
      <c r="PN1" s="430" t="s">
        <v>564</v>
      </c>
      <c r="PO1" s="430" t="s">
        <v>565</v>
      </c>
      <c r="PP1" s="430" t="s">
        <v>566</v>
      </c>
      <c r="PQ1" s="430" t="s">
        <v>567</v>
      </c>
      <c r="PR1" s="430" t="s">
        <v>568</v>
      </c>
      <c r="PS1" s="430" t="s">
        <v>569</v>
      </c>
      <c r="PT1" s="430" t="s">
        <v>570</v>
      </c>
      <c r="PU1" s="430" t="s">
        <v>571</v>
      </c>
      <c r="PV1" s="430" t="s">
        <v>572</v>
      </c>
      <c r="PW1" s="430" t="s">
        <v>573</v>
      </c>
      <c r="PX1" s="430" t="s">
        <v>574</v>
      </c>
      <c r="PY1" s="430" t="s">
        <v>575</v>
      </c>
      <c r="PZ1" s="430" t="s">
        <v>576</v>
      </c>
      <c r="QA1" s="430" t="s">
        <v>577</v>
      </c>
      <c r="QB1" s="430" t="s">
        <v>578</v>
      </c>
      <c r="QC1" s="430" t="s">
        <v>579</v>
      </c>
      <c r="QD1" s="430" t="s">
        <v>580</v>
      </c>
      <c r="QE1" s="430" t="s">
        <v>581</v>
      </c>
      <c r="QF1" s="430" t="s">
        <v>582</v>
      </c>
      <c r="QG1" s="430" t="s">
        <v>583</v>
      </c>
      <c r="QH1" s="430" t="s">
        <v>584</v>
      </c>
      <c r="QI1" s="430" t="s">
        <v>585</v>
      </c>
      <c r="QJ1" s="430" t="s">
        <v>586</v>
      </c>
      <c r="QK1" s="430" t="s">
        <v>587</v>
      </c>
      <c r="QL1" s="430" t="s">
        <v>588</v>
      </c>
      <c r="QM1" s="430" t="s">
        <v>589</v>
      </c>
      <c r="QN1" s="430" t="s">
        <v>590</v>
      </c>
      <c r="QO1" s="430" t="s">
        <v>591</v>
      </c>
      <c r="QP1" s="430" t="s">
        <v>592</v>
      </c>
      <c r="QQ1" s="430" t="s">
        <v>593</v>
      </c>
      <c r="QR1" s="430" t="s">
        <v>594</v>
      </c>
      <c r="QS1" s="430" t="s">
        <v>595</v>
      </c>
      <c r="QT1" s="433" t="s">
        <v>596</v>
      </c>
      <c r="QU1" s="430" t="s">
        <v>597</v>
      </c>
      <c r="QV1" s="430" t="s">
        <v>598</v>
      </c>
      <c r="QW1" s="430" t="s">
        <v>599</v>
      </c>
      <c r="QX1" s="430" t="s">
        <v>600</v>
      </c>
      <c r="QY1" s="430" t="s">
        <v>601</v>
      </c>
      <c r="QZ1" s="430" t="s">
        <v>602</v>
      </c>
      <c r="RA1" s="430" t="s">
        <v>603</v>
      </c>
      <c r="RB1" s="433" t="s">
        <v>604</v>
      </c>
      <c r="RC1" s="430" t="s">
        <v>605</v>
      </c>
      <c r="RD1" s="430" t="s">
        <v>606</v>
      </c>
      <c r="RE1" s="433" t="s">
        <v>607</v>
      </c>
      <c r="RF1" s="430" t="s">
        <v>608</v>
      </c>
      <c r="RG1" s="430" t="s">
        <v>609</v>
      </c>
      <c r="RH1" s="430" t="s">
        <v>610</v>
      </c>
      <c r="RI1" s="433" t="s">
        <v>611</v>
      </c>
      <c r="RJ1" s="430" t="s">
        <v>612</v>
      </c>
      <c r="RK1" s="430" t="s">
        <v>613</v>
      </c>
      <c r="RL1" s="430" t="s">
        <v>614</v>
      </c>
      <c r="RM1" s="430" t="s">
        <v>615</v>
      </c>
      <c r="RN1" s="430" t="s">
        <v>616</v>
      </c>
      <c r="RO1" s="430" t="s">
        <v>617</v>
      </c>
      <c r="RP1" s="430" t="s">
        <v>618</v>
      </c>
      <c r="RQ1" s="430" t="s">
        <v>619</v>
      </c>
      <c r="RR1" s="430" t="s">
        <v>620</v>
      </c>
      <c r="RS1" s="429" t="s">
        <v>604</v>
      </c>
      <c r="RT1" s="433" t="s">
        <v>606</v>
      </c>
      <c r="RU1" s="430" t="s">
        <v>621</v>
      </c>
      <c r="RV1" s="430" t="s">
        <v>622</v>
      </c>
      <c r="RW1" s="430" t="s">
        <v>623</v>
      </c>
      <c r="RX1" s="430" t="s">
        <v>624</v>
      </c>
      <c r="RY1" s="430" t="s">
        <v>625</v>
      </c>
      <c r="RZ1" s="430" t="s">
        <v>626</v>
      </c>
      <c r="SA1" s="430" t="s">
        <v>627</v>
      </c>
      <c r="SB1" s="430" t="s">
        <v>628</v>
      </c>
      <c r="SC1" s="430" t="s">
        <v>629</v>
      </c>
      <c r="SD1" s="430" t="s">
        <v>630</v>
      </c>
      <c r="SE1" s="430" t="s">
        <v>631</v>
      </c>
      <c r="SF1" s="430" t="s">
        <v>632</v>
      </c>
      <c r="SG1" s="430" t="s">
        <v>633</v>
      </c>
      <c r="SH1" s="430" t="s">
        <v>634</v>
      </c>
      <c r="SI1" s="430" t="s">
        <v>635</v>
      </c>
      <c r="SJ1" s="429" t="s">
        <v>636</v>
      </c>
      <c r="SK1" s="433" t="s">
        <v>637</v>
      </c>
      <c r="SL1" s="430" t="s">
        <v>638</v>
      </c>
      <c r="SM1" s="430" t="s">
        <v>639</v>
      </c>
      <c r="SN1" s="430" t="s">
        <v>640</v>
      </c>
      <c r="SO1" s="430" t="s">
        <v>641</v>
      </c>
      <c r="SP1" s="430" t="s">
        <v>642</v>
      </c>
      <c r="SQ1" s="430" t="s">
        <v>643</v>
      </c>
      <c r="SR1" s="430" t="s">
        <v>644</v>
      </c>
      <c r="SS1" s="430" t="s">
        <v>645</v>
      </c>
      <c r="ST1" s="433" t="s">
        <v>646</v>
      </c>
      <c r="SU1" s="430" t="s">
        <v>647</v>
      </c>
      <c r="SV1" s="430" t="s">
        <v>648</v>
      </c>
      <c r="SW1" s="430" t="s">
        <v>649</v>
      </c>
      <c r="SX1" s="430" t="s">
        <v>650</v>
      </c>
      <c r="SY1" s="430" t="s">
        <v>651</v>
      </c>
      <c r="SZ1" s="430" t="s">
        <v>652</v>
      </c>
      <c r="TA1" s="430" t="s">
        <v>653</v>
      </c>
      <c r="TB1" s="430" t="s">
        <v>654</v>
      </c>
      <c r="TC1" s="430" t="s">
        <v>655</v>
      </c>
      <c r="TD1" s="430" t="s">
        <v>656</v>
      </c>
      <c r="TE1" s="430" t="s">
        <v>657</v>
      </c>
      <c r="TF1" s="430" t="s">
        <v>658</v>
      </c>
      <c r="TG1" s="430" t="s">
        <v>659</v>
      </c>
      <c r="TH1" s="430" t="s">
        <v>660</v>
      </c>
      <c r="TI1" s="430" t="s">
        <v>661</v>
      </c>
      <c r="TJ1" s="430" t="s">
        <v>662</v>
      </c>
      <c r="TK1" s="429" t="s">
        <v>663</v>
      </c>
      <c r="TL1" s="433" t="s">
        <v>664</v>
      </c>
      <c r="TM1" s="430" t="s">
        <v>665</v>
      </c>
      <c r="TN1" s="430" t="s">
        <v>666</v>
      </c>
      <c r="TO1" s="430" t="s">
        <v>667</v>
      </c>
      <c r="TP1" s="430" t="s">
        <v>668</v>
      </c>
      <c r="TQ1" s="430" t="s">
        <v>669</v>
      </c>
      <c r="TR1" s="430" t="s">
        <v>670</v>
      </c>
      <c r="TS1" s="430" t="s">
        <v>671</v>
      </c>
      <c r="TT1" s="430" t="s">
        <v>672</v>
      </c>
      <c r="TU1" s="430" t="s">
        <v>673</v>
      </c>
      <c r="TV1" s="430" t="s">
        <v>674</v>
      </c>
      <c r="TW1" s="430" t="s">
        <v>675</v>
      </c>
      <c r="TX1" s="430" t="s">
        <v>676</v>
      </c>
      <c r="TY1" s="430" t="s">
        <v>677</v>
      </c>
      <c r="TZ1" s="433" t="s">
        <v>678</v>
      </c>
      <c r="UA1" s="430" t="s">
        <v>679</v>
      </c>
      <c r="UB1" s="430" t="s">
        <v>680</v>
      </c>
      <c r="UC1" s="430" t="s">
        <v>681</v>
      </c>
      <c r="UD1" s="430" t="s">
        <v>682</v>
      </c>
      <c r="UE1" s="430" t="s">
        <v>683</v>
      </c>
      <c r="UF1" s="430" t="s">
        <v>684</v>
      </c>
      <c r="UG1" s="430" t="s">
        <v>685</v>
      </c>
      <c r="UH1" s="430" t="s">
        <v>686</v>
      </c>
      <c r="UI1" s="430" t="s">
        <v>687</v>
      </c>
      <c r="UJ1" s="430" t="s">
        <v>688</v>
      </c>
      <c r="UK1" s="430" t="s">
        <v>689</v>
      </c>
      <c r="UL1" s="430" t="s">
        <v>690</v>
      </c>
      <c r="UM1" s="430" t="s">
        <v>691</v>
      </c>
      <c r="UN1" s="430" t="s">
        <v>692</v>
      </c>
      <c r="UO1" s="430" t="s">
        <v>693</v>
      </c>
      <c r="UP1" s="430" t="s">
        <v>694</v>
      </c>
      <c r="UQ1" s="430" t="s">
        <v>695</v>
      </c>
      <c r="UR1" s="430" t="s">
        <v>696</v>
      </c>
      <c r="US1" s="429" t="s">
        <v>697</v>
      </c>
      <c r="UT1" s="430" t="s">
        <v>698</v>
      </c>
      <c r="UU1" s="430" t="s">
        <v>699</v>
      </c>
      <c r="UV1" s="430" t="s">
        <v>700</v>
      </c>
      <c r="UW1" s="430" t="s">
        <v>701</v>
      </c>
      <c r="UX1" s="430" t="s">
        <v>702</v>
      </c>
      <c r="UY1" s="431"/>
    </row>
    <row r="2" spans="1:571" s="118" customFormat="1" hidden="1" x14ac:dyDescent="0.25">
      <c r="A2" s="427"/>
      <c r="B2" s="427"/>
      <c r="C2" s="427"/>
      <c r="D2" s="427"/>
      <c r="E2" s="427"/>
      <c r="F2" s="427"/>
      <c r="G2" s="427"/>
      <c r="H2" s="427"/>
      <c r="I2" s="427"/>
      <c r="J2" s="427"/>
      <c r="K2" s="428"/>
      <c r="L2" s="427"/>
      <c r="M2" s="427"/>
      <c r="N2" s="427"/>
      <c r="O2" s="427"/>
      <c r="P2" s="427"/>
      <c r="Q2" s="427"/>
      <c r="R2" s="427"/>
      <c r="S2" s="427"/>
      <c r="T2" s="427"/>
      <c r="U2" s="427"/>
      <c r="V2" s="427"/>
      <c r="W2" s="427"/>
      <c r="X2" s="427"/>
      <c r="Y2" s="427"/>
      <c r="Z2" s="427"/>
      <c r="AA2" s="427"/>
      <c r="AB2" s="427" t="s">
        <v>703</v>
      </c>
      <c r="AC2" s="427" t="s">
        <v>704</v>
      </c>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c r="UJ2" s="427"/>
      <c r="UK2" s="427"/>
      <c r="UL2" s="427"/>
      <c r="UM2" s="427"/>
      <c r="UN2" s="427"/>
      <c r="UO2" s="427"/>
      <c r="UP2" s="427"/>
      <c r="UQ2" s="427"/>
      <c r="UR2" s="427"/>
      <c r="US2" s="427"/>
      <c r="UT2" s="427"/>
      <c r="UU2" s="427"/>
      <c r="UV2" s="427"/>
      <c r="UW2" s="427"/>
      <c r="UX2" s="427"/>
      <c r="UY2" s="427"/>
    </row>
    <row r="3" spans="1:571" hidden="1" x14ac:dyDescent="0.25">
      <c r="A3" s="426"/>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c r="UJ3" s="426"/>
      <c r="UK3" s="426"/>
      <c r="UL3" s="426"/>
      <c r="UM3" s="426"/>
      <c r="UN3" s="426"/>
      <c r="UO3" s="426"/>
      <c r="UP3" s="426"/>
      <c r="UQ3" s="426"/>
      <c r="UR3" s="426"/>
      <c r="US3" s="426"/>
      <c r="UT3" s="426"/>
      <c r="UU3" s="426"/>
      <c r="UV3" s="426"/>
      <c r="UW3" s="426"/>
      <c r="UX3" s="426"/>
      <c r="UY3" s="426"/>
    </row>
    <row r="4" spans="1:571" hidden="1" x14ac:dyDescent="0.25">
      <c r="A4" s="426"/>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c r="UJ4" s="426"/>
      <c r="UK4" s="426"/>
      <c r="UL4" s="426"/>
      <c r="UM4" s="426"/>
      <c r="UN4" s="426"/>
      <c r="UO4" s="426"/>
      <c r="UP4" s="426"/>
      <c r="UQ4" s="426"/>
      <c r="UR4" s="426"/>
      <c r="US4" s="426"/>
      <c r="UT4" s="426"/>
      <c r="UU4" s="426"/>
      <c r="UV4" s="426"/>
      <c r="UW4" s="426"/>
      <c r="UX4" s="426"/>
      <c r="UY4" s="426"/>
    </row>
    <row r="5" spans="1:571" x14ac:dyDescent="0.25">
      <c r="A5" s="426"/>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c r="UJ5" s="426"/>
      <c r="UK5" s="426"/>
      <c r="UL5" s="426"/>
      <c r="UM5" s="426"/>
      <c r="UN5" s="426"/>
      <c r="UO5" s="426"/>
      <c r="UP5" s="426"/>
      <c r="UQ5" s="426"/>
      <c r="UR5" s="426"/>
      <c r="US5" s="426"/>
      <c r="UT5" s="426"/>
      <c r="UU5" s="426"/>
      <c r="UV5" s="426"/>
      <c r="UW5" s="426"/>
      <c r="UX5" s="426"/>
      <c r="UY5" s="426"/>
    </row>
    <row r="6" spans="1:571" x14ac:dyDescent="0.25">
      <c r="A6" s="426"/>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c r="UJ6" s="426"/>
      <c r="UK6" s="426"/>
      <c r="UL6" s="426"/>
      <c r="UM6" s="426"/>
      <c r="UN6" s="426"/>
      <c r="UO6" s="426"/>
      <c r="UP6" s="426"/>
      <c r="UQ6" s="426"/>
      <c r="UR6" s="426"/>
      <c r="US6" s="426"/>
      <c r="UT6" s="426"/>
      <c r="UU6" s="426"/>
      <c r="UV6" s="426"/>
      <c r="UW6" s="426"/>
      <c r="UX6" s="426"/>
      <c r="UY6" s="426"/>
    </row>
    <row r="7" spans="1:571" x14ac:dyDescent="0.25">
      <c r="A7" s="426"/>
      <c r="B7" s="426"/>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c r="UJ7" s="426"/>
      <c r="UK7" s="426"/>
      <c r="UL7" s="426"/>
      <c r="UM7" s="426"/>
      <c r="UN7" s="426"/>
      <c r="UO7" s="426"/>
      <c r="UP7" s="426"/>
      <c r="UQ7" s="426"/>
      <c r="UR7" s="426"/>
      <c r="US7" s="426"/>
      <c r="UT7" s="426"/>
      <c r="UU7" s="426"/>
      <c r="UV7" s="426"/>
      <c r="UW7" s="426"/>
      <c r="UX7" s="426"/>
      <c r="UY7" s="426"/>
    </row>
    <row r="8" spans="1:571" x14ac:dyDescent="0.25">
      <c r="A8" s="426"/>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c r="UJ8" s="426"/>
      <c r="UK8" s="426"/>
      <c r="UL8" s="426"/>
      <c r="UM8" s="426"/>
      <c r="UN8" s="426"/>
      <c r="UO8" s="426"/>
      <c r="UP8" s="426"/>
      <c r="UQ8" s="426"/>
      <c r="UR8" s="426"/>
      <c r="US8" s="426"/>
      <c r="UT8" s="426"/>
      <c r="UU8" s="426"/>
      <c r="UV8" s="426"/>
      <c r="UW8" s="426"/>
      <c r="UX8" s="426"/>
      <c r="UY8" s="426"/>
    </row>
    <row r="9" spans="1:571" x14ac:dyDescent="0.25">
      <c r="A9" s="426"/>
      <c r="B9" s="426"/>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c r="UJ9" s="426"/>
      <c r="UK9" s="426"/>
      <c r="UL9" s="426"/>
      <c r="UM9" s="426"/>
      <c r="UN9" s="426"/>
      <c r="UO9" s="426"/>
      <c r="UP9" s="426"/>
      <c r="UQ9" s="426"/>
      <c r="UR9" s="426"/>
      <c r="US9" s="426"/>
      <c r="UT9" s="426"/>
      <c r="UU9" s="426"/>
      <c r="UV9" s="426"/>
      <c r="UW9" s="426"/>
      <c r="UX9" s="426"/>
      <c r="UY9" s="426"/>
    </row>
    <row r="10" spans="1:571" ht="15.75" customHeight="1" thickBot="1" x14ac:dyDescent="0.3">
      <c r="A10" s="426"/>
      <c r="B10" s="415"/>
      <c r="C10" s="426"/>
      <c r="K10" s="540" t="s">
        <v>709</v>
      </c>
      <c r="L10" s="540"/>
      <c r="M10" s="540"/>
      <c r="N10" s="540"/>
      <c r="O10" s="540"/>
      <c r="P10" s="540"/>
      <c r="Q10" s="540"/>
      <c r="R10" s="540"/>
      <c r="S10" s="540"/>
      <c r="T10" s="540"/>
      <c r="U10" s="540"/>
      <c r="V10" s="540"/>
      <c r="W10" s="540"/>
      <c r="X10" s="540"/>
      <c r="Y10" s="540"/>
      <c r="Z10" s="540"/>
      <c r="AA10" s="540"/>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c r="UJ10" s="426"/>
      <c r="UK10" s="426"/>
      <c r="UL10" s="426"/>
      <c r="UM10" s="426"/>
      <c r="UN10" s="426"/>
      <c r="UO10" s="426"/>
      <c r="UP10" s="426"/>
      <c r="UQ10" s="426"/>
      <c r="UR10" s="426"/>
      <c r="US10" s="426"/>
      <c r="UT10" s="426"/>
      <c r="UU10" s="426"/>
      <c r="UV10" s="426"/>
      <c r="UW10" s="426"/>
      <c r="UX10" s="426"/>
      <c r="UY10" s="426"/>
    </row>
    <row r="11" spans="1:571" ht="79.5" thickBot="1" x14ac:dyDescent="0.3">
      <c r="A11" s="345"/>
      <c r="B11" s="301" t="s">
        <v>710</v>
      </c>
      <c r="C11" s="182" t="s">
        <v>711</v>
      </c>
      <c r="D11" s="183" t="s">
        <v>703</v>
      </c>
      <c r="E11" s="198" t="s">
        <v>712</v>
      </c>
      <c r="F11" s="183" t="s">
        <v>713</v>
      </c>
      <c r="G11" s="183" t="s">
        <v>714</v>
      </c>
      <c r="H11" s="183" t="s">
        <v>715</v>
      </c>
      <c r="I11" s="198" t="s">
        <v>716</v>
      </c>
      <c r="J11" s="183" t="s">
        <v>717</v>
      </c>
      <c r="K11" s="316" t="s">
        <v>49</v>
      </c>
      <c r="L11" s="316" t="s">
        <v>51</v>
      </c>
      <c r="M11" s="316" t="s">
        <v>53</v>
      </c>
      <c r="N11" s="316" t="s">
        <v>57</v>
      </c>
      <c r="O11" s="316" t="s">
        <v>60</v>
      </c>
      <c r="P11" s="316" t="s">
        <v>63</v>
      </c>
      <c r="Q11" s="316" t="s">
        <v>66</v>
      </c>
      <c r="R11" s="316" t="s">
        <v>718</v>
      </c>
      <c r="S11" s="316" t="s">
        <v>69</v>
      </c>
      <c r="T11" s="316" t="s">
        <v>72</v>
      </c>
      <c r="U11" s="316" t="s">
        <v>74</v>
      </c>
      <c r="V11" s="316" t="s">
        <v>75</v>
      </c>
      <c r="W11" s="316" t="s">
        <v>78</v>
      </c>
      <c r="X11" s="316" t="s">
        <v>79</v>
      </c>
      <c r="Y11" s="316" t="s">
        <v>80</v>
      </c>
      <c r="Z11" s="316" t="s">
        <v>81</v>
      </c>
      <c r="AA11" s="316" t="s">
        <v>82</v>
      </c>
      <c r="AB11" s="315" t="s">
        <v>719</v>
      </c>
      <c r="AC11" s="198" t="s">
        <v>720</v>
      </c>
      <c r="AD11" s="198" t="s">
        <v>721</v>
      </c>
      <c r="AE11" s="198" t="s">
        <v>722</v>
      </c>
      <c r="AF11" s="198" t="s">
        <v>723</v>
      </c>
      <c r="AG11" s="198" t="s">
        <v>724</v>
      </c>
      <c r="AH11" s="198" t="s">
        <v>725</v>
      </c>
      <c r="AI11" s="198" t="s">
        <v>726</v>
      </c>
      <c r="AJ11" s="198" t="s">
        <v>727</v>
      </c>
      <c r="AK11" s="198" t="s">
        <v>728</v>
      </c>
      <c r="AL11" s="198" t="s">
        <v>729</v>
      </c>
      <c r="AM11" s="198" t="s">
        <v>730</v>
      </c>
      <c r="AN11" s="198" t="s">
        <v>731</v>
      </c>
      <c r="AO11" s="198" t="s">
        <v>732</v>
      </c>
      <c r="AP11" s="198" t="s">
        <v>733</v>
      </c>
      <c r="AQ11" s="198" t="s">
        <v>734</v>
      </c>
      <c r="AR11" s="198" t="s">
        <v>68</v>
      </c>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c r="UJ11" s="426"/>
      <c r="UK11" s="426"/>
      <c r="UL11" s="426"/>
      <c r="UM11" s="426"/>
      <c r="UN11" s="426"/>
      <c r="UO11" s="426"/>
      <c r="UP11" s="426"/>
      <c r="UQ11" s="426"/>
      <c r="UR11" s="426"/>
      <c r="US11" s="426"/>
      <c r="UT11" s="426"/>
      <c r="UU11" s="426"/>
      <c r="UV11" s="426"/>
      <c r="UW11" s="426"/>
      <c r="UX11" s="426"/>
      <c r="UY11" s="426"/>
    </row>
    <row r="12" spans="1:571" x14ac:dyDescent="0.25">
      <c r="A12" s="344"/>
      <c r="B12" s="432" t="s">
        <v>148</v>
      </c>
      <c r="C12" s="178" t="s">
        <v>735</v>
      </c>
      <c r="D12" s="179">
        <f>D13+D47+D83+D89+D96</f>
        <v>0</v>
      </c>
      <c r="E12" s="179">
        <f>E13+E47+E83+E89+E96</f>
        <v>1599309.8616666663</v>
      </c>
      <c r="F12" s="179">
        <f t="shared" ref="F12:F106" si="0">D12+E12</f>
        <v>1599309.8616666663</v>
      </c>
      <c r="G12" s="179">
        <f>G13+G47+G83+G89+G96</f>
        <v>0</v>
      </c>
      <c r="H12" s="179">
        <f>F12-G12</f>
        <v>1599309.8616666663</v>
      </c>
      <c r="I12" s="179">
        <f>I13+I47+I83+I89+I96</f>
        <v>0</v>
      </c>
      <c r="J12" s="179">
        <f>F12-I12</f>
        <v>1599309.8616666663</v>
      </c>
      <c r="K12" s="179">
        <f t="shared" ref="K12:AD12" si="1">K13+K47+K83+K89+K96</f>
        <v>0</v>
      </c>
      <c r="L12" s="179">
        <f t="shared" si="1"/>
        <v>0</v>
      </c>
      <c r="M12" s="179">
        <f t="shared" si="1"/>
        <v>0</v>
      </c>
      <c r="N12" s="179">
        <f t="shared" si="1"/>
        <v>0</v>
      </c>
      <c r="O12" s="179">
        <f t="shared" si="1"/>
        <v>0</v>
      </c>
      <c r="P12" s="179">
        <f t="shared" si="1"/>
        <v>0</v>
      </c>
      <c r="Q12" s="179">
        <f t="shared" si="1"/>
        <v>0</v>
      </c>
      <c r="R12" s="179">
        <f t="shared" si="1"/>
        <v>0</v>
      </c>
      <c r="S12" s="179">
        <f t="shared" si="1"/>
        <v>0</v>
      </c>
      <c r="T12" s="179">
        <f t="shared" ref="T12" si="2">T13+T47+T83+T89+T96</f>
        <v>1374510.1949999998</v>
      </c>
      <c r="U12" s="179">
        <f t="shared" si="1"/>
        <v>224799.66666666669</v>
      </c>
      <c r="V12" s="179">
        <f t="shared" si="1"/>
        <v>0</v>
      </c>
      <c r="W12" s="179">
        <f t="shared" si="1"/>
        <v>0</v>
      </c>
      <c r="X12" s="179">
        <f t="shared" si="1"/>
        <v>0</v>
      </c>
      <c r="Y12" s="179">
        <f t="shared" ref="Y12:Z12" si="3">Y13+Y47+Y83+Y89+Y96</f>
        <v>0</v>
      </c>
      <c r="Z12" s="179">
        <f t="shared" si="3"/>
        <v>0</v>
      </c>
      <c r="AA12" s="179">
        <f t="shared" si="1"/>
        <v>0</v>
      </c>
      <c r="AB12" s="179">
        <f t="shared" si="1"/>
        <v>1166708.9233333331</v>
      </c>
      <c r="AC12" s="179">
        <f t="shared" si="1"/>
        <v>200497</v>
      </c>
      <c r="AD12" s="179">
        <f t="shared" si="1"/>
        <v>221246.35499999998</v>
      </c>
      <c r="AE12" s="179">
        <f>AB12+AC12+AD12</f>
        <v>1588452.2783333331</v>
      </c>
      <c r="AF12" s="179">
        <f>AF13+AF47+AF83+AF89+AF96</f>
        <v>0</v>
      </c>
      <c r="AG12" s="179">
        <f>AG13+AG47+AG83+AG89+AG96</f>
        <v>0</v>
      </c>
      <c r="AH12" s="179">
        <f>AH13+AH47+AH83+AH89+AH96</f>
        <v>0</v>
      </c>
      <c r="AI12" s="179">
        <f>AF12+AG12+AH12</f>
        <v>0</v>
      </c>
      <c r="AJ12" s="179">
        <f>AJ13+AJ47+AJ83+AJ89+AJ96</f>
        <v>10857.583333333334</v>
      </c>
      <c r="AK12" s="179">
        <f>AK13+AK47+AK83+AK89+AK96</f>
        <v>0</v>
      </c>
      <c r="AL12" s="179">
        <f>AL13+AL47+AL83+AL89+AL96</f>
        <v>0</v>
      </c>
      <c r="AM12" s="179">
        <f>AJ12+AK12+AL12</f>
        <v>10857.583333333334</v>
      </c>
      <c r="AN12" s="179">
        <f>AN13+AN47+AN83+AN89+AN96</f>
        <v>0</v>
      </c>
      <c r="AO12" s="179">
        <f>AO13+AO47+AO83+AO89+AO96</f>
        <v>0</v>
      </c>
      <c r="AP12" s="179">
        <f>AP13+AP47+AP83+AP89+AP96</f>
        <v>0</v>
      </c>
      <c r="AQ12" s="179">
        <f>AN12+AO12+AP12</f>
        <v>0</v>
      </c>
      <c r="AR12" s="179">
        <f>AE12+AI12+AM12+AQ12</f>
        <v>1599309.8616666663</v>
      </c>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c r="UJ12" s="426"/>
      <c r="UK12" s="426"/>
      <c r="UL12" s="426"/>
      <c r="UM12" s="426"/>
      <c r="UN12" s="426"/>
      <c r="UO12" s="426"/>
      <c r="UP12" s="426"/>
      <c r="UQ12" s="426"/>
      <c r="UR12" s="426"/>
      <c r="US12" s="426"/>
      <c r="UT12" s="426"/>
      <c r="UU12" s="426"/>
      <c r="UV12" s="426"/>
      <c r="UW12" s="426"/>
      <c r="UX12" s="426"/>
      <c r="UY12" s="426"/>
    </row>
    <row r="13" spans="1:571" x14ac:dyDescent="0.25">
      <c r="A13" s="426"/>
      <c r="B13" s="433" t="s">
        <v>149</v>
      </c>
      <c r="C13" s="180" t="s">
        <v>736</v>
      </c>
      <c r="D13" s="181">
        <f>SUM(D14:D46)</f>
        <v>0</v>
      </c>
      <c r="E13" s="181">
        <f>SUM(E14:E46)</f>
        <v>1286409.1949999998</v>
      </c>
      <c r="F13" s="181">
        <f t="shared" si="0"/>
        <v>1286409.1949999998</v>
      </c>
      <c r="G13" s="181">
        <f>SUM(G14:G46)</f>
        <v>0</v>
      </c>
      <c r="H13" s="181">
        <f t="shared" ref="H13:H220" si="4">F13-G13</f>
        <v>1286409.1949999998</v>
      </c>
      <c r="I13" s="181">
        <f>SUM(I14:I46)</f>
        <v>0</v>
      </c>
      <c r="J13" s="181">
        <f t="shared" ref="J13:J220" si="5">F13-I13</f>
        <v>1286409.1949999998</v>
      </c>
      <c r="K13" s="181">
        <f t="shared" ref="K13:AD13" si="6">SUM(K14:K46)</f>
        <v>0</v>
      </c>
      <c r="L13" s="181">
        <f t="shared" si="6"/>
        <v>0</v>
      </c>
      <c r="M13" s="181">
        <f t="shared" si="6"/>
        <v>0</v>
      </c>
      <c r="N13" s="181">
        <f t="shared" si="6"/>
        <v>0</v>
      </c>
      <c r="O13" s="181">
        <f t="shared" si="6"/>
        <v>0</v>
      </c>
      <c r="P13" s="181">
        <f t="shared" si="6"/>
        <v>0</v>
      </c>
      <c r="Q13" s="181">
        <f t="shared" si="6"/>
        <v>0</v>
      </c>
      <c r="R13" s="181">
        <f t="shared" si="6"/>
        <v>0</v>
      </c>
      <c r="S13" s="181">
        <f t="shared" si="6"/>
        <v>0</v>
      </c>
      <c r="T13" s="181">
        <f t="shared" ref="T13" si="7">SUM(T14:T46)</f>
        <v>1286409.1949999998</v>
      </c>
      <c r="U13" s="181">
        <f t="shared" si="6"/>
        <v>0</v>
      </c>
      <c r="V13" s="181">
        <f t="shared" si="6"/>
        <v>0</v>
      </c>
      <c r="W13" s="181">
        <f t="shared" si="6"/>
        <v>0</v>
      </c>
      <c r="X13" s="181">
        <f t="shared" si="6"/>
        <v>0</v>
      </c>
      <c r="Y13" s="181">
        <f t="shared" ref="Y13:Z13" si="8">SUM(Y14:Y46)</f>
        <v>0</v>
      </c>
      <c r="Z13" s="181">
        <f t="shared" si="8"/>
        <v>0</v>
      </c>
      <c r="AA13" s="181">
        <f t="shared" si="6"/>
        <v>0</v>
      </c>
      <c r="AB13" s="181">
        <f t="shared" si="6"/>
        <v>1143474.8399999999</v>
      </c>
      <c r="AC13" s="181">
        <f t="shared" si="6"/>
        <v>0</v>
      </c>
      <c r="AD13" s="181">
        <f t="shared" si="6"/>
        <v>142934.35499999998</v>
      </c>
      <c r="AE13" s="181">
        <f t="shared" ref="AE13:AE220" si="9">AB13+AC13+AD13</f>
        <v>1286409.1949999998</v>
      </c>
      <c r="AF13" s="181">
        <f>SUM(AF14:AF46)</f>
        <v>0</v>
      </c>
      <c r="AG13" s="181">
        <f>SUM(AG14:AG46)</f>
        <v>0</v>
      </c>
      <c r="AH13" s="181">
        <f>SUM(AH14:AH46)</f>
        <v>0</v>
      </c>
      <c r="AI13" s="181">
        <f t="shared" ref="AI13:AI220" si="10">AF13+AG13+AH13</f>
        <v>0</v>
      </c>
      <c r="AJ13" s="181">
        <f>SUM(AJ14:AJ46)</f>
        <v>0</v>
      </c>
      <c r="AK13" s="181">
        <f>SUM(AK14:AK46)</f>
        <v>0</v>
      </c>
      <c r="AL13" s="181">
        <f>SUM(AL14:AL46)</f>
        <v>0</v>
      </c>
      <c r="AM13" s="181">
        <f t="shared" ref="AM13:AM220" si="11">AJ13+AK13+AL13</f>
        <v>0</v>
      </c>
      <c r="AN13" s="181">
        <f>SUM(AN14:AN46)</f>
        <v>0</v>
      </c>
      <c r="AO13" s="181">
        <f>SUM(AO14:AO46)</f>
        <v>0</v>
      </c>
      <c r="AP13" s="181">
        <f>SUM(AP14:AP46)</f>
        <v>0</v>
      </c>
      <c r="AQ13" s="181">
        <f t="shared" ref="AQ13:AQ220" si="12">AN13+AO13+AP13</f>
        <v>0</v>
      </c>
      <c r="AR13" s="181">
        <f t="shared" ref="AR13:AR220" si="13">AE13+AI13+AM13+AQ13</f>
        <v>1286409.1949999998</v>
      </c>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c r="UJ13" s="426"/>
      <c r="UK13" s="426"/>
      <c r="UL13" s="426"/>
      <c r="UM13" s="426"/>
      <c r="UN13" s="426"/>
      <c r="UO13" s="426"/>
      <c r="UP13" s="426"/>
      <c r="UQ13" s="426"/>
      <c r="UR13" s="426"/>
      <c r="US13" s="426"/>
      <c r="UT13" s="426"/>
      <c r="UU13" s="426"/>
      <c r="UV13" s="426"/>
      <c r="UW13" s="426"/>
      <c r="UX13" s="426"/>
      <c r="UY13" s="426"/>
    </row>
    <row r="14" spans="1:571" x14ac:dyDescent="0.25">
      <c r="A14" s="426"/>
      <c r="B14" s="430" t="s">
        <v>150</v>
      </c>
      <c r="C14" s="174" t="s">
        <v>737</v>
      </c>
      <c r="D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5">
        <f t="shared" si="0"/>
        <v>0</v>
      </c>
      <c r="G14" s="175"/>
      <c r="H14" s="175">
        <f t="shared" si="4"/>
        <v>0</v>
      </c>
      <c r="I14" s="175"/>
      <c r="J14" s="175">
        <f t="shared" si="5"/>
        <v>0</v>
      </c>
      <c r="K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5">
        <f t="shared" si="9"/>
        <v>0</v>
      </c>
      <c r="AF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5">
        <f t="shared" si="10"/>
        <v>0</v>
      </c>
      <c r="AJ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5">
        <f t="shared" si="11"/>
        <v>0</v>
      </c>
      <c r="AN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5">
        <f t="shared" si="12"/>
        <v>0</v>
      </c>
      <c r="AR14" s="175">
        <f t="shared" si="13"/>
        <v>0</v>
      </c>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c r="UJ14" s="426"/>
      <c r="UK14" s="426"/>
      <c r="UL14" s="426"/>
      <c r="UM14" s="426"/>
      <c r="UN14" s="426"/>
      <c r="UO14" s="426"/>
      <c r="UP14" s="426"/>
      <c r="UQ14" s="426"/>
      <c r="UR14" s="426"/>
      <c r="US14" s="426"/>
      <c r="UT14" s="426"/>
      <c r="UU14" s="426"/>
      <c r="UV14" s="426"/>
      <c r="UW14" s="426"/>
      <c r="UX14" s="426"/>
      <c r="UY14" s="426"/>
    </row>
    <row r="15" spans="1:571" x14ac:dyDescent="0.25">
      <c r="A15" s="426"/>
      <c r="B15" s="430" t="s">
        <v>151</v>
      </c>
      <c r="C15" s="174" t="s">
        <v>738</v>
      </c>
      <c r="D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1143474.8399999999</v>
      </c>
      <c r="F15" s="175">
        <f t="shared" si="0"/>
        <v>1143474.8399999999</v>
      </c>
      <c r="G15" s="175"/>
      <c r="H15" s="175">
        <f t="shared" si="4"/>
        <v>1143474.8399999999</v>
      </c>
      <c r="I15" s="175"/>
      <c r="J15" s="175">
        <f t="shared" si="5"/>
        <v>1143474.8399999999</v>
      </c>
      <c r="K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1143474.8399999999</v>
      </c>
      <c r="U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1143474.8399999999</v>
      </c>
      <c r="AC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5">
        <f t="shared" si="9"/>
        <v>1143474.8399999999</v>
      </c>
      <c r="AF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5">
        <f t="shared" si="10"/>
        <v>0</v>
      </c>
      <c r="AJ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5">
        <f t="shared" si="11"/>
        <v>0</v>
      </c>
      <c r="AN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5">
        <f t="shared" si="12"/>
        <v>0</v>
      </c>
      <c r="AR15" s="175">
        <f t="shared" si="13"/>
        <v>1143474.8399999999</v>
      </c>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c r="UJ15" s="426"/>
      <c r="UK15" s="426"/>
      <c r="UL15" s="426"/>
      <c r="UM15" s="426"/>
      <c r="UN15" s="426"/>
      <c r="UO15" s="426"/>
      <c r="UP15" s="426"/>
      <c r="UQ15" s="426"/>
      <c r="UR15" s="426"/>
      <c r="US15" s="426"/>
      <c r="UT15" s="426"/>
      <c r="UU15" s="426"/>
      <c r="UV15" s="426"/>
      <c r="UW15" s="426"/>
      <c r="UX15" s="426"/>
      <c r="UY15" s="426"/>
    </row>
    <row r="16" spans="1:571" x14ac:dyDescent="0.25">
      <c r="A16" s="426"/>
      <c r="B16" s="430" t="s">
        <v>152</v>
      </c>
      <c r="C16" s="174" t="s">
        <v>739</v>
      </c>
      <c r="D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5">
        <f t="shared" si="0"/>
        <v>0</v>
      </c>
      <c r="G16" s="175"/>
      <c r="H16" s="175">
        <f t="shared" si="4"/>
        <v>0</v>
      </c>
      <c r="I16" s="175"/>
      <c r="J16" s="175">
        <f t="shared" si="5"/>
        <v>0</v>
      </c>
      <c r="K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5">
        <f t="shared" si="9"/>
        <v>0</v>
      </c>
      <c r="AF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5">
        <f t="shared" si="10"/>
        <v>0</v>
      </c>
      <c r="AJ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5">
        <f t="shared" si="11"/>
        <v>0</v>
      </c>
      <c r="AN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5">
        <f t="shared" si="12"/>
        <v>0</v>
      </c>
      <c r="AR16" s="175">
        <f t="shared" si="13"/>
        <v>0</v>
      </c>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c r="UJ16" s="426"/>
      <c r="UK16" s="426"/>
      <c r="UL16" s="426"/>
      <c r="UM16" s="426"/>
      <c r="UN16" s="426"/>
      <c r="UO16" s="426"/>
      <c r="UP16" s="426"/>
      <c r="UQ16" s="426"/>
      <c r="UR16" s="426"/>
      <c r="US16" s="426"/>
      <c r="UT16" s="426"/>
      <c r="UU16" s="426"/>
      <c r="UV16" s="426"/>
      <c r="UW16" s="426"/>
      <c r="UX16" s="426"/>
      <c r="UY16" s="426"/>
    </row>
    <row r="17" spans="2:44" x14ac:dyDescent="0.25">
      <c r="B17" s="430" t="s">
        <v>153</v>
      </c>
      <c r="C17" s="174" t="s">
        <v>740</v>
      </c>
      <c r="D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5">
        <f t="shared" si="0"/>
        <v>0</v>
      </c>
      <c r="G17" s="175"/>
      <c r="H17" s="175">
        <f t="shared" si="4"/>
        <v>0</v>
      </c>
      <c r="I17" s="175"/>
      <c r="J17" s="175">
        <f t="shared" si="5"/>
        <v>0</v>
      </c>
      <c r="K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5">
        <f t="shared" si="9"/>
        <v>0</v>
      </c>
      <c r="AF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5">
        <f t="shared" si="10"/>
        <v>0</v>
      </c>
      <c r="AJ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5">
        <f t="shared" si="11"/>
        <v>0</v>
      </c>
      <c r="AN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5">
        <f t="shared" si="12"/>
        <v>0</v>
      </c>
      <c r="AR17" s="175">
        <f t="shared" si="13"/>
        <v>0</v>
      </c>
    </row>
    <row r="18" spans="2:44" x14ac:dyDescent="0.25">
      <c r="B18" s="430" t="s">
        <v>154</v>
      </c>
      <c r="C18" s="174" t="s">
        <v>741</v>
      </c>
      <c r="D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5">
        <f t="shared" si="0"/>
        <v>0</v>
      </c>
      <c r="G18" s="175"/>
      <c r="H18" s="175">
        <f t="shared" si="4"/>
        <v>0</v>
      </c>
      <c r="I18" s="175"/>
      <c r="J18" s="175">
        <f t="shared" si="5"/>
        <v>0</v>
      </c>
      <c r="K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5">
        <f t="shared" si="9"/>
        <v>0</v>
      </c>
      <c r="AF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5">
        <f t="shared" si="10"/>
        <v>0</v>
      </c>
      <c r="AJ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5">
        <f t="shared" si="11"/>
        <v>0</v>
      </c>
      <c r="AN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5">
        <f t="shared" si="12"/>
        <v>0</v>
      </c>
      <c r="AR18" s="175">
        <f t="shared" si="13"/>
        <v>0</v>
      </c>
    </row>
    <row r="19" spans="2:44" x14ac:dyDescent="0.25">
      <c r="B19" s="430" t="s">
        <v>155</v>
      </c>
      <c r="C19" s="174" t="s">
        <v>742</v>
      </c>
      <c r="D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5">
        <f t="shared" si="0"/>
        <v>0</v>
      </c>
      <c r="G19" s="175"/>
      <c r="H19" s="175">
        <f t="shared" si="4"/>
        <v>0</v>
      </c>
      <c r="I19" s="175"/>
      <c r="J19" s="175">
        <f t="shared" si="5"/>
        <v>0</v>
      </c>
      <c r="K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5">
        <f t="shared" si="9"/>
        <v>0</v>
      </c>
      <c r="AF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5">
        <f t="shared" si="10"/>
        <v>0</v>
      </c>
      <c r="AJ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5">
        <f t="shared" si="11"/>
        <v>0</v>
      </c>
      <c r="AN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5">
        <f t="shared" si="12"/>
        <v>0</v>
      </c>
      <c r="AR19" s="175">
        <f t="shared" si="13"/>
        <v>0</v>
      </c>
    </row>
    <row r="20" spans="2:44" x14ac:dyDescent="0.25">
      <c r="B20" s="430" t="s">
        <v>156</v>
      </c>
      <c r="C20" s="174" t="s">
        <v>743</v>
      </c>
      <c r="D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5">
        <f t="shared" si="0"/>
        <v>0</v>
      </c>
      <c r="G20" s="175"/>
      <c r="H20" s="175">
        <f t="shared" si="4"/>
        <v>0</v>
      </c>
      <c r="I20" s="175"/>
      <c r="J20" s="175">
        <f t="shared" si="5"/>
        <v>0</v>
      </c>
      <c r="K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5">
        <f t="shared" si="9"/>
        <v>0</v>
      </c>
      <c r="AF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5">
        <f t="shared" si="10"/>
        <v>0</v>
      </c>
      <c r="AJ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5">
        <f t="shared" si="11"/>
        <v>0</v>
      </c>
      <c r="AN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5">
        <f t="shared" si="12"/>
        <v>0</v>
      </c>
      <c r="AR20" s="175">
        <f t="shared" si="13"/>
        <v>0</v>
      </c>
    </row>
    <row r="21" spans="2:44" x14ac:dyDescent="0.25">
      <c r="B21" s="430" t="s">
        <v>157</v>
      </c>
      <c r="C21" s="174" t="s">
        <v>744</v>
      </c>
      <c r="D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5">
        <f t="shared" ref="F21:F46" si="14">D21+E21</f>
        <v>0</v>
      </c>
      <c r="G21" s="175"/>
      <c r="H21" s="175">
        <f t="shared" ref="H21:H46" si="15">F21-G21</f>
        <v>0</v>
      </c>
      <c r="I21" s="175"/>
      <c r="J21" s="175">
        <f t="shared" ref="J21:J46" si="16">F21-I21</f>
        <v>0</v>
      </c>
      <c r="K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5">
        <f t="shared" ref="AE21:AE47" si="17">AB21+AC21+AD21</f>
        <v>0</v>
      </c>
      <c r="AF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5">
        <f t="shared" ref="AI21:AI46" si="18">AF21+AG21+AH21</f>
        <v>0</v>
      </c>
      <c r="AJ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5">
        <f t="shared" ref="AM21:AM46" si="19">AJ21+AK21+AL21</f>
        <v>0</v>
      </c>
      <c r="AN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5">
        <f t="shared" ref="AQ21:AQ46" si="20">AN21+AO21+AP21</f>
        <v>0</v>
      </c>
      <c r="AR21" s="175">
        <f t="shared" ref="AR21:AR46" si="21">AE21+AI21+AM21+AQ21</f>
        <v>0</v>
      </c>
    </row>
    <row r="22" spans="2:44" x14ac:dyDescent="0.25">
      <c r="B22" s="430" t="s">
        <v>158</v>
      </c>
      <c r="C22" s="174" t="s">
        <v>745</v>
      </c>
      <c r="D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5">
        <f t="shared" ref="F22" si="22">D22+E22</f>
        <v>0</v>
      </c>
      <c r="G22" s="175"/>
      <c r="H22" s="175">
        <f t="shared" ref="H22" si="23">F22-G22</f>
        <v>0</v>
      </c>
      <c r="I22" s="175"/>
      <c r="J22" s="175">
        <f t="shared" ref="J22" si="24">F22-I22</f>
        <v>0</v>
      </c>
      <c r="K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5">
        <f t="shared" ref="AE22" si="25">AB22+AC22+AD22</f>
        <v>0</v>
      </c>
      <c r="AF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5">
        <f t="shared" ref="AI22" si="26">AF22+AG22+AH22</f>
        <v>0</v>
      </c>
      <c r="AJ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5">
        <f t="shared" ref="AM22" si="27">AJ22+AK22+AL22</f>
        <v>0</v>
      </c>
      <c r="AN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5">
        <f t="shared" ref="AQ22" si="28">AN22+AO22+AP22</f>
        <v>0</v>
      </c>
      <c r="AR22" s="175">
        <f t="shared" ref="AR22" si="29">AE22+AI22+AM22+AQ22</f>
        <v>0</v>
      </c>
    </row>
    <row r="23" spans="2:44" x14ac:dyDescent="0.25">
      <c r="B23" s="430" t="s">
        <v>159</v>
      </c>
      <c r="C23" s="174" t="s">
        <v>746</v>
      </c>
      <c r="D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5">
        <f t="shared" si="14"/>
        <v>0</v>
      </c>
      <c r="G23" s="175"/>
      <c r="H23" s="175">
        <f t="shared" si="15"/>
        <v>0</v>
      </c>
      <c r="I23" s="175"/>
      <c r="J23" s="175">
        <f t="shared" si="16"/>
        <v>0</v>
      </c>
      <c r="K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5">
        <f t="shared" si="17"/>
        <v>0</v>
      </c>
      <c r="AF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5">
        <f t="shared" si="18"/>
        <v>0</v>
      </c>
      <c r="AJ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5">
        <f t="shared" si="19"/>
        <v>0</v>
      </c>
      <c r="AN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5">
        <f t="shared" si="20"/>
        <v>0</v>
      </c>
      <c r="AR23" s="175">
        <f t="shared" si="21"/>
        <v>0</v>
      </c>
    </row>
    <row r="24" spans="2:44" x14ac:dyDescent="0.25">
      <c r="B24" s="430" t="s">
        <v>160</v>
      </c>
      <c r="C24" s="174" t="s">
        <v>747</v>
      </c>
      <c r="D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5">
        <f t="shared" ref="F24:F27" si="30">D24+E24</f>
        <v>0</v>
      </c>
      <c r="G24" s="175"/>
      <c r="H24" s="175">
        <f t="shared" ref="H24:H27" si="31">F24-G24</f>
        <v>0</v>
      </c>
      <c r="I24" s="175"/>
      <c r="J24" s="175">
        <f t="shared" ref="J24:J27" si="32">F24-I24</f>
        <v>0</v>
      </c>
      <c r="K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5">
        <f t="shared" ref="AE24:AE27" si="33">AB24+AC24+AD24</f>
        <v>0</v>
      </c>
      <c r="AF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5">
        <f t="shared" ref="AI24:AI27" si="34">AF24+AG24+AH24</f>
        <v>0</v>
      </c>
      <c r="AJ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5">
        <f t="shared" ref="AM24:AM27" si="35">AJ24+AK24+AL24</f>
        <v>0</v>
      </c>
      <c r="AN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5">
        <f t="shared" ref="AQ24:AQ27" si="36">AN24+AO24+AP24</f>
        <v>0</v>
      </c>
      <c r="AR24" s="175">
        <f t="shared" ref="AR24:AR27" si="37">AE24+AI24+AM24+AQ24</f>
        <v>0</v>
      </c>
    </row>
    <row r="25" spans="2:44" x14ac:dyDescent="0.25">
      <c r="B25" s="430" t="s">
        <v>161</v>
      </c>
      <c r="C25" s="174" t="s">
        <v>748</v>
      </c>
      <c r="D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5">
        <f t="shared" si="30"/>
        <v>0</v>
      </c>
      <c r="G25" s="175"/>
      <c r="H25" s="175">
        <f t="shared" si="31"/>
        <v>0</v>
      </c>
      <c r="I25" s="175"/>
      <c r="J25" s="175">
        <f t="shared" si="32"/>
        <v>0</v>
      </c>
      <c r="K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5">
        <f t="shared" si="33"/>
        <v>0</v>
      </c>
      <c r="AF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5">
        <f t="shared" si="34"/>
        <v>0</v>
      </c>
      <c r="AJ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5">
        <f t="shared" si="35"/>
        <v>0</v>
      </c>
      <c r="AN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5">
        <f t="shared" si="36"/>
        <v>0</v>
      </c>
      <c r="AR25" s="175">
        <f t="shared" si="37"/>
        <v>0</v>
      </c>
    </row>
    <row r="26" spans="2:44" x14ac:dyDescent="0.25">
      <c r="B26" s="430" t="s">
        <v>162</v>
      </c>
      <c r="C26" s="174" t="s">
        <v>749</v>
      </c>
      <c r="D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5">
        <f t="shared" si="30"/>
        <v>0</v>
      </c>
      <c r="G26" s="175"/>
      <c r="H26" s="175">
        <f t="shared" si="31"/>
        <v>0</v>
      </c>
      <c r="I26" s="175"/>
      <c r="J26" s="175">
        <f t="shared" si="32"/>
        <v>0</v>
      </c>
      <c r="K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5">
        <f t="shared" si="33"/>
        <v>0</v>
      </c>
      <c r="AF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5">
        <f t="shared" si="34"/>
        <v>0</v>
      </c>
      <c r="AJ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5">
        <f t="shared" si="35"/>
        <v>0</v>
      </c>
      <c r="AN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5">
        <f t="shared" si="36"/>
        <v>0</v>
      </c>
      <c r="AR26" s="175">
        <f t="shared" si="37"/>
        <v>0</v>
      </c>
    </row>
    <row r="27" spans="2:44" x14ac:dyDescent="0.25">
      <c r="B27" s="430" t="s">
        <v>163</v>
      </c>
      <c r="C27" s="174" t="s">
        <v>750</v>
      </c>
      <c r="D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5">
        <f t="shared" si="30"/>
        <v>0</v>
      </c>
      <c r="G27" s="175"/>
      <c r="H27" s="175">
        <f t="shared" si="31"/>
        <v>0</v>
      </c>
      <c r="I27" s="175"/>
      <c r="J27" s="175">
        <f t="shared" si="32"/>
        <v>0</v>
      </c>
      <c r="K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5">
        <f t="shared" si="33"/>
        <v>0</v>
      </c>
      <c r="AF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5">
        <f t="shared" si="34"/>
        <v>0</v>
      </c>
      <c r="AJ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5">
        <f t="shared" si="35"/>
        <v>0</v>
      </c>
      <c r="AN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5">
        <f t="shared" si="36"/>
        <v>0</v>
      </c>
      <c r="AR27" s="175">
        <f t="shared" si="37"/>
        <v>0</v>
      </c>
    </row>
    <row r="28" spans="2:44" x14ac:dyDescent="0.25">
      <c r="B28" s="430" t="s">
        <v>164</v>
      </c>
      <c r="C28" s="174" t="s">
        <v>751</v>
      </c>
      <c r="D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95289.569999999992</v>
      </c>
      <c r="F28" s="175">
        <f t="shared" si="14"/>
        <v>95289.569999999992</v>
      </c>
      <c r="G28" s="175"/>
      <c r="H28" s="175">
        <f t="shared" si="15"/>
        <v>95289.569999999992</v>
      </c>
      <c r="I28" s="175"/>
      <c r="J28" s="175">
        <f t="shared" si="16"/>
        <v>95289.569999999992</v>
      </c>
      <c r="K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95289.569999999992</v>
      </c>
      <c r="U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95289.569999999992</v>
      </c>
      <c r="AE28" s="175">
        <f t="shared" si="17"/>
        <v>95289.569999999992</v>
      </c>
      <c r="AF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5">
        <f t="shared" si="18"/>
        <v>0</v>
      </c>
      <c r="AJ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5">
        <f t="shared" si="19"/>
        <v>0</v>
      </c>
      <c r="AN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5">
        <f t="shared" si="20"/>
        <v>0</v>
      </c>
      <c r="AR28" s="175">
        <f t="shared" si="21"/>
        <v>95289.569999999992</v>
      </c>
    </row>
    <row r="29" spans="2:44" x14ac:dyDescent="0.25">
      <c r="B29" s="430" t="s">
        <v>165</v>
      </c>
      <c r="C29" s="174" t="s">
        <v>752</v>
      </c>
      <c r="D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47644.784999999996</v>
      </c>
      <c r="F29" s="175">
        <f t="shared" ref="F29:F30" si="38">D29+E29</f>
        <v>47644.784999999996</v>
      </c>
      <c r="G29" s="175"/>
      <c r="H29" s="175">
        <f t="shared" ref="H29:H30" si="39">F29-G29</f>
        <v>47644.784999999996</v>
      </c>
      <c r="I29" s="175"/>
      <c r="J29" s="175">
        <f t="shared" ref="J29:J30" si="40">F29-I29</f>
        <v>47644.784999999996</v>
      </c>
      <c r="K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47644.784999999996</v>
      </c>
      <c r="U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47644.784999999996</v>
      </c>
      <c r="AE29" s="175">
        <f t="shared" ref="AE29:AE30" si="41">AB29+AC29+AD29</f>
        <v>47644.784999999996</v>
      </c>
      <c r="AF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5">
        <f t="shared" ref="AI29:AI30" si="42">AF29+AG29+AH29</f>
        <v>0</v>
      </c>
      <c r="AJ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5">
        <f t="shared" ref="AM29:AM30" si="43">AJ29+AK29+AL29</f>
        <v>0</v>
      </c>
      <c r="AN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5">
        <f t="shared" ref="AQ29:AQ30" si="44">AN29+AO29+AP29</f>
        <v>0</v>
      </c>
      <c r="AR29" s="175">
        <f t="shared" ref="AR29:AR30" si="45">AE29+AI29+AM29+AQ29</f>
        <v>47644.784999999996</v>
      </c>
    </row>
    <row r="30" spans="2:44" x14ac:dyDescent="0.25">
      <c r="B30" s="430" t="s">
        <v>166</v>
      </c>
      <c r="C30" s="174" t="s">
        <v>753</v>
      </c>
      <c r="D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5">
        <f t="shared" si="38"/>
        <v>0</v>
      </c>
      <c r="G30" s="175"/>
      <c r="H30" s="175">
        <f t="shared" si="39"/>
        <v>0</v>
      </c>
      <c r="I30" s="175"/>
      <c r="J30" s="175">
        <f t="shared" si="40"/>
        <v>0</v>
      </c>
      <c r="K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5">
        <f t="shared" si="41"/>
        <v>0</v>
      </c>
      <c r="AF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5">
        <f t="shared" si="42"/>
        <v>0</v>
      </c>
      <c r="AJ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5">
        <f t="shared" si="43"/>
        <v>0</v>
      </c>
      <c r="AN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5">
        <f t="shared" si="44"/>
        <v>0</v>
      </c>
      <c r="AR30" s="175">
        <f t="shared" si="45"/>
        <v>0</v>
      </c>
    </row>
    <row r="31" spans="2:44" x14ac:dyDescent="0.25">
      <c r="B31" s="430" t="s">
        <v>167</v>
      </c>
      <c r="C31" s="174" t="s">
        <v>754</v>
      </c>
      <c r="D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5">
        <f t="shared" si="14"/>
        <v>0</v>
      </c>
      <c r="G31" s="175"/>
      <c r="H31" s="175">
        <f t="shared" si="15"/>
        <v>0</v>
      </c>
      <c r="I31" s="175"/>
      <c r="J31" s="175">
        <f t="shared" si="16"/>
        <v>0</v>
      </c>
      <c r="K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5">
        <f t="shared" si="17"/>
        <v>0</v>
      </c>
      <c r="AF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5">
        <f t="shared" si="18"/>
        <v>0</v>
      </c>
      <c r="AJ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5">
        <f t="shared" si="19"/>
        <v>0</v>
      </c>
      <c r="AN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5">
        <f t="shared" si="20"/>
        <v>0</v>
      </c>
      <c r="AR31" s="175">
        <f t="shared" si="21"/>
        <v>0</v>
      </c>
    </row>
    <row r="32" spans="2:44" x14ac:dyDescent="0.25">
      <c r="B32" s="430" t="s">
        <v>168</v>
      </c>
      <c r="C32" s="174" t="s">
        <v>755</v>
      </c>
      <c r="D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5">
        <f t="shared" si="14"/>
        <v>0</v>
      </c>
      <c r="G32" s="175"/>
      <c r="H32" s="175">
        <f t="shared" si="15"/>
        <v>0</v>
      </c>
      <c r="I32" s="175"/>
      <c r="J32" s="175">
        <f t="shared" si="16"/>
        <v>0</v>
      </c>
      <c r="K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5">
        <f t="shared" si="17"/>
        <v>0</v>
      </c>
      <c r="AF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5">
        <f t="shared" si="18"/>
        <v>0</v>
      </c>
      <c r="AJ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5">
        <f t="shared" si="19"/>
        <v>0</v>
      </c>
      <c r="AN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5">
        <f t="shared" si="20"/>
        <v>0</v>
      </c>
      <c r="AR32" s="175">
        <f t="shared" si="21"/>
        <v>0</v>
      </c>
    </row>
    <row r="33" spans="2:44" x14ac:dyDescent="0.25">
      <c r="B33" s="430" t="s">
        <v>169</v>
      </c>
      <c r="C33" s="174" t="s">
        <v>756</v>
      </c>
      <c r="D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5">
        <f t="shared" ref="F33:F34" si="46">D33+E33</f>
        <v>0</v>
      </c>
      <c r="G33" s="175"/>
      <c r="H33" s="175">
        <f t="shared" ref="H33:H34" si="47">F33-G33</f>
        <v>0</v>
      </c>
      <c r="I33" s="175"/>
      <c r="J33" s="175">
        <f t="shared" ref="J33:J34" si="48">F33-I33</f>
        <v>0</v>
      </c>
      <c r="K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5">
        <f t="shared" ref="AE33:AE34" si="49">AB33+AC33+AD33</f>
        <v>0</v>
      </c>
      <c r="AF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5">
        <f t="shared" ref="AI33:AI34" si="50">AF33+AG33+AH33</f>
        <v>0</v>
      </c>
      <c r="AJ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5">
        <f t="shared" ref="AM33:AM34" si="51">AJ33+AK33+AL33</f>
        <v>0</v>
      </c>
      <c r="AN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5">
        <f t="shared" ref="AQ33:AQ34" si="52">AN33+AO33+AP33</f>
        <v>0</v>
      </c>
      <c r="AR33" s="175">
        <f t="shared" ref="AR33:AR34" si="53">AE33+AI33+AM33+AQ33</f>
        <v>0</v>
      </c>
    </row>
    <row r="34" spans="2:44" x14ac:dyDescent="0.25">
      <c r="B34" s="430" t="s">
        <v>170</v>
      </c>
      <c r="C34" s="174" t="s">
        <v>757</v>
      </c>
      <c r="D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5">
        <f t="shared" si="46"/>
        <v>0</v>
      </c>
      <c r="G34" s="175"/>
      <c r="H34" s="175">
        <f t="shared" si="47"/>
        <v>0</v>
      </c>
      <c r="I34" s="175"/>
      <c r="J34" s="175">
        <f t="shared" si="48"/>
        <v>0</v>
      </c>
      <c r="K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5">
        <f t="shared" si="49"/>
        <v>0</v>
      </c>
      <c r="AF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5">
        <f t="shared" si="50"/>
        <v>0</v>
      </c>
      <c r="AJ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5">
        <f t="shared" si="51"/>
        <v>0</v>
      </c>
      <c r="AN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5">
        <f t="shared" si="52"/>
        <v>0</v>
      </c>
      <c r="AR34" s="175">
        <f t="shared" si="53"/>
        <v>0</v>
      </c>
    </row>
    <row r="35" spans="2:44" x14ac:dyDescent="0.25">
      <c r="B35" s="430" t="s">
        <v>171</v>
      </c>
      <c r="C35" s="174" t="s">
        <v>758</v>
      </c>
      <c r="D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5">
        <f t="shared" si="14"/>
        <v>0</v>
      </c>
      <c r="G35" s="175"/>
      <c r="H35" s="175">
        <f t="shared" si="15"/>
        <v>0</v>
      </c>
      <c r="I35" s="175"/>
      <c r="J35" s="175">
        <f t="shared" si="16"/>
        <v>0</v>
      </c>
      <c r="K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5">
        <f t="shared" si="17"/>
        <v>0</v>
      </c>
      <c r="AF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5">
        <f t="shared" si="18"/>
        <v>0</v>
      </c>
      <c r="AJ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5">
        <f t="shared" si="19"/>
        <v>0</v>
      </c>
      <c r="AN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5">
        <f t="shared" si="20"/>
        <v>0</v>
      </c>
      <c r="AR35" s="175">
        <f t="shared" si="21"/>
        <v>0</v>
      </c>
    </row>
    <row r="36" spans="2:44" x14ac:dyDescent="0.25">
      <c r="B36" s="430" t="s">
        <v>172</v>
      </c>
      <c r="C36" s="174" t="s">
        <v>759</v>
      </c>
      <c r="D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5">
        <f t="shared" ref="F36:F44" si="54">D36+E36</f>
        <v>0</v>
      </c>
      <c r="G36" s="175"/>
      <c r="H36" s="175">
        <f t="shared" ref="H36:H44" si="55">F36-G36</f>
        <v>0</v>
      </c>
      <c r="I36" s="175"/>
      <c r="J36" s="175">
        <f t="shared" ref="J36:J44" si="56">F36-I36</f>
        <v>0</v>
      </c>
      <c r="K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5">
        <f t="shared" ref="AE36:AE44" si="57">AB36+AC36+AD36</f>
        <v>0</v>
      </c>
      <c r="AF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5">
        <f t="shared" ref="AI36:AI44" si="58">AF36+AG36+AH36</f>
        <v>0</v>
      </c>
      <c r="AJ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5">
        <f t="shared" ref="AM36:AM44" si="59">AJ36+AK36+AL36</f>
        <v>0</v>
      </c>
      <c r="AN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5">
        <f t="shared" ref="AQ36:AQ44" si="60">AN36+AO36+AP36</f>
        <v>0</v>
      </c>
      <c r="AR36" s="175">
        <f t="shared" ref="AR36:AR44" si="61">AE36+AI36+AM36+AQ36</f>
        <v>0</v>
      </c>
    </row>
    <row r="37" spans="2:44" x14ac:dyDescent="0.25">
      <c r="B37" s="430" t="s">
        <v>173</v>
      </c>
      <c r="C37" s="174" t="s">
        <v>760</v>
      </c>
      <c r="D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5">
        <f t="shared" ref="F37" si="62">D37+E37</f>
        <v>0</v>
      </c>
      <c r="G37" s="175"/>
      <c r="H37" s="175">
        <f t="shared" ref="H37" si="63">F37-G37</f>
        <v>0</v>
      </c>
      <c r="I37" s="175"/>
      <c r="J37" s="175">
        <f t="shared" ref="J37" si="64">F37-I37</f>
        <v>0</v>
      </c>
      <c r="K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5">
        <f t="shared" ref="AE37" si="65">AB37+AC37+AD37</f>
        <v>0</v>
      </c>
      <c r="AF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5">
        <f t="shared" ref="AI37" si="66">AF37+AG37+AH37</f>
        <v>0</v>
      </c>
      <c r="AJ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5">
        <f t="shared" ref="AM37" si="67">AJ37+AK37+AL37</f>
        <v>0</v>
      </c>
      <c r="AN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5">
        <f t="shared" ref="AQ37" si="68">AN37+AO37+AP37</f>
        <v>0</v>
      </c>
      <c r="AR37" s="175">
        <f t="shared" ref="AR37" si="69">AE37+AI37+AM37+AQ37</f>
        <v>0</v>
      </c>
    </row>
    <row r="38" spans="2:44" x14ac:dyDescent="0.25">
      <c r="B38" s="430" t="s">
        <v>174</v>
      </c>
      <c r="C38" s="174" t="s">
        <v>761</v>
      </c>
      <c r="D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5">
        <f t="shared" si="54"/>
        <v>0</v>
      </c>
      <c r="G38" s="175"/>
      <c r="H38" s="175">
        <f t="shared" si="55"/>
        <v>0</v>
      </c>
      <c r="I38" s="175"/>
      <c r="J38" s="175">
        <f t="shared" si="56"/>
        <v>0</v>
      </c>
      <c r="K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5">
        <f t="shared" si="57"/>
        <v>0</v>
      </c>
      <c r="AF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5">
        <f t="shared" si="58"/>
        <v>0</v>
      </c>
      <c r="AJ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5">
        <f t="shared" si="59"/>
        <v>0</v>
      </c>
      <c r="AN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5">
        <f t="shared" si="60"/>
        <v>0</v>
      </c>
      <c r="AR38" s="175">
        <f t="shared" si="61"/>
        <v>0</v>
      </c>
    </row>
    <row r="39" spans="2:44" x14ac:dyDescent="0.25">
      <c r="B39" s="430" t="s">
        <v>175</v>
      </c>
      <c r="C39" s="174" t="s">
        <v>762</v>
      </c>
      <c r="D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5">
        <f t="shared" ref="F39:F43" si="70">D39+E39</f>
        <v>0</v>
      </c>
      <c r="G39" s="175"/>
      <c r="H39" s="175">
        <f t="shared" ref="H39:H43" si="71">F39-G39</f>
        <v>0</v>
      </c>
      <c r="I39" s="175"/>
      <c r="J39" s="175">
        <f t="shared" ref="J39:J43" si="72">F39-I39</f>
        <v>0</v>
      </c>
      <c r="K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5">
        <f t="shared" ref="AE39:AE43" si="73">AB39+AC39+AD39</f>
        <v>0</v>
      </c>
      <c r="AF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5">
        <f t="shared" ref="AI39:AI43" si="74">AF39+AG39+AH39</f>
        <v>0</v>
      </c>
      <c r="AJ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5">
        <f t="shared" ref="AM39:AM43" si="75">AJ39+AK39+AL39</f>
        <v>0</v>
      </c>
      <c r="AN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5">
        <f t="shared" ref="AQ39:AQ43" si="76">AN39+AO39+AP39</f>
        <v>0</v>
      </c>
      <c r="AR39" s="175">
        <f t="shared" ref="AR39:AR43" si="77">AE39+AI39+AM39+AQ39</f>
        <v>0</v>
      </c>
    </row>
    <row r="40" spans="2:44" x14ac:dyDescent="0.25">
      <c r="B40" s="430" t="s">
        <v>176</v>
      </c>
      <c r="C40" s="174" t="s">
        <v>763</v>
      </c>
      <c r="D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5">
        <f t="shared" ref="F40" si="78">D40+E40</f>
        <v>0</v>
      </c>
      <c r="G40" s="175"/>
      <c r="H40" s="175">
        <f t="shared" ref="H40" si="79">F40-G40</f>
        <v>0</v>
      </c>
      <c r="I40" s="175"/>
      <c r="J40" s="175">
        <f t="shared" ref="J40" si="80">F40-I40</f>
        <v>0</v>
      </c>
      <c r="K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5">
        <f t="shared" ref="AE40" si="81">AB40+AC40+AD40</f>
        <v>0</v>
      </c>
      <c r="AF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5">
        <f t="shared" ref="AI40" si="82">AF40+AG40+AH40</f>
        <v>0</v>
      </c>
      <c r="AJ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5">
        <f t="shared" ref="AM40" si="83">AJ40+AK40+AL40</f>
        <v>0</v>
      </c>
      <c r="AN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5">
        <f t="shared" ref="AQ40" si="84">AN40+AO40+AP40</f>
        <v>0</v>
      </c>
      <c r="AR40" s="175">
        <f t="shared" ref="AR40" si="85">AE40+AI40+AM40+AQ40</f>
        <v>0</v>
      </c>
    </row>
    <row r="41" spans="2:44" x14ac:dyDescent="0.25">
      <c r="B41" s="430" t="s">
        <v>177</v>
      </c>
      <c r="C41" s="174" t="s">
        <v>764</v>
      </c>
      <c r="D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5">
        <f t="shared" si="70"/>
        <v>0</v>
      </c>
      <c r="G41" s="175"/>
      <c r="H41" s="175">
        <f t="shared" si="71"/>
        <v>0</v>
      </c>
      <c r="I41" s="175"/>
      <c r="J41" s="175">
        <f t="shared" si="72"/>
        <v>0</v>
      </c>
      <c r="K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5">
        <f t="shared" si="73"/>
        <v>0</v>
      </c>
      <c r="AF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5">
        <f t="shared" si="74"/>
        <v>0</v>
      </c>
      <c r="AJ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5">
        <f t="shared" si="75"/>
        <v>0</v>
      </c>
      <c r="AN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5">
        <f t="shared" si="76"/>
        <v>0</v>
      </c>
      <c r="AR41" s="175">
        <f t="shared" si="77"/>
        <v>0</v>
      </c>
    </row>
    <row r="42" spans="2:44" x14ac:dyDescent="0.25">
      <c r="B42" s="430" t="s">
        <v>178</v>
      </c>
      <c r="C42" s="174" t="s">
        <v>765</v>
      </c>
      <c r="D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5">
        <f t="shared" ref="F42" si="86">D42+E42</f>
        <v>0</v>
      </c>
      <c r="G42" s="175"/>
      <c r="H42" s="175">
        <f t="shared" ref="H42" si="87">F42-G42</f>
        <v>0</v>
      </c>
      <c r="I42" s="175"/>
      <c r="J42" s="175">
        <f t="shared" ref="J42" si="88">F42-I42</f>
        <v>0</v>
      </c>
      <c r="K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5">
        <f t="shared" ref="AE42" si="89">AB42+AC42+AD42</f>
        <v>0</v>
      </c>
      <c r="AF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5">
        <f t="shared" ref="AI42" si="90">AF42+AG42+AH42</f>
        <v>0</v>
      </c>
      <c r="AJ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5">
        <f t="shared" ref="AM42" si="91">AJ42+AK42+AL42</f>
        <v>0</v>
      </c>
      <c r="AN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5">
        <f t="shared" ref="AQ42" si="92">AN42+AO42+AP42</f>
        <v>0</v>
      </c>
      <c r="AR42" s="175">
        <f t="shared" ref="AR42" si="93">AE42+AI42+AM42+AQ42</f>
        <v>0</v>
      </c>
    </row>
    <row r="43" spans="2:44" x14ac:dyDescent="0.25">
      <c r="B43" s="430" t="s">
        <v>179</v>
      </c>
      <c r="C43" s="174" t="s">
        <v>766</v>
      </c>
      <c r="D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5">
        <f t="shared" si="70"/>
        <v>0</v>
      </c>
      <c r="G43" s="175"/>
      <c r="H43" s="175">
        <f t="shared" si="71"/>
        <v>0</v>
      </c>
      <c r="I43" s="175"/>
      <c r="J43" s="175">
        <f t="shared" si="72"/>
        <v>0</v>
      </c>
      <c r="K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5">
        <f t="shared" si="73"/>
        <v>0</v>
      </c>
      <c r="AF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5">
        <f t="shared" si="74"/>
        <v>0</v>
      </c>
      <c r="AJ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5">
        <f t="shared" si="75"/>
        <v>0</v>
      </c>
      <c r="AN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5">
        <f t="shared" si="76"/>
        <v>0</v>
      </c>
      <c r="AR43" s="175">
        <f t="shared" si="77"/>
        <v>0</v>
      </c>
    </row>
    <row r="44" spans="2:44" x14ac:dyDescent="0.25">
      <c r="B44" s="430" t="s">
        <v>180</v>
      </c>
      <c r="C44" s="174" t="s">
        <v>767</v>
      </c>
      <c r="D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5">
        <f t="shared" si="54"/>
        <v>0</v>
      </c>
      <c r="G44" s="175"/>
      <c r="H44" s="175">
        <f t="shared" si="55"/>
        <v>0</v>
      </c>
      <c r="I44" s="175"/>
      <c r="J44" s="175">
        <f t="shared" si="56"/>
        <v>0</v>
      </c>
      <c r="K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5">
        <f t="shared" si="57"/>
        <v>0</v>
      </c>
      <c r="AF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5">
        <f t="shared" si="58"/>
        <v>0</v>
      </c>
      <c r="AJ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5">
        <f t="shared" si="59"/>
        <v>0</v>
      </c>
      <c r="AN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5">
        <f t="shared" si="60"/>
        <v>0</v>
      </c>
      <c r="AR44" s="175">
        <f t="shared" si="61"/>
        <v>0</v>
      </c>
    </row>
    <row r="45" spans="2:44" x14ac:dyDescent="0.25">
      <c r="B45" s="430" t="s">
        <v>181</v>
      </c>
      <c r="C45" s="174" t="s">
        <v>768</v>
      </c>
      <c r="D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5">
        <f t="shared" ref="F45" si="94">D45+E45</f>
        <v>0</v>
      </c>
      <c r="G45" s="175"/>
      <c r="H45" s="175">
        <f t="shared" ref="H45" si="95">F45-G45</f>
        <v>0</v>
      </c>
      <c r="I45" s="175"/>
      <c r="J45" s="175">
        <f t="shared" ref="J45" si="96">F45-I45</f>
        <v>0</v>
      </c>
      <c r="K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5">
        <f t="shared" ref="AE45" si="97">AB45+AC45+AD45</f>
        <v>0</v>
      </c>
      <c r="AF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5">
        <f t="shared" ref="AI45" si="98">AF45+AG45+AH45</f>
        <v>0</v>
      </c>
      <c r="AJ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5">
        <f t="shared" ref="AM45" si="99">AJ45+AK45+AL45</f>
        <v>0</v>
      </c>
      <c r="AN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5">
        <f t="shared" ref="AQ45" si="100">AN45+AO45+AP45</f>
        <v>0</v>
      </c>
      <c r="AR45" s="175">
        <f t="shared" ref="AR45" si="101">AE45+AI45+AM45+AQ45</f>
        <v>0</v>
      </c>
    </row>
    <row r="46" spans="2:44" x14ac:dyDescent="0.25">
      <c r="B46" s="430" t="s">
        <v>182</v>
      </c>
      <c r="C46" s="174" t="s">
        <v>769</v>
      </c>
      <c r="D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5">
        <f t="shared" si="14"/>
        <v>0</v>
      </c>
      <c r="G46" s="175"/>
      <c r="H46" s="175">
        <f t="shared" si="15"/>
        <v>0</v>
      </c>
      <c r="I46" s="175"/>
      <c r="J46" s="175">
        <f t="shared" si="16"/>
        <v>0</v>
      </c>
      <c r="K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5">
        <f t="shared" si="17"/>
        <v>0</v>
      </c>
      <c r="AF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5">
        <f t="shared" si="18"/>
        <v>0</v>
      </c>
      <c r="AJ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5">
        <f t="shared" si="19"/>
        <v>0</v>
      </c>
      <c r="AN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5">
        <f t="shared" si="20"/>
        <v>0</v>
      </c>
      <c r="AR46" s="175">
        <f t="shared" si="21"/>
        <v>0</v>
      </c>
    </row>
    <row r="47" spans="2:44" x14ac:dyDescent="0.25">
      <c r="B47" s="433" t="s">
        <v>183</v>
      </c>
      <c r="C47" s="180" t="s">
        <v>770</v>
      </c>
      <c r="D47" s="181">
        <f>SUM(D48:D82)</f>
        <v>0</v>
      </c>
      <c r="E47" s="181">
        <f>SUM(E48:E82)</f>
        <v>312900.66666666663</v>
      </c>
      <c r="F47" s="181">
        <f t="shared" si="0"/>
        <v>312900.66666666663</v>
      </c>
      <c r="G47" s="181">
        <f>SUM(G48:G82)</f>
        <v>0</v>
      </c>
      <c r="H47" s="181">
        <f t="shared" si="4"/>
        <v>312900.66666666663</v>
      </c>
      <c r="I47" s="181">
        <f t="shared" ref="I47:AD47" si="102">SUM(I48:I82)</f>
        <v>0</v>
      </c>
      <c r="J47" s="181">
        <f t="shared" si="102"/>
        <v>312900.66666666663</v>
      </c>
      <c r="K47" s="181">
        <f t="shared" si="102"/>
        <v>0</v>
      </c>
      <c r="L47" s="181">
        <f t="shared" si="102"/>
        <v>0</v>
      </c>
      <c r="M47" s="181">
        <f t="shared" si="102"/>
        <v>0</v>
      </c>
      <c r="N47" s="181">
        <f t="shared" si="102"/>
        <v>0</v>
      </c>
      <c r="O47" s="181">
        <f t="shared" si="102"/>
        <v>0</v>
      </c>
      <c r="P47" s="181">
        <f t="shared" si="102"/>
        <v>0</v>
      </c>
      <c r="Q47" s="181">
        <f t="shared" si="102"/>
        <v>0</v>
      </c>
      <c r="R47" s="181">
        <f t="shared" si="102"/>
        <v>0</v>
      </c>
      <c r="S47" s="181">
        <f t="shared" si="102"/>
        <v>0</v>
      </c>
      <c r="T47" s="181">
        <f t="shared" ref="T47" si="103">SUM(T48:T82)</f>
        <v>88101</v>
      </c>
      <c r="U47" s="181">
        <f t="shared" si="102"/>
        <v>224799.66666666669</v>
      </c>
      <c r="V47" s="181">
        <f t="shared" si="102"/>
        <v>0</v>
      </c>
      <c r="W47" s="181">
        <f t="shared" si="102"/>
        <v>0</v>
      </c>
      <c r="X47" s="181">
        <f t="shared" si="102"/>
        <v>0</v>
      </c>
      <c r="Y47" s="181">
        <f t="shared" ref="Y47:Z47" si="104">SUM(Y48:Y82)</f>
        <v>0</v>
      </c>
      <c r="Z47" s="181">
        <f t="shared" si="104"/>
        <v>0</v>
      </c>
      <c r="AA47" s="181">
        <f t="shared" si="102"/>
        <v>0</v>
      </c>
      <c r="AB47" s="181">
        <f t="shared" si="102"/>
        <v>23234.083333333336</v>
      </c>
      <c r="AC47" s="181">
        <f t="shared" si="102"/>
        <v>200497</v>
      </c>
      <c r="AD47" s="181">
        <f t="shared" si="102"/>
        <v>78312</v>
      </c>
      <c r="AE47" s="181">
        <f t="shared" si="17"/>
        <v>302043.08333333337</v>
      </c>
      <c r="AF47" s="181">
        <f>SUM(AF48:AF82)</f>
        <v>0</v>
      </c>
      <c r="AG47" s="181">
        <f>SUM(AG48:AG82)</f>
        <v>0</v>
      </c>
      <c r="AH47" s="181">
        <f>SUM(AH48:AH82)</f>
        <v>0</v>
      </c>
      <c r="AI47" s="181">
        <f t="shared" si="10"/>
        <v>0</v>
      </c>
      <c r="AJ47" s="181">
        <f>SUM(AJ48:AJ82)</f>
        <v>10857.583333333334</v>
      </c>
      <c r="AK47" s="181">
        <f>SUM(AK48:AK82)</f>
        <v>0</v>
      </c>
      <c r="AL47" s="181">
        <f>SUM(AL48:AL82)</f>
        <v>0</v>
      </c>
      <c r="AM47" s="181">
        <f t="shared" si="11"/>
        <v>10857.583333333334</v>
      </c>
      <c r="AN47" s="181">
        <f>SUM(AN48:AN82)</f>
        <v>0</v>
      </c>
      <c r="AO47" s="181">
        <f>SUM(AO48:AO82)</f>
        <v>0</v>
      </c>
      <c r="AP47" s="181">
        <f>SUM(AP48:AP82)</f>
        <v>0</v>
      </c>
      <c r="AQ47" s="181">
        <f t="shared" si="12"/>
        <v>0</v>
      </c>
      <c r="AR47" s="181">
        <f t="shared" si="13"/>
        <v>312900.66666666669</v>
      </c>
    </row>
    <row r="48" spans="2:44" x14ac:dyDescent="0.25">
      <c r="B48" s="430" t="s">
        <v>184</v>
      </c>
      <c r="C48" s="174" t="s">
        <v>771</v>
      </c>
      <c r="D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5">
        <f t="shared" ref="F48" si="105">D48+E48</f>
        <v>0</v>
      </c>
      <c r="G48" s="175"/>
      <c r="H48" s="175">
        <f t="shared" ref="H48" si="106">F48-G48</f>
        <v>0</v>
      </c>
      <c r="I48" s="175"/>
      <c r="J48" s="175">
        <f t="shared" ref="J48" si="107">F48-I48</f>
        <v>0</v>
      </c>
      <c r="K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5">
        <f t="shared" ref="AE48" si="108">AB48+AC48+AD48</f>
        <v>0</v>
      </c>
      <c r="AF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5">
        <f t="shared" ref="AI48" si="109">AF48+AG48+AH48</f>
        <v>0</v>
      </c>
      <c r="AJ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5">
        <f t="shared" ref="AM48" si="110">AJ48+AK48+AL48</f>
        <v>0</v>
      </c>
      <c r="AN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5">
        <f t="shared" ref="AQ48" si="111">AN48+AO48+AP48</f>
        <v>0</v>
      </c>
      <c r="AR48" s="175">
        <f t="shared" ref="AR48" si="112">AE48+AI48+AM48+AQ48</f>
        <v>0</v>
      </c>
    </row>
    <row r="49" spans="2:44" x14ac:dyDescent="0.25">
      <c r="B49" s="430" t="s">
        <v>185</v>
      </c>
      <c r="C49" s="174" t="s">
        <v>772</v>
      </c>
      <c r="D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5">
        <f t="shared" si="0"/>
        <v>0</v>
      </c>
      <c r="G49" s="175"/>
      <c r="H49" s="175">
        <f t="shared" si="4"/>
        <v>0</v>
      </c>
      <c r="I49" s="175"/>
      <c r="J49" s="175">
        <f t="shared" si="5"/>
        <v>0</v>
      </c>
      <c r="K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5">
        <f t="shared" si="9"/>
        <v>0</v>
      </c>
      <c r="AF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5">
        <f t="shared" si="10"/>
        <v>0</v>
      </c>
      <c r="AJ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5">
        <f t="shared" si="11"/>
        <v>0</v>
      </c>
      <c r="AN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5">
        <f t="shared" si="12"/>
        <v>0</v>
      </c>
      <c r="AR49" s="175">
        <f t="shared" si="13"/>
        <v>0</v>
      </c>
    </row>
    <row r="50" spans="2:44" x14ac:dyDescent="0.25">
      <c r="B50" s="430" t="s">
        <v>186</v>
      </c>
      <c r="C50" s="174" t="s">
        <v>773</v>
      </c>
      <c r="D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5">
        <f t="shared" si="0"/>
        <v>0</v>
      </c>
      <c r="G50" s="175"/>
      <c r="H50" s="175">
        <f t="shared" si="4"/>
        <v>0</v>
      </c>
      <c r="I50" s="175"/>
      <c r="J50" s="175">
        <f t="shared" si="5"/>
        <v>0</v>
      </c>
      <c r="K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5">
        <f t="shared" si="9"/>
        <v>0</v>
      </c>
      <c r="AF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5">
        <f t="shared" si="10"/>
        <v>0</v>
      </c>
      <c r="AJ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5">
        <f t="shared" si="11"/>
        <v>0</v>
      </c>
      <c r="AN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5">
        <f t="shared" si="12"/>
        <v>0</v>
      </c>
      <c r="AR50" s="175">
        <f t="shared" si="13"/>
        <v>0</v>
      </c>
    </row>
    <row r="51" spans="2:44" x14ac:dyDescent="0.25">
      <c r="B51" s="430" t="s">
        <v>187</v>
      </c>
      <c r="C51" s="174" t="s">
        <v>774</v>
      </c>
      <c r="D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5">
        <f t="shared" ref="F51:F69" si="113">D51+E51</f>
        <v>0</v>
      </c>
      <c r="G51" s="175"/>
      <c r="H51" s="175">
        <f t="shared" ref="H51:H69" si="114">F51-G51</f>
        <v>0</v>
      </c>
      <c r="I51" s="175"/>
      <c r="J51" s="175">
        <f t="shared" ref="J51:J69" si="115">F51-I51</f>
        <v>0</v>
      </c>
      <c r="K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5">
        <f t="shared" ref="AE51:AE69" si="116">AB51+AC51+AD51</f>
        <v>0</v>
      </c>
      <c r="AF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5">
        <f t="shared" ref="AI51:AI69" si="117">AF51+AG51+AH51</f>
        <v>0</v>
      </c>
      <c r="AJ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5">
        <f t="shared" ref="AM51:AM69" si="118">AJ51+AK51+AL51</f>
        <v>0</v>
      </c>
      <c r="AN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5">
        <f t="shared" ref="AQ51:AQ69" si="119">AN51+AO51+AP51</f>
        <v>0</v>
      </c>
      <c r="AR51" s="175">
        <f t="shared" ref="AR51:AR69" si="120">AE51+AI51+AM51+AQ51</f>
        <v>0</v>
      </c>
    </row>
    <row r="52" spans="2:44" x14ac:dyDescent="0.25">
      <c r="B52" s="430" t="s">
        <v>188</v>
      </c>
      <c r="C52" s="174" t="s">
        <v>775</v>
      </c>
      <c r="D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5">
        <f t="shared" si="113"/>
        <v>0</v>
      </c>
      <c r="G52" s="175"/>
      <c r="H52" s="175">
        <f t="shared" si="114"/>
        <v>0</v>
      </c>
      <c r="I52" s="175"/>
      <c r="J52" s="175">
        <f t="shared" si="115"/>
        <v>0</v>
      </c>
      <c r="K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5">
        <f t="shared" si="116"/>
        <v>0</v>
      </c>
      <c r="AF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5">
        <f t="shared" si="117"/>
        <v>0</v>
      </c>
      <c r="AJ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5">
        <f t="shared" si="118"/>
        <v>0</v>
      </c>
      <c r="AN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5">
        <f t="shared" si="119"/>
        <v>0</v>
      </c>
      <c r="AR52" s="175">
        <f t="shared" si="120"/>
        <v>0</v>
      </c>
    </row>
    <row r="53" spans="2:44" x14ac:dyDescent="0.25">
      <c r="B53" s="430" t="s">
        <v>189</v>
      </c>
      <c r="C53" s="174" t="s">
        <v>776</v>
      </c>
      <c r="D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5">
        <f t="shared" ref="F53" si="121">D53+E53</f>
        <v>0</v>
      </c>
      <c r="G53" s="175"/>
      <c r="H53" s="175">
        <f t="shared" ref="H53" si="122">F53-G53</f>
        <v>0</v>
      </c>
      <c r="I53" s="175"/>
      <c r="J53" s="175">
        <f t="shared" ref="J53" si="123">F53-I53</f>
        <v>0</v>
      </c>
      <c r="K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5">
        <f t="shared" ref="AE53" si="124">AB53+AC53+AD53</f>
        <v>0</v>
      </c>
      <c r="AF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5">
        <f t="shared" ref="AI53" si="125">AF53+AG53+AH53</f>
        <v>0</v>
      </c>
      <c r="AJ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5">
        <f t="shared" ref="AM53" si="126">AJ53+AK53+AL53</f>
        <v>0</v>
      </c>
      <c r="AN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5">
        <f t="shared" ref="AQ53" si="127">AN53+AO53+AP53</f>
        <v>0</v>
      </c>
      <c r="AR53" s="175">
        <f t="shared" ref="AR53" si="128">AE53+AI53+AM53+AQ53</f>
        <v>0</v>
      </c>
    </row>
    <row r="54" spans="2:44" x14ac:dyDescent="0.25">
      <c r="B54" s="430" t="s">
        <v>190</v>
      </c>
      <c r="C54" s="174" t="s">
        <v>752</v>
      </c>
      <c r="D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5">
        <f t="shared" si="113"/>
        <v>0</v>
      </c>
      <c r="G54" s="175"/>
      <c r="H54" s="175">
        <f t="shared" si="114"/>
        <v>0</v>
      </c>
      <c r="I54" s="175"/>
      <c r="J54" s="175">
        <f t="shared" si="115"/>
        <v>0</v>
      </c>
      <c r="K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5">
        <f t="shared" si="116"/>
        <v>0</v>
      </c>
      <c r="AF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5">
        <f t="shared" si="117"/>
        <v>0</v>
      </c>
      <c r="AJ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5">
        <f t="shared" si="118"/>
        <v>0</v>
      </c>
      <c r="AN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5">
        <f t="shared" si="119"/>
        <v>0</v>
      </c>
      <c r="AR54" s="175">
        <f t="shared" si="120"/>
        <v>0</v>
      </c>
    </row>
    <row r="55" spans="2:44" x14ac:dyDescent="0.25">
      <c r="B55" s="430" t="s">
        <v>191</v>
      </c>
      <c r="C55" s="174" t="s">
        <v>777</v>
      </c>
      <c r="D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5">
        <f t="shared" ref="F55" si="129">D55+E55</f>
        <v>0</v>
      </c>
      <c r="G55" s="175"/>
      <c r="H55" s="175">
        <f t="shared" ref="H55" si="130">F55-G55</f>
        <v>0</v>
      </c>
      <c r="I55" s="175"/>
      <c r="J55" s="175">
        <f t="shared" ref="J55" si="131">F55-I55</f>
        <v>0</v>
      </c>
      <c r="K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5">
        <f t="shared" ref="AE55" si="132">AB55+AC55+AD55</f>
        <v>0</v>
      </c>
      <c r="AF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5">
        <f t="shared" ref="AI55" si="133">AF55+AG55+AH55</f>
        <v>0</v>
      </c>
      <c r="AJ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5">
        <f t="shared" ref="AM55" si="134">AJ55+AK55+AL55</f>
        <v>0</v>
      </c>
      <c r="AN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5">
        <f t="shared" ref="AQ55" si="135">AN55+AO55+AP55</f>
        <v>0</v>
      </c>
      <c r="AR55" s="175">
        <f t="shared" ref="AR55" si="136">AE55+AI55+AM55+AQ55</f>
        <v>0</v>
      </c>
    </row>
    <row r="56" spans="2:44" x14ac:dyDescent="0.25">
      <c r="B56" s="430" t="s">
        <v>192</v>
      </c>
      <c r="C56" s="174" t="s">
        <v>778</v>
      </c>
      <c r="D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5">
        <f t="shared" si="113"/>
        <v>0</v>
      </c>
      <c r="G56" s="175"/>
      <c r="H56" s="175">
        <f t="shared" si="114"/>
        <v>0</v>
      </c>
      <c r="I56" s="175"/>
      <c r="J56" s="175">
        <f t="shared" si="115"/>
        <v>0</v>
      </c>
      <c r="K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5">
        <f t="shared" si="116"/>
        <v>0</v>
      </c>
      <c r="AF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5">
        <f t="shared" si="117"/>
        <v>0</v>
      </c>
      <c r="AJ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5">
        <f t="shared" si="118"/>
        <v>0</v>
      </c>
      <c r="AN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5">
        <f t="shared" si="119"/>
        <v>0</v>
      </c>
      <c r="AR56" s="175">
        <f t="shared" si="120"/>
        <v>0</v>
      </c>
    </row>
    <row r="57" spans="2:44" x14ac:dyDescent="0.25">
      <c r="B57" s="430" t="s">
        <v>193</v>
      </c>
      <c r="C57" s="174" t="s">
        <v>757</v>
      </c>
      <c r="D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5">
        <f t="shared" ref="F57" si="137">D57+E57</f>
        <v>0</v>
      </c>
      <c r="G57" s="175"/>
      <c r="H57" s="175">
        <f t="shared" ref="H57" si="138">F57-G57</f>
        <v>0</v>
      </c>
      <c r="I57" s="175"/>
      <c r="J57" s="175">
        <f t="shared" ref="J57" si="139">F57-I57</f>
        <v>0</v>
      </c>
      <c r="K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5">
        <f t="shared" ref="AE57" si="140">AB57+AC57+AD57</f>
        <v>0</v>
      </c>
      <c r="AF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5">
        <f t="shared" ref="AI57" si="141">AF57+AG57+AH57</f>
        <v>0</v>
      </c>
      <c r="AJ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5">
        <f t="shared" ref="AM57" si="142">AJ57+AK57+AL57</f>
        <v>0</v>
      </c>
      <c r="AN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5">
        <f t="shared" ref="AQ57" si="143">AN57+AO57+AP57</f>
        <v>0</v>
      </c>
      <c r="AR57" s="175">
        <f t="shared" ref="AR57" si="144">AE57+AI57+AM57+AQ57</f>
        <v>0</v>
      </c>
    </row>
    <row r="58" spans="2:44" x14ac:dyDescent="0.25">
      <c r="B58" s="430" t="s">
        <v>194</v>
      </c>
      <c r="C58" s="174" t="s">
        <v>758</v>
      </c>
      <c r="D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5">
        <f t="shared" si="113"/>
        <v>0</v>
      </c>
      <c r="G58" s="175"/>
      <c r="H58" s="175">
        <f t="shared" si="114"/>
        <v>0</v>
      </c>
      <c r="I58" s="175"/>
      <c r="J58" s="175">
        <f t="shared" si="115"/>
        <v>0</v>
      </c>
      <c r="K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5">
        <f t="shared" si="116"/>
        <v>0</v>
      </c>
      <c r="AF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5">
        <f t="shared" si="117"/>
        <v>0</v>
      </c>
      <c r="AJ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5">
        <f t="shared" si="118"/>
        <v>0</v>
      </c>
      <c r="AN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5">
        <f t="shared" si="119"/>
        <v>0</v>
      </c>
      <c r="AR58" s="175">
        <f t="shared" si="120"/>
        <v>0</v>
      </c>
    </row>
    <row r="59" spans="2:44" x14ac:dyDescent="0.25">
      <c r="B59" s="430" t="s">
        <v>195</v>
      </c>
      <c r="C59" s="174" t="s">
        <v>779</v>
      </c>
      <c r="D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5">
        <f t="shared" ref="F59" si="145">D59+E59</f>
        <v>0</v>
      </c>
      <c r="G59" s="175"/>
      <c r="H59" s="175">
        <f t="shared" ref="H59" si="146">F59-G59</f>
        <v>0</v>
      </c>
      <c r="I59" s="175"/>
      <c r="J59" s="175">
        <f t="shared" ref="J59" si="147">F59-I59</f>
        <v>0</v>
      </c>
      <c r="K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5">
        <f t="shared" ref="AE59" si="148">AB59+AC59+AD59</f>
        <v>0</v>
      </c>
      <c r="AF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5">
        <f t="shared" ref="AI59" si="149">AF59+AG59+AH59</f>
        <v>0</v>
      </c>
      <c r="AJ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5">
        <f t="shared" ref="AM59" si="150">AJ59+AK59+AL59</f>
        <v>0</v>
      </c>
      <c r="AN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5">
        <f t="shared" ref="AQ59" si="151">AN59+AO59+AP59</f>
        <v>0</v>
      </c>
      <c r="AR59" s="175">
        <f t="shared" ref="AR59" si="152">AE59+AI59+AM59+AQ59</f>
        <v>0</v>
      </c>
    </row>
    <row r="60" spans="2:44" x14ac:dyDescent="0.25">
      <c r="B60" s="430" t="s">
        <v>196</v>
      </c>
      <c r="C60" s="174" t="s">
        <v>780</v>
      </c>
      <c r="D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5">
        <f t="shared" si="113"/>
        <v>0</v>
      </c>
      <c r="G60" s="175"/>
      <c r="H60" s="175">
        <f t="shared" si="114"/>
        <v>0</v>
      </c>
      <c r="I60" s="175"/>
      <c r="J60" s="175">
        <f t="shared" si="115"/>
        <v>0</v>
      </c>
      <c r="K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5">
        <f t="shared" si="116"/>
        <v>0</v>
      </c>
      <c r="AF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5">
        <f t="shared" si="117"/>
        <v>0</v>
      </c>
      <c r="AJ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5">
        <f t="shared" si="118"/>
        <v>0</v>
      </c>
      <c r="AN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5">
        <f t="shared" si="119"/>
        <v>0</v>
      </c>
      <c r="AR60" s="175">
        <f t="shared" si="120"/>
        <v>0</v>
      </c>
    </row>
    <row r="61" spans="2:44" x14ac:dyDescent="0.25">
      <c r="B61" s="430" t="s">
        <v>197</v>
      </c>
      <c r="C61" s="174" t="s">
        <v>762</v>
      </c>
      <c r="D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5">
        <f t="shared" ref="F61" si="153">D61+E61</f>
        <v>0</v>
      </c>
      <c r="G61" s="175"/>
      <c r="H61" s="175">
        <f t="shared" ref="H61" si="154">F61-G61</f>
        <v>0</v>
      </c>
      <c r="I61" s="175"/>
      <c r="J61" s="175">
        <f t="shared" ref="J61" si="155">F61-I61</f>
        <v>0</v>
      </c>
      <c r="K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5">
        <f t="shared" ref="AE61" si="156">AB61+AC61+AD61</f>
        <v>0</v>
      </c>
      <c r="AF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5">
        <f t="shared" ref="AI61" si="157">AF61+AG61+AH61</f>
        <v>0</v>
      </c>
      <c r="AJ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5">
        <f t="shared" ref="AM61" si="158">AJ61+AK61+AL61</f>
        <v>0</v>
      </c>
      <c r="AN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5">
        <f t="shared" ref="AQ61" si="159">AN61+AO61+AP61</f>
        <v>0</v>
      </c>
      <c r="AR61" s="175">
        <f t="shared" ref="AR61" si="160">AE61+AI61+AM61+AQ61</f>
        <v>0</v>
      </c>
    </row>
    <row r="62" spans="2:44" x14ac:dyDescent="0.25">
      <c r="B62" s="430" t="s">
        <v>198</v>
      </c>
      <c r="C62" s="174" t="s">
        <v>781</v>
      </c>
      <c r="D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5">
        <f t="shared" si="113"/>
        <v>0</v>
      </c>
      <c r="G62" s="175"/>
      <c r="H62" s="175">
        <f t="shared" si="114"/>
        <v>0</v>
      </c>
      <c r="I62" s="175"/>
      <c r="J62" s="175">
        <f t="shared" si="115"/>
        <v>0</v>
      </c>
      <c r="K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5">
        <f t="shared" si="116"/>
        <v>0</v>
      </c>
      <c r="AF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5">
        <f t="shared" si="117"/>
        <v>0</v>
      </c>
      <c r="AJ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5">
        <f t="shared" si="118"/>
        <v>0</v>
      </c>
      <c r="AN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5">
        <f t="shared" si="119"/>
        <v>0</v>
      </c>
      <c r="AR62" s="175">
        <f t="shared" si="120"/>
        <v>0</v>
      </c>
    </row>
    <row r="63" spans="2:44" x14ac:dyDescent="0.25">
      <c r="B63" s="430" t="s">
        <v>199</v>
      </c>
      <c r="C63" s="174" t="s">
        <v>782</v>
      </c>
      <c r="D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5">
        <f t="shared" si="113"/>
        <v>0</v>
      </c>
      <c r="G63" s="175"/>
      <c r="H63" s="175">
        <f t="shared" si="114"/>
        <v>0</v>
      </c>
      <c r="I63" s="175"/>
      <c r="J63" s="175">
        <f t="shared" si="115"/>
        <v>0</v>
      </c>
      <c r="K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5">
        <f t="shared" si="116"/>
        <v>0</v>
      </c>
      <c r="AF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5">
        <f t="shared" si="117"/>
        <v>0</v>
      </c>
      <c r="AJ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5">
        <f t="shared" si="118"/>
        <v>0</v>
      </c>
      <c r="AN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5">
        <f t="shared" si="119"/>
        <v>0</v>
      </c>
      <c r="AR63" s="175">
        <f t="shared" si="120"/>
        <v>0</v>
      </c>
    </row>
    <row r="64" spans="2:44" x14ac:dyDescent="0.25">
      <c r="B64" s="430" t="s">
        <v>200</v>
      </c>
      <c r="C64" s="174" t="s">
        <v>783</v>
      </c>
      <c r="D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312900.66666666663</v>
      </c>
      <c r="F64" s="175">
        <f t="shared" ref="F64" si="161">D64+E64</f>
        <v>312900.66666666663</v>
      </c>
      <c r="G64" s="175"/>
      <c r="H64" s="175">
        <f t="shared" ref="H64" si="162">F64-G64</f>
        <v>312900.66666666663</v>
      </c>
      <c r="I64" s="175"/>
      <c r="J64" s="175">
        <f t="shared" ref="J64" si="163">F64-I64</f>
        <v>312900.66666666663</v>
      </c>
      <c r="K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88101</v>
      </c>
      <c r="U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224799.66666666669</v>
      </c>
      <c r="V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23234.083333333336</v>
      </c>
      <c r="AC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200497</v>
      </c>
      <c r="AD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78312</v>
      </c>
      <c r="AE64" s="175">
        <f t="shared" ref="AE64" si="164">AB64+AC64+AD64</f>
        <v>302043.08333333337</v>
      </c>
      <c r="AF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5">
        <f t="shared" ref="AI64" si="165">AF64+AG64+AH64</f>
        <v>0</v>
      </c>
      <c r="AJ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10857.583333333334</v>
      </c>
      <c r="AK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5">
        <f t="shared" ref="AM64" si="166">AJ64+AK64+AL64</f>
        <v>10857.583333333334</v>
      </c>
      <c r="AN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5">
        <f t="shared" ref="AQ64" si="167">AN64+AO64+AP64</f>
        <v>0</v>
      </c>
      <c r="AR64" s="175">
        <f t="shared" ref="AR64" si="168">AE64+AI64+AM64+AQ64</f>
        <v>312900.66666666669</v>
      </c>
    </row>
    <row r="65" spans="2:44" x14ac:dyDescent="0.25">
      <c r="B65" s="430" t="s">
        <v>201</v>
      </c>
      <c r="C65" s="174" t="s">
        <v>784</v>
      </c>
      <c r="D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5">
        <f t="shared" si="113"/>
        <v>0</v>
      </c>
      <c r="G65" s="175"/>
      <c r="H65" s="175">
        <f t="shared" si="114"/>
        <v>0</v>
      </c>
      <c r="I65" s="175"/>
      <c r="J65" s="175">
        <f t="shared" si="115"/>
        <v>0</v>
      </c>
      <c r="K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5">
        <f t="shared" si="116"/>
        <v>0</v>
      </c>
      <c r="AF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5">
        <f t="shared" si="117"/>
        <v>0</v>
      </c>
      <c r="AJ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5">
        <f t="shared" si="118"/>
        <v>0</v>
      </c>
      <c r="AN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5">
        <f t="shared" si="119"/>
        <v>0</v>
      </c>
      <c r="AR65" s="175">
        <f t="shared" si="120"/>
        <v>0</v>
      </c>
    </row>
    <row r="66" spans="2:44" x14ac:dyDescent="0.25">
      <c r="B66" s="430" t="s">
        <v>202</v>
      </c>
      <c r="C66" s="174" t="s">
        <v>785</v>
      </c>
      <c r="D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5">
        <f t="shared" ref="F66" si="169">D66+E66</f>
        <v>0</v>
      </c>
      <c r="G66" s="175"/>
      <c r="H66" s="175">
        <f t="shared" ref="H66" si="170">F66-G66</f>
        <v>0</v>
      </c>
      <c r="I66" s="175"/>
      <c r="J66" s="175">
        <f t="shared" ref="J66" si="171">F66-I66</f>
        <v>0</v>
      </c>
      <c r="K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5">
        <f t="shared" ref="AE66" si="172">AB66+AC66+AD66</f>
        <v>0</v>
      </c>
      <c r="AF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5">
        <f t="shared" ref="AI66" si="173">AF66+AG66+AH66</f>
        <v>0</v>
      </c>
      <c r="AJ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5">
        <f t="shared" ref="AM66" si="174">AJ66+AK66+AL66</f>
        <v>0</v>
      </c>
      <c r="AN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5">
        <f t="shared" ref="AQ66" si="175">AN66+AO66+AP66</f>
        <v>0</v>
      </c>
      <c r="AR66" s="175">
        <f t="shared" ref="AR66" si="176">AE66+AI66+AM66+AQ66</f>
        <v>0</v>
      </c>
    </row>
    <row r="67" spans="2:44" x14ac:dyDescent="0.25">
      <c r="B67" s="430" t="s">
        <v>203</v>
      </c>
      <c r="C67" s="174" t="s">
        <v>786</v>
      </c>
      <c r="D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5">
        <f t="shared" si="113"/>
        <v>0</v>
      </c>
      <c r="G67" s="175"/>
      <c r="H67" s="175">
        <f t="shared" si="114"/>
        <v>0</v>
      </c>
      <c r="I67" s="175"/>
      <c r="J67" s="175">
        <f t="shared" si="115"/>
        <v>0</v>
      </c>
      <c r="K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5">
        <f t="shared" si="116"/>
        <v>0</v>
      </c>
      <c r="AF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5">
        <f t="shared" si="117"/>
        <v>0</v>
      </c>
      <c r="AJ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5">
        <f t="shared" si="118"/>
        <v>0</v>
      </c>
      <c r="AN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5">
        <f t="shared" si="119"/>
        <v>0</v>
      </c>
      <c r="AR67" s="175">
        <f t="shared" si="120"/>
        <v>0</v>
      </c>
    </row>
    <row r="68" spans="2:44" x14ac:dyDescent="0.25">
      <c r="B68" s="430" t="s">
        <v>204</v>
      </c>
      <c r="C68" s="174" t="s">
        <v>787</v>
      </c>
      <c r="D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5">
        <f t="shared" ref="F68" si="177">D68+E68</f>
        <v>0</v>
      </c>
      <c r="G68" s="175"/>
      <c r="H68" s="175">
        <f t="shared" ref="H68" si="178">F68-G68</f>
        <v>0</v>
      </c>
      <c r="I68" s="175"/>
      <c r="J68" s="175">
        <f t="shared" ref="J68" si="179">F68-I68</f>
        <v>0</v>
      </c>
      <c r="K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5">
        <f t="shared" ref="AE68" si="180">AB68+AC68+AD68</f>
        <v>0</v>
      </c>
      <c r="AF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5">
        <f t="shared" ref="AI68" si="181">AF68+AG68+AH68</f>
        <v>0</v>
      </c>
      <c r="AJ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5">
        <f t="shared" ref="AM68" si="182">AJ68+AK68+AL68</f>
        <v>0</v>
      </c>
      <c r="AN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5">
        <f t="shared" ref="AQ68" si="183">AN68+AO68+AP68</f>
        <v>0</v>
      </c>
      <c r="AR68" s="175">
        <f t="shared" ref="AR68" si="184">AE68+AI68+AM68+AQ68</f>
        <v>0</v>
      </c>
    </row>
    <row r="69" spans="2:44" x14ac:dyDescent="0.25">
      <c r="B69" s="430" t="s">
        <v>205</v>
      </c>
      <c r="C69" s="174" t="s">
        <v>788</v>
      </c>
      <c r="D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5">
        <f t="shared" si="113"/>
        <v>0</v>
      </c>
      <c r="G69" s="175"/>
      <c r="H69" s="175">
        <f t="shared" si="114"/>
        <v>0</v>
      </c>
      <c r="I69" s="175"/>
      <c r="J69" s="175">
        <f t="shared" si="115"/>
        <v>0</v>
      </c>
      <c r="K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5">
        <f t="shared" si="116"/>
        <v>0</v>
      </c>
      <c r="AF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5">
        <f t="shared" si="117"/>
        <v>0</v>
      </c>
      <c r="AJ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5">
        <f t="shared" si="118"/>
        <v>0</v>
      </c>
      <c r="AN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5">
        <f t="shared" si="119"/>
        <v>0</v>
      </c>
      <c r="AR69" s="175">
        <f t="shared" si="120"/>
        <v>0</v>
      </c>
    </row>
    <row r="70" spans="2:44" x14ac:dyDescent="0.25">
      <c r="B70" s="430" t="s">
        <v>206</v>
      </c>
      <c r="C70" s="174" t="s">
        <v>789</v>
      </c>
      <c r="D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5">
        <f t="shared" ref="F70" si="185">D70+E70</f>
        <v>0</v>
      </c>
      <c r="G70" s="175"/>
      <c r="H70" s="175">
        <f t="shared" ref="H70" si="186">F70-G70</f>
        <v>0</v>
      </c>
      <c r="I70" s="175"/>
      <c r="J70" s="175">
        <f t="shared" ref="J70" si="187">F70-I70</f>
        <v>0</v>
      </c>
      <c r="K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5">
        <f t="shared" ref="AE70" si="188">AB70+AC70+AD70</f>
        <v>0</v>
      </c>
      <c r="AF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5">
        <f t="shared" ref="AI70" si="189">AF70+AG70+AH70</f>
        <v>0</v>
      </c>
      <c r="AJ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5">
        <f t="shared" ref="AM70" si="190">AJ70+AK70+AL70</f>
        <v>0</v>
      </c>
      <c r="AN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5">
        <f t="shared" ref="AQ70" si="191">AN70+AO70+AP70</f>
        <v>0</v>
      </c>
      <c r="AR70" s="175">
        <f t="shared" ref="AR70" si="192">AE70+AI70+AM70+AQ70</f>
        <v>0</v>
      </c>
    </row>
    <row r="71" spans="2:44" x14ac:dyDescent="0.25">
      <c r="B71" s="430" t="s">
        <v>207</v>
      </c>
      <c r="C71" s="174" t="s">
        <v>790</v>
      </c>
      <c r="D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5">
        <f t="shared" ref="F71:F82" si="193">D71+E71</f>
        <v>0</v>
      </c>
      <c r="G71" s="175"/>
      <c r="H71" s="175">
        <f t="shared" ref="H71:H82" si="194">F71-G71</f>
        <v>0</v>
      </c>
      <c r="I71" s="175"/>
      <c r="J71" s="175">
        <f t="shared" ref="J71:J82" si="195">F71-I71</f>
        <v>0</v>
      </c>
      <c r="K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5">
        <f t="shared" ref="AE71:AE82" si="196">AB71+AC71+AD71</f>
        <v>0</v>
      </c>
      <c r="AF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5">
        <f t="shared" ref="AI71:AI82" si="197">AF71+AG71+AH71</f>
        <v>0</v>
      </c>
      <c r="AJ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5">
        <f t="shared" ref="AM71:AM82" si="198">AJ71+AK71+AL71</f>
        <v>0</v>
      </c>
      <c r="AN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5">
        <f t="shared" ref="AQ71:AQ82" si="199">AN71+AO71+AP71</f>
        <v>0</v>
      </c>
      <c r="AR71" s="175">
        <f t="shared" ref="AR71:AR82" si="200">AE71+AI71+AM71+AQ71</f>
        <v>0</v>
      </c>
    </row>
    <row r="72" spans="2:44" x14ac:dyDescent="0.25">
      <c r="B72" s="430" t="s">
        <v>208</v>
      </c>
      <c r="C72" s="174" t="s">
        <v>791</v>
      </c>
      <c r="D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5">
        <f t="shared" si="193"/>
        <v>0</v>
      </c>
      <c r="G72" s="175"/>
      <c r="H72" s="175">
        <f t="shared" si="194"/>
        <v>0</v>
      </c>
      <c r="I72" s="175"/>
      <c r="J72" s="175">
        <f t="shared" si="195"/>
        <v>0</v>
      </c>
      <c r="K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5">
        <f t="shared" si="196"/>
        <v>0</v>
      </c>
      <c r="AF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5">
        <f t="shared" si="197"/>
        <v>0</v>
      </c>
      <c r="AJ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5">
        <f t="shared" si="198"/>
        <v>0</v>
      </c>
      <c r="AN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5">
        <f t="shared" si="199"/>
        <v>0</v>
      </c>
      <c r="AR72" s="175">
        <f t="shared" si="200"/>
        <v>0</v>
      </c>
    </row>
    <row r="73" spans="2:44" x14ac:dyDescent="0.25">
      <c r="B73" s="430" t="s">
        <v>209</v>
      </c>
      <c r="C73" s="174" t="s">
        <v>792</v>
      </c>
      <c r="D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5">
        <f t="shared" si="193"/>
        <v>0</v>
      </c>
      <c r="G73" s="175"/>
      <c r="H73" s="175">
        <f t="shared" si="194"/>
        <v>0</v>
      </c>
      <c r="I73" s="175"/>
      <c r="J73" s="175">
        <f t="shared" si="195"/>
        <v>0</v>
      </c>
      <c r="K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5">
        <f t="shared" si="196"/>
        <v>0</v>
      </c>
      <c r="AF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5">
        <f t="shared" si="197"/>
        <v>0</v>
      </c>
      <c r="AJ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5">
        <f t="shared" si="198"/>
        <v>0</v>
      </c>
      <c r="AN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5">
        <f t="shared" si="199"/>
        <v>0</v>
      </c>
      <c r="AR73" s="175">
        <f t="shared" si="200"/>
        <v>0</v>
      </c>
    </row>
    <row r="74" spans="2:44" x14ac:dyDescent="0.25">
      <c r="B74" s="430" t="s">
        <v>210</v>
      </c>
      <c r="C74" s="174" t="s">
        <v>793</v>
      </c>
      <c r="D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5">
        <f t="shared" si="193"/>
        <v>0</v>
      </c>
      <c r="G74" s="175"/>
      <c r="H74" s="175">
        <f t="shared" si="194"/>
        <v>0</v>
      </c>
      <c r="I74" s="175"/>
      <c r="J74" s="175">
        <f t="shared" si="195"/>
        <v>0</v>
      </c>
      <c r="K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5">
        <f t="shared" si="196"/>
        <v>0</v>
      </c>
      <c r="AF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5">
        <f t="shared" si="197"/>
        <v>0</v>
      </c>
      <c r="AJ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5">
        <f t="shared" si="198"/>
        <v>0</v>
      </c>
      <c r="AN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5">
        <f t="shared" si="199"/>
        <v>0</v>
      </c>
      <c r="AR74" s="175">
        <f t="shared" si="200"/>
        <v>0</v>
      </c>
    </row>
    <row r="75" spans="2:44" x14ac:dyDescent="0.25">
      <c r="B75" s="430" t="s">
        <v>211</v>
      </c>
      <c r="C75" s="174" t="s">
        <v>794</v>
      </c>
      <c r="D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5">
        <f t="shared" si="193"/>
        <v>0</v>
      </c>
      <c r="G75" s="175"/>
      <c r="H75" s="175">
        <f t="shared" si="194"/>
        <v>0</v>
      </c>
      <c r="I75" s="175"/>
      <c r="J75" s="175">
        <f t="shared" si="195"/>
        <v>0</v>
      </c>
      <c r="K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5">
        <f t="shared" si="196"/>
        <v>0</v>
      </c>
      <c r="AF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5">
        <f t="shared" si="197"/>
        <v>0</v>
      </c>
      <c r="AJ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5">
        <f t="shared" si="198"/>
        <v>0</v>
      </c>
      <c r="AN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5">
        <f t="shared" si="199"/>
        <v>0</v>
      </c>
      <c r="AR75" s="175">
        <f t="shared" si="200"/>
        <v>0</v>
      </c>
    </row>
    <row r="76" spans="2:44" x14ac:dyDescent="0.25">
      <c r="B76" s="430" t="s">
        <v>212</v>
      </c>
      <c r="C76" s="174" t="s">
        <v>795</v>
      </c>
      <c r="D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5">
        <f t="shared" si="193"/>
        <v>0</v>
      </c>
      <c r="G76" s="175"/>
      <c r="H76" s="175">
        <f t="shared" si="194"/>
        <v>0</v>
      </c>
      <c r="I76" s="175"/>
      <c r="J76" s="175">
        <f t="shared" si="195"/>
        <v>0</v>
      </c>
      <c r="K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5">
        <f t="shared" si="196"/>
        <v>0</v>
      </c>
      <c r="AF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5">
        <f t="shared" si="197"/>
        <v>0</v>
      </c>
      <c r="AJ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5">
        <f t="shared" si="198"/>
        <v>0</v>
      </c>
      <c r="AN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5">
        <f t="shared" si="199"/>
        <v>0</v>
      </c>
      <c r="AR76" s="175">
        <f t="shared" si="200"/>
        <v>0</v>
      </c>
    </row>
    <row r="77" spans="2:44" x14ac:dyDescent="0.25">
      <c r="B77" s="430" t="s">
        <v>213</v>
      </c>
      <c r="C77" s="174" t="s">
        <v>796</v>
      </c>
      <c r="D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5">
        <f t="shared" si="193"/>
        <v>0</v>
      </c>
      <c r="G77" s="175"/>
      <c r="H77" s="175">
        <f t="shared" si="194"/>
        <v>0</v>
      </c>
      <c r="I77" s="175"/>
      <c r="J77" s="175">
        <f t="shared" si="195"/>
        <v>0</v>
      </c>
      <c r="K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5">
        <f t="shared" si="196"/>
        <v>0</v>
      </c>
      <c r="AF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5">
        <f t="shared" si="197"/>
        <v>0</v>
      </c>
      <c r="AJ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5">
        <f t="shared" si="198"/>
        <v>0</v>
      </c>
      <c r="AN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5">
        <f t="shared" si="199"/>
        <v>0</v>
      </c>
      <c r="AR77" s="175">
        <f t="shared" si="200"/>
        <v>0</v>
      </c>
    </row>
    <row r="78" spans="2:44" x14ac:dyDescent="0.25">
      <c r="B78" s="430" t="s">
        <v>214</v>
      </c>
      <c r="C78" s="174" t="s">
        <v>797</v>
      </c>
      <c r="D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5">
        <f t="shared" si="193"/>
        <v>0</v>
      </c>
      <c r="G78" s="175"/>
      <c r="H78" s="175">
        <f t="shared" si="194"/>
        <v>0</v>
      </c>
      <c r="I78" s="175"/>
      <c r="J78" s="175">
        <f t="shared" si="195"/>
        <v>0</v>
      </c>
      <c r="K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5">
        <f t="shared" si="196"/>
        <v>0</v>
      </c>
      <c r="AF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5">
        <f t="shared" si="197"/>
        <v>0</v>
      </c>
      <c r="AJ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5">
        <f t="shared" si="198"/>
        <v>0</v>
      </c>
      <c r="AN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5">
        <f t="shared" si="199"/>
        <v>0</v>
      </c>
      <c r="AR78" s="175">
        <f t="shared" si="200"/>
        <v>0</v>
      </c>
    </row>
    <row r="79" spans="2:44" x14ac:dyDescent="0.25">
      <c r="B79" s="430" t="s">
        <v>215</v>
      </c>
      <c r="C79" s="174" t="s">
        <v>798</v>
      </c>
      <c r="D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5">
        <f t="shared" si="193"/>
        <v>0</v>
      </c>
      <c r="G79" s="175"/>
      <c r="H79" s="175">
        <f t="shared" si="194"/>
        <v>0</v>
      </c>
      <c r="I79" s="175"/>
      <c r="J79" s="175">
        <f t="shared" si="195"/>
        <v>0</v>
      </c>
      <c r="K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5">
        <f t="shared" si="196"/>
        <v>0</v>
      </c>
      <c r="AF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5">
        <f t="shared" si="197"/>
        <v>0</v>
      </c>
      <c r="AJ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5">
        <f t="shared" si="198"/>
        <v>0</v>
      </c>
      <c r="AN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5">
        <f t="shared" si="199"/>
        <v>0</v>
      </c>
      <c r="AR79" s="175">
        <f t="shared" si="200"/>
        <v>0</v>
      </c>
    </row>
    <row r="80" spans="2:44" x14ac:dyDescent="0.25">
      <c r="B80" s="430" t="s">
        <v>216</v>
      </c>
      <c r="C80" s="174" t="s">
        <v>799</v>
      </c>
      <c r="D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5">
        <f t="shared" si="193"/>
        <v>0</v>
      </c>
      <c r="G80" s="175"/>
      <c r="H80" s="175">
        <f t="shared" si="194"/>
        <v>0</v>
      </c>
      <c r="I80" s="175"/>
      <c r="J80" s="175">
        <f t="shared" si="195"/>
        <v>0</v>
      </c>
      <c r="K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5">
        <f t="shared" si="196"/>
        <v>0</v>
      </c>
      <c r="AF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5">
        <f t="shared" si="197"/>
        <v>0</v>
      </c>
      <c r="AJ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5">
        <f t="shared" si="198"/>
        <v>0</v>
      </c>
      <c r="AN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5">
        <f t="shared" si="199"/>
        <v>0</v>
      </c>
      <c r="AR80" s="175">
        <f t="shared" si="200"/>
        <v>0</v>
      </c>
    </row>
    <row r="81" spans="2:44" x14ac:dyDescent="0.25">
      <c r="B81" s="430" t="s">
        <v>217</v>
      </c>
      <c r="C81" s="174" t="s">
        <v>800</v>
      </c>
      <c r="D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5">
        <f t="shared" si="193"/>
        <v>0</v>
      </c>
      <c r="G81" s="175"/>
      <c r="H81" s="175">
        <f t="shared" si="194"/>
        <v>0</v>
      </c>
      <c r="I81" s="175"/>
      <c r="J81" s="175">
        <f t="shared" si="195"/>
        <v>0</v>
      </c>
      <c r="K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5">
        <f t="shared" si="196"/>
        <v>0</v>
      </c>
      <c r="AF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5">
        <f t="shared" si="197"/>
        <v>0</v>
      </c>
      <c r="AJ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5">
        <f t="shared" si="198"/>
        <v>0</v>
      </c>
      <c r="AN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5">
        <f t="shared" si="199"/>
        <v>0</v>
      </c>
      <c r="AR81" s="175">
        <f t="shared" si="200"/>
        <v>0</v>
      </c>
    </row>
    <row r="82" spans="2:44" x14ac:dyDescent="0.25">
      <c r="B82" s="430" t="s">
        <v>218</v>
      </c>
      <c r="C82" s="174" t="s">
        <v>801</v>
      </c>
      <c r="D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5">
        <f t="shared" si="193"/>
        <v>0</v>
      </c>
      <c r="G82" s="175"/>
      <c r="H82" s="175">
        <f t="shared" si="194"/>
        <v>0</v>
      </c>
      <c r="I82" s="175"/>
      <c r="J82" s="175">
        <f t="shared" si="195"/>
        <v>0</v>
      </c>
      <c r="K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5">
        <f t="shared" si="196"/>
        <v>0</v>
      </c>
      <c r="AF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5">
        <f t="shared" si="197"/>
        <v>0</v>
      </c>
      <c r="AJ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5">
        <f t="shared" si="198"/>
        <v>0</v>
      </c>
      <c r="AN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5">
        <f t="shared" si="199"/>
        <v>0</v>
      </c>
      <c r="AR82" s="175">
        <f t="shared" si="200"/>
        <v>0</v>
      </c>
    </row>
    <row r="83" spans="2:44" x14ac:dyDescent="0.25">
      <c r="B83" s="433" t="s">
        <v>219</v>
      </c>
      <c r="C83" s="180" t="s">
        <v>802</v>
      </c>
      <c r="D83" s="181">
        <f>SUM(D84:D88)</f>
        <v>0</v>
      </c>
      <c r="E83" s="181">
        <f>SUM(E84:E88)</f>
        <v>0</v>
      </c>
      <c r="F83" s="181">
        <f t="shared" si="0"/>
        <v>0</v>
      </c>
      <c r="G83" s="181">
        <f>SUM(G84:G88)</f>
        <v>0</v>
      </c>
      <c r="H83" s="181">
        <f t="shared" si="4"/>
        <v>0</v>
      </c>
      <c r="I83" s="181">
        <f>SUM(I84:I88)</f>
        <v>0</v>
      </c>
      <c r="J83" s="181">
        <f t="shared" si="5"/>
        <v>0</v>
      </c>
      <c r="K83" s="181">
        <f t="shared" ref="K83:AD83" si="201">SUM(K84:K88)</f>
        <v>0</v>
      </c>
      <c r="L83" s="181">
        <f t="shared" si="201"/>
        <v>0</v>
      </c>
      <c r="M83" s="181">
        <f t="shared" si="201"/>
        <v>0</v>
      </c>
      <c r="N83" s="181">
        <f t="shared" si="201"/>
        <v>0</v>
      </c>
      <c r="O83" s="181">
        <f t="shared" si="201"/>
        <v>0</v>
      </c>
      <c r="P83" s="181">
        <f t="shared" ref="P83:Q83" si="202">SUM(P84:P88)</f>
        <v>0</v>
      </c>
      <c r="Q83" s="181">
        <f t="shared" si="202"/>
        <v>0</v>
      </c>
      <c r="R83" s="181">
        <f t="shared" si="201"/>
        <v>0</v>
      </c>
      <c r="S83" s="181">
        <f t="shared" si="201"/>
        <v>0</v>
      </c>
      <c r="T83" s="181">
        <f t="shared" ref="T83" si="203">SUM(T84:T88)</f>
        <v>0</v>
      </c>
      <c r="U83" s="181">
        <f t="shared" si="201"/>
        <v>0</v>
      </c>
      <c r="V83" s="181">
        <f t="shared" si="201"/>
        <v>0</v>
      </c>
      <c r="W83" s="181">
        <f t="shared" ref="W83" si="204">SUM(W84:W88)</f>
        <v>0</v>
      </c>
      <c r="X83" s="181">
        <f t="shared" si="201"/>
        <v>0</v>
      </c>
      <c r="Y83" s="181">
        <f t="shared" ref="Y83:Z83" si="205">SUM(Y84:Y88)</f>
        <v>0</v>
      </c>
      <c r="Z83" s="181">
        <f t="shared" si="205"/>
        <v>0</v>
      </c>
      <c r="AA83" s="181">
        <f t="shared" si="201"/>
        <v>0</v>
      </c>
      <c r="AB83" s="181">
        <f t="shared" si="201"/>
        <v>0</v>
      </c>
      <c r="AC83" s="181">
        <f t="shared" si="201"/>
        <v>0</v>
      </c>
      <c r="AD83" s="181">
        <f t="shared" si="201"/>
        <v>0</v>
      </c>
      <c r="AE83" s="181">
        <f t="shared" si="9"/>
        <v>0</v>
      </c>
      <c r="AF83" s="181">
        <f>SUM(AF84:AF88)</f>
        <v>0</v>
      </c>
      <c r="AG83" s="181">
        <f>SUM(AG84:AG88)</f>
        <v>0</v>
      </c>
      <c r="AH83" s="181">
        <f>SUM(AH84:AH88)</f>
        <v>0</v>
      </c>
      <c r="AI83" s="181">
        <f t="shared" si="10"/>
        <v>0</v>
      </c>
      <c r="AJ83" s="181">
        <f>SUM(AJ84:AJ88)</f>
        <v>0</v>
      </c>
      <c r="AK83" s="181">
        <f>SUM(AK84:AK88)</f>
        <v>0</v>
      </c>
      <c r="AL83" s="181">
        <f>SUM(AL84:AL88)</f>
        <v>0</v>
      </c>
      <c r="AM83" s="181">
        <f t="shared" si="11"/>
        <v>0</v>
      </c>
      <c r="AN83" s="181">
        <f>SUM(AN84:AN88)</f>
        <v>0</v>
      </c>
      <c r="AO83" s="181">
        <f>SUM(AO84:AO88)</f>
        <v>0</v>
      </c>
      <c r="AP83" s="181">
        <f>SUM(AP84:AP88)</f>
        <v>0</v>
      </c>
      <c r="AQ83" s="181">
        <f t="shared" si="12"/>
        <v>0</v>
      </c>
      <c r="AR83" s="181">
        <f t="shared" si="13"/>
        <v>0</v>
      </c>
    </row>
    <row r="84" spans="2:44" x14ac:dyDescent="0.25">
      <c r="B84" s="430" t="s">
        <v>220</v>
      </c>
      <c r="C84" s="174" t="s">
        <v>803</v>
      </c>
      <c r="D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5">
        <f t="shared" si="0"/>
        <v>0</v>
      </c>
      <c r="G84" s="175"/>
      <c r="H84" s="175">
        <f t="shared" si="4"/>
        <v>0</v>
      </c>
      <c r="I84" s="175"/>
      <c r="J84" s="175">
        <f t="shared" si="5"/>
        <v>0</v>
      </c>
      <c r="K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5">
        <f t="shared" si="9"/>
        <v>0</v>
      </c>
      <c r="AF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5">
        <f t="shared" si="10"/>
        <v>0</v>
      </c>
      <c r="AJ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5">
        <f t="shared" si="11"/>
        <v>0</v>
      </c>
      <c r="AN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5">
        <f t="shared" si="12"/>
        <v>0</v>
      </c>
      <c r="AR84" s="175">
        <f t="shared" si="13"/>
        <v>0</v>
      </c>
    </row>
    <row r="85" spans="2:44" x14ac:dyDescent="0.25">
      <c r="B85" s="430" t="s">
        <v>221</v>
      </c>
      <c r="C85" s="174" t="s">
        <v>804</v>
      </c>
      <c r="D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5">
        <f t="shared" ref="F85:F88" si="206">D85+E85</f>
        <v>0</v>
      </c>
      <c r="G85" s="175"/>
      <c r="H85" s="175">
        <f t="shared" ref="H85:H88" si="207">F85-G85</f>
        <v>0</v>
      </c>
      <c r="I85" s="175"/>
      <c r="J85" s="175">
        <f t="shared" ref="J85:J88" si="208">F85-I85</f>
        <v>0</v>
      </c>
      <c r="K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5">
        <f t="shared" ref="AE85:AE88" si="209">AB85+AC85+AD85</f>
        <v>0</v>
      </c>
      <c r="AF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5">
        <f t="shared" ref="AI85:AI88" si="210">AF85+AG85+AH85</f>
        <v>0</v>
      </c>
      <c r="AJ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5">
        <f t="shared" ref="AM85:AM88" si="211">AJ85+AK85+AL85</f>
        <v>0</v>
      </c>
      <c r="AN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5">
        <f t="shared" ref="AQ85:AQ88" si="212">AN85+AO85+AP85</f>
        <v>0</v>
      </c>
      <c r="AR85" s="175">
        <f t="shared" ref="AR85:AR88" si="213">AE85+AI85+AM85+AQ85</f>
        <v>0</v>
      </c>
    </row>
    <row r="86" spans="2:44" x14ac:dyDescent="0.25">
      <c r="B86" s="430" t="s">
        <v>222</v>
      </c>
      <c r="C86" s="174" t="s">
        <v>805</v>
      </c>
      <c r="D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5">
        <f t="shared" si="206"/>
        <v>0</v>
      </c>
      <c r="G86" s="175"/>
      <c r="H86" s="175">
        <f t="shared" si="207"/>
        <v>0</v>
      </c>
      <c r="I86" s="175"/>
      <c r="J86" s="175">
        <f t="shared" si="208"/>
        <v>0</v>
      </c>
      <c r="K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5">
        <f t="shared" si="209"/>
        <v>0</v>
      </c>
      <c r="AF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5">
        <f t="shared" si="210"/>
        <v>0</v>
      </c>
      <c r="AJ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5">
        <f t="shared" si="211"/>
        <v>0</v>
      </c>
      <c r="AN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5">
        <f t="shared" si="212"/>
        <v>0</v>
      </c>
      <c r="AR86" s="175">
        <f t="shared" si="213"/>
        <v>0</v>
      </c>
    </row>
    <row r="87" spans="2:44" x14ac:dyDescent="0.25">
      <c r="B87" s="430" t="s">
        <v>223</v>
      </c>
      <c r="C87" s="174" t="s">
        <v>806</v>
      </c>
      <c r="D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5">
        <f t="shared" ref="F87" si="214">D87+E87</f>
        <v>0</v>
      </c>
      <c r="G87" s="175"/>
      <c r="H87" s="175">
        <f t="shared" ref="H87" si="215">F87-G87</f>
        <v>0</v>
      </c>
      <c r="I87" s="175"/>
      <c r="J87" s="175">
        <f t="shared" ref="J87" si="216">F87-I87</f>
        <v>0</v>
      </c>
      <c r="K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5">
        <f t="shared" ref="AE87" si="217">AB87+AC87+AD87</f>
        <v>0</v>
      </c>
      <c r="AF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5">
        <f t="shared" ref="AI87" si="218">AF87+AG87+AH87</f>
        <v>0</v>
      </c>
      <c r="AJ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5">
        <f t="shared" ref="AM87" si="219">AJ87+AK87+AL87</f>
        <v>0</v>
      </c>
      <c r="AN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5">
        <f t="shared" ref="AQ87" si="220">AN87+AO87+AP87</f>
        <v>0</v>
      </c>
      <c r="AR87" s="175">
        <f t="shared" ref="AR87" si="221">AE87+AI87+AM87+AQ87</f>
        <v>0</v>
      </c>
    </row>
    <row r="88" spans="2:44" x14ac:dyDescent="0.25">
      <c r="B88" s="430" t="s">
        <v>224</v>
      </c>
      <c r="C88" s="174" t="s">
        <v>807</v>
      </c>
      <c r="D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5">
        <f t="shared" si="206"/>
        <v>0</v>
      </c>
      <c r="G88" s="175"/>
      <c r="H88" s="175">
        <f t="shared" si="207"/>
        <v>0</v>
      </c>
      <c r="I88" s="175"/>
      <c r="J88" s="175">
        <f t="shared" si="208"/>
        <v>0</v>
      </c>
      <c r="K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5">
        <f t="shared" si="209"/>
        <v>0</v>
      </c>
      <c r="AF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5">
        <f t="shared" si="210"/>
        <v>0</v>
      </c>
      <c r="AJ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5">
        <f t="shared" si="211"/>
        <v>0</v>
      </c>
      <c r="AN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5">
        <f t="shared" si="212"/>
        <v>0</v>
      </c>
      <c r="AR88" s="175">
        <f t="shared" si="213"/>
        <v>0</v>
      </c>
    </row>
    <row r="89" spans="2:44" x14ac:dyDescent="0.25">
      <c r="B89" s="433" t="s">
        <v>225</v>
      </c>
      <c r="C89" s="180" t="s">
        <v>808</v>
      </c>
      <c r="D89" s="181">
        <f>SUM(D90:D95)</f>
        <v>0</v>
      </c>
      <c r="E89" s="181">
        <f>SUM(E90:E95)</f>
        <v>0</v>
      </c>
      <c r="F89" s="181">
        <f t="shared" si="0"/>
        <v>0</v>
      </c>
      <c r="G89" s="181">
        <f t="shared" ref="G89:I89" si="222">SUM(G90:G95)</f>
        <v>0</v>
      </c>
      <c r="H89" s="181">
        <f t="shared" si="4"/>
        <v>0</v>
      </c>
      <c r="I89" s="181">
        <f t="shared" si="222"/>
        <v>0</v>
      </c>
      <c r="J89" s="181">
        <f t="shared" si="5"/>
        <v>0</v>
      </c>
      <c r="K89" s="181">
        <f t="shared" ref="K89:AP89" si="223">SUM(K90:K95)</f>
        <v>0</v>
      </c>
      <c r="L89" s="181">
        <f t="shared" si="223"/>
        <v>0</v>
      </c>
      <c r="M89" s="181">
        <f t="shared" si="223"/>
        <v>0</v>
      </c>
      <c r="N89" s="181">
        <f t="shared" si="223"/>
        <v>0</v>
      </c>
      <c r="O89" s="181">
        <f t="shared" si="223"/>
        <v>0</v>
      </c>
      <c r="P89" s="181">
        <f t="shared" ref="P89:Q89" si="224">SUM(P90:P95)</f>
        <v>0</v>
      </c>
      <c r="Q89" s="181">
        <f t="shared" si="224"/>
        <v>0</v>
      </c>
      <c r="R89" s="181">
        <f t="shared" si="223"/>
        <v>0</v>
      </c>
      <c r="S89" s="181">
        <f t="shared" si="223"/>
        <v>0</v>
      </c>
      <c r="T89" s="181">
        <f t="shared" ref="T89" si="225">SUM(T90:T95)</f>
        <v>0</v>
      </c>
      <c r="U89" s="181">
        <f t="shared" si="223"/>
        <v>0</v>
      </c>
      <c r="V89" s="181">
        <f t="shared" si="223"/>
        <v>0</v>
      </c>
      <c r="W89" s="181">
        <f t="shared" ref="W89" si="226">SUM(W90:W95)</f>
        <v>0</v>
      </c>
      <c r="X89" s="181">
        <f t="shared" si="223"/>
        <v>0</v>
      </c>
      <c r="Y89" s="181">
        <f t="shared" ref="Y89:Z89" si="227">SUM(Y90:Y95)</f>
        <v>0</v>
      </c>
      <c r="Z89" s="181">
        <f t="shared" si="227"/>
        <v>0</v>
      </c>
      <c r="AA89" s="181">
        <f t="shared" si="223"/>
        <v>0</v>
      </c>
      <c r="AB89" s="181">
        <f t="shared" si="223"/>
        <v>0</v>
      </c>
      <c r="AC89" s="181">
        <f t="shared" si="223"/>
        <v>0</v>
      </c>
      <c r="AD89" s="181">
        <f t="shared" si="223"/>
        <v>0</v>
      </c>
      <c r="AE89" s="181">
        <f t="shared" si="9"/>
        <v>0</v>
      </c>
      <c r="AF89" s="181">
        <f t="shared" si="223"/>
        <v>0</v>
      </c>
      <c r="AG89" s="181">
        <f t="shared" si="223"/>
        <v>0</v>
      </c>
      <c r="AH89" s="181">
        <f t="shared" si="223"/>
        <v>0</v>
      </c>
      <c r="AI89" s="181">
        <f t="shared" si="10"/>
        <v>0</v>
      </c>
      <c r="AJ89" s="181">
        <f t="shared" si="223"/>
        <v>0</v>
      </c>
      <c r="AK89" s="181">
        <f t="shared" si="223"/>
        <v>0</v>
      </c>
      <c r="AL89" s="181">
        <f t="shared" si="223"/>
        <v>0</v>
      </c>
      <c r="AM89" s="181">
        <f t="shared" si="11"/>
        <v>0</v>
      </c>
      <c r="AN89" s="181">
        <f t="shared" si="223"/>
        <v>0</v>
      </c>
      <c r="AO89" s="181">
        <f t="shared" si="223"/>
        <v>0</v>
      </c>
      <c r="AP89" s="181">
        <f t="shared" si="223"/>
        <v>0</v>
      </c>
      <c r="AQ89" s="181">
        <f t="shared" si="12"/>
        <v>0</v>
      </c>
      <c r="AR89" s="181">
        <f t="shared" si="13"/>
        <v>0</v>
      </c>
    </row>
    <row r="90" spans="2:44" x14ac:dyDescent="0.25">
      <c r="B90" s="430" t="s">
        <v>226</v>
      </c>
      <c r="C90" s="174" t="s">
        <v>809</v>
      </c>
      <c r="D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5">
        <f t="shared" ref="F90:F95" si="228">D90+E90</f>
        <v>0</v>
      </c>
      <c r="G90" s="175"/>
      <c r="H90" s="175">
        <f t="shared" ref="H90:H95" si="229">F90-G90</f>
        <v>0</v>
      </c>
      <c r="I90" s="175"/>
      <c r="J90" s="175">
        <f t="shared" ref="J90:J95" si="230">F90-I90</f>
        <v>0</v>
      </c>
      <c r="K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5">
        <f t="shared" ref="AE90:AE95" si="231">AB90+AC90+AD90</f>
        <v>0</v>
      </c>
      <c r="AF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5">
        <f t="shared" ref="AI90:AI95" si="232">AF90+AG90+AH90</f>
        <v>0</v>
      </c>
      <c r="AJ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5">
        <f t="shared" ref="AM90:AM95" si="233">AJ90+AK90+AL90</f>
        <v>0</v>
      </c>
      <c r="AN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5">
        <f t="shared" ref="AQ90:AQ95" si="234">AN90+AO90+AP90</f>
        <v>0</v>
      </c>
      <c r="AR90" s="175">
        <f t="shared" ref="AR90:AR95" si="235">AE90+AI90+AM90+AQ90</f>
        <v>0</v>
      </c>
    </row>
    <row r="91" spans="2:44" x14ac:dyDescent="0.25">
      <c r="B91" s="430" t="s">
        <v>227</v>
      </c>
      <c r="C91" s="174" t="s">
        <v>810</v>
      </c>
      <c r="D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5">
        <f t="shared" si="228"/>
        <v>0</v>
      </c>
      <c r="G91" s="175"/>
      <c r="H91" s="175">
        <f t="shared" si="229"/>
        <v>0</v>
      </c>
      <c r="I91" s="175"/>
      <c r="J91" s="175">
        <f t="shared" si="230"/>
        <v>0</v>
      </c>
      <c r="K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5">
        <f t="shared" si="231"/>
        <v>0</v>
      </c>
      <c r="AF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5">
        <f t="shared" si="232"/>
        <v>0</v>
      </c>
      <c r="AJ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5">
        <f t="shared" si="233"/>
        <v>0</v>
      </c>
      <c r="AN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5">
        <f t="shared" si="234"/>
        <v>0</v>
      </c>
      <c r="AR91" s="175">
        <f t="shared" si="235"/>
        <v>0</v>
      </c>
    </row>
    <row r="92" spans="2:44" x14ac:dyDescent="0.25">
      <c r="B92" s="430" t="s">
        <v>228</v>
      </c>
      <c r="C92" s="174" t="s">
        <v>811</v>
      </c>
      <c r="D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5">
        <f t="shared" ref="F92:F93" si="236">D92+E92</f>
        <v>0</v>
      </c>
      <c r="G92" s="175"/>
      <c r="H92" s="175">
        <f t="shared" ref="H92:H93" si="237">F92-G92</f>
        <v>0</v>
      </c>
      <c r="I92" s="175"/>
      <c r="J92" s="175">
        <f t="shared" ref="J92:J93" si="238">F92-I92</f>
        <v>0</v>
      </c>
      <c r="K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5">
        <f t="shared" ref="AE92:AE93" si="239">AB92+AC92+AD92</f>
        <v>0</v>
      </c>
      <c r="AF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5">
        <f t="shared" ref="AI92:AI93" si="240">AF92+AG92+AH92</f>
        <v>0</v>
      </c>
      <c r="AJ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5">
        <f t="shared" ref="AM92:AM93" si="241">AJ92+AK92+AL92</f>
        <v>0</v>
      </c>
      <c r="AN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5">
        <f t="shared" ref="AQ92:AQ93" si="242">AN92+AO92+AP92</f>
        <v>0</v>
      </c>
      <c r="AR92" s="175">
        <f t="shared" ref="AR92:AR93" si="243">AE92+AI92+AM92+AQ92</f>
        <v>0</v>
      </c>
    </row>
    <row r="93" spans="2:44" x14ac:dyDescent="0.25">
      <c r="B93" s="430" t="s">
        <v>229</v>
      </c>
      <c r="C93" s="174" t="s">
        <v>812</v>
      </c>
      <c r="D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5">
        <f t="shared" si="236"/>
        <v>0</v>
      </c>
      <c r="G93" s="175"/>
      <c r="H93" s="175">
        <f t="shared" si="237"/>
        <v>0</v>
      </c>
      <c r="I93" s="175"/>
      <c r="J93" s="175">
        <f t="shared" si="238"/>
        <v>0</v>
      </c>
      <c r="K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5">
        <f t="shared" si="239"/>
        <v>0</v>
      </c>
      <c r="AF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5">
        <f t="shared" si="240"/>
        <v>0</v>
      </c>
      <c r="AJ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5">
        <f t="shared" si="241"/>
        <v>0</v>
      </c>
      <c r="AN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5">
        <f t="shared" si="242"/>
        <v>0</v>
      </c>
      <c r="AR93" s="175">
        <f t="shared" si="243"/>
        <v>0</v>
      </c>
    </row>
    <row r="94" spans="2:44" x14ac:dyDescent="0.25">
      <c r="B94" s="430" t="s">
        <v>230</v>
      </c>
      <c r="C94" s="174" t="s">
        <v>813</v>
      </c>
      <c r="D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5">
        <f t="shared" ref="F94" si="244">D94+E94</f>
        <v>0</v>
      </c>
      <c r="G94" s="175"/>
      <c r="H94" s="175">
        <f t="shared" ref="H94" si="245">F94-G94</f>
        <v>0</v>
      </c>
      <c r="I94" s="175"/>
      <c r="J94" s="175">
        <f t="shared" ref="J94" si="246">F94-I94</f>
        <v>0</v>
      </c>
      <c r="K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5">
        <f t="shared" ref="AE94" si="247">AB94+AC94+AD94</f>
        <v>0</v>
      </c>
      <c r="AF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5">
        <f t="shared" ref="AI94" si="248">AF94+AG94+AH94</f>
        <v>0</v>
      </c>
      <c r="AJ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5">
        <f t="shared" ref="AM94" si="249">AJ94+AK94+AL94</f>
        <v>0</v>
      </c>
      <c r="AN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5">
        <f t="shared" ref="AQ94" si="250">AN94+AO94+AP94</f>
        <v>0</v>
      </c>
      <c r="AR94" s="175">
        <f t="shared" ref="AR94" si="251">AE94+AI94+AM94+AQ94</f>
        <v>0</v>
      </c>
    </row>
    <row r="95" spans="2:44" x14ac:dyDescent="0.25">
      <c r="B95" s="430" t="s">
        <v>231</v>
      </c>
      <c r="C95" s="174" t="s">
        <v>814</v>
      </c>
      <c r="D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5">
        <f t="shared" si="228"/>
        <v>0</v>
      </c>
      <c r="G95" s="175"/>
      <c r="H95" s="175">
        <f t="shared" si="229"/>
        <v>0</v>
      </c>
      <c r="I95" s="175"/>
      <c r="J95" s="175">
        <f t="shared" si="230"/>
        <v>0</v>
      </c>
      <c r="K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5">
        <f t="shared" si="231"/>
        <v>0</v>
      </c>
      <c r="AF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5">
        <f t="shared" si="232"/>
        <v>0</v>
      </c>
      <c r="AJ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5">
        <f t="shared" si="233"/>
        <v>0</v>
      </c>
      <c r="AN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5">
        <f t="shared" si="234"/>
        <v>0</v>
      </c>
      <c r="AR95" s="175">
        <f t="shared" si="235"/>
        <v>0</v>
      </c>
    </row>
    <row r="96" spans="2:44" x14ac:dyDescent="0.25">
      <c r="B96" s="433" t="s">
        <v>232</v>
      </c>
      <c r="C96" s="180" t="s">
        <v>815</v>
      </c>
      <c r="D96" s="181">
        <f>SUM(D97:D105)</f>
        <v>0</v>
      </c>
      <c r="E96" s="181">
        <f>SUM(E97:E105)</f>
        <v>0</v>
      </c>
      <c r="F96" s="181">
        <f t="shared" si="0"/>
        <v>0</v>
      </c>
      <c r="G96" s="181">
        <f>SUM(G97:G105)</f>
        <v>0</v>
      </c>
      <c r="H96" s="181">
        <f t="shared" si="4"/>
        <v>0</v>
      </c>
      <c r="I96" s="181">
        <f>SUM(I97:I105)</f>
        <v>0</v>
      </c>
      <c r="J96" s="181">
        <f t="shared" si="5"/>
        <v>0</v>
      </c>
      <c r="K96" s="181">
        <f t="shared" ref="K96:AD96" si="252">SUM(K97:K105)</f>
        <v>0</v>
      </c>
      <c r="L96" s="181">
        <f t="shared" si="252"/>
        <v>0</v>
      </c>
      <c r="M96" s="181">
        <f t="shared" si="252"/>
        <v>0</v>
      </c>
      <c r="N96" s="181">
        <f t="shared" si="252"/>
        <v>0</v>
      </c>
      <c r="O96" s="181">
        <f t="shared" si="252"/>
        <v>0</v>
      </c>
      <c r="P96" s="181">
        <f t="shared" ref="P96:Q96" si="253">SUM(P97:P105)</f>
        <v>0</v>
      </c>
      <c r="Q96" s="181">
        <f t="shared" si="253"/>
        <v>0</v>
      </c>
      <c r="R96" s="181">
        <f t="shared" si="252"/>
        <v>0</v>
      </c>
      <c r="S96" s="181">
        <f t="shared" si="252"/>
        <v>0</v>
      </c>
      <c r="T96" s="181">
        <f t="shared" ref="T96" si="254">SUM(T97:T105)</f>
        <v>0</v>
      </c>
      <c r="U96" s="181">
        <f t="shared" si="252"/>
        <v>0</v>
      </c>
      <c r="V96" s="181">
        <f t="shared" si="252"/>
        <v>0</v>
      </c>
      <c r="W96" s="181">
        <f t="shared" ref="W96" si="255">SUM(W97:W105)</f>
        <v>0</v>
      </c>
      <c r="X96" s="181">
        <f t="shared" si="252"/>
        <v>0</v>
      </c>
      <c r="Y96" s="181">
        <f t="shared" ref="Y96:Z96" si="256">SUM(Y97:Y105)</f>
        <v>0</v>
      </c>
      <c r="Z96" s="181">
        <f t="shared" si="256"/>
        <v>0</v>
      </c>
      <c r="AA96" s="181">
        <f t="shared" si="252"/>
        <v>0</v>
      </c>
      <c r="AB96" s="181">
        <f t="shared" si="252"/>
        <v>0</v>
      </c>
      <c r="AC96" s="181">
        <f t="shared" si="252"/>
        <v>0</v>
      </c>
      <c r="AD96" s="181">
        <f t="shared" si="252"/>
        <v>0</v>
      </c>
      <c r="AE96" s="181">
        <f t="shared" si="9"/>
        <v>0</v>
      </c>
      <c r="AF96" s="181">
        <f>SUM(AF97:AF105)</f>
        <v>0</v>
      </c>
      <c r="AG96" s="181">
        <f>SUM(AG97:AG105)</f>
        <v>0</v>
      </c>
      <c r="AH96" s="181">
        <f>SUM(AH97:AH105)</f>
        <v>0</v>
      </c>
      <c r="AI96" s="181">
        <f t="shared" si="10"/>
        <v>0</v>
      </c>
      <c r="AJ96" s="181">
        <f>SUM(AJ97:AJ105)</f>
        <v>0</v>
      </c>
      <c r="AK96" s="181">
        <f>SUM(AK97:AK105)</f>
        <v>0</v>
      </c>
      <c r="AL96" s="181">
        <f>SUM(AL97:AL105)</f>
        <v>0</v>
      </c>
      <c r="AM96" s="181">
        <f t="shared" si="11"/>
        <v>0</v>
      </c>
      <c r="AN96" s="181">
        <f>SUM(AN97:AN105)</f>
        <v>0</v>
      </c>
      <c r="AO96" s="181">
        <f>SUM(AO97:AO105)</f>
        <v>0</v>
      </c>
      <c r="AP96" s="181">
        <f>SUM(AP97:AP105)</f>
        <v>0</v>
      </c>
      <c r="AQ96" s="181">
        <f t="shared" si="12"/>
        <v>0</v>
      </c>
      <c r="AR96" s="181">
        <f t="shared" si="13"/>
        <v>0</v>
      </c>
    </row>
    <row r="97" spans="2:44" x14ac:dyDescent="0.25">
      <c r="B97" s="430" t="s">
        <v>233</v>
      </c>
      <c r="C97" s="174" t="s">
        <v>816</v>
      </c>
      <c r="D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5">
        <f>D97+E97</f>
        <v>0</v>
      </c>
      <c r="G97" s="175"/>
      <c r="H97" s="175">
        <f>F97-G97</f>
        <v>0</v>
      </c>
      <c r="I97" s="175"/>
      <c r="J97" s="175">
        <f>F97-I97</f>
        <v>0</v>
      </c>
      <c r="K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5">
        <f>AB97+AC97+AD97</f>
        <v>0</v>
      </c>
      <c r="AF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5">
        <f>AF97+AG97+AH97</f>
        <v>0</v>
      </c>
      <c r="AJ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5">
        <f>AJ97+AK97+AL97</f>
        <v>0</v>
      </c>
      <c r="AN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5">
        <f>AN97+AO97+AP97</f>
        <v>0</v>
      </c>
      <c r="AR97" s="175">
        <f>AE97+AI97+AM97+AQ97</f>
        <v>0</v>
      </c>
    </row>
    <row r="98" spans="2:44" x14ac:dyDescent="0.25">
      <c r="B98" s="430" t="s">
        <v>234</v>
      </c>
      <c r="C98" s="174" t="s">
        <v>817</v>
      </c>
      <c r="D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5">
        <f t="shared" ref="F98" si="257">D98+E98</f>
        <v>0</v>
      </c>
      <c r="G98" s="175"/>
      <c r="H98" s="175">
        <f t="shared" ref="H98" si="258">F98-G98</f>
        <v>0</v>
      </c>
      <c r="I98" s="175"/>
      <c r="J98" s="175">
        <f t="shared" ref="J98" si="259">F98-I98</f>
        <v>0</v>
      </c>
      <c r="K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5">
        <f t="shared" ref="AE98" si="260">AB98+AC98+AD98</f>
        <v>0</v>
      </c>
      <c r="AF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5">
        <f t="shared" ref="AI98" si="261">AF98+AG98+AH98</f>
        <v>0</v>
      </c>
      <c r="AJ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5">
        <f t="shared" ref="AM98" si="262">AJ98+AK98+AL98</f>
        <v>0</v>
      </c>
      <c r="AN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5">
        <f t="shared" ref="AQ98" si="263">AN98+AO98+AP98</f>
        <v>0</v>
      </c>
      <c r="AR98" s="175">
        <f t="shared" ref="AR98" si="264">AE98+AI98+AM98+AQ98</f>
        <v>0</v>
      </c>
    </row>
    <row r="99" spans="2:44" x14ac:dyDescent="0.25">
      <c r="B99" s="430" t="s">
        <v>235</v>
      </c>
      <c r="C99" s="174" t="s">
        <v>818</v>
      </c>
      <c r="D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5">
        <f t="shared" ref="F99" si="265">D99+E99</f>
        <v>0</v>
      </c>
      <c r="G99" s="175"/>
      <c r="H99" s="175">
        <f t="shared" ref="H99" si="266">F99-G99</f>
        <v>0</v>
      </c>
      <c r="I99" s="175"/>
      <c r="J99" s="175">
        <f t="shared" ref="J99" si="267">F99-I99</f>
        <v>0</v>
      </c>
      <c r="K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5">
        <f t="shared" ref="AE99" si="268">AB99+AC99+AD99</f>
        <v>0</v>
      </c>
      <c r="AF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5">
        <f t="shared" ref="AI99" si="269">AF99+AG99+AH99</f>
        <v>0</v>
      </c>
      <c r="AJ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5">
        <f t="shared" ref="AM99" si="270">AJ99+AK99+AL99</f>
        <v>0</v>
      </c>
      <c r="AN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5">
        <f t="shared" ref="AQ99" si="271">AN99+AO99+AP99</f>
        <v>0</v>
      </c>
      <c r="AR99" s="175">
        <f t="shared" ref="AR99" si="272">AE99+AI99+AM99+AQ99</f>
        <v>0</v>
      </c>
    </row>
    <row r="100" spans="2:44" x14ac:dyDescent="0.25">
      <c r="B100" s="430" t="s">
        <v>236</v>
      </c>
      <c r="C100" s="174" t="s">
        <v>819</v>
      </c>
      <c r="D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5">
        <f t="shared" ref="F100:F105" si="273">D100+E100</f>
        <v>0</v>
      </c>
      <c r="G100" s="175"/>
      <c r="H100" s="175">
        <f t="shared" ref="H100:H105" si="274">F100-G100</f>
        <v>0</v>
      </c>
      <c r="I100" s="175"/>
      <c r="J100" s="175">
        <f t="shared" ref="J100:J105" si="275">F100-I100</f>
        <v>0</v>
      </c>
      <c r="K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5">
        <f t="shared" ref="AE100:AE105" si="276">AB100+AC100+AD100</f>
        <v>0</v>
      </c>
      <c r="AF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5">
        <f t="shared" ref="AI100:AI105" si="277">AF100+AG100+AH100</f>
        <v>0</v>
      </c>
      <c r="AJ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5">
        <f t="shared" ref="AM100:AM105" si="278">AJ100+AK100+AL100</f>
        <v>0</v>
      </c>
      <c r="AN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5">
        <f t="shared" ref="AQ100:AQ105" si="279">AN100+AO100+AP100</f>
        <v>0</v>
      </c>
      <c r="AR100" s="175">
        <f t="shared" ref="AR100:AR105" si="280">AE100+AI100+AM100+AQ100</f>
        <v>0</v>
      </c>
    </row>
    <row r="101" spans="2:44" x14ac:dyDescent="0.25">
      <c r="B101" s="430" t="s">
        <v>237</v>
      </c>
      <c r="C101" s="174" t="s">
        <v>820</v>
      </c>
      <c r="D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5">
        <f t="shared" ref="F101:F102" si="281">D101+E101</f>
        <v>0</v>
      </c>
      <c r="G101" s="175"/>
      <c r="H101" s="175">
        <f t="shared" ref="H101:H102" si="282">F101-G101</f>
        <v>0</v>
      </c>
      <c r="I101" s="175"/>
      <c r="J101" s="175">
        <f t="shared" ref="J101:J102" si="283">F101-I101</f>
        <v>0</v>
      </c>
      <c r="K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5">
        <f t="shared" ref="AE101:AE102" si="284">AB101+AC101+AD101</f>
        <v>0</v>
      </c>
      <c r="AF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5">
        <f t="shared" ref="AI101:AI102" si="285">AF101+AG101+AH101</f>
        <v>0</v>
      </c>
      <c r="AJ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5">
        <f t="shared" ref="AM101:AM102" si="286">AJ101+AK101+AL101</f>
        <v>0</v>
      </c>
      <c r="AN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5">
        <f t="shared" ref="AQ101:AQ102" si="287">AN101+AO101+AP101</f>
        <v>0</v>
      </c>
      <c r="AR101" s="175">
        <f t="shared" ref="AR101:AR102" si="288">AE101+AI101+AM101+AQ101</f>
        <v>0</v>
      </c>
    </row>
    <row r="102" spans="2:44" x14ac:dyDescent="0.25">
      <c r="B102" s="430" t="s">
        <v>238</v>
      </c>
      <c r="C102" s="174" t="s">
        <v>821</v>
      </c>
      <c r="D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5">
        <f t="shared" si="281"/>
        <v>0</v>
      </c>
      <c r="G102" s="175"/>
      <c r="H102" s="175">
        <f t="shared" si="282"/>
        <v>0</v>
      </c>
      <c r="I102" s="175"/>
      <c r="J102" s="175">
        <f t="shared" si="283"/>
        <v>0</v>
      </c>
      <c r="K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5">
        <f t="shared" si="284"/>
        <v>0</v>
      </c>
      <c r="AF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5">
        <f t="shared" si="285"/>
        <v>0</v>
      </c>
      <c r="AJ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5">
        <f t="shared" si="286"/>
        <v>0</v>
      </c>
      <c r="AN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5">
        <f t="shared" si="287"/>
        <v>0</v>
      </c>
      <c r="AR102" s="175">
        <f t="shared" si="288"/>
        <v>0</v>
      </c>
    </row>
    <row r="103" spans="2:44" x14ac:dyDescent="0.25">
      <c r="B103" s="430" t="s">
        <v>239</v>
      </c>
      <c r="C103" s="174" t="s">
        <v>816</v>
      </c>
      <c r="D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5">
        <f>D103+E103</f>
        <v>0</v>
      </c>
      <c r="G103" s="175"/>
      <c r="H103" s="175">
        <f>F103-G103</f>
        <v>0</v>
      </c>
      <c r="I103" s="175"/>
      <c r="J103" s="175">
        <f>F103-I103</f>
        <v>0</v>
      </c>
      <c r="K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5">
        <f>AB103+AC103+AD103</f>
        <v>0</v>
      </c>
      <c r="AF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5">
        <f>AF103+AG103+AH103</f>
        <v>0</v>
      </c>
      <c r="AJ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5">
        <f>AJ103+AK103+AL103</f>
        <v>0</v>
      </c>
      <c r="AN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5">
        <f>AN103+AO103+AP103</f>
        <v>0</v>
      </c>
      <c r="AR103" s="175">
        <f>AE103+AI103+AM103+AQ103</f>
        <v>0</v>
      </c>
    </row>
    <row r="104" spans="2:44" x14ac:dyDescent="0.25">
      <c r="B104" s="430" t="s">
        <v>240</v>
      </c>
      <c r="C104" s="174" t="s">
        <v>822</v>
      </c>
      <c r="D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5">
        <f t="shared" ref="F104" si="289">D104+E104</f>
        <v>0</v>
      </c>
      <c r="G104" s="175"/>
      <c r="H104" s="175">
        <f t="shared" ref="H104" si="290">F104-G104</f>
        <v>0</v>
      </c>
      <c r="I104" s="175"/>
      <c r="J104" s="175">
        <f t="shared" ref="J104" si="291">F104-I104</f>
        <v>0</v>
      </c>
      <c r="K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5">
        <f t="shared" ref="AE104" si="292">AB104+AC104+AD104</f>
        <v>0</v>
      </c>
      <c r="AF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5">
        <f t="shared" ref="AI104" si="293">AF104+AG104+AH104</f>
        <v>0</v>
      </c>
      <c r="AJ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5">
        <f t="shared" ref="AM104" si="294">AJ104+AK104+AL104</f>
        <v>0</v>
      </c>
      <c r="AN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5">
        <f t="shared" ref="AQ104" si="295">AN104+AO104+AP104</f>
        <v>0</v>
      </c>
      <c r="AR104" s="175">
        <f t="shared" ref="AR104" si="296">AE104+AI104+AM104+AQ104</f>
        <v>0</v>
      </c>
    </row>
    <row r="105" spans="2:44" x14ac:dyDescent="0.25">
      <c r="B105" s="430" t="s">
        <v>241</v>
      </c>
      <c r="C105" s="174" t="s">
        <v>817</v>
      </c>
      <c r="D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5">
        <f t="shared" si="273"/>
        <v>0</v>
      </c>
      <c r="G105" s="175"/>
      <c r="H105" s="175">
        <f t="shared" si="274"/>
        <v>0</v>
      </c>
      <c r="I105" s="175"/>
      <c r="J105" s="175">
        <f t="shared" si="275"/>
        <v>0</v>
      </c>
      <c r="K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5">
        <f t="shared" si="276"/>
        <v>0</v>
      </c>
      <c r="AF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5">
        <f t="shared" si="277"/>
        <v>0</v>
      </c>
      <c r="AJ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5">
        <f t="shared" si="278"/>
        <v>0</v>
      </c>
      <c r="AN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5">
        <f t="shared" si="279"/>
        <v>0</v>
      </c>
      <c r="AR105" s="175">
        <f t="shared" si="280"/>
        <v>0</v>
      </c>
    </row>
    <row r="106" spans="2:44" x14ac:dyDescent="0.25">
      <c r="B106" s="429" t="s">
        <v>242</v>
      </c>
      <c r="C106" s="172" t="s">
        <v>823</v>
      </c>
      <c r="D106" s="173">
        <f>D107+D118+D133+D149+D164+D190+D207+D214</f>
        <v>1405938.5109999999</v>
      </c>
      <c r="E106" s="173">
        <f>E107+E118+E133+E149+E164+E190+E207+E214</f>
        <v>1028387.75</v>
      </c>
      <c r="F106" s="173">
        <f t="shared" si="0"/>
        <v>2434326.2609999999</v>
      </c>
      <c r="G106" s="173">
        <f>G107+G118+G133+G149+G164+G190+G207+G214</f>
        <v>0</v>
      </c>
      <c r="H106" s="173">
        <f t="shared" si="4"/>
        <v>2434326.2609999999</v>
      </c>
      <c r="I106" s="173">
        <f>I107+I118+I133+I149+I164+I190+I207+I214</f>
        <v>0</v>
      </c>
      <c r="J106" s="173">
        <f t="shared" si="5"/>
        <v>2434326.2609999999</v>
      </c>
      <c r="K106" s="173">
        <f t="shared" ref="K106:AD106" si="297">K107+K118+K133+K149+K164+K190+K207+K214</f>
        <v>2760</v>
      </c>
      <c r="L106" s="173">
        <f t="shared" si="297"/>
        <v>1098645.5943333332</v>
      </c>
      <c r="M106" s="173">
        <f t="shared" si="297"/>
        <v>0</v>
      </c>
      <c r="N106" s="173">
        <f t="shared" si="297"/>
        <v>0</v>
      </c>
      <c r="O106" s="173">
        <f t="shared" si="297"/>
        <v>0</v>
      </c>
      <c r="P106" s="173">
        <f t="shared" si="297"/>
        <v>995706.375</v>
      </c>
      <c r="Q106" s="173">
        <f t="shared" si="297"/>
        <v>0</v>
      </c>
      <c r="R106" s="173">
        <f t="shared" si="297"/>
        <v>0</v>
      </c>
      <c r="S106" s="173">
        <f t="shared" si="297"/>
        <v>0</v>
      </c>
      <c r="T106" s="173">
        <f t="shared" ref="T106" si="298">T107+T118+T133+T149+T164+T190+T207+T214</f>
        <v>308320</v>
      </c>
      <c r="U106" s="173">
        <f t="shared" si="297"/>
        <v>158085.75</v>
      </c>
      <c r="V106" s="173">
        <f t="shared" si="297"/>
        <v>0</v>
      </c>
      <c r="W106" s="173">
        <f t="shared" si="297"/>
        <v>0</v>
      </c>
      <c r="X106" s="173">
        <f t="shared" si="297"/>
        <v>0</v>
      </c>
      <c r="Y106" s="173">
        <f t="shared" ref="Y106:Z106" si="299">Y107+Y118+Y133+Y149+Y164+Y190+Y207+Y214</f>
        <v>0</v>
      </c>
      <c r="Z106" s="173">
        <f t="shared" si="299"/>
        <v>0</v>
      </c>
      <c r="AA106" s="173">
        <f t="shared" si="297"/>
        <v>0</v>
      </c>
      <c r="AB106" s="173">
        <f t="shared" si="297"/>
        <v>0</v>
      </c>
      <c r="AC106" s="173">
        <f t="shared" si="297"/>
        <v>189010</v>
      </c>
      <c r="AD106" s="173">
        <f t="shared" si="297"/>
        <v>185044</v>
      </c>
      <c r="AE106" s="173">
        <f t="shared" si="9"/>
        <v>374054</v>
      </c>
      <c r="AF106" s="173">
        <f>AF107+AF118+AF133+AF149+AF164+AF190+AF207+AF214</f>
        <v>264175.375</v>
      </c>
      <c r="AG106" s="173">
        <f>AG107+AG118+AG133+AG149+AG164+AG190+AG207+AG214</f>
        <v>168714</v>
      </c>
      <c r="AH106" s="173">
        <f>AH107+AH118+AH133+AH149+AH164+AH190+AH207+AH214</f>
        <v>362232.70833333331</v>
      </c>
      <c r="AI106" s="173">
        <f t="shared" si="10"/>
        <v>795122.08333333326</v>
      </c>
      <c r="AJ106" s="173">
        <f>AJ107+AJ118+AJ133+AJ149+AJ164+AJ190+AJ207+AJ214</f>
        <v>179325.5</v>
      </c>
      <c r="AK106" s="173">
        <f>AK107+AK118+AK133+AK149+AK164+AK190+AK207+AK214</f>
        <v>600846.63599999994</v>
      </c>
      <c r="AL106" s="173">
        <f>AL107+AL118+AL133+AL149+AL164+AL190+AL207+AL214</f>
        <v>33804</v>
      </c>
      <c r="AM106" s="173">
        <f t="shared" si="11"/>
        <v>813976.13599999994</v>
      </c>
      <c r="AN106" s="173">
        <f>AN107+AN118+AN133+AN149+AN164+AN190+AN207+AN214</f>
        <v>566967.5</v>
      </c>
      <c r="AO106" s="173">
        <f>AO107+AO118+AO133+AO149+AO164+AO190+AO207+AO214</f>
        <v>13398</v>
      </c>
      <c r="AP106" s="173">
        <f>AP107+AP118+AP133+AP149+AP164+AP190+AP207+AP214</f>
        <v>0</v>
      </c>
      <c r="AQ106" s="173">
        <f t="shared" si="12"/>
        <v>580365.5</v>
      </c>
      <c r="AR106" s="173">
        <f t="shared" si="13"/>
        <v>2563517.719333333</v>
      </c>
    </row>
    <row r="107" spans="2:44" x14ac:dyDescent="0.25">
      <c r="B107" s="433" t="s">
        <v>243</v>
      </c>
      <c r="C107" s="180" t="s">
        <v>824</v>
      </c>
      <c r="D107" s="181">
        <f>SUM(D108:D117)</f>
        <v>0</v>
      </c>
      <c r="E107" s="181">
        <f>SUM(E108:E117)</f>
        <v>0</v>
      </c>
      <c r="F107" s="181">
        <f t="shared" ref="F107:F221" si="300">D107+E107</f>
        <v>0</v>
      </c>
      <c r="G107" s="181">
        <f>SUM(G108:G117)</f>
        <v>0</v>
      </c>
      <c r="H107" s="181">
        <f t="shared" si="4"/>
        <v>0</v>
      </c>
      <c r="I107" s="181">
        <f>SUM(I108:I117)</f>
        <v>0</v>
      </c>
      <c r="J107" s="181">
        <f t="shared" si="5"/>
        <v>0</v>
      </c>
      <c r="K107" s="181">
        <f t="shared" ref="K107:AD107" si="301">SUM(K108:K117)</f>
        <v>0</v>
      </c>
      <c r="L107" s="181">
        <f t="shared" si="301"/>
        <v>0</v>
      </c>
      <c r="M107" s="181">
        <f t="shared" si="301"/>
        <v>0</v>
      </c>
      <c r="N107" s="181">
        <f t="shared" si="301"/>
        <v>0</v>
      </c>
      <c r="O107" s="181">
        <f t="shared" si="301"/>
        <v>0</v>
      </c>
      <c r="P107" s="181">
        <f t="shared" ref="P107:Q107" si="302">SUM(P108:P117)</f>
        <v>0</v>
      </c>
      <c r="Q107" s="181">
        <f t="shared" si="302"/>
        <v>0</v>
      </c>
      <c r="R107" s="181">
        <f t="shared" si="301"/>
        <v>0</v>
      </c>
      <c r="S107" s="181">
        <f t="shared" si="301"/>
        <v>0</v>
      </c>
      <c r="T107" s="181">
        <f t="shared" ref="T107" si="303">SUM(T108:T117)</f>
        <v>0</v>
      </c>
      <c r="U107" s="181">
        <f t="shared" si="301"/>
        <v>0</v>
      </c>
      <c r="V107" s="181">
        <f t="shared" si="301"/>
        <v>0</v>
      </c>
      <c r="W107" s="181">
        <f t="shared" ref="W107" si="304">SUM(W108:W117)</f>
        <v>0</v>
      </c>
      <c r="X107" s="181">
        <f t="shared" si="301"/>
        <v>0</v>
      </c>
      <c r="Y107" s="181">
        <f t="shared" ref="Y107:Z107" si="305">SUM(Y108:Y117)</f>
        <v>0</v>
      </c>
      <c r="Z107" s="181">
        <f t="shared" si="305"/>
        <v>0</v>
      </c>
      <c r="AA107" s="181">
        <f t="shared" si="301"/>
        <v>0</v>
      </c>
      <c r="AB107" s="181">
        <f t="shared" si="301"/>
        <v>0</v>
      </c>
      <c r="AC107" s="181">
        <f t="shared" si="301"/>
        <v>0</v>
      </c>
      <c r="AD107" s="181">
        <f t="shared" si="301"/>
        <v>0</v>
      </c>
      <c r="AE107" s="181">
        <f t="shared" si="9"/>
        <v>0</v>
      </c>
      <c r="AF107" s="181">
        <f>SUM(AF108:AF117)</f>
        <v>0</v>
      </c>
      <c r="AG107" s="181">
        <f>SUM(AG108:AG117)</f>
        <v>0</v>
      </c>
      <c r="AH107" s="181">
        <f>SUM(AH108:AH117)</f>
        <v>0</v>
      </c>
      <c r="AI107" s="181">
        <f t="shared" si="10"/>
        <v>0</v>
      </c>
      <c r="AJ107" s="181">
        <f>SUM(AJ108:AJ117)</f>
        <v>0</v>
      </c>
      <c r="AK107" s="181">
        <f>SUM(AK108:AK117)</f>
        <v>0</v>
      </c>
      <c r="AL107" s="181">
        <f>SUM(AL108:AL117)</f>
        <v>0</v>
      </c>
      <c r="AM107" s="181">
        <f t="shared" si="11"/>
        <v>0</v>
      </c>
      <c r="AN107" s="181">
        <f>SUM(AN108:AN117)</f>
        <v>0</v>
      </c>
      <c r="AO107" s="181">
        <f>SUM(AO108:AO117)</f>
        <v>0</v>
      </c>
      <c r="AP107" s="181">
        <f>SUM(AP108:AP117)</f>
        <v>0</v>
      </c>
      <c r="AQ107" s="181">
        <f t="shared" si="12"/>
        <v>0</v>
      </c>
      <c r="AR107" s="181">
        <f t="shared" si="13"/>
        <v>0</v>
      </c>
    </row>
    <row r="108" spans="2:44" x14ac:dyDescent="0.25">
      <c r="B108" s="430" t="s">
        <v>244</v>
      </c>
      <c r="C108" s="174" t="s">
        <v>825</v>
      </c>
      <c r="D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5">
        <f t="shared" si="300"/>
        <v>0</v>
      </c>
      <c r="G108" s="175"/>
      <c r="H108" s="175">
        <f t="shared" ref="H108:H115" si="306">F108-G108</f>
        <v>0</v>
      </c>
      <c r="I108" s="175"/>
      <c r="J108" s="175">
        <f t="shared" ref="J108:J115" si="307">F108-I108</f>
        <v>0</v>
      </c>
      <c r="K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5">
        <f t="shared" ref="AE108:AE115" si="308">AB108+AC108+AD108</f>
        <v>0</v>
      </c>
      <c r="AF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5">
        <f t="shared" ref="AI108:AI115" si="309">AF108+AG108+AH108</f>
        <v>0</v>
      </c>
      <c r="AJ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5">
        <f t="shared" ref="AM108:AM115" si="310">AJ108+AK108+AL108</f>
        <v>0</v>
      </c>
      <c r="AN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5">
        <f t="shared" ref="AQ108:AQ115" si="311">AN108+AO108+AP108</f>
        <v>0</v>
      </c>
      <c r="AR108" s="175">
        <f t="shared" ref="AR108:AR115" si="312">AE108+AI108+AM108+AQ108</f>
        <v>0</v>
      </c>
    </row>
    <row r="109" spans="2:44" x14ac:dyDescent="0.25">
      <c r="B109" s="430" t="s">
        <v>245</v>
      </c>
      <c r="C109" s="174" t="s">
        <v>826</v>
      </c>
      <c r="D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5">
        <f t="shared" ref="F109:F112" si="313">D109+E109</f>
        <v>0</v>
      </c>
      <c r="G109" s="175"/>
      <c r="H109" s="175">
        <f t="shared" si="306"/>
        <v>0</v>
      </c>
      <c r="I109" s="175"/>
      <c r="J109" s="175">
        <f t="shared" si="307"/>
        <v>0</v>
      </c>
      <c r="K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5">
        <f t="shared" si="308"/>
        <v>0</v>
      </c>
      <c r="AF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5">
        <f t="shared" si="309"/>
        <v>0</v>
      </c>
      <c r="AJ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5">
        <f t="shared" si="310"/>
        <v>0</v>
      </c>
      <c r="AN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5">
        <f t="shared" si="311"/>
        <v>0</v>
      </c>
      <c r="AR109" s="175">
        <f t="shared" si="312"/>
        <v>0</v>
      </c>
    </row>
    <row r="110" spans="2:44" x14ac:dyDescent="0.25">
      <c r="B110" s="430" t="s">
        <v>246</v>
      </c>
      <c r="C110" s="174" t="s">
        <v>827</v>
      </c>
      <c r="D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5">
        <f t="shared" si="313"/>
        <v>0</v>
      </c>
      <c r="G110" s="175"/>
      <c r="H110" s="175">
        <f t="shared" si="306"/>
        <v>0</v>
      </c>
      <c r="I110" s="175"/>
      <c r="J110" s="175">
        <f t="shared" si="307"/>
        <v>0</v>
      </c>
      <c r="K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5">
        <f t="shared" si="308"/>
        <v>0</v>
      </c>
      <c r="AF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5">
        <f t="shared" si="309"/>
        <v>0</v>
      </c>
      <c r="AJ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5">
        <f t="shared" si="310"/>
        <v>0</v>
      </c>
      <c r="AN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5">
        <f t="shared" si="311"/>
        <v>0</v>
      </c>
      <c r="AR110" s="175">
        <f t="shared" si="312"/>
        <v>0</v>
      </c>
    </row>
    <row r="111" spans="2:44" x14ac:dyDescent="0.25">
      <c r="B111" s="430" t="s">
        <v>247</v>
      </c>
      <c r="C111" s="174" t="s">
        <v>828</v>
      </c>
      <c r="D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5">
        <f t="shared" si="313"/>
        <v>0</v>
      </c>
      <c r="G111" s="175"/>
      <c r="H111" s="175">
        <f t="shared" ref="H111:H112" si="314">F111-G111</f>
        <v>0</v>
      </c>
      <c r="I111" s="175"/>
      <c r="J111" s="175">
        <f t="shared" ref="J111:J112" si="315">F111-I111</f>
        <v>0</v>
      </c>
      <c r="K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5">
        <f t="shared" ref="AE111:AE112" si="316">AB111+AC111+AD111</f>
        <v>0</v>
      </c>
      <c r="AF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5">
        <f t="shared" ref="AI111:AI112" si="317">AF111+AG111+AH111</f>
        <v>0</v>
      </c>
      <c r="AJ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5">
        <f t="shared" ref="AM111:AM112" si="318">AJ111+AK111+AL111</f>
        <v>0</v>
      </c>
      <c r="AN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5">
        <f t="shared" ref="AQ111:AQ112" si="319">AN111+AO111+AP111</f>
        <v>0</v>
      </c>
      <c r="AR111" s="175">
        <f t="shared" ref="AR111:AR112" si="320">AE111+AI111+AM111+AQ111</f>
        <v>0</v>
      </c>
    </row>
    <row r="112" spans="2:44" x14ac:dyDescent="0.25">
      <c r="B112" s="430" t="s">
        <v>248</v>
      </c>
      <c r="C112" s="174" t="s">
        <v>829</v>
      </c>
      <c r="D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5">
        <f t="shared" si="313"/>
        <v>0</v>
      </c>
      <c r="G112" s="175"/>
      <c r="H112" s="175">
        <f t="shared" si="314"/>
        <v>0</v>
      </c>
      <c r="I112" s="175"/>
      <c r="J112" s="175">
        <f t="shared" si="315"/>
        <v>0</v>
      </c>
      <c r="K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5">
        <f t="shared" si="316"/>
        <v>0</v>
      </c>
      <c r="AF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5">
        <f t="shared" si="317"/>
        <v>0</v>
      </c>
      <c r="AJ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5">
        <f t="shared" si="318"/>
        <v>0</v>
      </c>
      <c r="AN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5">
        <f t="shared" si="319"/>
        <v>0</v>
      </c>
      <c r="AR112" s="175">
        <f t="shared" si="320"/>
        <v>0</v>
      </c>
    </row>
    <row r="113" spans="2:44" x14ac:dyDescent="0.25">
      <c r="B113" s="430" t="s">
        <v>249</v>
      </c>
      <c r="C113" s="174" t="s">
        <v>830</v>
      </c>
      <c r="D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5">
        <f t="shared" si="300"/>
        <v>0</v>
      </c>
      <c r="G113" s="175"/>
      <c r="H113" s="175">
        <f t="shared" ref="H113:H114" si="321">F113-G113</f>
        <v>0</v>
      </c>
      <c r="I113" s="175"/>
      <c r="J113" s="175">
        <f t="shared" ref="J113:J114" si="322">F113-I113</f>
        <v>0</v>
      </c>
      <c r="K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5">
        <f t="shared" ref="AE113:AE114" si="323">AB113+AC113+AD113</f>
        <v>0</v>
      </c>
      <c r="AF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5">
        <f t="shared" ref="AI113:AI114" si="324">AF113+AG113+AH113</f>
        <v>0</v>
      </c>
      <c r="AJ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5">
        <f t="shared" ref="AM113:AM114" si="325">AJ113+AK113+AL113</f>
        <v>0</v>
      </c>
      <c r="AN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5">
        <f t="shared" ref="AQ113:AQ114" si="326">AN113+AO113+AP113</f>
        <v>0</v>
      </c>
      <c r="AR113" s="175">
        <f t="shared" ref="AR113:AR114" si="327">AE113+AI113+AM113+AQ113</f>
        <v>0</v>
      </c>
    </row>
    <row r="114" spans="2:44" x14ac:dyDescent="0.25">
      <c r="B114" s="430" t="s">
        <v>250</v>
      </c>
      <c r="C114" s="174" t="s">
        <v>831</v>
      </c>
      <c r="D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5">
        <f t="shared" si="300"/>
        <v>0</v>
      </c>
      <c r="G114" s="175"/>
      <c r="H114" s="175">
        <f t="shared" si="321"/>
        <v>0</v>
      </c>
      <c r="I114" s="175"/>
      <c r="J114" s="175">
        <f t="shared" si="322"/>
        <v>0</v>
      </c>
      <c r="K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5">
        <f t="shared" si="323"/>
        <v>0</v>
      </c>
      <c r="AF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5">
        <f t="shared" si="324"/>
        <v>0</v>
      </c>
      <c r="AJ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5">
        <f t="shared" si="325"/>
        <v>0</v>
      </c>
      <c r="AN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5">
        <f t="shared" si="326"/>
        <v>0</v>
      </c>
      <c r="AR114" s="175">
        <f t="shared" si="327"/>
        <v>0</v>
      </c>
    </row>
    <row r="115" spans="2:44" x14ac:dyDescent="0.25">
      <c r="B115" s="430" t="s">
        <v>251</v>
      </c>
      <c r="C115" s="174" t="s">
        <v>832</v>
      </c>
      <c r="D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5">
        <f t="shared" ref="F115" si="328">D115+E115</f>
        <v>0</v>
      </c>
      <c r="G115" s="175"/>
      <c r="H115" s="175">
        <f t="shared" si="306"/>
        <v>0</v>
      </c>
      <c r="I115" s="175"/>
      <c r="J115" s="175">
        <f t="shared" si="307"/>
        <v>0</v>
      </c>
      <c r="K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5">
        <f t="shared" si="308"/>
        <v>0</v>
      </c>
      <c r="AF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5">
        <f t="shared" si="309"/>
        <v>0</v>
      </c>
      <c r="AJ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5">
        <f t="shared" si="310"/>
        <v>0</v>
      </c>
      <c r="AN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5">
        <f t="shared" si="311"/>
        <v>0</v>
      </c>
      <c r="AR115" s="175">
        <f t="shared" si="312"/>
        <v>0</v>
      </c>
    </row>
    <row r="116" spans="2:44" x14ac:dyDescent="0.25">
      <c r="B116" s="430" t="s">
        <v>252</v>
      </c>
      <c r="C116" s="174" t="s">
        <v>833</v>
      </c>
      <c r="D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5">
        <f t="shared" ref="F116" si="329">D116+E116</f>
        <v>0</v>
      </c>
      <c r="G116" s="175"/>
      <c r="H116" s="175">
        <f t="shared" si="4"/>
        <v>0</v>
      </c>
      <c r="I116" s="175"/>
      <c r="J116" s="175">
        <f t="shared" si="5"/>
        <v>0</v>
      </c>
      <c r="K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5">
        <f t="shared" si="9"/>
        <v>0</v>
      </c>
      <c r="AF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5">
        <f t="shared" si="10"/>
        <v>0</v>
      </c>
      <c r="AJ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5">
        <f t="shared" si="11"/>
        <v>0</v>
      </c>
      <c r="AN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5">
        <f t="shared" si="12"/>
        <v>0</v>
      </c>
      <c r="AR116" s="175">
        <f t="shared" si="13"/>
        <v>0</v>
      </c>
    </row>
    <row r="117" spans="2:44" x14ac:dyDescent="0.25">
      <c r="B117" s="430" t="s">
        <v>253</v>
      </c>
      <c r="C117" s="174" t="s">
        <v>834</v>
      </c>
      <c r="D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5">
        <f t="shared" si="300"/>
        <v>0</v>
      </c>
      <c r="G117" s="175"/>
      <c r="H117" s="175">
        <f t="shared" ref="H117" si="330">F117-G117</f>
        <v>0</v>
      </c>
      <c r="I117" s="175"/>
      <c r="J117" s="175">
        <f t="shared" ref="J117" si="331">F117-I117</f>
        <v>0</v>
      </c>
      <c r="K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5">
        <f t="shared" ref="AE117" si="332">AB117+AC117+AD117</f>
        <v>0</v>
      </c>
      <c r="AF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5">
        <f t="shared" ref="AI117" si="333">AF117+AG117+AH117</f>
        <v>0</v>
      </c>
      <c r="AJ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5">
        <f t="shared" ref="AM117" si="334">AJ117+AK117+AL117</f>
        <v>0</v>
      </c>
      <c r="AN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5">
        <f t="shared" ref="AQ117" si="335">AN117+AO117+AP117</f>
        <v>0</v>
      </c>
      <c r="AR117" s="175">
        <f t="shared" ref="AR117" si="336">AE117+AI117+AM117+AQ117</f>
        <v>0</v>
      </c>
    </row>
    <row r="118" spans="2:44" x14ac:dyDescent="0.25">
      <c r="B118" s="433" t="s">
        <v>254</v>
      </c>
      <c r="C118" s="180" t="s">
        <v>835</v>
      </c>
      <c r="D118" s="181">
        <f>SUM(D119:D132)</f>
        <v>6100</v>
      </c>
      <c r="E118" s="181">
        <f>SUM(E119:E132)</f>
        <v>68390</v>
      </c>
      <c r="F118" s="181">
        <f t="shared" si="300"/>
        <v>74490</v>
      </c>
      <c r="G118" s="181">
        <f t="shared" ref="G118:I118" si="337">SUM(G119:G132)</f>
        <v>0</v>
      </c>
      <c r="H118" s="181">
        <f t="shared" si="4"/>
        <v>74490</v>
      </c>
      <c r="I118" s="181">
        <f t="shared" si="337"/>
        <v>0</v>
      </c>
      <c r="J118" s="181">
        <f t="shared" si="5"/>
        <v>74490</v>
      </c>
      <c r="K118" s="181">
        <f t="shared" ref="K118:AP118" si="338">SUM(K119:K132)</f>
        <v>0</v>
      </c>
      <c r="L118" s="181">
        <f t="shared" si="338"/>
        <v>3250</v>
      </c>
      <c r="M118" s="181">
        <f t="shared" si="338"/>
        <v>0</v>
      </c>
      <c r="N118" s="181">
        <f t="shared" si="338"/>
        <v>0</v>
      </c>
      <c r="O118" s="181">
        <f t="shared" si="338"/>
        <v>0</v>
      </c>
      <c r="P118" s="181">
        <f t="shared" ref="P118:Q118" si="339">SUM(P119:P132)</f>
        <v>73535</v>
      </c>
      <c r="Q118" s="181">
        <f t="shared" si="339"/>
        <v>0</v>
      </c>
      <c r="R118" s="181">
        <f t="shared" si="338"/>
        <v>0</v>
      </c>
      <c r="S118" s="181">
        <f t="shared" si="338"/>
        <v>0</v>
      </c>
      <c r="T118" s="181">
        <f t="shared" ref="T118" si="340">SUM(T119:T132)</f>
        <v>0</v>
      </c>
      <c r="U118" s="181">
        <f t="shared" si="338"/>
        <v>1000</v>
      </c>
      <c r="V118" s="181">
        <f t="shared" si="338"/>
        <v>0</v>
      </c>
      <c r="W118" s="181">
        <f t="shared" ref="W118" si="341">SUM(W119:W132)</f>
        <v>0</v>
      </c>
      <c r="X118" s="181">
        <f t="shared" si="338"/>
        <v>0</v>
      </c>
      <c r="Y118" s="181">
        <f t="shared" ref="Y118:Z118" si="342">SUM(Y119:Y132)</f>
        <v>0</v>
      </c>
      <c r="Z118" s="181">
        <f t="shared" si="342"/>
        <v>0</v>
      </c>
      <c r="AA118" s="181">
        <f t="shared" si="338"/>
        <v>0</v>
      </c>
      <c r="AB118" s="181">
        <f t="shared" si="338"/>
        <v>0</v>
      </c>
      <c r="AC118" s="181">
        <f t="shared" si="338"/>
        <v>0</v>
      </c>
      <c r="AD118" s="181">
        <f t="shared" si="338"/>
        <v>2850</v>
      </c>
      <c r="AE118" s="181">
        <f t="shared" si="9"/>
        <v>2850</v>
      </c>
      <c r="AF118" s="181">
        <f t="shared" si="338"/>
        <v>19900</v>
      </c>
      <c r="AG118" s="181">
        <f t="shared" si="338"/>
        <v>1750</v>
      </c>
      <c r="AH118" s="181">
        <f t="shared" si="338"/>
        <v>1625</v>
      </c>
      <c r="AI118" s="181">
        <f t="shared" si="10"/>
        <v>23275</v>
      </c>
      <c r="AJ118" s="181">
        <f t="shared" si="338"/>
        <v>0</v>
      </c>
      <c r="AK118" s="181">
        <f t="shared" si="338"/>
        <v>40190</v>
      </c>
      <c r="AL118" s="181">
        <f t="shared" si="338"/>
        <v>1625</v>
      </c>
      <c r="AM118" s="181">
        <f t="shared" si="11"/>
        <v>41815</v>
      </c>
      <c r="AN118" s="181">
        <f t="shared" si="338"/>
        <v>9595</v>
      </c>
      <c r="AO118" s="181">
        <f t="shared" si="338"/>
        <v>250</v>
      </c>
      <c r="AP118" s="181">
        <f t="shared" si="338"/>
        <v>0</v>
      </c>
      <c r="AQ118" s="181">
        <f t="shared" si="12"/>
        <v>9845</v>
      </c>
      <c r="AR118" s="181">
        <f t="shared" si="13"/>
        <v>77785</v>
      </c>
    </row>
    <row r="119" spans="2:44" x14ac:dyDescent="0.25">
      <c r="B119" s="430" t="s">
        <v>255</v>
      </c>
      <c r="C119" s="174" t="s">
        <v>836</v>
      </c>
      <c r="D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5">
        <f t="shared" si="300"/>
        <v>0</v>
      </c>
      <c r="G119" s="175"/>
      <c r="H119" s="175">
        <f t="shared" ref="H119:H132" si="343">F119-G119</f>
        <v>0</v>
      </c>
      <c r="I119" s="175"/>
      <c r="J119" s="175">
        <f t="shared" ref="J119:J132" si="344">F119-I119</f>
        <v>0</v>
      </c>
      <c r="K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5">
        <f t="shared" ref="AE119:AE132" si="345">AB119+AC119+AD119</f>
        <v>0</v>
      </c>
      <c r="AF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5">
        <f t="shared" ref="AI119:AI132" si="346">AF119+AG119+AH119</f>
        <v>0</v>
      </c>
      <c r="AJ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5">
        <f t="shared" ref="AM119:AM132" si="347">AJ119+AK119+AL119</f>
        <v>0</v>
      </c>
      <c r="AN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5">
        <f t="shared" ref="AQ119:AQ132" si="348">AN119+AO119+AP119</f>
        <v>0</v>
      </c>
      <c r="AR119" s="175">
        <f t="shared" ref="AR119:AR132" si="349">AE119+AI119+AM119+AQ119</f>
        <v>0</v>
      </c>
    </row>
    <row r="120" spans="2:44" x14ac:dyDescent="0.25">
      <c r="B120" s="430" t="s">
        <v>256</v>
      </c>
      <c r="C120" s="174" t="s">
        <v>837</v>
      </c>
      <c r="D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5">
        <f t="shared" ref="F120:F125" si="350">D120+E120</f>
        <v>0</v>
      </c>
      <c r="G120" s="175"/>
      <c r="H120" s="175">
        <f t="shared" ref="H120:H125" si="351">F120-G120</f>
        <v>0</v>
      </c>
      <c r="I120" s="175"/>
      <c r="J120" s="175">
        <f t="shared" ref="J120:J125" si="352">F120-I120</f>
        <v>0</v>
      </c>
      <c r="K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5">
        <f t="shared" ref="AE120:AE125" si="353">AB120+AC120+AD120</f>
        <v>0</v>
      </c>
      <c r="AF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5">
        <f t="shared" ref="AI120:AI125" si="354">AF120+AG120+AH120</f>
        <v>0</v>
      </c>
      <c r="AJ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5">
        <f t="shared" ref="AM120:AM125" si="355">AJ120+AK120+AL120</f>
        <v>0</v>
      </c>
      <c r="AN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5">
        <f t="shared" ref="AQ120:AQ125" si="356">AN120+AO120+AP120</f>
        <v>0</v>
      </c>
      <c r="AR120" s="175">
        <f t="shared" ref="AR120:AR125" si="357">AE120+AI120+AM120+AQ120</f>
        <v>0</v>
      </c>
    </row>
    <row r="121" spans="2:44" x14ac:dyDescent="0.25">
      <c r="B121" s="430" t="s">
        <v>257</v>
      </c>
      <c r="C121" s="174" t="s">
        <v>838</v>
      </c>
      <c r="D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5">
        <f t="shared" si="350"/>
        <v>0</v>
      </c>
      <c r="G121" s="175"/>
      <c r="H121" s="175">
        <f t="shared" si="351"/>
        <v>0</v>
      </c>
      <c r="I121" s="175"/>
      <c r="J121" s="175">
        <f t="shared" si="352"/>
        <v>0</v>
      </c>
      <c r="K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5">
        <f t="shared" si="353"/>
        <v>0</v>
      </c>
      <c r="AF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5">
        <f t="shared" si="354"/>
        <v>0</v>
      </c>
      <c r="AJ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5">
        <f t="shared" si="355"/>
        <v>0</v>
      </c>
      <c r="AN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5">
        <f t="shared" si="356"/>
        <v>0</v>
      </c>
      <c r="AR121" s="175">
        <f t="shared" si="357"/>
        <v>0</v>
      </c>
    </row>
    <row r="122" spans="2:44" x14ac:dyDescent="0.25">
      <c r="B122" s="430" t="s">
        <v>258</v>
      </c>
      <c r="C122" s="174" t="s">
        <v>839</v>
      </c>
      <c r="D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5">
        <f t="shared" si="350"/>
        <v>0</v>
      </c>
      <c r="G122" s="175"/>
      <c r="H122" s="175">
        <f t="shared" si="351"/>
        <v>0</v>
      </c>
      <c r="I122" s="175"/>
      <c r="J122" s="175">
        <f t="shared" si="352"/>
        <v>0</v>
      </c>
      <c r="K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5">
        <f t="shared" si="353"/>
        <v>0</v>
      </c>
      <c r="AF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5">
        <f t="shared" si="354"/>
        <v>0</v>
      </c>
      <c r="AJ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5">
        <f t="shared" si="355"/>
        <v>0</v>
      </c>
      <c r="AN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5">
        <f t="shared" si="356"/>
        <v>0</v>
      </c>
      <c r="AR122" s="175">
        <f t="shared" si="357"/>
        <v>0</v>
      </c>
    </row>
    <row r="123" spans="2:44" x14ac:dyDescent="0.25">
      <c r="B123" s="430" t="s">
        <v>259</v>
      </c>
      <c r="C123" s="174" t="s">
        <v>840</v>
      </c>
      <c r="D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5">
        <f t="shared" si="350"/>
        <v>0</v>
      </c>
      <c r="G123" s="175"/>
      <c r="H123" s="175">
        <f t="shared" si="351"/>
        <v>0</v>
      </c>
      <c r="I123" s="175"/>
      <c r="J123" s="175">
        <f t="shared" si="352"/>
        <v>0</v>
      </c>
      <c r="K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5">
        <f t="shared" si="353"/>
        <v>0</v>
      </c>
      <c r="AF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5">
        <f t="shared" si="354"/>
        <v>0</v>
      </c>
      <c r="AJ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5">
        <f t="shared" si="355"/>
        <v>0</v>
      </c>
      <c r="AN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5">
        <f t="shared" si="356"/>
        <v>0</v>
      </c>
      <c r="AR123" s="175">
        <f t="shared" si="357"/>
        <v>0</v>
      </c>
    </row>
    <row r="124" spans="2:44" x14ac:dyDescent="0.25">
      <c r="B124" s="430" t="s">
        <v>260</v>
      </c>
      <c r="C124" s="174" t="s">
        <v>841</v>
      </c>
      <c r="D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5">
        <f t="shared" si="350"/>
        <v>0</v>
      </c>
      <c r="G124" s="175"/>
      <c r="H124" s="175">
        <f t="shared" si="351"/>
        <v>0</v>
      </c>
      <c r="I124" s="175"/>
      <c r="J124" s="175">
        <f t="shared" si="352"/>
        <v>0</v>
      </c>
      <c r="K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5">
        <f t="shared" si="353"/>
        <v>0</v>
      </c>
      <c r="AF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5">
        <f t="shared" si="354"/>
        <v>0</v>
      </c>
      <c r="AJ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5">
        <f t="shared" si="355"/>
        <v>0</v>
      </c>
      <c r="AN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5">
        <f t="shared" si="356"/>
        <v>0</v>
      </c>
      <c r="AR124" s="175">
        <f t="shared" si="357"/>
        <v>0</v>
      </c>
    </row>
    <row r="125" spans="2:44" x14ac:dyDescent="0.25">
      <c r="B125" s="430" t="s">
        <v>261</v>
      </c>
      <c r="C125" s="174" t="s">
        <v>842</v>
      </c>
      <c r="D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5">
        <f t="shared" si="350"/>
        <v>0</v>
      </c>
      <c r="G125" s="175"/>
      <c r="H125" s="175">
        <f t="shared" si="351"/>
        <v>0</v>
      </c>
      <c r="I125" s="175"/>
      <c r="J125" s="175">
        <f t="shared" si="352"/>
        <v>0</v>
      </c>
      <c r="K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5">
        <f t="shared" si="353"/>
        <v>0</v>
      </c>
      <c r="AF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5">
        <f t="shared" si="354"/>
        <v>0</v>
      </c>
      <c r="AJ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5">
        <f t="shared" si="355"/>
        <v>0</v>
      </c>
      <c r="AN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5">
        <f t="shared" si="356"/>
        <v>0</v>
      </c>
      <c r="AR125" s="175">
        <f t="shared" si="357"/>
        <v>0</v>
      </c>
    </row>
    <row r="126" spans="2:44" x14ac:dyDescent="0.25">
      <c r="B126" s="430" t="s">
        <v>262</v>
      </c>
      <c r="C126" s="174" t="s">
        <v>843</v>
      </c>
      <c r="D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5">
        <f t="shared" si="300"/>
        <v>0</v>
      </c>
      <c r="G126" s="175"/>
      <c r="H126" s="175">
        <f t="shared" si="343"/>
        <v>0</v>
      </c>
      <c r="I126" s="175"/>
      <c r="J126" s="175">
        <f t="shared" si="344"/>
        <v>0</v>
      </c>
      <c r="K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5">
        <f t="shared" si="345"/>
        <v>0</v>
      </c>
      <c r="AF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5">
        <f t="shared" si="346"/>
        <v>0</v>
      </c>
      <c r="AJ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5">
        <f t="shared" si="347"/>
        <v>0</v>
      </c>
      <c r="AN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5">
        <f t="shared" si="348"/>
        <v>0</v>
      </c>
      <c r="AR126" s="175">
        <f t="shared" si="349"/>
        <v>0</v>
      </c>
    </row>
    <row r="127" spans="2:44" x14ac:dyDescent="0.25">
      <c r="B127" s="430" t="s">
        <v>263</v>
      </c>
      <c r="C127" s="174" t="s">
        <v>844</v>
      </c>
      <c r="D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5">
        <f t="shared" si="300"/>
        <v>0</v>
      </c>
      <c r="G127" s="175"/>
      <c r="H127" s="175">
        <f t="shared" si="343"/>
        <v>0</v>
      </c>
      <c r="I127" s="175"/>
      <c r="J127" s="175">
        <f t="shared" si="344"/>
        <v>0</v>
      </c>
      <c r="K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5">
        <f t="shared" si="345"/>
        <v>0</v>
      </c>
      <c r="AF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5">
        <f t="shared" si="346"/>
        <v>0</v>
      </c>
      <c r="AJ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5">
        <f t="shared" si="347"/>
        <v>0</v>
      </c>
      <c r="AN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5">
        <f t="shared" si="348"/>
        <v>0</v>
      </c>
      <c r="AR127" s="175">
        <f t="shared" si="349"/>
        <v>0</v>
      </c>
    </row>
    <row r="128" spans="2:44" x14ac:dyDescent="0.25">
      <c r="B128" s="430" t="s">
        <v>264</v>
      </c>
      <c r="C128" s="174" t="s">
        <v>845</v>
      </c>
      <c r="D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5">
        <f t="shared" ref="F128" si="358">D128+E128</f>
        <v>0</v>
      </c>
      <c r="G128" s="175"/>
      <c r="H128" s="175">
        <f t="shared" ref="H128" si="359">F128-G128</f>
        <v>0</v>
      </c>
      <c r="I128" s="175"/>
      <c r="J128" s="175">
        <f t="shared" ref="J128" si="360">F128-I128</f>
        <v>0</v>
      </c>
      <c r="K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5">
        <f t="shared" ref="AE128" si="361">AB128+AC128+AD128</f>
        <v>0</v>
      </c>
      <c r="AF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5">
        <f t="shared" ref="AI128" si="362">AF128+AG128+AH128</f>
        <v>0</v>
      </c>
      <c r="AJ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5">
        <f t="shared" ref="AM128" si="363">AJ128+AK128+AL128</f>
        <v>0</v>
      </c>
      <c r="AN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5">
        <f t="shared" ref="AQ128" si="364">AN128+AO128+AP128</f>
        <v>0</v>
      </c>
      <c r="AR128" s="175">
        <f t="shared" ref="AR128" si="365">AE128+AI128+AM128+AQ128</f>
        <v>0</v>
      </c>
    </row>
    <row r="129" spans="2:44" x14ac:dyDescent="0.25">
      <c r="B129" s="430" t="s">
        <v>265</v>
      </c>
      <c r="C129" s="174" t="s">
        <v>846</v>
      </c>
      <c r="D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5">
        <f t="shared" ref="F129:F130" si="366">D129+E129</f>
        <v>0</v>
      </c>
      <c r="G129" s="175"/>
      <c r="H129" s="175">
        <f t="shared" ref="H129:H130" si="367">F129-G129</f>
        <v>0</v>
      </c>
      <c r="I129" s="175"/>
      <c r="J129" s="175">
        <f t="shared" ref="J129:J130" si="368">F129-I129</f>
        <v>0</v>
      </c>
      <c r="K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5">
        <f t="shared" ref="AE129:AE130" si="369">AB129+AC129+AD129</f>
        <v>0</v>
      </c>
      <c r="AF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5">
        <f t="shared" ref="AI129:AI130" si="370">AF129+AG129+AH129</f>
        <v>0</v>
      </c>
      <c r="AJ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5">
        <f t="shared" ref="AM129:AM130" si="371">AJ129+AK129+AL129</f>
        <v>0</v>
      </c>
      <c r="AN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5">
        <f t="shared" ref="AQ129:AQ130" si="372">AN129+AO129+AP129</f>
        <v>0</v>
      </c>
      <c r="AR129" s="175">
        <f t="shared" ref="AR129:AR130" si="373">AE129+AI129+AM129+AQ129</f>
        <v>0</v>
      </c>
    </row>
    <row r="130" spans="2:44" x14ac:dyDescent="0.25">
      <c r="B130" s="430" t="s">
        <v>266</v>
      </c>
      <c r="C130" s="174" t="s">
        <v>847</v>
      </c>
      <c r="D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5">
        <f t="shared" si="366"/>
        <v>0</v>
      </c>
      <c r="G130" s="175"/>
      <c r="H130" s="175">
        <f t="shared" si="367"/>
        <v>0</v>
      </c>
      <c r="I130" s="175"/>
      <c r="J130" s="175">
        <f t="shared" si="368"/>
        <v>0</v>
      </c>
      <c r="K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5">
        <f t="shared" si="369"/>
        <v>0</v>
      </c>
      <c r="AF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5">
        <f t="shared" si="370"/>
        <v>0</v>
      </c>
      <c r="AJ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5">
        <f t="shared" si="371"/>
        <v>0</v>
      </c>
      <c r="AN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5">
        <f t="shared" si="372"/>
        <v>0</v>
      </c>
      <c r="AR130" s="175">
        <f t="shared" si="373"/>
        <v>0</v>
      </c>
    </row>
    <row r="131" spans="2:44" x14ac:dyDescent="0.25">
      <c r="B131" s="430" t="s">
        <v>267</v>
      </c>
      <c r="C131" s="174" t="s">
        <v>848</v>
      </c>
      <c r="D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5">
        <f t="shared" si="300"/>
        <v>0</v>
      </c>
      <c r="G131" s="175"/>
      <c r="H131" s="175">
        <f t="shared" si="343"/>
        <v>0</v>
      </c>
      <c r="I131" s="175"/>
      <c r="J131" s="175">
        <f t="shared" si="344"/>
        <v>0</v>
      </c>
      <c r="K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5">
        <f t="shared" si="345"/>
        <v>0</v>
      </c>
      <c r="AF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5">
        <f t="shared" si="346"/>
        <v>0</v>
      </c>
      <c r="AJ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5">
        <f t="shared" si="347"/>
        <v>0</v>
      </c>
      <c r="AN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5">
        <f t="shared" si="348"/>
        <v>0</v>
      </c>
      <c r="AR131" s="175">
        <f t="shared" si="349"/>
        <v>0</v>
      </c>
    </row>
    <row r="132" spans="2:44" x14ac:dyDescent="0.25">
      <c r="B132" s="430" t="s">
        <v>268</v>
      </c>
      <c r="C132" s="174" t="s">
        <v>849</v>
      </c>
      <c r="D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6100</v>
      </c>
      <c r="E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68390</v>
      </c>
      <c r="F132" s="175">
        <f t="shared" si="300"/>
        <v>74490</v>
      </c>
      <c r="G132" s="175"/>
      <c r="H132" s="175">
        <f t="shared" si="343"/>
        <v>74490</v>
      </c>
      <c r="I132" s="175"/>
      <c r="J132" s="175">
        <f t="shared" si="344"/>
        <v>74490</v>
      </c>
      <c r="K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3250</v>
      </c>
      <c r="M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73535</v>
      </c>
      <c r="Q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V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v>
      </c>
      <c r="AE132" s="175">
        <f t="shared" si="345"/>
        <v>2850</v>
      </c>
      <c r="AF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19900</v>
      </c>
      <c r="AG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v>
      </c>
      <c r="AH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1625</v>
      </c>
      <c r="AI132" s="175">
        <f t="shared" si="346"/>
        <v>23275</v>
      </c>
      <c r="AJ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40190</v>
      </c>
      <c r="AL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1625</v>
      </c>
      <c r="AM132" s="175">
        <f t="shared" si="347"/>
        <v>41815</v>
      </c>
      <c r="AN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9595</v>
      </c>
      <c r="AO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v>
      </c>
      <c r="AP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5">
        <f t="shared" si="348"/>
        <v>9845</v>
      </c>
      <c r="AR132" s="175">
        <f t="shared" si="349"/>
        <v>77785</v>
      </c>
    </row>
    <row r="133" spans="2:44" x14ac:dyDescent="0.25">
      <c r="B133" s="433" t="s">
        <v>269</v>
      </c>
      <c r="C133" s="180" t="s">
        <v>850</v>
      </c>
      <c r="D133" s="181">
        <f>SUM(D134:D148)</f>
        <v>85</v>
      </c>
      <c r="E133" s="181">
        <f>SUM(E134:E148)</f>
        <v>4710</v>
      </c>
      <c r="F133" s="181">
        <f t="shared" si="300"/>
        <v>4795</v>
      </c>
      <c r="G133" s="181">
        <f t="shared" ref="G133:I133" si="374">SUM(G134:G148)</f>
        <v>0</v>
      </c>
      <c r="H133" s="181">
        <f t="shared" si="4"/>
        <v>4795</v>
      </c>
      <c r="I133" s="181">
        <f t="shared" si="374"/>
        <v>0</v>
      </c>
      <c r="J133" s="181">
        <f t="shared" si="5"/>
        <v>4795</v>
      </c>
      <c r="K133" s="181">
        <f t="shared" ref="K133:AP133" si="375">SUM(K134:K148)</f>
        <v>0</v>
      </c>
      <c r="L133" s="181">
        <f t="shared" si="375"/>
        <v>0</v>
      </c>
      <c r="M133" s="181">
        <f t="shared" si="375"/>
        <v>0</v>
      </c>
      <c r="N133" s="181">
        <f t="shared" si="375"/>
        <v>0</v>
      </c>
      <c r="O133" s="181">
        <f t="shared" si="375"/>
        <v>0</v>
      </c>
      <c r="P133" s="181">
        <f t="shared" ref="P133:Q133" si="376">SUM(P134:P148)</f>
        <v>3595</v>
      </c>
      <c r="Q133" s="181">
        <f t="shared" si="376"/>
        <v>0</v>
      </c>
      <c r="R133" s="181">
        <f t="shared" si="375"/>
        <v>0</v>
      </c>
      <c r="S133" s="181">
        <f t="shared" si="375"/>
        <v>0</v>
      </c>
      <c r="T133" s="181">
        <f t="shared" ref="T133" si="377">SUM(T134:T148)</f>
        <v>0</v>
      </c>
      <c r="U133" s="181">
        <f t="shared" si="375"/>
        <v>1200</v>
      </c>
      <c r="V133" s="181">
        <f t="shared" si="375"/>
        <v>0</v>
      </c>
      <c r="W133" s="181">
        <f t="shared" ref="W133" si="378">SUM(W134:W148)</f>
        <v>0</v>
      </c>
      <c r="X133" s="181">
        <f t="shared" si="375"/>
        <v>0</v>
      </c>
      <c r="Y133" s="181">
        <f t="shared" ref="Y133:Z133" si="379">SUM(Y134:Y148)</f>
        <v>0</v>
      </c>
      <c r="Z133" s="181">
        <f t="shared" si="379"/>
        <v>0</v>
      </c>
      <c r="AA133" s="181">
        <f t="shared" si="375"/>
        <v>0</v>
      </c>
      <c r="AB133" s="181">
        <f t="shared" si="375"/>
        <v>0</v>
      </c>
      <c r="AC133" s="181">
        <f t="shared" si="375"/>
        <v>1200</v>
      </c>
      <c r="AD133" s="181">
        <f t="shared" si="375"/>
        <v>0</v>
      </c>
      <c r="AE133" s="181">
        <f t="shared" si="9"/>
        <v>1200</v>
      </c>
      <c r="AF133" s="181">
        <f t="shared" si="375"/>
        <v>0</v>
      </c>
      <c r="AG133" s="181">
        <f t="shared" si="375"/>
        <v>85</v>
      </c>
      <c r="AH133" s="181">
        <f t="shared" si="375"/>
        <v>0</v>
      </c>
      <c r="AI133" s="181">
        <f t="shared" si="10"/>
        <v>85</v>
      </c>
      <c r="AJ133" s="181">
        <f t="shared" si="375"/>
        <v>85</v>
      </c>
      <c r="AK133" s="181">
        <f t="shared" si="375"/>
        <v>3085</v>
      </c>
      <c r="AL133" s="181">
        <f t="shared" si="375"/>
        <v>255</v>
      </c>
      <c r="AM133" s="181">
        <f t="shared" si="11"/>
        <v>3425</v>
      </c>
      <c r="AN133" s="181">
        <f t="shared" si="375"/>
        <v>85</v>
      </c>
      <c r="AO133" s="181">
        <f t="shared" si="375"/>
        <v>0</v>
      </c>
      <c r="AP133" s="181">
        <f t="shared" si="375"/>
        <v>0</v>
      </c>
      <c r="AQ133" s="181">
        <f t="shared" si="12"/>
        <v>85</v>
      </c>
      <c r="AR133" s="181">
        <f t="shared" si="13"/>
        <v>4795</v>
      </c>
    </row>
    <row r="134" spans="2:44" x14ac:dyDescent="0.25">
      <c r="B134" s="430" t="s">
        <v>270</v>
      </c>
      <c r="C134" s="174" t="s">
        <v>851</v>
      </c>
      <c r="D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5">
        <f t="shared" si="300"/>
        <v>0</v>
      </c>
      <c r="G134" s="175"/>
      <c r="H134" s="175">
        <f t="shared" ref="H134:H148" si="380">F134-G134</f>
        <v>0</v>
      </c>
      <c r="I134" s="175"/>
      <c r="J134" s="175">
        <f t="shared" ref="J134:J148" si="381">F134-I134</f>
        <v>0</v>
      </c>
      <c r="K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5">
        <f t="shared" ref="AE134:AE148" si="382">AB134+AC134+AD134</f>
        <v>0</v>
      </c>
      <c r="AF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5">
        <f t="shared" ref="AI134:AI148" si="383">AF134+AG134+AH134</f>
        <v>0</v>
      </c>
      <c r="AJ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5">
        <f t="shared" ref="AM134:AM148" si="384">AJ134+AK134+AL134</f>
        <v>0</v>
      </c>
      <c r="AN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5">
        <f t="shared" ref="AQ134:AQ148" si="385">AN134+AO134+AP134</f>
        <v>0</v>
      </c>
      <c r="AR134" s="175">
        <f t="shared" ref="AR134:AR148" si="386">AE134+AI134+AM134+AQ134</f>
        <v>0</v>
      </c>
    </row>
    <row r="135" spans="2:44" x14ac:dyDescent="0.25">
      <c r="B135" s="430" t="s">
        <v>271</v>
      </c>
      <c r="C135" s="174" t="s">
        <v>852</v>
      </c>
      <c r="D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5">
        <f t="shared" si="300"/>
        <v>0</v>
      </c>
      <c r="G135" s="175"/>
      <c r="H135" s="175">
        <f t="shared" si="380"/>
        <v>0</v>
      </c>
      <c r="I135" s="175"/>
      <c r="J135" s="175">
        <f t="shared" si="381"/>
        <v>0</v>
      </c>
      <c r="K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5">
        <f t="shared" si="382"/>
        <v>0</v>
      </c>
      <c r="AF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5">
        <f t="shared" si="383"/>
        <v>0</v>
      </c>
      <c r="AJ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5">
        <f t="shared" si="384"/>
        <v>0</v>
      </c>
      <c r="AN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5">
        <f t="shared" si="385"/>
        <v>0</v>
      </c>
      <c r="AR135" s="175">
        <f t="shared" si="386"/>
        <v>0</v>
      </c>
    </row>
    <row r="136" spans="2:44" x14ac:dyDescent="0.25">
      <c r="B136" s="430" t="s">
        <v>272</v>
      </c>
      <c r="C136" s="174" t="s">
        <v>853</v>
      </c>
      <c r="D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5">
        <f t="shared" si="300"/>
        <v>0</v>
      </c>
      <c r="G136" s="175"/>
      <c r="H136" s="175">
        <f t="shared" si="380"/>
        <v>0</v>
      </c>
      <c r="I136" s="175"/>
      <c r="J136" s="175">
        <f t="shared" si="381"/>
        <v>0</v>
      </c>
      <c r="K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5">
        <f t="shared" si="382"/>
        <v>0</v>
      </c>
      <c r="AF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5">
        <f t="shared" si="383"/>
        <v>0</v>
      </c>
      <c r="AJ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5">
        <f t="shared" si="384"/>
        <v>0</v>
      </c>
      <c r="AN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5">
        <f t="shared" si="385"/>
        <v>0</v>
      </c>
      <c r="AR136" s="175">
        <f t="shared" si="386"/>
        <v>0</v>
      </c>
    </row>
    <row r="137" spans="2:44" x14ac:dyDescent="0.25">
      <c r="B137" s="430" t="s">
        <v>273</v>
      </c>
      <c r="C137" s="174" t="s">
        <v>854</v>
      </c>
      <c r="D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5">
        <f t="shared" si="300"/>
        <v>0</v>
      </c>
      <c r="G137" s="175"/>
      <c r="H137" s="175">
        <f t="shared" si="380"/>
        <v>0</v>
      </c>
      <c r="I137" s="175"/>
      <c r="J137" s="175">
        <f t="shared" si="381"/>
        <v>0</v>
      </c>
      <c r="K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5">
        <f t="shared" si="382"/>
        <v>0</v>
      </c>
      <c r="AF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5">
        <f t="shared" si="383"/>
        <v>0</v>
      </c>
      <c r="AJ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5">
        <f t="shared" si="384"/>
        <v>0</v>
      </c>
      <c r="AN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5">
        <f t="shared" si="385"/>
        <v>0</v>
      </c>
      <c r="AR137" s="175">
        <f t="shared" si="386"/>
        <v>0</v>
      </c>
    </row>
    <row r="138" spans="2:44" x14ac:dyDescent="0.25">
      <c r="B138" s="430" t="s">
        <v>274</v>
      </c>
      <c r="C138" s="174" t="s">
        <v>855</v>
      </c>
      <c r="D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5">
        <f t="shared" ref="F138:F143" si="387">D138+E138</f>
        <v>0</v>
      </c>
      <c r="G138" s="175"/>
      <c r="H138" s="175">
        <f t="shared" ref="H138:H143" si="388">F138-G138</f>
        <v>0</v>
      </c>
      <c r="I138" s="175"/>
      <c r="J138" s="175">
        <f t="shared" ref="J138:J143" si="389">F138-I138</f>
        <v>0</v>
      </c>
      <c r="K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5">
        <f t="shared" ref="AE138:AE143" si="390">AB138+AC138+AD138</f>
        <v>0</v>
      </c>
      <c r="AF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5">
        <f t="shared" ref="AI138:AI143" si="391">AF138+AG138+AH138</f>
        <v>0</v>
      </c>
      <c r="AJ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5">
        <f t="shared" ref="AM138:AM143" si="392">AJ138+AK138+AL138</f>
        <v>0</v>
      </c>
      <c r="AN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5">
        <f t="shared" ref="AQ138:AQ143" si="393">AN138+AO138+AP138</f>
        <v>0</v>
      </c>
      <c r="AR138" s="175">
        <f t="shared" ref="AR138:AR143" si="394">AE138+AI138+AM138+AQ138</f>
        <v>0</v>
      </c>
    </row>
    <row r="139" spans="2:44" x14ac:dyDescent="0.25">
      <c r="B139" s="430" t="s">
        <v>275</v>
      </c>
      <c r="C139" s="174" t="s">
        <v>856</v>
      </c>
      <c r="D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5">
        <f t="shared" ref="F139:F140" si="395">D139+E139</f>
        <v>0</v>
      </c>
      <c r="G139" s="175"/>
      <c r="H139" s="175">
        <f t="shared" ref="H139:H140" si="396">F139-G139</f>
        <v>0</v>
      </c>
      <c r="I139" s="175"/>
      <c r="J139" s="175">
        <f t="shared" ref="J139:J140" si="397">F139-I139</f>
        <v>0</v>
      </c>
      <c r="K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5">
        <f t="shared" ref="AE139:AE140" si="398">AB139+AC139+AD139</f>
        <v>0</v>
      </c>
      <c r="AF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5">
        <f t="shared" ref="AI139:AI140" si="399">AF139+AG139+AH139</f>
        <v>0</v>
      </c>
      <c r="AJ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5">
        <f t="shared" ref="AM139:AM140" si="400">AJ139+AK139+AL139</f>
        <v>0</v>
      </c>
      <c r="AN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5">
        <f t="shared" ref="AQ139:AQ140" si="401">AN139+AO139+AP139</f>
        <v>0</v>
      </c>
      <c r="AR139" s="175">
        <f t="shared" ref="AR139:AR140" si="402">AE139+AI139+AM139+AQ139</f>
        <v>0</v>
      </c>
    </row>
    <row r="140" spans="2:44" x14ac:dyDescent="0.25">
      <c r="B140" s="430" t="s">
        <v>276</v>
      </c>
      <c r="C140" s="174" t="s">
        <v>857</v>
      </c>
      <c r="D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5">
        <f t="shared" si="395"/>
        <v>0</v>
      </c>
      <c r="G140" s="175"/>
      <c r="H140" s="175">
        <f t="shared" si="396"/>
        <v>0</v>
      </c>
      <c r="I140" s="175"/>
      <c r="J140" s="175">
        <f t="shared" si="397"/>
        <v>0</v>
      </c>
      <c r="K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5">
        <f t="shared" si="398"/>
        <v>0</v>
      </c>
      <c r="AF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5">
        <f t="shared" si="399"/>
        <v>0</v>
      </c>
      <c r="AJ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5">
        <f t="shared" si="400"/>
        <v>0</v>
      </c>
      <c r="AN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5">
        <f t="shared" si="401"/>
        <v>0</v>
      </c>
      <c r="AR140" s="175">
        <f t="shared" si="402"/>
        <v>0</v>
      </c>
    </row>
    <row r="141" spans="2:44" x14ac:dyDescent="0.25">
      <c r="B141" s="430" t="s">
        <v>277</v>
      </c>
      <c r="C141" s="174" t="s">
        <v>858</v>
      </c>
      <c r="D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5">
        <f t="shared" si="387"/>
        <v>0</v>
      </c>
      <c r="G141" s="175"/>
      <c r="H141" s="175">
        <f t="shared" si="388"/>
        <v>0</v>
      </c>
      <c r="I141" s="175"/>
      <c r="J141" s="175">
        <f t="shared" si="389"/>
        <v>0</v>
      </c>
      <c r="K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5">
        <f t="shared" si="390"/>
        <v>0</v>
      </c>
      <c r="AF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5">
        <f t="shared" si="391"/>
        <v>0</v>
      </c>
      <c r="AJ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5">
        <f t="shared" si="392"/>
        <v>0</v>
      </c>
      <c r="AN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5">
        <f t="shared" si="393"/>
        <v>0</v>
      </c>
      <c r="AR141" s="175">
        <f t="shared" si="394"/>
        <v>0</v>
      </c>
    </row>
    <row r="142" spans="2:44" x14ac:dyDescent="0.25">
      <c r="B142" s="430" t="s">
        <v>278</v>
      </c>
      <c r="C142" s="174" t="s">
        <v>859</v>
      </c>
      <c r="D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5">
        <f t="shared" si="387"/>
        <v>0</v>
      </c>
      <c r="G142" s="175"/>
      <c r="H142" s="175">
        <f t="shared" si="388"/>
        <v>0</v>
      </c>
      <c r="I142" s="175"/>
      <c r="J142" s="175">
        <f t="shared" si="389"/>
        <v>0</v>
      </c>
      <c r="K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5">
        <f t="shared" si="390"/>
        <v>0</v>
      </c>
      <c r="AF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5">
        <f t="shared" si="391"/>
        <v>0</v>
      </c>
      <c r="AJ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5">
        <f t="shared" si="392"/>
        <v>0</v>
      </c>
      <c r="AN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5">
        <f t="shared" si="393"/>
        <v>0</v>
      </c>
      <c r="AR142" s="175">
        <f t="shared" si="394"/>
        <v>0</v>
      </c>
    </row>
    <row r="143" spans="2:44" x14ac:dyDescent="0.25">
      <c r="B143" s="430" t="s">
        <v>279</v>
      </c>
      <c r="C143" s="174" t="s">
        <v>860</v>
      </c>
      <c r="D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5">
        <f t="shared" si="387"/>
        <v>0</v>
      </c>
      <c r="G143" s="175"/>
      <c r="H143" s="175">
        <f t="shared" si="388"/>
        <v>0</v>
      </c>
      <c r="I143" s="175"/>
      <c r="J143" s="175">
        <f t="shared" si="389"/>
        <v>0</v>
      </c>
      <c r="K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5">
        <f t="shared" si="390"/>
        <v>0</v>
      </c>
      <c r="AF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5">
        <f t="shared" si="391"/>
        <v>0</v>
      </c>
      <c r="AJ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5">
        <f t="shared" si="392"/>
        <v>0</v>
      </c>
      <c r="AN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5">
        <f t="shared" si="393"/>
        <v>0</v>
      </c>
      <c r="AR143" s="175">
        <f t="shared" si="394"/>
        <v>0</v>
      </c>
    </row>
    <row r="144" spans="2:44" x14ac:dyDescent="0.25">
      <c r="B144" s="430" t="s">
        <v>280</v>
      </c>
      <c r="C144" s="174" t="s">
        <v>861</v>
      </c>
      <c r="D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5">
        <f t="shared" si="300"/>
        <v>0</v>
      </c>
      <c r="G144" s="175"/>
      <c r="H144" s="175">
        <f t="shared" si="380"/>
        <v>0</v>
      </c>
      <c r="I144" s="175"/>
      <c r="J144" s="175">
        <f t="shared" si="381"/>
        <v>0</v>
      </c>
      <c r="K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5">
        <f t="shared" si="382"/>
        <v>0</v>
      </c>
      <c r="AF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5">
        <f t="shared" si="383"/>
        <v>0</v>
      </c>
      <c r="AJ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5">
        <f t="shared" si="384"/>
        <v>0</v>
      </c>
      <c r="AN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5">
        <f t="shared" si="385"/>
        <v>0</v>
      </c>
      <c r="AR144" s="175">
        <f t="shared" si="386"/>
        <v>0</v>
      </c>
    </row>
    <row r="145" spans="2:44" x14ac:dyDescent="0.25">
      <c r="B145" s="430" t="s">
        <v>281</v>
      </c>
      <c r="C145" s="174" t="s">
        <v>862</v>
      </c>
      <c r="D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5">
        <f t="shared" si="300"/>
        <v>0</v>
      </c>
      <c r="G145" s="175"/>
      <c r="H145" s="175">
        <f t="shared" si="380"/>
        <v>0</v>
      </c>
      <c r="I145" s="175"/>
      <c r="J145" s="175">
        <f t="shared" si="381"/>
        <v>0</v>
      </c>
      <c r="K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5">
        <f t="shared" si="382"/>
        <v>0</v>
      </c>
      <c r="AF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5">
        <f t="shared" si="383"/>
        <v>0</v>
      </c>
      <c r="AJ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5">
        <f t="shared" si="384"/>
        <v>0</v>
      </c>
      <c r="AN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5">
        <f t="shared" si="385"/>
        <v>0</v>
      </c>
      <c r="AR145" s="175">
        <f t="shared" si="386"/>
        <v>0</v>
      </c>
    </row>
    <row r="146" spans="2:44" x14ac:dyDescent="0.25">
      <c r="B146" s="430" t="s">
        <v>282</v>
      </c>
      <c r="C146" s="174" t="s">
        <v>863</v>
      </c>
      <c r="D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5">
        <f t="shared" ref="F146" si="403">D146+E146</f>
        <v>0</v>
      </c>
      <c r="G146" s="175"/>
      <c r="H146" s="175">
        <f t="shared" ref="H146" si="404">F146-G146</f>
        <v>0</v>
      </c>
      <c r="I146" s="175"/>
      <c r="J146" s="175">
        <f t="shared" ref="J146" si="405">F146-I146</f>
        <v>0</v>
      </c>
      <c r="K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5">
        <f t="shared" ref="AE146" si="406">AB146+AC146+AD146</f>
        <v>0</v>
      </c>
      <c r="AF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5">
        <f t="shared" ref="AI146" si="407">AF146+AG146+AH146</f>
        <v>0</v>
      </c>
      <c r="AJ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5">
        <f t="shared" ref="AM146" si="408">AJ146+AK146+AL146</f>
        <v>0</v>
      </c>
      <c r="AN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5">
        <f t="shared" ref="AQ146" si="409">AN146+AO146+AP146</f>
        <v>0</v>
      </c>
      <c r="AR146" s="175">
        <f t="shared" ref="AR146" si="410">AE146+AI146+AM146+AQ146</f>
        <v>0</v>
      </c>
    </row>
    <row r="147" spans="2:44" x14ac:dyDescent="0.25">
      <c r="B147" s="430" t="s">
        <v>283</v>
      </c>
      <c r="C147" s="174" t="s">
        <v>864</v>
      </c>
      <c r="D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v>
      </c>
      <c r="E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4710</v>
      </c>
      <c r="F147" s="175">
        <f t="shared" ref="F147" si="411">D147+E147</f>
        <v>4795</v>
      </c>
      <c r="G147" s="175"/>
      <c r="H147" s="175">
        <f t="shared" ref="H147" si="412">F147-G147</f>
        <v>4795</v>
      </c>
      <c r="I147" s="175"/>
      <c r="J147" s="175">
        <f t="shared" ref="J147" si="413">F147-I147</f>
        <v>4795</v>
      </c>
      <c r="K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3595</v>
      </c>
      <c r="Q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V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D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5">
        <f t="shared" ref="AE147" si="414">AB147+AC147+AD147</f>
        <v>1200</v>
      </c>
      <c r="AF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H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5">
        <f t="shared" ref="AI147" si="415">AF147+AG147+AH147</f>
        <v>85</v>
      </c>
      <c r="AJ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K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3085</v>
      </c>
      <c r="AL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M147" s="175">
        <f t="shared" ref="AM147" si="416">AJ147+AK147+AL147</f>
        <v>3425</v>
      </c>
      <c r="AN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O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5">
        <f t="shared" ref="AQ147" si="417">AN147+AO147+AP147</f>
        <v>85</v>
      </c>
      <c r="AR147" s="175">
        <f t="shared" ref="AR147" si="418">AE147+AI147+AM147+AQ147</f>
        <v>4795</v>
      </c>
    </row>
    <row r="148" spans="2:44" x14ac:dyDescent="0.25">
      <c r="B148" s="430" t="s">
        <v>284</v>
      </c>
      <c r="C148" s="174" t="s">
        <v>865</v>
      </c>
      <c r="D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5">
        <f t="shared" si="300"/>
        <v>0</v>
      </c>
      <c r="G148" s="175"/>
      <c r="H148" s="175">
        <f t="shared" si="380"/>
        <v>0</v>
      </c>
      <c r="I148" s="175"/>
      <c r="J148" s="175">
        <f t="shared" si="381"/>
        <v>0</v>
      </c>
      <c r="K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5">
        <f t="shared" si="382"/>
        <v>0</v>
      </c>
      <c r="AF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5">
        <f t="shared" si="383"/>
        <v>0</v>
      </c>
      <c r="AJ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5">
        <f t="shared" si="384"/>
        <v>0</v>
      </c>
      <c r="AN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5">
        <f t="shared" si="385"/>
        <v>0</v>
      </c>
      <c r="AR148" s="175">
        <f t="shared" si="386"/>
        <v>0</v>
      </c>
    </row>
    <row r="149" spans="2:44" x14ac:dyDescent="0.25">
      <c r="B149" s="433" t="s">
        <v>285</v>
      </c>
      <c r="C149" s="180" t="s">
        <v>866</v>
      </c>
      <c r="D149" s="181">
        <f>SUM(D150:D163)</f>
        <v>460492</v>
      </c>
      <c r="E149" s="181">
        <f>SUM(E150:E163)</f>
        <v>271904</v>
      </c>
      <c r="F149" s="181">
        <f t="shared" si="300"/>
        <v>732396</v>
      </c>
      <c r="G149" s="181">
        <f>SUM(G150:G163)</f>
        <v>0</v>
      </c>
      <c r="H149" s="181">
        <f t="shared" si="4"/>
        <v>732396</v>
      </c>
      <c r="I149" s="181">
        <f>SUM(I150:I163)</f>
        <v>0</v>
      </c>
      <c r="J149" s="181">
        <f t="shared" si="5"/>
        <v>732396</v>
      </c>
      <c r="K149" s="181">
        <f t="shared" ref="K149:AD149" si="419">SUM(K150:K163)</f>
        <v>0</v>
      </c>
      <c r="L149" s="181">
        <f t="shared" si="419"/>
        <v>335993.33333333331</v>
      </c>
      <c r="M149" s="181">
        <f t="shared" si="419"/>
        <v>0</v>
      </c>
      <c r="N149" s="181">
        <f t="shared" si="419"/>
        <v>0</v>
      </c>
      <c r="O149" s="181">
        <f t="shared" si="419"/>
        <v>0</v>
      </c>
      <c r="P149" s="181">
        <f t="shared" ref="P149:Q149" si="420">SUM(P150:P163)</f>
        <v>160052</v>
      </c>
      <c r="Q149" s="181">
        <f t="shared" si="420"/>
        <v>0</v>
      </c>
      <c r="R149" s="181">
        <f t="shared" si="419"/>
        <v>0</v>
      </c>
      <c r="S149" s="181">
        <f t="shared" si="419"/>
        <v>0</v>
      </c>
      <c r="T149" s="181">
        <f t="shared" ref="T149" si="421">SUM(T150:T163)</f>
        <v>281080</v>
      </c>
      <c r="U149" s="181">
        <f t="shared" si="419"/>
        <v>4000</v>
      </c>
      <c r="V149" s="181">
        <f t="shared" si="419"/>
        <v>0</v>
      </c>
      <c r="W149" s="181">
        <f t="shared" ref="W149" si="422">SUM(W150:W163)</f>
        <v>0</v>
      </c>
      <c r="X149" s="181">
        <f t="shared" si="419"/>
        <v>0</v>
      </c>
      <c r="Y149" s="181">
        <f t="shared" ref="Y149:Z149" si="423">SUM(Y150:Y163)</f>
        <v>0</v>
      </c>
      <c r="Z149" s="181">
        <f t="shared" si="423"/>
        <v>0</v>
      </c>
      <c r="AA149" s="181">
        <f t="shared" si="419"/>
        <v>0</v>
      </c>
      <c r="AB149" s="181">
        <f t="shared" si="419"/>
        <v>0</v>
      </c>
      <c r="AC149" s="181">
        <f t="shared" si="419"/>
        <v>34050</v>
      </c>
      <c r="AD149" s="181">
        <f t="shared" si="419"/>
        <v>139062</v>
      </c>
      <c r="AE149" s="181">
        <f t="shared" si="9"/>
        <v>173112</v>
      </c>
      <c r="AF149" s="181">
        <f>SUM(AF150:AF163)</f>
        <v>53032</v>
      </c>
      <c r="AG149" s="181">
        <f>SUM(AG150:AG163)</f>
        <v>94062</v>
      </c>
      <c r="AH149" s="181">
        <f>SUM(AH150:AH163)</f>
        <v>113847.33333333333</v>
      </c>
      <c r="AI149" s="181">
        <f t="shared" si="10"/>
        <v>260941.33333333331</v>
      </c>
      <c r="AJ149" s="181">
        <f>SUM(AJ150:AJ163)</f>
        <v>50050</v>
      </c>
      <c r="AK149" s="181">
        <f>SUM(AK150:AK163)</f>
        <v>110062</v>
      </c>
      <c r="AL149" s="181">
        <f>SUM(AL150:AL163)</f>
        <v>0</v>
      </c>
      <c r="AM149" s="181">
        <f t="shared" si="11"/>
        <v>160112</v>
      </c>
      <c r="AN149" s="181">
        <f>SUM(AN150:AN163)</f>
        <v>174248</v>
      </c>
      <c r="AO149" s="181">
        <f>SUM(AO150:AO163)</f>
        <v>12712</v>
      </c>
      <c r="AP149" s="181">
        <f>SUM(AP150:AP163)</f>
        <v>0</v>
      </c>
      <c r="AQ149" s="181">
        <f t="shared" si="12"/>
        <v>186960</v>
      </c>
      <c r="AR149" s="181">
        <f t="shared" si="13"/>
        <v>781125.33333333326</v>
      </c>
    </row>
    <row r="150" spans="2:44" x14ac:dyDescent="0.25">
      <c r="B150" s="430" t="s">
        <v>286</v>
      </c>
      <c r="C150" s="174" t="s">
        <v>867</v>
      </c>
      <c r="D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5">
        <f t="shared" si="300"/>
        <v>0</v>
      </c>
      <c r="G150" s="175"/>
      <c r="H150" s="175">
        <f t="shared" ref="H150:H163" si="424">F150-G150</f>
        <v>0</v>
      </c>
      <c r="I150" s="175"/>
      <c r="J150" s="175">
        <f t="shared" ref="J150:J163" si="425">F150-I150</f>
        <v>0</v>
      </c>
      <c r="K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5">
        <f t="shared" ref="AE150:AE163" si="426">AB150+AC150+AD150</f>
        <v>0</v>
      </c>
      <c r="AF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5">
        <f t="shared" ref="AI150:AI163" si="427">AF150+AG150+AH150</f>
        <v>0</v>
      </c>
      <c r="AJ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5">
        <f t="shared" ref="AM150:AM163" si="428">AJ150+AK150+AL150</f>
        <v>0</v>
      </c>
      <c r="AN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5">
        <f t="shared" ref="AQ150:AQ163" si="429">AN150+AO150+AP150</f>
        <v>0</v>
      </c>
      <c r="AR150" s="175">
        <f t="shared" ref="AR150:AR163" si="430">AE150+AI150+AM150+AQ150</f>
        <v>0</v>
      </c>
    </row>
    <row r="151" spans="2:44" x14ac:dyDescent="0.25">
      <c r="B151" s="430" t="s">
        <v>287</v>
      </c>
      <c r="C151" s="174" t="s">
        <v>868</v>
      </c>
      <c r="D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5">
        <f t="shared" si="300"/>
        <v>0</v>
      </c>
      <c r="G151" s="175"/>
      <c r="H151" s="175">
        <f t="shared" si="424"/>
        <v>0</v>
      </c>
      <c r="I151" s="175"/>
      <c r="J151" s="175">
        <f t="shared" si="425"/>
        <v>0</v>
      </c>
      <c r="K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5">
        <f t="shared" si="426"/>
        <v>0</v>
      </c>
      <c r="AF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5">
        <f t="shared" si="427"/>
        <v>0</v>
      </c>
      <c r="AJ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5">
        <f t="shared" si="428"/>
        <v>0</v>
      </c>
      <c r="AN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5">
        <f t="shared" si="429"/>
        <v>0</v>
      </c>
      <c r="AR151" s="175">
        <f t="shared" si="430"/>
        <v>0</v>
      </c>
    </row>
    <row r="152" spans="2:44" x14ac:dyDescent="0.25">
      <c r="B152" s="430" t="s">
        <v>288</v>
      </c>
      <c r="C152" s="174" t="s">
        <v>869</v>
      </c>
      <c r="D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5">
        <f t="shared" si="300"/>
        <v>0</v>
      </c>
      <c r="G152" s="175"/>
      <c r="H152" s="175">
        <f t="shared" si="424"/>
        <v>0</v>
      </c>
      <c r="I152" s="175"/>
      <c r="J152" s="175">
        <f t="shared" si="425"/>
        <v>0</v>
      </c>
      <c r="K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5">
        <f t="shared" si="426"/>
        <v>0</v>
      </c>
      <c r="AF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5">
        <f t="shared" si="427"/>
        <v>0</v>
      </c>
      <c r="AJ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5">
        <f t="shared" si="428"/>
        <v>0</v>
      </c>
      <c r="AN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5">
        <f t="shared" si="429"/>
        <v>0</v>
      </c>
      <c r="AR152" s="175">
        <f t="shared" si="430"/>
        <v>0</v>
      </c>
    </row>
    <row r="153" spans="2:44" x14ac:dyDescent="0.25">
      <c r="B153" s="430" t="s">
        <v>289</v>
      </c>
      <c r="C153" s="174" t="s">
        <v>870</v>
      </c>
      <c r="D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5">
        <f t="shared" si="300"/>
        <v>0</v>
      </c>
      <c r="G153" s="175"/>
      <c r="H153" s="175">
        <f t="shared" si="424"/>
        <v>0</v>
      </c>
      <c r="I153" s="175"/>
      <c r="J153" s="175">
        <f t="shared" si="425"/>
        <v>0</v>
      </c>
      <c r="K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5">
        <f t="shared" si="426"/>
        <v>0</v>
      </c>
      <c r="AF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5">
        <f t="shared" si="427"/>
        <v>0</v>
      </c>
      <c r="AJ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5">
        <f t="shared" si="428"/>
        <v>0</v>
      </c>
      <c r="AN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5">
        <f t="shared" si="429"/>
        <v>0</v>
      </c>
      <c r="AR153" s="175">
        <f t="shared" si="430"/>
        <v>0</v>
      </c>
    </row>
    <row r="154" spans="2:44" x14ac:dyDescent="0.25">
      <c r="B154" s="430" t="s">
        <v>290</v>
      </c>
      <c r="C154" s="174" t="s">
        <v>871</v>
      </c>
      <c r="D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5">
        <f t="shared" ref="F154:F158" si="431">D154+E154</f>
        <v>0</v>
      </c>
      <c r="G154" s="175"/>
      <c r="H154" s="175">
        <f t="shared" ref="H154:H158" si="432">F154-G154</f>
        <v>0</v>
      </c>
      <c r="I154" s="175"/>
      <c r="J154" s="175">
        <f t="shared" ref="J154:J158" si="433">F154-I154</f>
        <v>0</v>
      </c>
      <c r="K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5">
        <f t="shared" ref="AE154:AE158" si="434">AB154+AC154+AD154</f>
        <v>0</v>
      </c>
      <c r="AF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5">
        <f t="shared" ref="AI154:AI158" si="435">AF154+AG154+AH154</f>
        <v>0</v>
      </c>
      <c r="AJ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5">
        <f t="shared" ref="AM154:AM158" si="436">AJ154+AK154+AL154</f>
        <v>0</v>
      </c>
      <c r="AN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5">
        <f t="shared" ref="AQ154:AQ158" si="437">AN154+AO154+AP154</f>
        <v>0</v>
      </c>
      <c r="AR154" s="175">
        <f t="shared" ref="AR154:AR158" si="438">AE154+AI154+AM154+AQ154</f>
        <v>0</v>
      </c>
    </row>
    <row r="155" spans="2:44" x14ac:dyDescent="0.25">
      <c r="B155" s="430" t="s">
        <v>291</v>
      </c>
      <c r="C155" s="174" t="s">
        <v>872</v>
      </c>
      <c r="D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5">
        <f t="shared" si="431"/>
        <v>0</v>
      </c>
      <c r="G155" s="175"/>
      <c r="H155" s="175">
        <f t="shared" si="432"/>
        <v>0</v>
      </c>
      <c r="I155" s="175"/>
      <c r="J155" s="175">
        <f t="shared" si="433"/>
        <v>0</v>
      </c>
      <c r="K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5">
        <f t="shared" si="434"/>
        <v>0</v>
      </c>
      <c r="AF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5">
        <f t="shared" si="435"/>
        <v>0</v>
      </c>
      <c r="AJ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5">
        <f t="shared" si="436"/>
        <v>0</v>
      </c>
      <c r="AN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5">
        <f t="shared" si="437"/>
        <v>0</v>
      </c>
      <c r="AR155" s="175">
        <f t="shared" si="438"/>
        <v>0</v>
      </c>
    </row>
    <row r="156" spans="2:44" x14ac:dyDescent="0.25">
      <c r="B156" s="430" t="s">
        <v>292</v>
      </c>
      <c r="C156" s="174" t="s">
        <v>873</v>
      </c>
      <c r="D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5">
        <f t="shared" si="431"/>
        <v>0</v>
      </c>
      <c r="G156" s="175"/>
      <c r="H156" s="175">
        <f t="shared" si="432"/>
        <v>0</v>
      </c>
      <c r="I156" s="175"/>
      <c r="J156" s="175">
        <f t="shared" si="433"/>
        <v>0</v>
      </c>
      <c r="K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5">
        <f t="shared" si="434"/>
        <v>0</v>
      </c>
      <c r="AF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5">
        <f t="shared" si="435"/>
        <v>0</v>
      </c>
      <c r="AJ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5">
        <f t="shared" si="436"/>
        <v>0</v>
      </c>
      <c r="AN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5">
        <f t="shared" si="437"/>
        <v>0</v>
      </c>
      <c r="AR156" s="175">
        <f t="shared" si="438"/>
        <v>0</v>
      </c>
    </row>
    <row r="157" spans="2:44" x14ac:dyDescent="0.25">
      <c r="B157" s="430" t="s">
        <v>293</v>
      </c>
      <c r="C157" s="174" t="s">
        <v>874</v>
      </c>
      <c r="D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5">
        <f t="shared" si="431"/>
        <v>0</v>
      </c>
      <c r="G157" s="175"/>
      <c r="H157" s="175">
        <f t="shared" si="432"/>
        <v>0</v>
      </c>
      <c r="I157" s="175"/>
      <c r="J157" s="175">
        <f t="shared" si="433"/>
        <v>0</v>
      </c>
      <c r="K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5">
        <f t="shared" si="434"/>
        <v>0</v>
      </c>
      <c r="AF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5">
        <f t="shared" si="435"/>
        <v>0</v>
      </c>
      <c r="AJ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5">
        <f t="shared" si="436"/>
        <v>0</v>
      </c>
      <c r="AN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5">
        <f t="shared" si="437"/>
        <v>0</v>
      </c>
      <c r="AR157" s="175">
        <f t="shared" si="438"/>
        <v>0</v>
      </c>
    </row>
    <row r="158" spans="2:44" x14ac:dyDescent="0.25">
      <c r="B158" s="430" t="s">
        <v>294</v>
      </c>
      <c r="C158" s="174" t="s">
        <v>875</v>
      </c>
      <c r="D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5">
        <f t="shared" si="431"/>
        <v>0</v>
      </c>
      <c r="G158" s="175"/>
      <c r="H158" s="175">
        <f t="shared" si="432"/>
        <v>0</v>
      </c>
      <c r="I158" s="175"/>
      <c r="J158" s="175">
        <f t="shared" si="433"/>
        <v>0</v>
      </c>
      <c r="K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5">
        <f t="shared" si="434"/>
        <v>0</v>
      </c>
      <c r="AF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5">
        <f t="shared" si="435"/>
        <v>0</v>
      </c>
      <c r="AJ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5">
        <f t="shared" si="436"/>
        <v>0</v>
      </c>
      <c r="AN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5">
        <f t="shared" si="437"/>
        <v>0</v>
      </c>
      <c r="AR158" s="175">
        <f t="shared" si="438"/>
        <v>0</v>
      </c>
    </row>
    <row r="159" spans="2:44" x14ac:dyDescent="0.25">
      <c r="B159" s="430" t="s">
        <v>295</v>
      </c>
      <c r="C159" s="174" t="s">
        <v>876</v>
      </c>
      <c r="D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5">
        <f t="shared" ref="F159:F161" si="439">D159+E159</f>
        <v>0</v>
      </c>
      <c r="G159" s="175"/>
      <c r="H159" s="175">
        <f t="shared" ref="H159:H161" si="440">F159-G159</f>
        <v>0</v>
      </c>
      <c r="I159" s="175"/>
      <c r="J159" s="175">
        <f t="shared" ref="J159:J161" si="441">F159-I159</f>
        <v>0</v>
      </c>
      <c r="K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5">
        <f t="shared" ref="AE159:AE161" si="442">AB159+AC159+AD159</f>
        <v>0</v>
      </c>
      <c r="AF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5">
        <f t="shared" ref="AI159:AI161" si="443">AF159+AG159+AH159</f>
        <v>0</v>
      </c>
      <c r="AJ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5">
        <f t="shared" ref="AM159:AM161" si="444">AJ159+AK159+AL159</f>
        <v>0</v>
      </c>
      <c r="AN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5">
        <f t="shared" ref="AQ159:AQ161" si="445">AN159+AO159+AP159</f>
        <v>0</v>
      </c>
      <c r="AR159" s="175">
        <f t="shared" ref="AR159:AR161" si="446">AE159+AI159+AM159+AQ159</f>
        <v>0</v>
      </c>
    </row>
    <row r="160" spans="2:44" x14ac:dyDescent="0.25">
      <c r="B160" s="430" t="s">
        <v>296</v>
      </c>
      <c r="C160" s="174" t="s">
        <v>877</v>
      </c>
      <c r="D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5">
        <f t="shared" si="439"/>
        <v>0</v>
      </c>
      <c r="G160" s="175"/>
      <c r="H160" s="175">
        <f t="shared" si="440"/>
        <v>0</v>
      </c>
      <c r="I160" s="175"/>
      <c r="J160" s="175">
        <f t="shared" si="441"/>
        <v>0</v>
      </c>
      <c r="K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5">
        <f t="shared" si="442"/>
        <v>0</v>
      </c>
      <c r="AF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5">
        <f t="shared" si="443"/>
        <v>0</v>
      </c>
      <c r="AJ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5">
        <f t="shared" si="444"/>
        <v>0</v>
      </c>
      <c r="AN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5">
        <f t="shared" si="445"/>
        <v>0</v>
      </c>
      <c r="AR160" s="175">
        <f t="shared" si="446"/>
        <v>0</v>
      </c>
    </row>
    <row r="161" spans="2:44" x14ac:dyDescent="0.25">
      <c r="B161" s="430" t="s">
        <v>297</v>
      </c>
      <c r="C161" s="174" t="s">
        <v>878</v>
      </c>
      <c r="D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5">
        <f t="shared" si="439"/>
        <v>0</v>
      </c>
      <c r="G161" s="175"/>
      <c r="H161" s="175">
        <f t="shared" si="440"/>
        <v>0</v>
      </c>
      <c r="I161" s="175"/>
      <c r="J161" s="175">
        <f t="shared" si="441"/>
        <v>0</v>
      </c>
      <c r="K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5">
        <f t="shared" si="442"/>
        <v>0</v>
      </c>
      <c r="AF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5">
        <f t="shared" si="443"/>
        <v>0</v>
      </c>
      <c r="AJ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5">
        <f t="shared" si="444"/>
        <v>0</v>
      </c>
      <c r="AN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5">
        <f t="shared" si="445"/>
        <v>0</v>
      </c>
      <c r="AR161" s="175">
        <f t="shared" si="446"/>
        <v>0</v>
      </c>
    </row>
    <row r="162" spans="2:44" x14ac:dyDescent="0.25">
      <c r="B162" s="430" t="s">
        <v>298</v>
      </c>
      <c r="C162" s="174" t="s">
        <v>879</v>
      </c>
      <c r="D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460492</v>
      </c>
      <c r="E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271904</v>
      </c>
      <c r="F162" s="175">
        <f t="shared" si="300"/>
        <v>732396</v>
      </c>
      <c r="G162" s="175"/>
      <c r="H162" s="175">
        <f t="shared" si="424"/>
        <v>732396</v>
      </c>
      <c r="I162" s="175"/>
      <c r="J162" s="175">
        <f t="shared" si="425"/>
        <v>732396</v>
      </c>
      <c r="K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335993.33333333331</v>
      </c>
      <c r="M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160052</v>
      </c>
      <c r="Q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281080</v>
      </c>
      <c r="U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34050</v>
      </c>
      <c r="AD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139062</v>
      </c>
      <c r="AE162" s="175">
        <f t="shared" si="426"/>
        <v>173112</v>
      </c>
      <c r="AF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53032</v>
      </c>
      <c r="AG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94062</v>
      </c>
      <c r="AH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113847.33333333333</v>
      </c>
      <c r="AI162" s="175">
        <f t="shared" si="427"/>
        <v>260941.33333333331</v>
      </c>
      <c r="AJ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50050</v>
      </c>
      <c r="AK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110062</v>
      </c>
      <c r="AL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5">
        <f t="shared" si="428"/>
        <v>160112</v>
      </c>
      <c r="AN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174248</v>
      </c>
      <c r="AO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12712</v>
      </c>
      <c r="AP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5">
        <f t="shared" si="429"/>
        <v>186960</v>
      </c>
      <c r="AR162" s="175">
        <f t="shared" si="430"/>
        <v>781125.33333333326</v>
      </c>
    </row>
    <row r="163" spans="2:44" x14ac:dyDescent="0.25">
      <c r="B163" s="430" t="s">
        <v>299</v>
      </c>
      <c r="C163" s="174" t="s">
        <v>880</v>
      </c>
      <c r="D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5">
        <f t="shared" si="300"/>
        <v>0</v>
      </c>
      <c r="G163" s="175"/>
      <c r="H163" s="175">
        <f t="shared" si="424"/>
        <v>0</v>
      </c>
      <c r="I163" s="175"/>
      <c r="J163" s="175">
        <f t="shared" si="425"/>
        <v>0</v>
      </c>
      <c r="K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5">
        <f t="shared" si="426"/>
        <v>0</v>
      </c>
      <c r="AF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5">
        <f t="shared" si="427"/>
        <v>0</v>
      </c>
      <c r="AJ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5">
        <f t="shared" si="428"/>
        <v>0</v>
      </c>
      <c r="AN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5">
        <f t="shared" si="429"/>
        <v>0</v>
      </c>
      <c r="AR163" s="175">
        <f t="shared" si="430"/>
        <v>0</v>
      </c>
    </row>
    <row r="164" spans="2:44" x14ac:dyDescent="0.25">
      <c r="B164" s="433" t="s">
        <v>300</v>
      </c>
      <c r="C164" s="180" t="s">
        <v>881</v>
      </c>
      <c r="D164" s="181">
        <f>SUM(D165:D189)</f>
        <v>450239.125</v>
      </c>
      <c r="E164" s="181">
        <f>SUM(E165:E189)</f>
        <v>227324.5</v>
      </c>
      <c r="F164" s="181">
        <f t="shared" si="300"/>
        <v>677563.625</v>
      </c>
      <c r="G164" s="181">
        <f>SUM(G165:G189)</f>
        <v>0</v>
      </c>
      <c r="H164" s="181">
        <f t="shared" si="4"/>
        <v>677563.625</v>
      </c>
      <c r="I164" s="181">
        <f>SUM(I165:I189)</f>
        <v>0</v>
      </c>
      <c r="J164" s="181">
        <f t="shared" si="5"/>
        <v>677563.625</v>
      </c>
      <c r="K164" s="181">
        <f t="shared" ref="K164:AD164" si="447">SUM(K165:K189)</f>
        <v>0</v>
      </c>
      <c r="L164" s="181">
        <f t="shared" si="447"/>
        <v>556228.125</v>
      </c>
      <c r="M164" s="181">
        <f t="shared" si="447"/>
        <v>0</v>
      </c>
      <c r="N164" s="181">
        <f t="shared" si="447"/>
        <v>0</v>
      </c>
      <c r="O164" s="181">
        <f t="shared" si="447"/>
        <v>0</v>
      </c>
      <c r="P164" s="181">
        <f t="shared" ref="P164:Q164" si="448">SUM(P165:P189)</f>
        <v>131062.625</v>
      </c>
      <c r="Q164" s="181">
        <f t="shared" si="448"/>
        <v>0</v>
      </c>
      <c r="R164" s="181">
        <f t="shared" si="447"/>
        <v>0</v>
      </c>
      <c r="S164" s="181">
        <f t="shared" si="447"/>
        <v>0</v>
      </c>
      <c r="T164" s="181">
        <f t="shared" ref="T164" si="449">SUM(T165:T189)</f>
        <v>27240</v>
      </c>
      <c r="U164" s="181">
        <f t="shared" si="447"/>
        <v>0</v>
      </c>
      <c r="V164" s="181">
        <f t="shared" si="447"/>
        <v>0</v>
      </c>
      <c r="W164" s="181">
        <f t="shared" ref="W164" si="450">SUM(W165:W189)</f>
        <v>0</v>
      </c>
      <c r="X164" s="181">
        <f t="shared" si="447"/>
        <v>0</v>
      </c>
      <c r="Y164" s="181">
        <f t="shared" ref="Y164:Z164" si="451">SUM(Y165:Y189)</f>
        <v>0</v>
      </c>
      <c r="Z164" s="181">
        <f t="shared" si="451"/>
        <v>0</v>
      </c>
      <c r="AA164" s="181">
        <f t="shared" si="447"/>
        <v>0</v>
      </c>
      <c r="AB164" s="181">
        <f t="shared" si="447"/>
        <v>0</v>
      </c>
      <c r="AC164" s="181">
        <f t="shared" si="447"/>
        <v>151000</v>
      </c>
      <c r="AD164" s="181">
        <f t="shared" si="447"/>
        <v>28732</v>
      </c>
      <c r="AE164" s="181">
        <f t="shared" si="9"/>
        <v>179732</v>
      </c>
      <c r="AF164" s="181">
        <f>SUM(AF165:AF189)</f>
        <v>23211.625</v>
      </c>
      <c r="AG164" s="181">
        <f>SUM(AG165:AG189)</f>
        <v>47942</v>
      </c>
      <c r="AH164" s="181">
        <f>SUM(AH165:AH189)</f>
        <v>111994.125</v>
      </c>
      <c r="AI164" s="181">
        <f t="shared" si="10"/>
        <v>183147.75</v>
      </c>
      <c r="AJ164" s="181">
        <f>SUM(AJ165:AJ189)</f>
        <v>47540.5</v>
      </c>
      <c r="AK164" s="181">
        <f>SUM(AK165:AK189)</f>
        <v>94180.5</v>
      </c>
      <c r="AL164" s="181">
        <f>SUM(AL165:AL189)</f>
        <v>11511.5</v>
      </c>
      <c r="AM164" s="181">
        <f t="shared" si="11"/>
        <v>153232.5</v>
      </c>
      <c r="AN164" s="181">
        <f>SUM(AN165:AN189)</f>
        <v>198382.5</v>
      </c>
      <c r="AO164" s="181">
        <f>SUM(AO165:AO189)</f>
        <v>36</v>
      </c>
      <c r="AP164" s="181">
        <f>SUM(AP165:AP189)</f>
        <v>0</v>
      </c>
      <c r="AQ164" s="181">
        <f t="shared" si="12"/>
        <v>198418.5</v>
      </c>
      <c r="AR164" s="181">
        <f t="shared" si="13"/>
        <v>714530.75</v>
      </c>
    </row>
    <row r="165" spans="2:44" x14ac:dyDescent="0.25">
      <c r="B165" s="430" t="s">
        <v>301</v>
      </c>
      <c r="C165" s="174" t="s">
        <v>882</v>
      </c>
      <c r="D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5">
        <f t="shared" si="300"/>
        <v>0</v>
      </c>
      <c r="G165" s="175"/>
      <c r="H165" s="175">
        <f t="shared" ref="H165:H168" si="452">F165-G165</f>
        <v>0</v>
      </c>
      <c r="I165" s="175"/>
      <c r="J165" s="175">
        <f t="shared" ref="J165:J168" si="453">F165-I165</f>
        <v>0</v>
      </c>
      <c r="K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5">
        <f t="shared" ref="AE165:AE168" si="454">AB165+AC165+AD165</f>
        <v>0</v>
      </c>
      <c r="AF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5">
        <f t="shared" ref="AI165:AI168" si="455">AF165+AG165+AH165</f>
        <v>0</v>
      </c>
      <c r="AJ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5">
        <f t="shared" ref="AM165:AM168" si="456">AJ165+AK165+AL165</f>
        <v>0</v>
      </c>
      <c r="AN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5">
        <f t="shared" ref="AQ165:AQ168" si="457">AN165+AO165+AP165</f>
        <v>0</v>
      </c>
      <c r="AR165" s="175">
        <f t="shared" ref="AR165:AR168" si="458">AE165+AI165+AM165+AQ165</f>
        <v>0</v>
      </c>
    </row>
    <row r="166" spans="2:44" x14ac:dyDescent="0.25">
      <c r="B166" s="430" t="s">
        <v>302</v>
      </c>
      <c r="C166" s="174" t="s">
        <v>883</v>
      </c>
      <c r="D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5">
        <f t="shared" si="300"/>
        <v>0</v>
      </c>
      <c r="G166" s="175"/>
      <c r="H166" s="175">
        <f t="shared" si="452"/>
        <v>0</v>
      </c>
      <c r="I166" s="175"/>
      <c r="J166" s="175">
        <f t="shared" si="453"/>
        <v>0</v>
      </c>
      <c r="K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5">
        <f t="shared" si="454"/>
        <v>0</v>
      </c>
      <c r="AF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5">
        <f t="shared" si="455"/>
        <v>0</v>
      </c>
      <c r="AJ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5">
        <f t="shared" si="456"/>
        <v>0</v>
      </c>
      <c r="AN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5">
        <f t="shared" si="457"/>
        <v>0</v>
      </c>
      <c r="AR166" s="175">
        <f t="shared" si="458"/>
        <v>0</v>
      </c>
    </row>
    <row r="167" spans="2:44" x14ac:dyDescent="0.25">
      <c r="B167" s="430" t="s">
        <v>303</v>
      </c>
      <c r="C167" s="174" t="s">
        <v>884</v>
      </c>
      <c r="D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v>
      </c>
      <c r="E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11900</v>
      </c>
      <c r="F167" s="175">
        <f t="shared" ref="F167" si="459">D167+E167</f>
        <v>14600</v>
      </c>
      <c r="G167" s="175"/>
      <c r="H167" s="175">
        <f t="shared" ref="H167" si="460">F167-G167</f>
        <v>14600</v>
      </c>
      <c r="I167" s="175"/>
      <c r="J167" s="175">
        <f t="shared" ref="J167" si="461">F167-I167</f>
        <v>14600</v>
      </c>
      <c r="K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M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Q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E167" s="175">
        <f t="shared" ref="AE167" si="462">AB167+AC167+AD167</f>
        <v>1000</v>
      </c>
      <c r="AF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v>
      </c>
      <c r="AG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H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5">
        <f t="shared" ref="AI167" si="463">AF167+AG167+AH167</f>
        <v>3750</v>
      </c>
      <c r="AJ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K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L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167" s="175">
        <f t="shared" ref="AM167" si="464">AJ167+AK167+AL167</f>
        <v>6700</v>
      </c>
      <c r="AN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v>
      </c>
      <c r="AO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5">
        <f t="shared" ref="AQ167" si="465">AN167+AO167+AP167</f>
        <v>3150</v>
      </c>
      <c r="AR167" s="175">
        <f t="shared" ref="AR167" si="466">AE167+AI167+AM167+AQ167</f>
        <v>14600</v>
      </c>
    </row>
    <row r="168" spans="2:44" x14ac:dyDescent="0.25">
      <c r="B168" s="430" t="s">
        <v>304</v>
      </c>
      <c r="C168" s="174" t="s">
        <v>885</v>
      </c>
      <c r="D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5">
        <f t="shared" si="300"/>
        <v>0</v>
      </c>
      <c r="G168" s="175"/>
      <c r="H168" s="175">
        <f t="shared" si="452"/>
        <v>0</v>
      </c>
      <c r="I168" s="175"/>
      <c r="J168" s="175">
        <f t="shared" si="453"/>
        <v>0</v>
      </c>
      <c r="K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5">
        <f t="shared" si="454"/>
        <v>0</v>
      </c>
      <c r="AF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5">
        <f t="shared" si="455"/>
        <v>0</v>
      </c>
      <c r="AJ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5">
        <f t="shared" si="456"/>
        <v>0</v>
      </c>
      <c r="AN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5">
        <f t="shared" si="457"/>
        <v>0</v>
      </c>
      <c r="AR168" s="175">
        <f t="shared" si="458"/>
        <v>0</v>
      </c>
    </row>
    <row r="169" spans="2:44" x14ac:dyDescent="0.25">
      <c r="B169" s="430" t="s">
        <v>305</v>
      </c>
      <c r="C169" s="174" t="s">
        <v>886</v>
      </c>
      <c r="D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5">
        <f t="shared" ref="F169:F177" si="467">D169+E169</f>
        <v>0</v>
      </c>
      <c r="G169" s="175"/>
      <c r="H169" s="175">
        <f t="shared" ref="H169:H177" si="468">F169-G169</f>
        <v>0</v>
      </c>
      <c r="I169" s="175"/>
      <c r="J169" s="175">
        <f t="shared" ref="J169:J177" si="469">F169-I169</f>
        <v>0</v>
      </c>
      <c r="K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5">
        <f t="shared" ref="AE169:AE177" si="470">AB169+AC169+AD169</f>
        <v>0</v>
      </c>
      <c r="AF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5">
        <f t="shared" ref="AI169:AI177" si="471">AF169+AG169+AH169</f>
        <v>0</v>
      </c>
      <c r="AJ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5">
        <f t="shared" ref="AM169:AM177" si="472">AJ169+AK169+AL169</f>
        <v>0</v>
      </c>
      <c r="AN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5">
        <f t="shared" ref="AQ169:AQ177" si="473">AN169+AO169+AP169</f>
        <v>0</v>
      </c>
      <c r="AR169" s="175">
        <f t="shared" ref="AR169:AR177" si="474">AE169+AI169+AM169+AQ169</f>
        <v>0</v>
      </c>
    </row>
    <row r="170" spans="2:44" x14ac:dyDescent="0.25">
      <c r="B170" s="430" t="s">
        <v>306</v>
      </c>
      <c r="C170" s="174" t="s">
        <v>887</v>
      </c>
      <c r="D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5">
        <f t="shared" si="467"/>
        <v>0</v>
      </c>
      <c r="G170" s="175"/>
      <c r="H170" s="175">
        <f t="shared" si="468"/>
        <v>0</v>
      </c>
      <c r="I170" s="175"/>
      <c r="J170" s="175">
        <f t="shared" si="469"/>
        <v>0</v>
      </c>
      <c r="K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5">
        <f t="shared" si="470"/>
        <v>0</v>
      </c>
      <c r="AF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5">
        <f t="shared" si="471"/>
        <v>0</v>
      </c>
      <c r="AJ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5">
        <f t="shared" si="472"/>
        <v>0</v>
      </c>
      <c r="AN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5">
        <f t="shared" si="473"/>
        <v>0</v>
      </c>
      <c r="AR170" s="175">
        <f t="shared" si="474"/>
        <v>0</v>
      </c>
    </row>
    <row r="171" spans="2:44" x14ac:dyDescent="0.25">
      <c r="B171" s="430" t="s">
        <v>307</v>
      </c>
      <c r="C171" s="174" t="s">
        <v>888</v>
      </c>
      <c r="D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381060</v>
      </c>
      <c r="E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178184.5</v>
      </c>
      <c r="F171" s="175">
        <f t="shared" si="467"/>
        <v>559244.5</v>
      </c>
      <c r="G171" s="175"/>
      <c r="H171" s="175">
        <f t="shared" si="468"/>
        <v>559244.5</v>
      </c>
      <c r="I171" s="175"/>
      <c r="J171" s="175">
        <f t="shared" si="469"/>
        <v>559244.5</v>
      </c>
      <c r="K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542052</v>
      </c>
      <c r="M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17264.5</v>
      </c>
      <c r="Q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151000</v>
      </c>
      <c r="AD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492</v>
      </c>
      <c r="AE171" s="175">
        <f t="shared" si="470"/>
        <v>151492</v>
      </c>
      <c r="AF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5502</v>
      </c>
      <c r="AG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46942</v>
      </c>
      <c r="AH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70099</v>
      </c>
      <c r="AI171" s="175">
        <f t="shared" si="471"/>
        <v>122543</v>
      </c>
      <c r="AJ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45040.5</v>
      </c>
      <c r="AK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86299.5</v>
      </c>
      <c r="AL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3511.5</v>
      </c>
      <c r="AM171" s="175">
        <f t="shared" si="472"/>
        <v>134851.5</v>
      </c>
      <c r="AN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150394</v>
      </c>
      <c r="AO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v>
      </c>
      <c r="AP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5">
        <f t="shared" si="473"/>
        <v>150430</v>
      </c>
      <c r="AR171" s="175">
        <f t="shared" si="474"/>
        <v>559316.5</v>
      </c>
    </row>
    <row r="172" spans="2:44" x14ac:dyDescent="0.25">
      <c r="B172" s="430" t="s">
        <v>308</v>
      </c>
      <c r="C172" s="174" t="s">
        <v>889</v>
      </c>
      <c r="D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5">
        <f t="shared" si="467"/>
        <v>0</v>
      </c>
      <c r="G172" s="175"/>
      <c r="H172" s="175">
        <f t="shared" si="468"/>
        <v>0</v>
      </c>
      <c r="I172" s="175"/>
      <c r="J172" s="175">
        <f t="shared" si="469"/>
        <v>0</v>
      </c>
      <c r="K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5">
        <f t="shared" si="470"/>
        <v>0</v>
      </c>
      <c r="AF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5">
        <f t="shared" si="471"/>
        <v>0</v>
      </c>
      <c r="AJ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5">
        <f t="shared" si="472"/>
        <v>0</v>
      </c>
      <c r="AN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5">
        <f t="shared" si="473"/>
        <v>0</v>
      </c>
      <c r="AR172" s="175">
        <f t="shared" si="474"/>
        <v>0</v>
      </c>
    </row>
    <row r="173" spans="2:44" x14ac:dyDescent="0.25">
      <c r="B173" s="430" t="s">
        <v>309</v>
      </c>
      <c r="C173" s="174" t="s">
        <v>890</v>
      </c>
      <c r="D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5">
        <f t="shared" si="467"/>
        <v>0</v>
      </c>
      <c r="G173" s="175"/>
      <c r="H173" s="175">
        <f t="shared" si="468"/>
        <v>0</v>
      </c>
      <c r="I173" s="175"/>
      <c r="J173" s="175">
        <f t="shared" si="469"/>
        <v>0</v>
      </c>
      <c r="K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5">
        <f t="shared" si="470"/>
        <v>0</v>
      </c>
      <c r="AF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5">
        <f t="shared" si="471"/>
        <v>0</v>
      </c>
      <c r="AJ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5">
        <f t="shared" si="472"/>
        <v>0</v>
      </c>
      <c r="AN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5">
        <f t="shared" si="473"/>
        <v>0</v>
      </c>
      <c r="AR173" s="175">
        <f t="shared" si="474"/>
        <v>0</v>
      </c>
    </row>
    <row r="174" spans="2:44" x14ac:dyDescent="0.25">
      <c r="B174" s="430" t="s">
        <v>310</v>
      </c>
      <c r="C174" s="174" t="s">
        <v>891</v>
      </c>
      <c r="D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5">
        <f t="shared" si="467"/>
        <v>0</v>
      </c>
      <c r="G174" s="175"/>
      <c r="H174" s="175">
        <f t="shared" si="468"/>
        <v>0</v>
      </c>
      <c r="I174" s="175"/>
      <c r="J174" s="175">
        <f t="shared" si="469"/>
        <v>0</v>
      </c>
      <c r="K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5">
        <f t="shared" si="470"/>
        <v>0</v>
      </c>
      <c r="AF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5">
        <f t="shared" si="471"/>
        <v>0</v>
      </c>
      <c r="AJ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5">
        <f t="shared" si="472"/>
        <v>0</v>
      </c>
      <c r="AN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5">
        <f t="shared" si="473"/>
        <v>0</v>
      </c>
      <c r="AR174" s="175">
        <f t="shared" si="474"/>
        <v>0</v>
      </c>
    </row>
    <row r="175" spans="2:44" x14ac:dyDescent="0.25">
      <c r="B175" s="430" t="s">
        <v>311</v>
      </c>
      <c r="C175" s="174" t="s">
        <v>892</v>
      </c>
      <c r="D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5">
        <f t="shared" si="467"/>
        <v>0</v>
      </c>
      <c r="G175" s="175"/>
      <c r="H175" s="175">
        <f t="shared" si="468"/>
        <v>0</v>
      </c>
      <c r="I175" s="175"/>
      <c r="J175" s="175">
        <f t="shared" si="469"/>
        <v>0</v>
      </c>
      <c r="K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5">
        <f t="shared" si="470"/>
        <v>0</v>
      </c>
      <c r="AF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5">
        <f t="shared" si="471"/>
        <v>0</v>
      </c>
      <c r="AJ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5">
        <f t="shared" si="472"/>
        <v>0</v>
      </c>
      <c r="AN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5">
        <f t="shared" si="473"/>
        <v>0</v>
      </c>
      <c r="AR175" s="175">
        <f t="shared" si="474"/>
        <v>0</v>
      </c>
    </row>
    <row r="176" spans="2:44" x14ac:dyDescent="0.25">
      <c r="B176" s="430" t="s">
        <v>312</v>
      </c>
      <c r="C176" s="174" t="s">
        <v>893</v>
      </c>
      <c r="D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5">
        <f t="shared" si="467"/>
        <v>0</v>
      </c>
      <c r="G176" s="175"/>
      <c r="H176" s="175">
        <f t="shared" si="468"/>
        <v>0</v>
      </c>
      <c r="I176" s="175"/>
      <c r="J176" s="175">
        <f t="shared" si="469"/>
        <v>0</v>
      </c>
      <c r="K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5">
        <f t="shared" si="470"/>
        <v>0</v>
      </c>
      <c r="AF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5">
        <f t="shared" si="471"/>
        <v>0</v>
      </c>
      <c r="AJ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5">
        <f t="shared" si="472"/>
        <v>0</v>
      </c>
      <c r="AN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5">
        <f t="shared" si="473"/>
        <v>0</v>
      </c>
      <c r="AR176" s="175">
        <f t="shared" si="474"/>
        <v>0</v>
      </c>
    </row>
    <row r="177" spans="2:44" x14ac:dyDescent="0.25">
      <c r="B177" s="430" t="s">
        <v>313</v>
      </c>
      <c r="C177" s="174" t="s">
        <v>894</v>
      </c>
      <c r="D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5">
        <f t="shared" si="467"/>
        <v>0</v>
      </c>
      <c r="G177" s="175"/>
      <c r="H177" s="175">
        <f t="shared" si="468"/>
        <v>0</v>
      </c>
      <c r="I177" s="175"/>
      <c r="J177" s="175">
        <f t="shared" si="469"/>
        <v>0</v>
      </c>
      <c r="K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5">
        <f t="shared" si="470"/>
        <v>0</v>
      </c>
      <c r="AF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5">
        <f t="shared" si="471"/>
        <v>0</v>
      </c>
      <c r="AJ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5">
        <f t="shared" si="472"/>
        <v>0</v>
      </c>
      <c r="AN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5">
        <f t="shared" si="473"/>
        <v>0</v>
      </c>
      <c r="AR177" s="175">
        <f t="shared" si="474"/>
        <v>0</v>
      </c>
    </row>
    <row r="178" spans="2:44" x14ac:dyDescent="0.25">
      <c r="B178" s="430" t="s">
        <v>314</v>
      </c>
      <c r="C178" s="174" t="s">
        <v>895</v>
      </c>
      <c r="D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5">
        <f t="shared" ref="F178:F185" si="475">D178+E178</f>
        <v>0</v>
      </c>
      <c r="G178" s="175"/>
      <c r="H178" s="175">
        <f t="shared" ref="H178:H185" si="476">F178-G178</f>
        <v>0</v>
      </c>
      <c r="I178" s="175"/>
      <c r="J178" s="175">
        <f t="shared" ref="J178:J185" si="477">F178-I178</f>
        <v>0</v>
      </c>
      <c r="K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5">
        <f t="shared" ref="AE178:AE185" si="478">AB178+AC178+AD178</f>
        <v>0</v>
      </c>
      <c r="AF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5">
        <f t="shared" ref="AI178:AI185" si="479">AF178+AG178+AH178</f>
        <v>0</v>
      </c>
      <c r="AJ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5">
        <f t="shared" ref="AM178:AM185" si="480">AJ178+AK178+AL178</f>
        <v>0</v>
      </c>
      <c r="AN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5">
        <f t="shared" ref="AQ178:AQ185" si="481">AN178+AO178+AP178</f>
        <v>0</v>
      </c>
      <c r="AR178" s="175">
        <f t="shared" ref="AR178:AR185" si="482">AE178+AI178+AM178+AQ178</f>
        <v>0</v>
      </c>
    </row>
    <row r="179" spans="2:44" x14ac:dyDescent="0.25">
      <c r="B179" s="430" t="s">
        <v>315</v>
      </c>
      <c r="C179" s="174" t="s">
        <v>895</v>
      </c>
      <c r="D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27240</v>
      </c>
      <c r="F179" s="175">
        <f t="shared" si="475"/>
        <v>27240</v>
      </c>
      <c r="G179" s="175"/>
      <c r="H179" s="175">
        <f t="shared" si="476"/>
        <v>27240</v>
      </c>
      <c r="I179" s="175"/>
      <c r="J179" s="175">
        <f t="shared" si="477"/>
        <v>27240</v>
      </c>
      <c r="K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27240</v>
      </c>
      <c r="U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27240</v>
      </c>
      <c r="AE179" s="175">
        <f t="shared" si="478"/>
        <v>27240</v>
      </c>
      <c r="AF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5">
        <f t="shared" si="479"/>
        <v>0</v>
      </c>
      <c r="AJ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5">
        <f t="shared" si="480"/>
        <v>0</v>
      </c>
      <c r="AN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5">
        <f t="shared" si="481"/>
        <v>0</v>
      </c>
      <c r="AR179" s="175">
        <f t="shared" si="482"/>
        <v>27240</v>
      </c>
    </row>
    <row r="180" spans="2:44" x14ac:dyDescent="0.25">
      <c r="B180" s="430" t="s">
        <v>316</v>
      </c>
      <c r="C180" s="174" t="s">
        <v>896</v>
      </c>
      <c r="D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5">
        <f t="shared" si="475"/>
        <v>0</v>
      </c>
      <c r="G180" s="175"/>
      <c r="H180" s="175">
        <f t="shared" si="476"/>
        <v>0</v>
      </c>
      <c r="I180" s="175"/>
      <c r="J180" s="175">
        <f t="shared" si="477"/>
        <v>0</v>
      </c>
      <c r="K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5">
        <f t="shared" si="478"/>
        <v>0</v>
      </c>
      <c r="AF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5">
        <f t="shared" si="479"/>
        <v>0</v>
      </c>
      <c r="AJ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5">
        <f t="shared" si="480"/>
        <v>0</v>
      </c>
      <c r="AN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5">
        <f t="shared" si="481"/>
        <v>0</v>
      </c>
      <c r="AR180" s="175">
        <f t="shared" si="482"/>
        <v>0</v>
      </c>
    </row>
    <row r="181" spans="2:44" x14ac:dyDescent="0.25">
      <c r="B181" s="430" t="s">
        <v>317</v>
      </c>
      <c r="C181" s="174" t="s">
        <v>897</v>
      </c>
      <c r="D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5">
        <f t="shared" si="475"/>
        <v>0</v>
      </c>
      <c r="G181" s="175"/>
      <c r="H181" s="175">
        <f t="shared" si="476"/>
        <v>0</v>
      </c>
      <c r="I181" s="175"/>
      <c r="J181" s="175">
        <f t="shared" si="477"/>
        <v>0</v>
      </c>
      <c r="K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5">
        <f t="shared" si="478"/>
        <v>0</v>
      </c>
      <c r="AF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5">
        <f t="shared" si="479"/>
        <v>0</v>
      </c>
      <c r="AJ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5">
        <f t="shared" si="480"/>
        <v>0</v>
      </c>
      <c r="AN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5">
        <f t="shared" si="481"/>
        <v>0</v>
      </c>
      <c r="AR181" s="175">
        <f t="shared" si="482"/>
        <v>0</v>
      </c>
    </row>
    <row r="182" spans="2:44" x14ac:dyDescent="0.25">
      <c r="B182" s="430" t="s">
        <v>318</v>
      </c>
      <c r="C182" s="174" t="s">
        <v>898</v>
      </c>
      <c r="D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5">
        <f t="shared" si="475"/>
        <v>0</v>
      </c>
      <c r="G182" s="175"/>
      <c r="H182" s="175">
        <f t="shared" si="476"/>
        <v>0</v>
      </c>
      <c r="I182" s="175"/>
      <c r="J182" s="175">
        <f t="shared" si="477"/>
        <v>0</v>
      </c>
      <c r="K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5">
        <f t="shared" si="478"/>
        <v>0</v>
      </c>
      <c r="AF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5">
        <f t="shared" si="479"/>
        <v>0</v>
      </c>
      <c r="AJ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5">
        <f t="shared" si="480"/>
        <v>0</v>
      </c>
      <c r="AN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5">
        <f t="shared" si="481"/>
        <v>0</v>
      </c>
      <c r="AR182" s="175">
        <f t="shared" si="482"/>
        <v>0</v>
      </c>
    </row>
    <row r="183" spans="2:44" x14ac:dyDescent="0.25">
      <c r="B183" s="430" t="s">
        <v>319</v>
      </c>
      <c r="C183" s="174" t="s">
        <v>898</v>
      </c>
      <c r="D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5">
        <f t="shared" si="475"/>
        <v>0</v>
      </c>
      <c r="G183" s="175"/>
      <c r="H183" s="175">
        <f t="shared" si="476"/>
        <v>0</v>
      </c>
      <c r="I183" s="175"/>
      <c r="J183" s="175">
        <f t="shared" si="477"/>
        <v>0</v>
      </c>
      <c r="K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5">
        <f t="shared" si="478"/>
        <v>0</v>
      </c>
      <c r="AF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5">
        <f t="shared" si="479"/>
        <v>0</v>
      </c>
      <c r="AJ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5">
        <f t="shared" si="480"/>
        <v>0</v>
      </c>
      <c r="AN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5">
        <f t="shared" si="481"/>
        <v>0</v>
      </c>
      <c r="AR183" s="175">
        <f t="shared" si="482"/>
        <v>0</v>
      </c>
    </row>
    <row r="184" spans="2:44" x14ac:dyDescent="0.25">
      <c r="B184" s="430" t="s">
        <v>320</v>
      </c>
      <c r="C184" s="174" t="s">
        <v>899</v>
      </c>
      <c r="D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5">
        <f t="shared" si="475"/>
        <v>0</v>
      </c>
      <c r="G184" s="175"/>
      <c r="H184" s="175">
        <f t="shared" si="476"/>
        <v>0</v>
      </c>
      <c r="I184" s="175"/>
      <c r="J184" s="175">
        <f t="shared" si="477"/>
        <v>0</v>
      </c>
      <c r="K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5">
        <f t="shared" si="478"/>
        <v>0</v>
      </c>
      <c r="AF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5">
        <f t="shared" si="479"/>
        <v>0</v>
      </c>
      <c r="AJ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5">
        <f t="shared" si="480"/>
        <v>0</v>
      </c>
      <c r="AN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5">
        <f t="shared" si="481"/>
        <v>0</v>
      </c>
      <c r="AR184" s="175">
        <f t="shared" si="482"/>
        <v>0</v>
      </c>
    </row>
    <row r="185" spans="2:44" x14ac:dyDescent="0.25">
      <c r="B185" s="430" t="s">
        <v>321</v>
      </c>
      <c r="C185" s="174" t="s">
        <v>900</v>
      </c>
      <c r="D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5">
        <f t="shared" si="475"/>
        <v>0</v>
      </c>
      <c r="G185" s="175"/>
      <c r="H185" s="175">
        <f t="shared" si="476"/>
        <v>0</v>
      </c>
      <c r="I185" s="175"/>
      <c r="J185" s="175">
        <f t="shared" si="477"/>
        <v>0</v>
      </c>
      <c r="K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5">
        <f t="shared" si="478"/>
        <v>0</v>
      </c>
      <c r="AF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5">
        <f t="shared" si="479"/>
        <v>0</v>
      </c>
      <c r="AJ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5">
        <f t="shared" si="480"/>
        <v>0</v>
      </c>
      <c r="AN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5">
        <f t="shared" si="481"/>
        <v>0</v>
      </c>
      <c r="AR185" s="175">
        <f t="shared" si="482"/>
        <v>0</v>
      </c>
    </row>
    <row r="186" spans="2:44" x14ac:dyDescent="0.25">
      <c r="B186" s="430" t="s">
        <v>322</v>
      </c>
      <c r="C186" s="174" t="s">
        <v>901</v>
      </c>
      <c r="D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14959.625</v>
      </c>
      <c r="E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5">
        <f t="shared" ref="F186:F189" si="483">D186+E186</f>
        <v>14959.625</v>
      </c>
      <c r="G186" s="175"/>
      <c r="H186" s="175">
        <f t="shared" ref="H186:H189" si="484">F186-G186</f>
        <v>14959.625</v>
      </c>
      <c r="I186" s="175"/>
      <c r="J186" s="175">
        <f t="shared" ref="J186:J189" si="485">F186-I186</f>
        <v>14959.625</v>
      </c>
      <c r="K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24959.625</v>
      </c>
      <c r="Q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5">
        <f t="shared" ref="AE186:AE189" si="486">AB186+AC186+AD186</f>
        <v>0</v>
      </c>
      <c r="AF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186" s="175">
        <f t="shared" ref="AI186:AI189" si="487">AF186+AG186+AH186</f>
        <v>5000</v>
      </c>
      <c r="AJ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186" s="175">
        <f t="shared" ref="AM186:AM189" si="488">AJ186+AK186+AL186</f>
        <v>5000</v>
      </c>
      <c r="AN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14959.625</v>
      </c>
      <c r="AO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5">
        <f t="shared" ref="AQ186:AQ189" si="489">AN186+AO186+AP186</f>
        <v>14959.625</v>
      </c>
      <c r="AR186" s="175">
        <f t="shared" ref="AR186:AR189" si="490">AE186+AI186+AM186+AQ186</f>
        <v>24959.625</v>
      </c>
    </row>
    <row r="187" spans="2:44" x14ac:dyDescent="0.25">
      <c r="B187" s="430" t="s">
        <v>323</v>
      </c>
      <c r="C187" s="174" t="s">
        <v>902</v>
      </c>
      <c r="D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51519.5</v>
      </c>
      <c r="E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87" s="175">
        <f t="shared" si="483"/>
        <v>61519.5</v>
      </c>
      <c r="G187" s="175"/>
      <c r="H187" s="175">
        <f t="shared" si="484"/>
        <v>61519.5</v>
      </c>
      <c r="I187" s="175"/>
      <c r="J187" s="175">
        <f t="shared" si="485"/>
        <v>61519.5</v>
      </c>
      <c r="K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13576.125</v>
      </c>
      <c r="M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74838.5</v>
      </c>
      <c r="Q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5">
        <f t="shared" si="486"/>
        <v>0</v>
      </c>
      <c r="AF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14959.625</v>
      </c>
      <c r="AG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36895.125</v>
      </c>
      <c r="AI187" s="175">
        <f t="shared" si="487"/>
        <v>51854.75</v>
      </c>
      <c r="AJ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6681</v>
      </c>
      <c r="AL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5">
        <f t="shared" si="488"/>
        <v>6681</v>
      </c>
      <c r="AN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29878.875</v>
      </c>
      <c r="AO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5">
        <f t="shared" si="489"/>
        <v>29878.875</v>
      </c>
      <c r="AR187" s="175">
        <f t="shared" si="490"/>
        <v>88414.625</v>
      </c>
    </row>
    <row r="188" spans="2:44" x14ac:dyDescent="0.25">
      <c r="B188" s="430" t="s">
        <v>324</v>
      </c>
      <c r="C188" s="174" t="s">
        <v>903</v>
      </c>
      <c r="D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5">
        <f t="shared" si="483"/>
        <v>0</v>
      </c>
      <c r="G188" s="175"/>
      <c r="H188" s="175">
        <f t="shared" si="484"/>
        <v>0</v>
      </c>
      <c r="I188" s="175"/>
      <c r="J188" s="175">
        <f t="shared" si="485"/>
        <v>0</v>
      </c>
      <c r="K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5">
        <f t="shared" si="486"/>
        <v>0</v>
      </c>
      <c r="AF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5">
        <f t="shared" si="487"/>
        <v>0</v>
      </c>
      <c r="AJ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5">
        <f t="shared" si="488"/>
        <v>0</v>
      </c>
      <c r="AN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5">
        <f t="shared" si="489"/>
        <v>0</v>
      </c>
      <c r="AR188" s="175">
        <f t="shared" si="490"/>
        <v>0</v>
      </c>
    </row>
    <row r="189" spans="2:44" x14ac:dyDescent="0.25">
      <c r="B189" s="430" t="s">
        <v>325</v>
      </c>
      <c r="C189" s="174" t="s">
        <v>904</v>
      </c>
      <c r="D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5">
        <f t="shared" si="483"/>
        <v>0</v>
      </c>
      <c r="G189" s="175"/>
      <c r="H189" s="175">
        <f t="shared" si="484"/>
        <v>0</v>
      </c>
      <c r="I189" s="175"/>
      <c r="J189" s="175">
        <f t="shared" si="485"/>
        <v>0</v>
      </c>
      <c r="K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5">
        <f t="shared" si="486"/>
        <v>0</v>
      </c>
      <c r="AF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5">
        <f t="shared" si="487"/>
        <v>0</v>
      </c>
      <c r="AJ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5">
        <f t="shared" si="488"/>
        <v>0</v>
      </c>
      <c r="AN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5">
        <f t="shared" si="489"/>
        <v>0</v>
      </c>
      <c r="AR189" s="175">
        <f t="shared" si="490"/>
        <v>0</v>
      </c>
    </row>
    <row r="190" spans="2:44" x14ac:dyDescent="0.25">
      <c r="B190" s="433" t="s">
        <v>326</v>
      </c>
      <c r="C190" s="180" t="s">
        <v>905</v>
      </c>
      <c r="D190" s="181">
        <f>D191+D199</f>
        <v>486372.386</v>
      </c>
      <c r="E190" s="181">
        <f>E191+E199</f>
        <v>447699.25</v>
      </c>
      <c r="F190" s="181">
        <f t="shared" si="300"/>
        <v>934071.63599999994</v>
      </c>
      <c r="G190" s="181">
        <f>G191+G199</f>
        <v>0</v>
      </c>
      <c r="H190" s="181">
        <f t="shared" si="4"/>
        <v>934071.63599999994</v>
      </c>
      <c r="I190" s="181">
        <f>I191+I199</f>
        <v>0</v>
      </c>
      <c r="J190" s="181">
        <f t="shared" si="5"/>
        <v>934071.63599999994</v>
      </c>
      <c r="K190" s="181">
        <f>K191+K199</f>
        <v>0</v>
      </c>
      <c r="L190" s="181">
        <f t="shared" ref="L190:AA190" si="491">L191+L199</f>
        <v>200024.136</v>
      </c>
      <c r="M190" s="181">
        <f t="shared" si="491"/>
        <v>0</v>
      </c>
      <c r="N190" s="181">
        <f t="shared" si="491"/>
        <v>0</v>
      </c>
      <c r="O190" s="181">
        <f t="shared" si="491"/>
        <v>0</v>
      </c>
      <c r="P190" s="181">
        <f t="shared" si="491"/>
        <v>623961.75</v>
      </c>
      <c r="Q190" s="181">
        <f t="shared" si="491"/>
        <v>0</v>
      </c>
      <c r="R190" s="181">
        <f t="shared" si="491"/>
        <v>0</v>
      </c>
      <c r="S190" s="181">
        <f t="shared" si="491"/>
        <v>0</v>
      </c>
      <c r="T190" s="181">
        <f t="shared" si="491"/>
        <v>0</v>
      </c>
      <c r="U190" s="181">
        <f t="shared" si="491"/>
        <v>150285.75</v>
      </c>
      <c r="V190" s="181">
        <f t="shared" si="491"/>
        <v>0</v>
      </c>
      <c r="W190" s="181">
        <f t="shared" si="491"/>
        <v>0</v>
      </c>
      <c r="X190" s="181">
        <f t="shared" si="491"/>
        <v>0</v>
      </c>
      <c r="Y190" s="181">
        <f t="shared" ref="Y190:Z190" si="492">Y191+Y199</f>
        <v>0</v>
      </c>
      <c r="Z190" s="181">
        <f t="shared" si="492"/>
        <v>0</v>
      </c>
      <c r="AA190" s="181">
        <f t="shared" si="491"/>
        <v>0</v>
      </c>
      <c r="AB190" s="181">
        <f t="shared" ref="AB190" si="493">AB191+AB199</f>
        <v>0</v>
      </c>
      <c r="AC190" s="181">
        <f t="shared" ref="AC190" si="494">AC191+AC199</f>
        <v>0</v>
      </c>
      <c r="AD190" s="181">
        <f t="shared" ref="AD190" si="495">AD191+AD199</f>
        <v>14000</v>
      </c>
      <c r="AE190" s="181">
        <f t="shared" si="9"/>
        <v>14000</v>
      </c>
      <c r="AF190" s="181">
        <f t="shared" ref="AF190" si="496">AF191+AF199</f>
        <v>168031.75</v>
      </c>
      <c r="AG190" s="181">
        <f t="shared" ref="AG190" si="497">AG191+AG199</f>
        <v>23875</v>
      </c>
      <c r="AH190" s="181">
        <f t="shared" ref="AH190" si="498">AH191+AH199</f>
        <v>134766.25</v>
      </c>
      <c r="AI190" s="181">
        <f t="shared" si="10"/>
        <v>326673</v>
      </c>
      <c r="AJ190" s="181">
        <f t="shared" ref="AJ190" si="499">AJ191+AJ199</f>
        <v>81650</v>
      </c>
      <c r="AK190" s="181">
        <f t="shared" ref="AK190" si="500">AK191+AK199</f>
        <v>351279.136</v>
      </c>
      <c r="AL190" s="181">
        <f t="shared" ref="AL190" si="501">AL191+AL199</f>
        <v>18612.5</v>
      </c>
      <c r="AM190" s="181">
        <f t="shared" si="11"/>
        <v>451541.636</v>
      </c>
      <c r="AN190" s="181">
        <f t="shared" ref="AN190" si="502">AN191+AN199</f>
        <v>182057</v>
      </c>
      <c r="AO190" s="181">
        <f t="shared" ref="AO190" si="503">AO191+AO199</f>
        <v>0</v>
      </c>
      <c r="AP190" s="181">
        <f t="shared" ref="AP190" si="504">AP191+AP199</f>
        <v>0</v>
      </c>
      <c r="AQ190" s="181">
        <f t="shared" si="12"/>
        <v>182057</v>
      </c>
      <c r="AR190" s="181">
        <f t="shared" si="13"/>
        <v>974271.63599999994</v>
      </c>
    </row>
    <row r="191" spans="2:44" x14ac:dyDescent="0.25">
      <c r="B191" s="433" t="s">
        <v>327</v>
      </c>
      <c r="C191" s="180" t="s">
        <v>906</v>
      </c>
      <c r="D191" s="181">
        <f>SUM(D192:D198)</f>
        <v>335000</v>
      </c>
      <c r="E191" s="181">
        <f>SUM(E192:E198)</f>
        <v>153500</v>
      </c>
      <c r="F191" s="181">
        <f>D191+E191</f>
        <v>488500</v>
      </c>
      <c r="G191" s="181">
        <f>SUM(G192:G198)</f>
        <v>0</v>
      </c>
      <c r="H191" s="181">
        <f>F191-G191</f>
        <v>488500</v>
      </c>
      <c r="I191" s="181">
        <f>SUM(I192:I198)</f>
        <v>0</v>
      </c>
      <c r="J191" s="181">
        <f>F191-I191</f>
        <v>488500</v>
      </c>
      <c r="K191" s="181">
        <f t="shared" ref="K191:AD191" si="505">SUM(K192:K198)</f>
        <v>0</v>
      </c>
      <c r="L191" s="181">
        <f t="shared" si="505"/>
        <v>100000</v>
      </c>
      <c r="M191" s="181">
        <f t="shared" si="505"/>
        <v>0</v>
      </c>
      <c r="N191" s="181">
        <f t="shared" si="505"/>
        <v>0</v>
      </c>
      <c r="O191" s="181">
        <f t="shared" si="505"/>
        <v>0</v>
      </c>
      <c r="P191" s="181">
        <f t="shared" ref="P191:Q191" si="506">SUM(P192:P198)</f>
        <v>333500</v>
      </c>
      <c r="Q191" s="181">
        <f t="shared" si="506"/>
        <v>0</v>
      </c>
      <c r="R191" s="181">
        <f t="shared" si="505"/>
        <v>0</v>
      </c>
      <c r="S191" s="181">
        <f t="shared" si="505"/>
        <v>0</v>
      </c>
      <c r="T191" s="181">
        <f t="shared" ref="T191" si="507">SUM(T192:T198)</f>
        <v>0</v>
      </c>
      <c r="U191" s="181">
        <f t="shared" si="505"/>
        <v>85000</v>
      </c>
      <c r="V191" s="181">
        <f t="shared" si="505"/>
        <v>0</v>
      </c>
      <c r="W191" s="181">
        <f t="shared" ref="W191" si="508">SUM(W192:W198)</f>
        <v>0</v>
      </c>
      <c r="X191" s="181">
        <f t="shared" si="505"/>
        <v>0</v>
      </c>
      <c r="Y191" s="181">
        <f t="shared" ref="Y191:Z191" si="509">SUM(Y192:Y198)</f>
        <v>0</v>
      </c>
      <c r="Z191" s="181">
        <f t="shared" si="509"/>
        <v>0</v>
      </c>
      <c r="AA191" s="181">
        <f t="shared" si="505"/>
        <v>0</v>
      </c>
      <c r="AB191" s="181">
        <f t="shared" si="505"/>
        <v>0</v>
      </c>
      <c r="AC191" s="181">
        <f t="shared" si="505"/>
        <v>0</v>
      </c>
      <c r="AD191" s="181">
        <f t="shared" si="505"/>
        <v>0</v>
      </c>
      <c r="AE191" s="181">
        <f>AB191+AC191+AD191</f>
        <v>0</v>
      </c>
      <c r="AF191" s="181">
        <f>SUM(AF192:AF198)</f>
        <v>93500</v>
      </c>
      <c r="AG191" s="181">
        <f>SUM(AG192:AG198)</f>
        <v>0</v>
      </c>
      <c r="AH191" s="181">
        <f>SUM(AH192:AH198)</f>
        <v>80000</v>
      </c>
      <c r="AI191" s="181">
        <f>AF191+AG191+AH191</f>
        <v>173500</v>
      </c>
      <c r="AJ191" s="181">
        <f>SUM(AJ192:AJ198)</f>
        <v>0</v>
      </c>
      <c r="AK191" s="181">
        <f>SUM(AK192:AK198)</f>
        <v>190000</v>
      </c>
      <c r="AL191" s="181">
        <f>SUM(AL192:AL198)</f>
        <v>0</v>
      </c>
      <c r="AM191" s="181">
        <f>AJ191+AK191+AL191</f>
        <v>190000</v>
      </c>
      <c r="AN191" s="181">
        <f>SUM(AN192:AN198)</f>
        <v>155000</v>
      </c>
      <c r="AO191" s="181">
        <f>SUM(AO192:AO198)</f>
        <v>0</v>
      </c>
      <c r="AP191" s="181">
        <f>SUM(AP192:AP198)</f>
        <v>0</v>
      </c>
      <c r="AQ191" s="181">
        <f>AN191+AO191+AP191</f>
        <v>155000</v>
      </c>
      <c r="AR191" s="181">
        <f>AE191+AI191+AM191+AQ191</f>
        <v>518500</v>
      </c>
    </row>
    <row r="192" spans="2:44" x14ac:dyDescent="0.25">
      <c r="B192" s="430" t="s">
        <v>328</v>
      </c>
      <c r="C192" s="174" t="s">
        <v>907</v>
      </c>
      <c r="D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5">
        <f t="shared" ref="F192:F194" si="510">D192+E192</f>
        <v>0</v>
      </c>
      <c r="G192" s="175"/>
      <c r="H192" s="175">
        <f>F192-G192</f>
        <v>0</v>
      </c>
      <c r="I192" s="175"/>
      <c r="J192" s="175">
        <f>F192-I192</f>
        <v>0</v>
      </c>
      <c r="K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5">
        <f>AB192+AC192+AD192</f>
        <v>0</v>
      </c>
      <c r="AF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5">
        <f>AF192+AG192+AH192</f>
        <v>0</v>
      </c>
      <c r="AJ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5">
        <f>AJ192+AK192+AL192</f>
        <v>0</v>
      </c>
      <c r="AN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5">
        <f>AN192+AO192+AP192</f>
        <v>0</v>
      </c>
      <c r="AR192" s="175">
        <f>AE192+AI192+AM192+AQ192</f>
        <v>0</v>
      </c>
    </row>
    <row r="193" spans="2:44" x14ac:dyDescent="0.25">
      <c r="B193" s="430" t="s">
        <v>329</v>
      </c>
      <c r="C193" s="174" t="s">
        <v>908</v>
      </c>
      <c r="D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F193" s="175">
        <f t="shared" ref="F193" si="511">D193+E193</f>
        <v>3500</v>
      </c>
      <c r="G193" s="175"/>
      <c r="H193" s="175">
        <f t="shared" ref="H193" si="512">F193-G193</f>
        <v>3500</v>
      </c>
      <c r="I193" s="175"/>
      <c r="J193" s="175">
        <f t="shared" ref="J193" si="513">F193-I193</f>
        <v>3500</v>
      </c>
      <c r="K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Q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5">
        <f t="shared" ref="AE193" si="514">AB193+AC193+AD193</f>
        <v>0</v>
      </c>
      <c r="AF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G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5">
        <f t="shared" ref="AI193" si="515">AF193+AG193+AH193</f>
        <v>3500</v>
      </c>
      <c r="AJ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5">
        <f t="shared" ref="AM193" si="516">AJ193+AK193+AL193</f>
        <v>0</v>
      </c>
      <c r="AN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5">
        <f t="shared" ref="AQ193" si="517">AN193+AO193+AP193</f>
        <v>0</v>
      </c>
      <c r="AR193" s="175">
        <f t="shared" ref="AR193" si="518">AE193+AI193+AM193+AQ193</f>
        <v>3500</v>
      </c>
    </row>
    <row r="194" spans="2:44" x14ac:dyDescent="0.25">
      <c r="B194" s="430" t="s">
        <v>330</v>
      </c>
      <c r="C194" s="174" t="s">
        <v>909</v>
      </c>
      <c r="D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5">
        <f t="shared" si="510"/>
        <v>0</v>
      </c>
      <c r="G194" s="175"/>
      <c r="H194" s="175">
        <f>F194-G194</f>
        <v>0</v>
      </c>
      <c r="I194" s="175"/>
      <c r="J194" s="175">
        <f>F194-I194</f>
        <v>0</v>
      </c>
      <c r="K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5">
        <f>AB194+AC194+AD194</f>
        <v>0</v>
      </c>
      <c r="AF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5">
        <f>AF194+AG194+AH194</f>
        <v>0</v>
      </c>
      <c r="AJ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5">
        <f>AJ194+AK194+AL194</f>
        <v>0</v>
      </c>
      <c r="AN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5">
        <f>AN194+AO194+AP194</f>
        <v>0</v>
      </c>
      <c r="AR194" s="175">
        <f>AE194+AI194+AM194+AQ194</f>
        <v>0</v>
      </c>
    </row>
    <row r="195" spans="2:44" x14ac:dyDescent="0.25">
      <c r="B195" s="430" t="s">
        <v>331</v>
      </c>
      <c r="C195" s="174" t="s">
        <v>910</v>
      </c>
      <c r="D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5">
        <f>D195+E195</f>
        <v>0</v>
      </c>
      <c r="G195" s="175"/>
      <c r="H195" s="175">
        <f t="shared" ref="H195:H196" si="519">F195-G195</f>
        <v>0</v>
      </c>
      <c r="I195" s="175"/>
      <c r="J195" s="175">
        <f t="shared" ref="J195:J196" si="520">F195-I195</f>
        <v>0</v>
      </c>
      <c r="K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5">
        <f t="shared" ref="AE195:AE196" si="521">AB195+AC195+AD195</f>
        <v>0</v>
      </c>
      <c r="AF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5">
        <f t="shared" ref="AI195:AI196" si="522">AF195+AG195+AH195</f>
        <v>0</v>
      </c>
      <c r="AJ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5">
        <f t="shared" ref="AM195:AM196" si="523">AJ195+AK195+AL195</f>
        <v>0</v>
      </c>
      <c r="AN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5">
        <f t="shared" ref="AQ195:AQ196" si="524">AN195+AO195+AP195</f>
        <v>0</v>
      </c>
      <c r="AR195" s="175">
        <f t="shared" ref="AR195:AR196" si="525">AE195+AI195+AM195+AQ195</f>
        <v>0</v>
      </c>
    </row>
    <row r="196" spans="2:44" x14ac:dyDescent="0.25">
      <c r="B196" s="430" t="s">
        <v>332</v>
      </c>
      <c r="C196" s="174" t="s">
        <v>911</v>
      </c>
      <c r="D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335000</v>
      </c>
      <c r="E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96" s="175">
        <f t="shared" ref="F196" si="526">D196+E196</f>
        <v>485000</v>
      </c>
      <c r="G196" s="175"/>
      <c r="H196" s="175">
        <f t="shared" si="519"/>
        <v>485000</v>
      </c>
      <c r="I196" s="175"/>
      <c r="J196" s="175">
        <f t="shared" si="520"/>
        <v>485000</v>
      </c>
      <c r="K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330000</v>
      </c>
      <c r="Q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V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5">
        <f t="shared" si="521"/>
        <v>0</v>
      </c>
      <c r="AF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G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I196" s="175">
        <f t="shared" si="522"/>
        <v>170000</v>
      </c>
      <c r="AJ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L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5">
        <f t="shared" si="523"/>
        <v>190000</v>
      </c>
      <c r="AN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155000</v>
      </c>
      <c r="AO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5">
        <f t="shared" si="524"/>
        <v>155000</v>
      </c>
      <c r="AR196" s="175">
        <f t="shared" si="525"/>
        <v>515000</v>
      </c>
    </row>
    <row r="197" spans="2:44" x14ac:dyDescent="0.25">
      <c r="B197" s="430" t="s">
        <v>333</v>
      </c>
      <c r="C197" s="174" t="s">
        <v>912</v>
      </c>
      <c r="D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5">
        <f t="shared" ref="F197" si="527">D197+E197</f>
        <v>0</v>
      </c>
      <c r="G197" s="175"/>
      <c r="H197" s="175">
        <f>F197-G197</f>
        <v>0</v>
      </c>
      <c r="I197" s="175"/>
      <c r="J197" s="175">
        <f>F197-I197</f>
        <v>0</v>
      </c>
      <c r="K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5">
        <f>AB197+AC197+AD197</f>
        <v>0</v>
      </c>
      <c r="AF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5">
        <f>AF197+AG197+AH197</f>
        <v>0</v>
      </c>
      <c r="AJ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5">
        <f>AJ197+AK197+AL197</f>
        <v>0</v>
      </c>
      <c r="AN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5">
        <f>AN197+AO197+AP197</f>
        <v>0</v>
      </c>
      <c r="AR197" s="175">
        <f>AE197+AI197+AM197+AQ197</f>
        <v>0</v>
      </c>
    </row>
    <row r="198" spans="2:44" x14ac:dyDescent="0.25">
      <c r="B198" s="430" t="s">
        <v>334</v>
      </c>
      <c r="C198" s="174" t="s">
        <v>913</v>
      </c>
      <c r="D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5">
        <f>D198+E198</f>
        <v>0</v>
      </c>
      <c r="G198" s="175"/>
      <c r="H198" s="175">
        <f t="shared" ref="H198" si="528">F198-G198</f>
        <v>0</v>
      </c>
      <c r="I198" s="175"/>
      <c r="J198" s="175">
        <f t="shared" ref="J198" si="529">F198-I198</f>
        <v>0</v>
      </c>
      <c r="K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5">
        <f t="shared" ref="AE198" si="530">AB198+AC198+AD198</f>
        <v>0</v>
      </c>
      <c r="AF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5">
        <f t="shared" ref="AI198" si="531">AF198+AG198+AH198</f>
        <v>0</v>
      </c>
      <c r="AJ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5">
        <f t="shared" ref="AM198" si="532">AJ198+AK198+AL198</f>
        <v>0</v>
      </c>
      <c r="AN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5">
        <f t="shared" ref="AQ198" si="533">AN198+AO198+AP198</f>
        <v>0</v>
      </c>
      <c r="AR198" s="175">
        <f t="shared" ref="AR198" si="534">AE198+AI198+AM198+AQ198</f>
        <v>0</v>
      </c>
    </row>
    <row r="199" spans="2:44" x14ac:dyDescent="0.25">
      <c r="B199" s="433" t="s">
        <v>335</v>
      </c>
      <c r="C199" s="180" t="s">
        <v>914</v>
      </c>
      <c r="D199" s="181">
        <f>SUM(D200:D206)</f>
        <v>151372.386</v>
      </c>
      <c r="E199" s="181">
        <f>SUM(E200:E206)</f>
        <v>294199.25</v>
      </c>
      <c r="F199" s="181">
        <f>D199+E199</f>
        <v>445571.636</v>
      </c>
      <c r="G199" s="181">
        <f t="shared" ref="G199:I199" si="535">SUM(G200:G206)</f>
        <v>0</v>
      </c>
      <c r="H199" s="181">
        <f>F199-G199</f>
        <v>445571.636</v>
      </c>
      <c r="I199" s="181">
        <f t="shared" si="535"/>
        <v>0</v>
      </c>
      <c r="J199" s="181">
        <f>F199-I199</f>
        <v>445571.636</v>
      </c>
      <c r="K199" s="181">
        <f t="shared" ref="K199:AP199" si="536">SUM(K200:K206)</f>
        <v>0</v>
      </c>
      <c r="L199" s="181">
        <f t="shared" si="536"/>
        <v>100024.136</v>
      </c>
      <c r="M199" s="181">
        <f t="shared" si="536"/>
        <v>0</v>
      </c>
      <c r="N199" s="181">
        <f t="shared" si="536"/>
        <v>0</v>
      </c>
      <c r="O199" s="181">
        <f t="shared" si="536"/>
        <v>0</v>
      </c>
      <c r="P199" s="181">
        <f t="shared" ref="P199:Q199" si="537">SUM(P200:P206)</f>
        <v>290461.75</v>
      </c>
      <c r="Q199" s="181">
        <f t="shared" si="537"/>
        <v>0</v>
      </c>
      <c r="R199" s="181">
        <f t="shared" si="536"/>
        <v>0</v>
      </c>
      <c r="S199" s="181">
        <f t="shared" si="536"/>
        <v>0</v>
      </c>
      <c r="T199" s="181">
        <f t="shared" ref="T199" si="538">SUM(T200:T206)</f>
        <v>0</v>
      </c>
      <c r="U199" s="181">
        <f t="shared" si="536"/>
        <v>65285.75</v>
      </c>
      <c r="V199" s="181">
        <f t="shared" si="536"/>
        <v>0</v>
      </c>
      <c r="W199" s="181">
        <f t="shared" ref="W199" si="539">SUM(W200:W206)</f>
        <v>0</v>
      </c>
      <c r="X199" s="181">
        <f t="shared" si="536"/>
        <v>0</v>
      </c>
      <c r="Y199" s="181">
        <f t="shared" ref="Y199:Z199" si="540">SUM(Y200:Y206)</f>
        <v>0</v>
      </c>
      <c r="Z199" s="181">
        <f t="shared" si="540"/>
        <v>0</v>
      </c>
      <c r="AA199" s="181">
        <f t="shared" si="536"/>
        <v>0</v>
      </c>
      <c r="AB199" s="181">
        <f t="shared" si="536"/>
        <v>0</v>
      </c>
      <c r="AC199" s="181">
        <f t="shared" si="536"/>
        <v>0</v>
      </c>
      <c r="AD199" s="181">
        <f t="shared" si="536"/>
        <v>14000</v>
      </c>
      <c r="AE199" s="181">
        <f>AB199+AC199+AD199</f>
        <v>14000</v>
      </c>
      <c r="AF199" s="181">
        <f t="shared" si="536"/>
        <v>74531.75</v>
      </c>
      <c r="AG199" s="181">
        <f t="shared" si="536"/>
        <v>23875</v>
      </c>
      <c r="AH199" s="181">
        <f t="shared" si="536"/>
        <v>54766.25</v>
      </c>
      <c r="AI199" s="181">
        <f>AF199+AG199+AH199</f>
        <v>153173</v>
      </c>
      <c r="AJ199" s="181">
        <f t="shared" si="536"/>
        <v>81650</v>
      </c>
      <c r="AK199" s="181">
        <f t="shared" si="536"/>
        <v>161279.136</v>
      </c>
      <c r="AL199" s="181">
        <f t="shared" si="536"/>
        <v>18612.5</v>
      </c>
      <c r="AM199" s="181">
        <f>AJ199+AK199+AL199</f>
        <v>261541.636</v>
      </c>
      <c r="AN199" s="181">
        <f t="shared" si="536"/>
        <v>27057</v>
      </c>
      <c r="AO199" s="181">
        <f t="shared" si="536"/>
        <v>0</v>
      </c>
      <c r="AP199" s="181">
        <f t="shared" si="536"/>
        <v>0</v>
      </c>
      <c r="AQ199" s="181">
        <f>AN199+AO199+AP199</f>
        <v>27057</v>
      </c>
      <c r="AR199" s="181">
        <f>AE199+AI199+AM199+AQ199</f>
        <v>455771.636</v>
      </c>
    </row>
    <row r="200" spans="2:44" x14ac:dyDescent="0.25">
      <c r="B200" s="430" t="s">
        <v>336</v>
      </c>
      <c r="C200" s="174" t="s">
        <v>915</v>
      </c>
      <c r="D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5">
        <f>D200+E200</f>
        <v>0</v>
      </c>
      <c r="G200" s="175"/>
      <c r="H200" s="175">
        <f t="shared" ref="H200:H206" si="541">F200-G200</f>
        <v>0</v>
      </c>
      <c r="I200" s="175"/>
      <c r="J200" s="175">
        <f t="shared" ref="J200:J206" si="542">F200-I200</f>
        <v>0</v>
      </c>
      <c r="K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5">
        <f t="shared" ref="AE200:AE206" si="543">AB200+AC200+AD200</f>
        <v>0</v>
      </c>
      <c r="AF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5">
        <f t="shared" ref="AI200:AI206" si="544">AF200+AG200+AH200</f>
        <v>0</v>
      </c>
      <c r="AJ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5">
        <f t="shared" ref="AM200:AM206" si="545">AJ200+AK200+AL200</f>
        <v>0</v>
      </c>
      <c r="AN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5">
        <f t="shared" ref="AQ200:AQ206" si="546">AN200+AO200+AP200</f>
        <v>0</v>
      </c>
      <c r="AR200" s="175">
        <f t="shared" ref="AR200:AR206" si="547">AE200+AI200+AM200+AQ200</f>
        <v>0</v>
      </c>
    </row>
    <row r="201" spans="2:44" x14ac:dyDescent="0.25">
      <c r="B201" s="430" t="s">
        <v>337</v>
      </c>
      <c r="C201" s="174" t="s">
        <v>916</v>
      </c>
      <c r="D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3062.5</v>
      </c>
      <c r="E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138050</v>
      </c>
      <c r="F201" s="175">
        <f>D201+E201</f>
        <v>141112.5</v>
      </c>
      <c r="G201" s="175"/>
      <c r="H201" s="175">
        <f t="shared" si="541"/>
        <v>141112.5</v>
      </c>
      <c r="I201" s="175"/>
      <c r="J201" s="175">
        <f t="shared" si="542"/>
        <v>141112.5</v>
      </c>
      <c r="K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25400</v>
      </c>
      <c r="M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118112.5</v>
      </c>
      <c r="Q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E201" s="175">
        <f t="shared" si="543"/>
        <v>14000</v>
      </c>
      <c r="AF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54612.5</v>
      </c>
      <c r="AG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H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3937.5</v>
      </c>
      <c r="AI201" s="175">
        <f t="shared" si="544"/>
        <v>67550</v>
      </c>
      <c r="AJ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45750</v>
      </c>
      <c r="AK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13812.5</v>
      </c>
      <c r="AM201" s="175">
        <f t="shared" si="545"/>
        <v>59562.5</v>
      </c>
      <c r="AN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O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5">
        <f t="shared" si="546"/>
        <v>2400</v>
      </c>
      <c r="AR201" s="175">
        <f t="shared" si="547"/>
        <v>143512.5</v>
      </c>
    </row>
    <row r="202" spans="2:44" x14ac:dyDescent="0.25">
      <c r="B202" s="430" t="s">
        <v>338</v>
      </c>
      <c r="C202" s="174" t="s">
        <v>916</v>
      </c>
      <c r="D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23400</v>
      </c>
      <c r="E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34575</v>
      </c>
      <c r="F202" s="175">
        <f t="shared" ref="F202:F204" si="548">D202+E202</f>
        <v>57975</v>
      </c>
      <c r="G202" s="175"/>
      <c r="H202" s="175">
        <f t="shared" ref="H202:H204" si="549">F202-G202</f>
        <v>57975</v>
      </c>
      <c r="I202" s="175"/>
      <c r="J202" s="175">
        <f t="shared" ref="J202:J204" si="550">F202-I202</f>
        <v>57975</v>
      </c>
      <c r="K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M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50775</v>
      </c>
      <c r="Q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5">
        <f t="shared" ref="AE202:AE204" si="551">AB202+AC202+AD202</f>
        <v>0</v>
      </c>
      <c r="AF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14875</v>
      </c>
      <c r="AH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v>
      </c>
      <c r="AI202" s="175">
        <f t="shared" ref="AI202:AI204" si="552">AF202+AG202+AH202</f>
        <v>22675</v>
      </c>
      <c r="AJ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35900</v>
      </c>
      <c r="AK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M202" s="175">
        <f t="shared" ref="AM202:AM204" si="553">AJ202+AK202+AL202</f>
        <v>40700</v>
      </c>
      <c r="AN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O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5">
        <f t="shared" ref="AQ202:AQ204" si="554">AN202+AO202+AP202</f>
        <v>2400</v>
      </c>
      <c r="AR202" s="175">
        <f t="shared" ref="AR202:AR204" si="555">AE202+AI202+AM202+AQ202</f>
        <v>65775</v>
      </c>
    </row>
    <row r="203" spans="2:44" x14ac:dyDescent="0.25">
      <c r="B203" s="430" t="s">
        <v>339</v>
      </c>
      <c r="C203" s="174" t="s">
        <v>917</v>
      </c>
      <c r="D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5">
        <f t="shared" si="548"/>
        <v>0</v>
      </c>
      <c r="G203" s="175"/>
      <c r="H203" s="175">
        <f t="shared" si="549"/>
        <v>0</v>
      </c>
      <c r="I203" s="175"/>
      <c r="J203" s="175">
        <f t="shared" si="550"/>
        <v>0</v>
      </c>
      <c r="K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5">
        <f t="shared" si="551"/>
        <v>0</v>
      </c>
      <c r="AF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5">
        <f t="shared" si="552"/>
        <v>0</v>
      </c>
      <c r="AJ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5">
        <f t="shared" si="553"/>
        <v>0</v>
      </c>
      <c r="AN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5">
        <f t="shared" si="554"/>
        <v>0</v>
      </c>
      <c r="AR203" s="175">
        <f t="shared" si="555"/>
        <v>0</v>
      </c>
    </row>
    <row r="204" spans="2:44" x14ac:dyDescent="0.25">
      <c r="B204" s="430" t="s">
        <v>340</v>
      </c>
      <c r="C204" s="174" t="s">
        <v>918</v>
      </c>
      <c r="D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5">
        <f t="shared" si="548"/>
        <v>0</v>
      </c>
      <c r="G204" s="175"/>
      <c r="H204" s="175">
        <f t="shared" si="549"/>
        <v>0</v>
      </c>
      <c r="I204" s="175"/>
      <c r="J204" s="175">
        <f t="shared" si="550"/>
        <v>0</v>
      </c>
      <c r="K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5">
        <f t="shared" si="551"/>
        <v>0</v>
      </c>
      <c r="AF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5">
        <f t="shared" si="552"/>
        <v>0</v>
      </c>
      <c r="AJ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5">
        <f t="shared" si="553"/>
        <v>0</v>
      </c>
      <c r="AN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5">
        <f t="shared" si="554"/>
        <v>0</v>
      </c>
      <c r="AR204" s="175">
        <f t="shared" si="555"/>
        <v>0</v>
      </c>
    </row>
    <row r="205" spans="2:44" x14ac:dyDescent="0.25">
      <c r="B205" s="430" t="s">
        <v>341</v>
      </c>
      <c r="C205" s="174" t="s">
        <v>918</v>
      </c>
      <c r="D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124909.886</v>
      </c>
      <c r="E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121574.25</v>
      </c>
      <c r="F205" s="175">
        <f t="shared" ref="F205" si="556">D205+E205</f>
        <v>246484.136</v>
      </c>
      <c r="G205" s="175"/>
      <c r="H205" s="175">
        <f t="shared" ref="H205" si="557">F205-G205</f>
        <v>246484.136</v>
      </c>
      <c r="I205" s="175"/>
      <c r="J205" s="175">
        <f t="shared" ref="J205" si="558">F205-I205</f>
        <v>246484.136</v>
      </c>
      <c r="K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59624.135999999999</v>
      </c>
      <c r="M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121574.25</v>
      </c>
      <c r="Q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65285.75</v>
      </c>
      <c r="V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5">
        <f t="shared" ref="AE205" si="559">AB205+AC205+AD205</f>
        <v>0</v>
      </c>
      <c r="AF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19919.25</v>
      </c>
      <c r="AG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43028.75</v>
      </c>
      <c r="AI205" s="175">
        <f t="shared" ref="AI205" si="560">AF205+AG205+AH205</f>
        <v>62948</v>
      </c>
      <c r="AJ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161279.136</v>
      </c>
      <c r="AL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5">
        <f t="shared" ref="AM205" si="561">AJ205+AK205+AL205</f>
        <v>161279.136</v>
      </c>
      <c r="AN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22257</v>
      </c>
      <c r="AO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5">
        <f t="shared" ref="AQ205" si="562">AN205+AO205+AP205</f>
        <v>22257</v>
      </c>
      <c r="AR205" s="175">
        <f t="shared" ref="AR205" si="563">AE205+AI205+AM205+AQ205</f>
        <v>246484.136</v>
      </c>
    </row>
    <row r="206" spans="2:44" x14ac:dyDescent="0.25">
      <c r="B206" s="430" t="s">
        <v>342</v>
      </c>
      <c r="C206" s="174" t="s">
        <v>919</v>
      </c>
      <c r="D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5">
        <f>D206+E206</f>
        <v>0</v>
      </c>
      <c r="G206" s="175"/>
      <c r="H206" s="175">
        <f t="shared" si="541"/>
        <v>0</v>
      </c>
      <c r="I206" s="175"/>
      <c r="J206" s="175">
        <f t="shared" si="542"/>
        <v>0</v>
      </c>
      <c r="K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5">
        <f t="shared" si="543"/>
        <v>0</v>
      </c>
      <c r="AF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5">
        <f t="shared" si="544"/>
        <v>0</v>
      </c>
      <c r="AJ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5">
        <f t="shared" si="545"/>
        <v>0</v>
      </c>
      <c r="AN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5">
        <f t="shared" si="546"/>
        <v>0</v>
      </c>
      <c r="AR206" s="175">
        <f t="shared" si="547"/>
        <v>0</v>
      </c>
    </row>
    <row r="207" spans="2:44" x14ac:dyDescent="0.25">
      <c r="B207" s="433" t="s">
        <v>343</v>
      </c>
      <c r="C207" s="180" t="s">
        <v>920</v>
      </c>
      <c r="D207" s="181">
        <f>SUM(D208:D213)</f>
        <v>0</v>
      </c>
      <c r="E207" s="181">
        <f>SUM(E208:E213)</f>
        <v>2760</v>
      </c>
      <c r="F207" s="181">
        <f t="shared" si="300"/>
        <v>2760</v>
      </c>
      <c r="G207" s="181">
        <f>SUM(G208:G213)</f>
        <v>0</v>
      </c>
      <c r="H207" s="181">
        <f t="shared" si="4"/>
        <v>2760</v>
      </c>
      <c r="I207" s="181">
        <f>SUM(I208:I213)</f>
        <v>0</v>
      </c>
      <c r="J207" s="181">
        <f t="shared" si="5"/>
        <v>2760</v>
      </c>
      <c r="K207" s="181">
        <f t="shared" ref="K207:AD207" si="564">SUM(K208:K213)</f>
        <v>2760</v>
      </c>
      <c r="L207" s="181">
        <f t="shared" si="564"/>
        <v>0</v>
      </c>
      <c r="M207" s="181">
        <f t="shared" si="564"/>
        <v>0</v>
      </c>
      <c r="N207" s="181">
        <f t="shared" si="564"/>
        <v>0</v>
      </c>
      <c r="O207" s="181">
        <f t="shared" si="564"/>
        <v>0</v>
      </c>
      <c r="P207" s="181">
        <f t="shared" ref="P207:Q207" si="565">SUM(P208:P213)</f>
        <v>0</v>
      </c>
      <c r="Q207" s="181">
        <f t="shared" si="565"/>
        <v>0</v>
      </c>
      <c r="R207" s="181">
        <f t="shared" si="564"/>
        <v>0</v>
      </c>
      <c r="S207" s="181">
        <f t="shared" si="564"/>
        <v>0</v>
      </c>
      <c r="T207" s="181">
        <f t="shared" ref="T207" si="566">SUM(T208:T213)</f>
        <v>0</v>
      </c>
      <c r="U207" s="181">
        <f t="shared" si="564"/>
        <v>0</v>
      </c>
      <c r="V207" s="181">
        <f t="shared" si="564"/>
        <v>0</v>
      </c>
      <c r="W207" s="181">
        <f t="shared" ref="W207" si="567">SUM(W208:W213)</f>
        <v>0</v>
      </c>
      <c r="X207" s="181">
        <f t="shared" si="564"/>
        <v>0</v>
      </c>
      <c r="Y207" s="181">
        <f t="shared" ref="Y207:Z207" si="568">SUM(Y208:Y213)</f>
        <v>0</v>
      </c>
      <c r="Z207" s="181">
        <f t="shared" si="568"/>
        <v>0</v>
      </c>
      <c r="AA207" s="181">
        <f t="shared" si="564"/>
        <v>0</v>
      </c>
      <c r="AB207" s="181">
        <f t="shared" si="564"/>
        <v>0</v>
      </c>
      <c r="AC207" s="181">
        <f t="shared" si="564"/>
        <v>2760</v>
      </c>
      <c r="AD207" s="181">
        <f t="shared" si="564"/>
        <v>0</v>
      </c>
      <c r="AE207" s="181">
        <f t="shared" si="9"/>
        <v>2760</v>
      </c>
      <c r="AF207" s="181">
        <f>SUM(AF208:AF213)</f>
        <v>0</v>
      </c>
      <c r="AG207" s="181">
        <f>SUM(AG208:AG213)</f>
        <v>0</v>
      </c>
      <c r="AH207" s="181">
        <f>SUM(AH208:AH213)</f>
        <v>0</v>
      </c>
      <c r="AI207" s="181">
        <f t="shared" si="10"/>
        <v>0</v>
      </c>
      <c r="AJ207" s="181">
        <f>SUM(AJ208:AJ213)</f>
        <v>0</v>
      </c>
      <c r="AK207" s="181">
        <f>SUM(AK208:AK213)</f>
        <v>0</v>
      </c>
      <c r="AL207" s="181">
        <f>SUM(AL208:AL213)</f>
        <v>0</v>
      </c>
      <c r="AM207" s="181">
        <f t="shared" si="11"/>
        <v>0</v>
      </c>
      <c r="AN207" s="181">
        <f>SUM(AN208:AN213)</f>
        <v>0</v>
      </c>
      <c r="AO207" s="181">
        <f>SUM(AO208:AO213)</f>
        <v>0</v>
      </c>
      <c r="AP207" s="181">
        <f>SUM(AP208:AP213)</f>
        <v>0</v>
      </c>
      <c r="AQ207" s="181">
        <f t="shared" si="12"/>
        <v>0</v>
      </c>
      <c r="AR207" s="181">
        <f t="shared" si="13"/>
        <v>2760</v>
      </c>
    </row>
    <row r="208" spans="2:44" x14ac:dyDescent="0.25">
      <c r="B208" s="430" t="s">
        <v>344</v>
      </c>
      <c r="C208" s="174" t="s">
        <v>921</v>
      </c>
      <c r="D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5">
        <f t="shared" si="300"/>
        <v>0</v>
      </c>
      <c r="G208" s="175"/>
      <c r="H208" s="175">
        <f t="shared" ref="H208:H211" si="569">F208-G208</f>
        <v>0</v>
      </c>
      <c r="I208" s="175"/>
      <c r="J208" s="175">
        <f t="shared" ref="J208:J211" si="570">F208-I208</f>
        <v>0</v>
      </c>
      <c r="K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5">
        <f t="shared" ref="AE208:AE211" si="571">AB208+AC208+AD208</f>
        <v>0</v>
      </c>
      <c r="AF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5">
        <f t="shared" ref="AI208:AI211" si="572">AF208+AG208+AH208</f>
        <v>0</v>
      </c>
      <c r="AJ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5">
        <f t="shared" ref="AM208:AM211" si="573">AJ208+AK208+AL208</f>
        <v>0</v>
      </c>
      <c r="AN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5">
        <f t="shared" ref="AQ208:AQ211" si="574">AN208+AO208+AP208</f>
        <v>0</v>
      </c>
      <c r="AR208" s="175">
        <f t="shared" ref="AR208:AR211" si="575">AE208+AI208+AM208+AQ208</f>
        <v>0</v>
      </c>
    </row>
    <row r="209" spans="2:44" x14ac:dyDescent="0.25">
      <c r="B209" s="430" t="s">
        <v>345</v>
      </c>
      <c r="C209" s="174" t="s">
        <v>922</v>
      </c>
      <c r="D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2760</v>
      </c>
      <c r="F209" s="175">
        <f t="shared" ref="F209" si="576">D209+E209</f>
        <v>2760</v>
      </c>
      <c r="G209" s="175"/>
      <c r="H209" s="175">
        <f t="shared" si="569"/>
        <v>2760</v>
      </c>
      <c r="I209" s="175"/>
      <c r="J209" s="175">
        <f t="shared" si="570"/>
        <v>2760</v>
      </c>
      <c r="K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2760</v>
      </c>
      <c r="L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2760</v>
      </c>
      <c r="AD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5">
        <f t="shared" si="571"/>
        <v>2760</v>
      </c>
      <c r="AF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5">
        <f t="shared" si="572"/>
        <v>0</v>
      </c>
      <c r="AJ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5">
        <f t="shared" si="573"/>
        <v>0</v>
      </c>
      <c r="AN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5">
        <f t="shared" si="574"/>
        <v>0</v>
      </c>
      <c r="AR209" s="175">
        <f t="shared" si="575"/>
        <v>2760</v>
      </c>
    </row>
    <row r="210" spans="2:44" x14ac:dyDescent="0.25">
      <c r="B210" s="430" t="s">
        <v>346</v>
      </c>
      <c r="C210" s="174" t="s">
        <v>923</v>
      </c>
      <c r="D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5">
        <f t="shared" si="300"/>
        <v>0</v>
      </c>
      <c r="G210" s="175"/>
      <c r="H210" s="175">
        <f t="shared" ref="H210" si="577">F210-G210</f>
        <v>0</v>
      </c>
      <c r="I210" s="175"/>
      <c r="J210" s="175">
        <f t="shared" ref="J210" si="578">F210-I210</f>
        <v>0</v>
      </c>
      <c r="K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5">
        <f t="shared" ref="AE210" si="579">AB210+AC210+AD210</f>
        <v>0</v>
      </c>
      <c r="AF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5">
        <f t="shared" ref="AI210" si="580">AF210+AG210+AH210</f>
        <v>0</v>
      </c>
      <c r="AJ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5">
        <f t="shared" ref="AM210" si="581">AJ210+AK210+AL210</f>
        <v>0</v>
      </c>
      <c r="AN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5">
        <f t="shared" ref="AQ210" si="582">AN210+AO210+AP210</f>
        <v>0</v>
      </c>
      <c r="AR210" s="175">
        <f t="shared" ref="AR210" si="583">AE210+AI210+AM210+AQ210</f>
        <v>0</v>
      </c>
    </row>
    <row r="211" spans="2:44" x14ac:dyDescent="0.25">
      <c r="B211" s="430" t="s">
        <v>347</v>
      </c>
      <c r="C211" s="174" t="s">
        <v>924</v>
      </c>
      <c r="D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5">
        <f t="shared" ref="F211" si="584">D211+E211</f>
        <v>0</v>
      </c>
      <c r="G211" s="175"/>
      <c r="H211" s="175">
        <f t="shared" si="569"/>
        <v>0</v>
      </c>
      <c r="I211" s="175"/>
      <c r="J211" s="175">
        <f t="shared" si="570"/>
        <v>0</v>
      </c>
      <c r="K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5">
        <f t="shared" si="571"/>
        <v>0</v>
      </c>
      <c r="AF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5">
        <f t="shared" si="572"/>
        <v>0</v>
      </c>
      <c r="AJ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5">
        <f t="shared" si="573"/>
        <v>0</v>
      </c>
      <c r="AN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5">
        <f t="shared" si="574"/>
        <v>0</v>
      </c>
      <c r="AR211" s="175">
        <f t="shared" si="575"/>
        <v>0</v>
      </c>
    </row>
    <row r="212" spans="2:44" x14ac:dyDescent="0.25">
      <c r="B212" s="430" t="s">
        <v>348</v>
      </c>
      <c r="C212" s="174" t="s">
        <v>925</v>
      </c>
      <c r="D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5">
        <f t="shared" ref="F212" si="585">D212+E212</f>
        <v>0</v>
      </c>
      <c r="G212" s="175"/>
      <c r="H212" s="175">
        <f t="shared" si="4"/>
        <v>0</v>
      </c>
      <c r="I212" s="175"/>
      <c r="J212" s="175">
        <f t="shared" si="5"/>
        <v>0</v>
      </c>
      <c r="K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5">
        <f t="shared" si="9"/>
        <v>0</v>
      </c>
      <c r="AF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5">
        <f t="shared" si="10"/>
        <v>0</v>
      </c>
      <c r="AJ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5">
        <f t="shared" si="11"/>
        <v>0</v>
      </c>
      <c r="AN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5">
        <f t="shared" si="12"/>
        <v>0</v>
      </c>
      <c r="AR212" s="175">
        <f t="shared" si="13"/>
        <v>0</v>
      </c>
    </row>
    <row r="213" spans="2:44" x14ac:dyDescent="0.25">
      <c r="B213" s="430" t="s">
        <v>349</v>
      </c>
      <c r="C213" s="174" t="s">
        <v>926</v>
      </c>
      <c r="D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5">
        <f t="shared" si="300"/>
        <v>0</v>
      </c>
      <c r="G213" s="175"/>
      <c r="H213" s="175">
        <f t="shared" ref="H213" si="586">F213-G213</f>
        <v>0</v>
      </c>
      <c r="I213" s="175"/>
      <c r="J213" s="175">
        <f t="shared" ref="J213" si="587">F213-I213</f>
        <v>0</v>
      </c>
      <c r="K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5">
        <f t="shared" ref="AE213" si="588">AB213+AC213+AD213</f>
        <v>0</v>
      </c>
      <c r="AF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5">
        <f t="shared" ref="AI213" si="589">AF213+AG213+AH213</f>
        <v>0</v>
      </c>
      <c r="AJ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5">
        <f t="shared" ref="AM213" si="590">AJ213+AK213+AL213</f>
        <v>0</v>
      </c>
      <c r="AN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5">
        <f t="shared" ref="AQ213" si="591">AN213+AO213+AP213</f>
        <v>0</v>
      </c>
      <c r="AR213" s="175">
        <f t="shared" ref="AR213" si="592">AE213+AI213+AM213+AQ213</f>
        <v>0</v>
      </c>
    </row>
    <row r="214" spans="2:44" x14ac:dyDescent="0.25">
      <c r="B214" s="433" t="s">
        <v>350</v>
      </c>
      <c r="C214" s="180" t="s">
        <v>927</v>
      </c>
      <c r="D214" s="181">
        <f>SUM(D215:D221)</f>
        <v>2650</v>
      </c>
      <c r="E214" s="181">
        <f>SUM(E215:E221)</f>
        <v>5600</v>
      </c>
      <c r="F214" s="181">
        <f t="shared" si="300"/>
        <v>8250</v>
      </c>
      <c r="G214" s="181">
        <f>SUM(G215:G221)</f>
        <v>0</v>
      </c>
      <c r="H214" s="181">
        <f t="shared" si="4"/>
        <v>8250</v>
      </c>
      <c r="I214" s="181">
        <f>SUM(I215:I221)</f>
        <v>0</v>
      </c>
      <c r="J214" s="181">
        <f t="shared" si="5"/>
        <v>8250</v>
      </c>
      <c r="K214" s="181">
        <f t="shared" ref="K214:AD214" si="593">SUM(K215:K221)</f>
        <v>0</v>
      </c>
      <c r="L214" s="181">
        <f t="shared" si="593"/>
        <v>3150</v>
      </c>
      <c r="M214" s="181">
        <f t="shared" si="593"/>
        <v>0</v>
      </c>
      <c r="N214" s="181">
        <f t="shared" si="593"/>
        <v>0</v>
      </c>
      <c r="O214" s="181">
        <f t="shared" si="593"/>
        <v>0</v>
      </c>
      <c r="P214" s="181">
        <f t="shared" ref="P214:Q214" si="594">SUM(P215:P221)</f>
        <v>3500</v>
      </c>
      <c r="Q214" s="181">
        <f t="shared" si="594"/>
        <v>0</v>
      </c>
      <c r="R214" s="181">
        <f t="shared" si="593"/>
        <v>0</v>
      </c>
      <c r="S214" s="181">
        <f t="shared" si="593"/>
        <v>0</v>
      </c>
      <c r="T214" s="181">
        <f t="shared" ref="T214" si="595">SUM(T215:T221)</f>
        <v>0</v>
      </c>
      <c r="U214" s="181">
        <f t="shared" si="593"/>
        <v>1600</v>
      </c>
      <c r="V214" s="181">
        <f t="shared" si="593"/>
        <v>0</v>
      </c>
      <c r="W214" s="181">
        <f t="shared" ref="W214" si="596">SUM(W215:W221)</f>
        <v>0</v>
      </c>
      <c r="X214" s="181">
        <f t="shared" si="593"/>
        <v>0</v>
      </c>
      <c r="Y214" s="181">
        <f t="shared" ref="Y214:Z214" si="597">SUM(Y215:Y221)</f>
        <v>0</v>
      </c>
      <c r="Z214" s="181">
        <f t="shared" si="597"/>
        <v>0</v>
      </c>
      <c r="AA214" s="181">
        <f t="shared" si="593"/>
        <v>0</v>
      </c>
      <c r="AB214" s="181">
        <f t="shared" si="593"/>
        <v>0</v>
      </c>
      <c r="AC214" s="181">
        <f t="shared" si="593"/>
        <v>0</v>
      </c>
      <c r="AD214" s="181">
        <f t="shared" si="593"/>
        <v>400</v>
      </c>
      <c r="AE214" s="181">
        <f t="shared" si="9"/>
        <v>400</v>
      </c>
      <c r="AF214" s="181">
        <f>SUM(AF215:AF221)</f>
        <v>0</v>
      </c>
      <c r="AG214" s="181">
        <f>SUM(AG215:AG221)</f>
        <v>1000</v>
      </c>
      <c r="AH214" s="181">
        <f>SUM(AH215:AH221)</f>
        <v>0</v>
      </c>
      <c r="AI214" s="181">
        <f t="shared" si="10"/>
        <v>1000</v>
      </c>
      <c r="AJ214" s="181">
        <f>SUM(AJ215:AJ221)</f>
        <v>0</v>
      </c>
      <c r="AK214" s="181">
        <f>SUM(AK215:AK221)</f>
        <v>2050</v>
      </c>
      <c r="AL214" s="181">
        <f>SUM(AL215:AL221)</f>
        <v>1800</v>
      </c>
      <c r="AM214" s="181">
        <f t="shared" si="11"/>
        <v>3850</v>
      </c>
      <c r="AN214" s="181">
        <f>SUM(AN215:AN221)</f>
        <v>2600</v>
      </c>
      <c r="AO214" s="181">
        <f>SUM(AO215:AO221)</f>
        <v>400</v>
      </c>
      <c r="AP214" s="181">
        <f>SUM(AP215:AP221)</f>
        <v>0</v>
      </c>
      <c r="AQ214" s="181">
        <f t="shared" si="12"/>
        <v>3000</v>
      </c>
      <c r="AR214" s="181">
        <f t="shared" si="13"/>
        <v>8250</v>
      </c>
    </row>
    <row r="215" spans="2:44" x14ac:dyDescent="0.25">
      <c r="B215" s="430" t="s">
        <v>351</v>
      </c>
      <c r="C215" s="174" t="s">
        <v>928</v>
      </c>
      <c r="D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5">
        <f t="shared" ref="F215:F217" si="598">D215+E215</f>
        <v>0</v>
      </c>
      <c r="G215" s="175"/>
      <c r="H215" s="175">
        <f t="shared" si="4"/>
        <v>0</v>
      </c>
      <c r="I215" s="175"/>
      <c r="J215" s="175">
        <f t="shared" si="5"/>
        <v>0</v>
      </c>
      <c r="K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5">
        <f t="shared" si="9"/>
        <v>0</v>
      </c>
      <c r="AF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5">
        <f t="shared" si="10"/>
        <v>0</v>
      </c>
      <c r="AJ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5">
        <f t="shared" si="11"/>
        <v>0</v>
      </c>
      <c r="AN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5">
        <f t="shared" si="12"/>
        <v>0</v>
      </c>
      <c r="AR215" s="175">
        <f t="shared" si="13"/>
        <v>0</v>
      </c>
    </row>
    <row r="216" spans="2:44" x14ac:dyDescent="0.25">
      <c r="B216" s="430" t="s">
        <v>352</v>
      </c>
      <c r="C216" s="174" t="s">
        <v>929</v>
      </c>
      <c r="D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2650</v>
      </c>
      <c r="E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v>
      </c>
      <c r="F216" s="175">
        <f t="shared" si="598"/>
        <v>8250</v>
      </c>
      <c r="G216" s="175"/>
      <c r="H216" s="175">
        <f t="shared" si="4"/>
        <v>8250</v>
      </c>
      <c r="I216" s="175"/>
      <c r="J216" s="175">
        <f t="shared" si="5"/>
        <v>8250</v>
      </c>
      <c r="K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v>
      </c>
      <c r="M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Q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V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E216" s="175">
        <f t="shared" si="9"/>
        <v>400</v>
      </c>
      <c r="AF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H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5">
        <f t="shared" si="10"/>
        <v>1000</v>
      </c>
      <c r="AJ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2050</v>
      </c>
      <c r="AL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M216" s="175">
        <f t="shared" si="11"/>
        <v>3850</v>
      </c>
      <c r="AN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v>
      </c>
      <c r="AO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P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5">
        <f t="shared" si="12"/>
        <v>3000</v>
      </c>
      <c r="AR216" s="175">
        <f t="shared" si="13"/>
        <v>8250</v>
      </c>
    </row>
    <row r="217" spans="2:44" x14ac:dyDescent="0.25">
      <c r="B217" s="430" t="s">
        <v>353</v>
      </c>
      <c r="C217" s="174" t="s">
        <v>930</v>
      </c>
      <c r="D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5">
        <f t="shared" si="598"/>
        <v>0</v>
      </c>
      <c r="G217" s="175"/>
      <c r="H217" s="175">
        <f t="shared" ref="H217" si="599">F217-G217</f>
        <v>0</v>
      </c>
      <c r="I217" s="175"/>
      <c r="J217" s="175">
        <f t="shared" ref="J217" si="600">F217-I217</f>
        <v>0</v>
      </c>
      <c r="K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5">
        <f t="shared" ref="AE217" si="601">AB217+AC217+AD217</f>
        <v>0</v>
      </c>
      <c r="AF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5">
        <f t="shared" ref="AI217" si="602">AF217+AG217+AH217</f>
        <v>0</v>
      </c>
      <c r="AJ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5">
        <f t="shared" ref="AM217" si="603">AJ217+AK217+AL217</f>
        <v>0</v>
      </c>
      <c r="AN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5">
        <f t="shared" ref="AQ217" si="604">AN217+AO217+AP217</f>
        <v>0</v>
      </c>
      <c r="AR217" s="175">
        <f t="shared" ref="AR217" si="605">AE217+AI217+AM217+AQ217</f>
        <v>0</v>
      </c>
    </row>
    <row r="218" spans="2:44" x14ac:dyDescent="0.25">
      <c r="B218" s="430" t="s">
        <v>354</v>
      </c>
      <c r="C218" s="174" t="s">
        <v>931</v>
      </c>
      <c r="D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5">
        <f t="shared" si="300"/>
        <v>0</v>
      </c>
      <c r="G218" s="175"/>
      <c r="H218" s="175">
        <f t="shared" ref="H218:H219" si="606">F218-G218</f>
        <v>0</v>
      </c>
      <c r="I218" s="175"/>
      <c r="J218" s="175">
        <f t="shared" ref="J218:J219" si="607">F218-I218</f>
        <v>0</v>
      </c>
      <c r="K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5">
        <f t="shared" ref="AE218:AE219" si="608">AB218+AC218+AD218</f>
        <v>0</v>
      </c>
      <c r="AF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5">
        <f t="shared" ref="AI218:AI219" si="609">AF218+AG218+AH218</f>
        <v>0</v>
      </c>
      <c r="AJ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5">
        <f t="shared" ref="AM218:AM219" si="610">AJ218+AK218+AL218</f>
        <v>0</v>
      </c>
      <c r="AN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5">
        <f t="shared" ref="AQ218:AQ219" si="611">AN218+AO218+AP218</f>
        <v>0</v>
      </c>
      <c r="AR218" s="175">
        <f t="shared" ref="AR218:AR219" si="612">AE218+AI218+AM218+AQ218</f>
        <v>0</v>
      </c>
    </row>
    <row r="219" spans="2:44" x14ac:dyDescent="0.25">
      <c r="B219" s="430" t="s">
        <v>355</v>
      </c>
      <c r="C219" s="174" t="s">
        <v>932</v>
      </c>
      <c r="D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5">
        <f t="shared" ref="F219" si="613">D219+E219</f>
        <v>0</v>
      </c>
      <c r="G219" s="175"/>
      <c r="H219" s="175">
        <f t="shared" si="606"/>
        <v>0</v>
      </c>
      <c r="I219" s="175"/>
      <c r="J219" s="175">
        <f t="shared" si="607"/>
        <v>0</v>
      </c>
      <c r="K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5">
        <f t="shared" si="608"/>
        <v>0</v>
      </c>
      <c r="AF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5">
        <f t="shared" si="609"/>
        <v>0</v>
      </c>
      <c r="AJ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5">
        <f t="shared" si="610"/>
        <v>0</v>
      </c>
      <c r="AN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5">
        <f t="shared" si="611"/>
        <v>0</v>
      </c>
      <c r="AR219" s="175">
        <f t="shared" si="612"/>
        <v>0</v>
      </c>
    </row>
    <row r="220" spans="2:44" x14ac:dyDescent="0.25">
      <c r="B220" s="430" t="s">
        <v>356</v>
      </c>
      <c r="C220" s="174" t="s">
        <v>933</v>
      </c>
      <c r="D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5">
        <f t="shared" ref="F220" si="614">D220+E220</f>
        <v>0</v>
      </c>
      <c r="G220" s="175"/>
      <c r="H220" s="175">
        <f t="shared" si="4"/>
        <v>0</v>
      </c>
      <c r="I220" s="175"/>
      <c r="J220" s="175">
        <f t="shared" si="5"/>
        <v>0</v>
      </c>
      <c r="K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5">
        <f t="shared" si="9"/>
        <v>0</v>
      </c>
      <c r="AF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5">
        <f t="shared" si="10"/>
        <v>0</v>
      </c>
      <c r="AJ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5">
        <f t="shared" si="11"/>
        <v>0</v>
      </c>
      <c r="AN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5">
        <f t="shared" si="12"/>
        <v>0</v>
      </c>
      <c r="AR220" s="175">
        <f t="shared" si="13"/>
        <v>0</v>
      </c>
    </row>
    <row r="221" spans="2:44" x14ac:dyDescent="0.25">
      <c r="B221" s="430" t="s">
        <v>357</v>
      </c>
      <c r="C221" s="174" t="s">
        <v>934</v>
      </c>
      <c r="D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5">
        <f t="shared" si="300"/>
        <v>0</v>
      </c>
      <c r="G221" s="175"/>
      <c r="H221" s="175">
        <f t="shared" ref="H221" si="615">F221-G221</f>
        <v>0</v>
      </c>
      <c r="I221" s="175"/>
      <c r="J221" s="175">
        <f t="shared" ref="J221" si="616">F221-I221</f>
        <v>0</v>
      </c>
      <c r="K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5">
        <f t="shared" ref="AE221" si="617">AB221+AC221+AD221</f>
        <v>0</v>
      </c>
      <c r="AF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5">
        <f t="shared" ref="AI221" si="618">AF221+AG221+AH221</f>
        <v>0</v>
      </c>
      <c r="AJ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5">
        <f t="shared" ref="AM221" si="619">AJ221+AK221+AL221</f>
        <v>0</v>
      </c>
      <c r="AN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5">
        <f t="shared" ref="AQ221" si="620">AN221+AO221+AP221</f>
        <v>0</v>
      </c>
      <c r="AR221" s="175">
        <f t="shared" ref="AR221" si="621">AE221+AI221+AM221+AQ221</f>
        <v>0</v>
      </c>
    </row>
    <row r="222" spans="2:44" x14ac:dyDescent="0.25">
      <c r="B222" s="429" t="s">
        <v>358</v>
      </c>
      <c r="C222" s="172" t="s">
        <v>935</v>
      </c>
      <c r="D222" s="173">
        <f>D223+D235+D243+D260+D267+D312</f>
        <v>101436.55</v>
      </c>
      <c r="E222" s="173">
        <f>E223+E235+E243+E260+E267+E312</f>
        <v>550678.15</v>
      </c>
      <c r="F222" s="173">
        <f t="shared" ref="F222:F382" si="622">D222+E222</f>
        <v>652114.70000000007</v>
      </c>
      <c r="G222" s="173">
        <f>G223+G235+G243+G260+G267+G312</f>
        <v>0</v>
      </c>
      <c r="H222" s="173">
        <f t="shared" ref="H222:H498" si="623">F222-G222</f>
        <v>652114.70000000007</v>
      </c>
      <c r="I222" s="173">
        <f>I223+I235+I243+I260+I267+I312</f>
        <v>0</v>
      </c>
      <c r="J222" s="173">
        <f t="shared" ref="J222:J498" si="624">F222-I222</f>
        <v>652114.70000000007</v>
      </c>
      <c r="K222" s="173">
        <f t="shared" ref="K222:AD222" si="625">K223+K235+K243+K260+K267+K312</f>
        <v>4000</v>
      </c>
      <c r="L222" s="173">
        <f t="shared" si="625"/>
        <v>105685.75</v>
      </c>
      <c r="M222" s="173">
        <f t="shared" si="625"/>
        <v>0</v>
      </c>
      <c r="N222" s="173">
        <f t="shared" si="625"/>
        <v>0</v>
      </c>
      <c r="O222" s="173">
        <f t="shared" si="625"/>
        <v>0</v>
      </c>
      <c r="P222" s="173">
        <f t="shared" si="625"/>
        <v>535545.55000000005</v>
      </c>
      <c r="Q222" s="173">
        <f t="shared" si="625"/>
        <v>0</v>
      </c>
      <c r="R222" s="173">
        <f t="shared" si="625"/>
        <v>0</v>
      </c>
      <c r="S222" s="173">
        <f t="shared" si="625"/>
        <v>0</v>
      </c>
      <c r="T222" s="173">
        <f t="shared" ref="T222" si="626">T223+T235+T243+T260+T267+T312</f>
        <v>0</v>
      </c>
      <c r="U222" s="173">
        <f t="shared" si="625"/>
        <v>125040</v>
      </c>
      <c r="V222" s="173">
        <f t="shared" si="625"/>
        <v>0</v>
      </c>
      <c r="W222" s="173">
        <f t="shared" si="625"/>
        <v>0</v>
      </c>
      <c r="X222" s="173">
        <f t="shared" si="625"/>
        <v>0</v>
      </c>
      <c r="Y222" s="173">
        <f t="shared" ref="Y222:Z222" si="627">Y223+Y235+Y243+Y260+Y267+Y312</f>
        <v>0</v>
      </c>
      <c r="Z222" s="173">
        <f t="shared" si="627"/>
        <v>0</v>
      </c>
      <c r="AA222" s="173">
        <f t="shared" si="625"/>
        <v>0</v>
      </c>
      <c r="AB222" s="173">
        <f t="shared" si="625"/>
        <v>0</v>
      </c>
      <c r="AC222" s="173">
        <f t="shared" si="625"/>
        <v>97075</v>
      </c>
      <c r="AD222" s="173">
        <f t="shared" si="625"/>
        <v>54059.4</v>
      </c>
      <c r="AE222" s="173">
        <f t="shared" ref="AE222:AE498" si="628">AB222+AC222+AD222</f>
        <v>151134.39999999999</v>
      </c>
      <c r="AF222" s="173">
        <f>AF223+AF235+AF243+AF260+AF267+AF312</f>
        <v>62467</v>
      </c>
      <c r="AG222" s="173">
        <f>AG223+AG235+AG243+AG260+AG267+AG312</f>
        <v>71529.75</v>
      </c>
      <c r="AH222" s="173">
        <f>AH223+AH235+AH243+AH260+AH267+AH312</f>
        <v>33748.550000000003</v>
      </c>
      <c r="AI222" s="173">
        <f t="shared" ref="AI222:AI498" si="629">AF222+AG222+AH222</f>
        <v>167745.29999999999</v>
      </c>
      <c r="AJ222" s="173">
        <f>AJ223+AJ235+AJ243+AJ260+AJ267+AJ312</f>
        <v>26456.25</v>
      </c>
      <c r="AK222" s="173">
        <f>AK223+AK235+AK243+AK260+AK267+AK312</f>
        <v>228250.2</v>
      </c>
      <c r="AL222" s="173">
        <f>AL223+AL235+AL243+AL260+AL267+AL312</f>
        <v>78359.55</v>
      </c>
      <c r="AM222" s="173">
        <f t="shared" ref="AM222:AM498" si="630">AJ222+AK222+AL222</f>
        <v>333066</v>
      </c>
      <c r="AN222" s="173">
        <f>AN223+AN235+AN243+AN260+AN267+AN312</f>
        <v>112307.3</v>
      </c>
      <c r="AO222" s="173">
        <f>AO223+AO235+AO243+AO260+AO267+AO312</f>
        <v>6018.3</v>
      </c>
      <c r="AP222" s="173">
        <f>AP223+AP235+AP243+AP260+AP267+AP312</f>
        <v>0</v>
      </c>
      <c r="AQ222" s="173">
        <f t="shared" ref="AQ222:AQ498" si="631">AN222+AO222+AP222</f>
        <v>118325.6</v>
      </c>
      <c r="AR222" s="173">
        <f t="shared" ref="AR222:AR498" si="632">AE222+AI222+AM222+AQ222</f>
        <v>770271.29999999993</v>
      </c>
    </row>
    <row r="223" spans="2:44" x14ac:dyDescent="0.25">
      <c r="B223" s="433" t="s">
        <v>359</v>
      </c>
      <c r="C223" s="180" t="s">
        <v>936</v>
      </c>
      <c r="D223" s="181">
        <f>SUM(D224:D234)</f>
        <v>74700</v>
      </c>
      <c r="E223" s="181">
        <f>SUM(E224:E234)</f>
        <v>258750</v>
      </c>
      <c r="F223" s="181">
        <f t="shared" si="622"/>
        <v>333450</v>
      </c>
      <c r="G223" s="181">
        <f>SUM(G224:G234)</f>
        <v>0</v>
      </c>
      <c r="H223" s="181">
        <f t="shared" si="623"/>
        <v>333450</v>
      </c>
      <c r="I223" s="181">
        <f>SUM(I224:I234)</f>
        <v>0</v>
      </c>
      <c r="J223" s="181">
        <f t="shared" si="624"/>
        <v>333450</v>
      </c>
      <c r="K223" s="181">
        <f t="shared" ref="K223:AD223" si="633">SUM(K224:K234)</f>
        <v>0</v>
      </c>
      <c r="L223" s="181">
        <f t="shared" si="633"/>
        <v>55000</v>
      </c>
      <c r="M223" s="181">
        <f t="shared" si="633"/>
        <v>0</v>
      </c>
      <c r="N223" s="181">
        <f t="shared" si="633"/>
        <v>0</v>
      </c>
      <c r="O223" s="181">
        <f t="shared" si="633"/>
        <v>0</v>
      </c>
      <c r="P223" s="181">
        <f t="shared" si="633"/>
        <v>381600</v>
      </c>
      <c r="Q223" s="181">
        <f t="shared" si="633"/>
        <v>0</v>
      </c>
      <c r="R223" s="181">
        <f t="shared" si="633"/>
        <v>0</v>
      </c>
      <c r="S223" s="181">
        <f t="shared" si="633"/>
        <v>0</v>
      </c>
      <c r="T223" s="181">
        <f t="shared" ref="T223" si="634">SUM(T224:T234)</f>
        <v>0</v>
      </c>
      <c r="U223" s="181">
        <f t="shared" si="633"/>
        <v>10800</v>
      </c>
      <c r="V223" s="181">
        <f t="shared" si="633"/>
        <v>0</v>
      </c>
      <c r="W223" s="181">
        <f t="shared" si="633"/>
        <v>0</v>
      </c>
      <c r="X223" s="181">
        <f t="shared" si="633"/>
        <v>0</v>
      </c>
      <c r="Y223" s="181">
        <f t="shared" ref="Y223:Z223" si="635">SUM(Y224:Y234)</f>
        <v>0</v>
      </c>
      <c r="Z223" s="181">
        <f t="shared" si="635"/>
        <v>0</v>
      </c>
      <c r="AA223" s="181">
        <f t="shared" si="633"/>
        <v>0</v>
      </c>
      <c r="AB223" s="181">
        <f t="shared" si="633"/>
        <v>0</v>
      </c>
      <c r="AC223" s="181">
        <f t="shared" si="633"/>
        <v>0</v>
      </c>
      <c r="AD223" s="181">
        <f t="shared" si="633"/>
        <v>24275</v>
      </c>
      <c r="AE223" s="181">
        <f t="shared" si="628"/>
        <v>24275</v>
      </c>
      <c r="AF223" s="181">
        <f>SUM(AF224:AF234)</f>
        <v>50275</v>
      </c>
      <c r="AG223" s="181">
        <f>SUM(AG224:AG234)</f>
        <v>57775</v>
      </c>
      <c r="AH223" s="181">
        <f>SUM(AH224:AH234)</f>
        <v>25725</v>
      </c>
      <c r="AI223" s="181">
        <f t="shared" si="629"/>
        <v>133775</v>
      </c>
      <c r="AJ223" s="181">
        <f>SUM(AJ224:AJ234)</f>
        <v>4625</v>
      </c>
      <c r="AK223" s="181">
        <f>SUM(AK224:AK234)</f>
        <v>135775</v>
      </c>
      <c r="AL223" s="181">
        <f>SUM(AL224:AL234)</f>
        <v>61225</v>
      </c>
      <c r="AM223" s="181">
        <f t="shared" si="630"/>
        <v>201625</v>
      </c>
      <c r="AN223" s="181">
        <f>SUM(AN224:AN234)</f>
        <v>83275</v>
      </c>
      <c r="AO223" s="181">
        <f>SUM(AO224:AO234)</f>
        <v>4450</v>
      </c>
      <c r="AP223" s="181">
        <f>SUM(AP224:AP234)</f>
        <v>0</v>
      </c>
      <c r="AQ223" s="181">
        <f t="shared" si="631"/>
        <v>87725</v>
      </c>
      <c r="AR223" s="181">
        <f t="shared" si="632"/>
        <v>447400</v>
      </c>
    </row>
    <row r="224" spans="2:44" x14ac:dyDescent="0.25">
      <c r="B224" s="430" t="s">
        <v>360</v>
      </c>
      <c r="C224" s="174" t="s">
        <v>937</v>
      </c>
      <c r="D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96850</v>
      </c>
      <c r="F224" s="175">
        <f t="shared" si="622"/>
        <v>96850</v>
      </c>
      <c r="G224" s="175"/>
      <c r="H224" s="175">
        <f t="shared" si="623"/>
        <v>96850</v>
      </c>
      <c r="I224" s="175"/>
      <c r="J224" s="175">
        <f t="shared" si="624"/>
        <v>96850</v>
      </c>
      <c r="K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96850</v>
      </c>
      <c r="Q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5">
        <f t="shared" si="628"/>
        <v>0</v>
      </c>
      <c r="AF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5">
        <f t="shared" si="629"/>
        <v>0</v>
      </c>
      <c r="AJ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96850</v>
      </c>
      <c r="AL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5">
        <f t="shared" si="630"/>
        <v>96850</v>
      </c>
      <c r="AN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5">
        <f t="shared" si="631"/>
        <v>0</v>
      </c>
      <c r="AR224" s="175">
        <f t="shared" si="632"/>
        <v>96850</v>
      </c>
    </row>
    <row r="225" spans="2:44" x14ac:dyDescent="0.25">
      <c r="B225" s="430" t="s">
        <v>361</v>
      </c>
      <c r="C225" s="174" t="s">
        <v>938</v>
      </c>
      <c r="D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74700</v>
      </c>
      <c r="E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161900</v>
      </c>
      <c r="F225" s="175">
        <f t="shared" si="622"/>
        <v>236600</v>
      </c>
      <c r="G225" s="175"/>
      <c r="H225" s="175">
        <f t="shared" si="623"/>
        <v>236600</v>
      </c>
      <c r="I225" s="175"/>
      <c r="J225" s="175">
        <f t="shared" si="624"/>
        <v>236600</v>
      </c>
      <c r="K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M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284750</v>
      </c>
      <c r="Q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v>
      </c>
      <c r="V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24275</v>
      </c>
      <c r="AE225" s="175">
        <f t="shared" si="628"/>
        <v>24275</v>
      </c>
      <c r="AF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50275</v>
      </c>
      <c r="AG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57775</v>
      </c>
      <c r="AH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25725</v>
      </c>
      <c r="AI225" s="175">
        <f t="shared" si="629"/>
        <v>133775</v>
      </c>
      <c r="AJ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4625</v>
      </c>
      <c r="AK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38925</v>
      </c>
      <c r="AL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61225</v>
      </c>
      <c r="AM225" s="175">
        <f t="shared" si="630"/>
        <v>104775</v>
      </c>
      <c r="AN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83275</v>
      </c>
      <c r="AO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4450</v>
      </c>
      <c r="AP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5">
        <f t="shared" si="631"/>
        <v>87725</v>
      </c>
      <c r="AR225" s="175">
        <f t="shared" si="632"/>
        <v>350550</v>
      </c>
    </row>
    <row r="226" spans="2:44" x14ac:dyDescent="0.25">
      <c r="B226" s="430" t="s">
        <v>362</v>
      </c>
      <c r="C226" s="174" t="s">
        <v>939</v>
      </c>
      <c r="D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5">
        <f t="shared" si="622"/>
        <v>0</v>
      </c>
      <c r="G226" s="175"/>
      <c r="H226" s="175">
        <f t="shared" si="623"/>
        <v>0</v>
      </c>
      <c r="I226" s="175"/>
      <c r="J226" s="175">
        <f t="shared" si="624"/>
        <v>0</v>
      </c>
      <c r="K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5">
        <f t="shared" si="628"/>
        <v>0</v>
      </c>
      <c r="AF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5">
        <f t="shared" si="629"/>
        <v>0</v>
      </c>
      <c r="AJ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5">
        <f t="shared" si="630"/>
        <v>0</v>
      </c>
      <c r="AN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5">
        <f t="shared" si="631"/>
        <v>0</v>
      </c>
      <c r="AR226" s="175">
        <f t="shared" si="632"/>
        <v>0</v>
      </c>
    </row>
    <row r="227" spans="2:44" x14ac:dyDescent="0.25">
      <c r="B227" s="430" t="s">
        <v>363</v>
      </c>
      <c r="C227" s="174" t="s">
        <v>940</v>
      </c>
      <c r="D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5">
        <f t="shared" ref="F227:F229" si="636">D227+E227</f>
        <v>0</v>
      </c>
      <c r="G227" s="175"/>
      <c r="H227" s="175">
        <f t="shared" ref="H227:H229" si="637">F227-G227</f>
        <v>0</v>
      </c>
      <c r="I227" s="175"/>
      <c r="J227" s="175">
        <f t="shared" ref="J227:J229" si="638">F227-I227</f>
        <v>0</v>
      </c>
      <c r="K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5">
        <f t="shared" ref="AE227:AE229" si="639">AB227+AC227+AD227</f>
        <v>0</v>
      </c>
      <c r="AF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5">
        <f t="shared" ref="AI227:AI229" si="640">AF227+AG227+AH227</f>
        <v>0</v>
      </c>
      <c r="AJ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5">
        <f t="shared" ref="AM227:AM229" si="641">AJ227+AK227+AL227</f>
        <v>0</v>
      </c>
      <c r="AN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5">
        <f t="shared" ref="AQ227:AQ229" si="642">AN227+AO227+AP227</f>
        <v>0</v>
      </c>
      <c r="AR227" s="175">
        <f t="shared" ref="AR227:AR229" si="643">AE227+AI227+AM227+AQ227</f>
        <v>0</v>
      </c>
    </row>
    <row r="228" spans="2:44" x14ac:dyDescent="0.25">
      <c r="B228" s="430" t="s">
        <v>364</v>
      </c>
      <c r="C228" s="174" t="s">
        <v>941</v>
      </c>
      <c r="D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5">
        <f t="shared" si="636"/>
        <v>0</v>
      </c>
      <c r="G228" s="175"/>
      <c r="H228" s="175">
        <f t="shared" si="637"/>
        <v>0</v>
      </c>
      <c r="I228" s="175"/>
      <c r="J228" s="175">
        <f t="shared" si="638"/>
        <v>0</v>
      </c>
      <c r="K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5">
        <f t="shared" si="639"/>
        <v>0</v>
      </c>
      <c r="AF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5">
        <f t="shared" si="640"/>
        <v>0</v>
      </c>
      <c r="AJ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5">
        <f t="shared" si="641"/>
        <v>0</v>
      </c>
      <c r="AN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5">
        <f t="shared" si="642"/>
        <v>0</v>
      </c>
      <c r="AR228" s="175">
        <f t="shared" si="643"/>
        <v>0</v>
      </c>
    </row>
    <row r="229" spans="2:44" x14ac:dyDescent="0.25">
      <c r="B229" s="430" t="s">
        <v>365</v>
      </c>
      <c r="C229" s="174" t="s">
        <v>942</v>
      </c>
      <c r="D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5">
        <f t="shared" si="636"/>
        <v>0</v>
      </c>
      <c r="G229" s="175"/>
      <c r="H229" s="175">
        <f t="shared" si="637"/>
        <v>0</v>
      </c>
      <c r="I229" s="175"/>
      <c r="J229" s="175">
        <f t="shared" si="638"/>
        <v>0</v>
      </c>
      <c r="K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5">
        <f t="shared" si="639"/>
        <v>0</v>
      </c>
      <c r="AF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5">
        <f t="shared" si="640"/>
        <v>0</v>
      </c>
      <c r="AJ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5">
        <f t="shared" si="641"/>
        <v>0</v>
      </c>
      <c r="AN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5">
        <f t="shared" si="642"/>
        <v>0</v>
      </c>
      <c r="AR229" s="175">
        <f t="shared" si="643"/>
        <v>0</v>
      </c>
    </row>
    <row r="230" spans="2:44" x14ac:dyDescent="0.25">
      <c r="B230" s="430" t="s">
        <v>366</v>
      </c>
      <c r="C230" s="174" t="s">
        <v>943</v>
      </c>
      <c r="D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5">
        <f>D230+E230</f>
        <v>0</v>
      </c>
      <c r="G230" s="175"/>
      <c r="H230" s="175">
        <f>F230-G230</f>
        <v>0</v>
      </c>
      <c r="I230" s="175"/>
      <c r="J230" s="175">
        <f>F230-I230</f>
        <v>0</v>
      </c>
      <c r="K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5">
        <f>AB230+AC230+AD230</f>
        <v>0</v>
      </c>
      <c r="AF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5">
        <f>AF230+AG230+AH230</f>
        <v>0</v>
      </c>
      <c r="AJ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5">
        <f>AJ230+AK230+AL230</f>
        <v>0</v>
      </c>
      <c r="AN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5">
        <f>AN230+AO230+AP230</f>
        <v>0</v>
      </c>
      <c r="AR230" s="175">
        <f>AE230+AI230+AM230+AQ230</f>
        <v>0</v>
      </c>
    </row>
    <row r="231" spans="2:44" x14ac:dyDescent="0.25">
      <c r="B231" s="430" t="s">
        <v>367</v>
      </c>
      <c r="C231" s="174" t="s">
        <v>944</v>
      </c>
      <c r="D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5">
        <f>D231+E231</f>
        <v>0</v>
      </c>
      <c r="G231" s="175"/>
      <c r="H231" s="175">
        <f>F231-G231</f>
        <v>0</v>
      </c>
      <c r="I231" s="175"/>
      <c r="J231" s="175">
        <f>F231-I231</f>
        <v>0</v>
      </c>
      <c r="K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5">
        <f>AB231+AC231+AD231</f>
        <v>0</v>
      </c>
      <c r="AF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5">
        <f>AF231+AG231+AH231</f>
        <v>0</v>
      </c>
      <c r="AJ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5">
        <f>AJ231+AK231+AL231</f>
        <v>0</v>
      </c>
      <c r="AN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5">
        <f>AN231+AO231+AP231</f>
        <v>0</v>
      </c>
      <c r="AR231" s="175">
        <f>AE231+AI231+AM231+AQ231</f>
        <v>0</v>
      </c>
    </row>
    <row r="232" spans="2:44" x14ac:dyDescent="0.25">
      <c r="B232" s="430" t="s">
        <v>368</v>
      </c>
      <c r="C232" s="174" t="s">
        <v>945</v>
      </c>
      <c r="D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5">
        <f t="shared" ref="F232" si="644">D232+E232</f>
        <v>0</v>
      </c>
      <c r="G232" s="175"/>
      <c r="H232" s="175">
        <f t="shared" ref="H232" si="645">F232-G232</f>
        <v>0</v>
      </c>
      <c r="I232" s="175"/>
      <c r="J232" s="175">
        <f t="shared" ref="J232" si="646">F232-I232</f>
        <v>0</v>
      </c>
      <c r="K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5">
        <f t="shared" ref="AE232" si="647">AB232+AC232+AD232</f>
        <v>0</v>
      </c>
      <c r="AF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5">
        <f t="shared" ref="AI232" si="648">AF232+AG232+AH232</f>
        <v>0</v>
      </c>
      <c r="AJ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5">
        <f t="shared" ref="AM232" si="649">AJ232+AK232+AL232</f>
        <v>0</v>
      </c>
      <c r="AN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5">
        <f t="shared" ref="AQ232" si="650">AN232+AO232+AP232</f>
        <v>0</v>
      </c>
      <c r="AR232" s="175">
        <f t="shared" ref="AR232" si="651">AE232+AI232+AM232+AQ232</f>
        <v>0</v>
      </c>
    </row>
    <row r="233" spans="2:44" x14ac:dyDescent="0.25">
      <c r="B233" s="430" t="s">
        <v>369</v>
      </c>
      <c r="C233" s="174" t="s">
        <v>946</v>
      </c>
      <c r="D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5">
        <f t="shared" ref="F233" si="652">D233+E233</f>
        <v>0</v>
      </c>
      <c r="G233" s="175"/>
      <c r="H233" s="175">
        <f t="shared" ref="H233" si="653">F233-G233</f>
        <v>0</v>
      </c>
      <c r="I233" s="175"/>
      <c r="J233" s="175">
        <f t="shared" ref="J233" si="654">F233-I233</f>
        <v>0</v>
      </c>
      <c r="K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5">
        <f t="shared" ref="AE233" si="655">AB233+AC233+AD233</f>
        <v>0</v>
      </c>
      <c r="AF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5">
        <f t="shared" ref="AI233" si="656">AF233+AG233+AH233</f>
        <v>0</v>
      </c>
      <c r="AJ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5">
        <f t="shared" ref="AM233" si="657">AJ233+AK233+AL233</f>
        <v>0</v>
      </c>
      <c r="AN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5">
        <f t="shared" ref="AQ233" si="658">AN233+AO233+AP233</f>
        <v>0</v>
      </c>
      <c r="AR233" s="175">
        <f t="shared" ref="AR233" si="659">AE233+AI233+AM233+AQ233</f>
        <v>0</v>
      </c>
    </row>
    <row r="234" spans="2:44" x14ac:dyDescent="0.25">
      <c r="B234" s="430" t="s">
        <v>370</v>
      </c>
      <c r="C234" s="174" t="s">
        <v>947</v>
      </c>
      <c r="D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5">
        <f>D234+E234</f>
        <v>0</v>
      </c>
      <c r="G234" s="175"/>
      <c r="H234" s="175">
        <f>F234-G234</f>
        <v>0</v>
      </c>
      <c r="I234" s="175"/>
      <c r="J234" s="175">
        <f>F234-I234</f>
        <v>0</v>
      </c>
      <c r="K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5">
        <f>AB234+AC234+AD234</f>
        <v>0</v>
      </c>
      <c r="AF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5">
        <f>AF234+AG234+AH234</f>
        <v>0</v>
      </c>
      <c r="AJ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5">
        <f>AJ234+AK234+AL234</f>
        <v>0</v>
      </c>
      <c r="AN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5">
        <f>AN234+AO234+AP234</f>
        <v>0</v>
      </c>
      <c r="AR234" s="175">
        <f>AE234+AI234+AM234+AQ234</f>
        <v>0</v>
      </c>
    </row>
    <row r="235" spans="2:44" x14ac:dyDescent="0.25">
      <c r="B235" s="433" t="s">
        <v>371</v>
      </c>
      <c r="C235" s="180" t="s">
        <v>948</v>
      </c>
      <c r="D235" s="181">
        <f>SUM(D236:D242)</f>
        <v>0</v>
      </c>
      <c r="E235" s="181">
        <f>SUM(E236:E242)</f>
        <v>0</v>
      </c>
      <c r="F235" s="181">
        <f t="shared" si="622"/>
        <v>0</v>
      </c>
      <c r="G235" s="181">
        <f>SUM(G236:G242)</f>
        <v>0</v>
      </c>
      <c r="H235" s="181">
        <f t="shared" si="623"/>
        <v>0</v>
      </c>
      <c r="I235" s="181">
        <f>SUM(I236:I242)</f>
        <v>0</v>
      </c>
      <c r="J235" s="181">
        <f t="shared" si="624"/>
        <v>0</v>
      </c>
      <c r="K235" s="181">
        <f t="shared" ref="K235:AD235" si="660">SUM(K236:K242)</f>
        <v>0</v>
      </c>
      <c r="L235" s="181">
        <f t="shared" si="660"/>
        <v>0</v>
      </c>
      <c r="M235" s="181">
        <f t="shared" si="660"/>
        <v>0</v>
      </c>
      <c r="N235" s="181">
        <f t="shared" si="660"/>
        <v>0</v>
      </c>
      <c r="O235" s="181">
        <f t="shared" si="660"/>
        <v>0</v>
      </c>
      <c r="P235" s="181">
        <f t="shared" ref="P235:Q235" si="661">SUM(P236:P242)</f>
        <v>0</v>
      </c>
      <c r="Q235" s="181">
        <f t="shared" si="661"/>
        <v>0</v>
      </c>
      <c r="R235" s="181">
        <f t="shared" si="660"/>
        <v>0</v>
      </c>
      <c r="S235" s="181">
        <f t="shared" si="660"/>
        <v>0</v>
      </c>
      <c r="T235" s="181">
        <f t="shared" ref="T235" si="662">SUM(T236:T242)</f>
        <v>0</v>
      </c>
      <c r="U235" s="181">
        <f t="shared" si="660"/>
        <v>0</v>
      </c>
      <c r="V235" s="181">
        <f t="shared" si="660"/>
        <v>0</v>
      </c>
      <c r="W235" s="181">
        <f t="shared" ref="W235" si="663">SUM(W236:W242)</f>
        <v>0</v>
      </c>
      <c r="X235" s="181">
        <f t="shared" si="660"/>
        <v>0</v>
      </c>
      <c r="Y235" s="181">
        <f t="shared" ref="Y235:Z235" si="664">SUM(Y236:Y242)</f>
        <v>0</v>
      </c>
      <c r="Z235" s="181">
        <f t="shared" si="664"/>
        <v>0</v>
      </c>
      <c r="AA235" s="181">
        <f t="shared" si="660"/>
        <v>0</v>
      </c>
      <c r="AB235" s="181">
        <f t="shared" si="660"/>
        <v>0</v>
      </c>
      <c r="AC235" s="181">
        <f t="shared" si="660"/>
        <v>0</v>
      </c>
      <c r="AD235" s="181">
        <f t="shared" si="660"/>
        <v>0</v>
      </c>
      <c r="AE235" s="181">
        <f t="shared" si="628"/>
        <v>0</v>
      </c>
      <c r="AF235" s="181">
        <f>SUM(AF236:AF242)</f>
        <v>0</v>
      </c>
      <c r="AG235" s="181">
        <f>SUM(AG236:AG242)</f>
        <v>0</v>
      </c>
      <c r="AH235" s="181">
        <f>SUM(AH236:AH242)</f>
        <v>0</v>
      </c>
      <c r="AI235" s="181">
        <f t="shared" si="629"/>
        <v>0</v>
      </c>
      <c r="AJ235" s="181">
        <f>SUM(AJ236:AJ242)</f>
        <v>0</v>
      </c>
      <c r="AK235" s="181">
        <f>SUM(AK236:AK242)</f>
        <v>0</v>
      </c>
      <c r="AL235" s="181">
        <f>SUM(AL236:AL242)</f>
        <v>0</v>
      </c>
      <c r="AM235" s="181">
        <f t="shared" si="630"/>
        <v>0</v>
      </c>
      <c r="AN235" s="181">
        <f>SUM(AN236:AN242)</f>
        <v>0</v>
      </c>
      <c r="AO235" s="181">
        <f>SUM(AO236:AO242)</f>
        <v>0</v>
      </c>
      <c r="AP235" s="181">
        <f>SUM(AP236:AP242)</f>
        <v>0</v>
      </c>
      <c r="AQ235" s="181">
        <f t="shared" si="631"/>
        <v>0</v>
      </c>
      <c r="AR235" s="181">
        <f t="shared" si="632"/>
        <v>0</v>
      </c>
    </row>
    <row r="236" spans="2:44" x14ac:dyDescent="0.25">
      <c r="B236" s="430" t="s">
        <v>372</v>
      </c>
      <c r="C236" s="174" t="s">
        <v>949</v>
      </c>
      <c r="D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5">
        <f t="shared" ref="F236:F239" si="665">D236+E236</f>
        <v>0</v>
      </c>
      <c r="G236" s="175"/>
      <c r="H236" s="175">
        <f t="shared" ref="H236:H239" si="666">F236-G236</f>
        <v>0</v>
      </c>
      <c r="I236" s="175"/>
      <c r="J236" s="175">
        <f t="shared" ref="J236:J239" si="667">F236-I236</f>
        <v>0</v>
      </c>
      <c r="K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5">
        <f t="shared" ref="AE236:AE239" si="668">AB236+AC236+AD236</f>
        <v>0</v>
      </c>
      <c r="AF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5">
        <f t="shared" ref="AI236:AI239" si="669">AF236+AG236+AH236</f>
        <v>0</v>
      </c>
      <c r="AJ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5">
        <f t="shared" ref="AM236:AM239" si="670">AJ236+AK236+AL236</f>
        <v>0</v>
      </c>
      <c r="AN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5">
        <f t="shared" ref="AQ236:AQ239" si="671">AN236+AO236+AP236</f>
        <v>0</v>
      </c>
      <c r="AR236" s="175">
        <f t="shared" ref="AR236:AR239" si="672">AE236+AI236+AM236+AQ236</f>
        <v>0</v>
      </c>
    </row>
    <row r="237" spans="2:44" x14ac:dyDescent="0.25">
      <c r="B237" s="430" t="s">
        <v>373</v>
      </c>
      <c r="C237" s="174" t="s">
        <v>950</v>
      </c>
      <c r="D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5">
        <f t="shared" si="665"/>
        <v>0</v>
      </c>
      <c r="G237" s="175"/>
      <c r="H237" s="175">
        <f t="shared" si="666"/>
        <v>0</v>
      </c>
      <c r="I237" s="175"/>
      <c r="J237" s="175">
        <f t="shared" si="667"/>
        <v>0</v>
      </c>
      <c r="K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5">
        <f t="shared" si="668"/>
        <v>0</v>
      </c>
      <c r="AF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5">
        <f t="shared" si="669"/>
        <v>0</v>
      </c>
      <c r="AJ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5">
        <f t="shared" si="670"/>
        <v>0</v>
      </c>
      <c r="AN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5">
        <f t="shared" si="671"/>
        <v>0</v>
      </c>
      <c r="AR237" s="175">
        <f t="shared" si="672"/>
        <v>0</v>
      </c>
    </row>
    <row r="238" spans="2:44" x14ac:dyDescent="0.25">
      <c r="B238" s="430" t="s">
        <v>374</v>
      </c>
      <c r="C238" s="174" t="s">
        <v>951</v>
      </c>
      <c r="D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5">
        <f t="shared" si="665"/>
        <v>0</v>
      </c>
      <c r="G238" s="175"/>
      <c r="H238" s="175">
        <f t="shared" si="666"/>
        <v>0</v>
      </c>
      <c r="I238" s="175"/>
      <c r="J238" s="175">
        <f t="shared" si="667"/>
        <v>0</v>
      </c>
      <c r="K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5">
        <f t="shared" si="668"/>
        <v>0</v>
      </c>
      <c r="AF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5">
        <f t="shared" si="669"/>
        <v>0</v>
      </c>
      <c r="AJ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5">
        <f t="shared" si="670"/>
        <v>0</v>
      </c>
      <c r="AN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5">
        <f t="shared" si="671"/>
        <v>0</v>
      </c>
      <c r="AR238" s="175">
        <f t="shared" si="672"/>
        <v>0</v>
      </c>
    </row>
    <row r="239" spans="2:44" x14ac:dyDescent="0.25">
      <c r="B239" s="430" t="s">
        <v>375</v>
      </c>
      <c r="C239" s="174" t="s">
        <v>952</v>
      </c>
      <c r="D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5">
        <f t="shared" si="665"/>
        <v>0</v>
      </c>
      <c r="G239" s="175"/>
      <c r="H239" s="175">
        <f t="shared" si="666"/>
        <v>0</v>
      </c>
      <c r="I239" s="175"/>
      <c r="J239" s="175">
        <f t="shared" si="667"/>
        <v>0</v>
      </c>
      <c r="K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5">
        <f t="shared" si="668"/>
        <v>0</v>
      </c>
      <c r="AF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5">
        <f t="shared" si="669"/>
        <v>0</v>
      </c>
      <c r="AJ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5">
        <f t="shared" si="670"/>
        <v>0</v>
      </c>
      <c r="AN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5">
        <f t="shared" si="671"/>
        <v>0</v>
      </c>
      <c r="AR239" s="175">
        <f t="shared" si="672"/>
        <v>0</v>
      </c>
    </row>
    <row r="240" spans="2:44" x14ac:dyDescent="0.25">
      <c r="B240" s="430" t="s">
        <v>376</v>
      </c>
      <c r="C240" s="174" t="s">
        <v>951</v>
      </c>
      <c r="D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5">
        <f t="shared" si="622"/>
        <v>0</v>
      </c>
      <c r="G240" s="175"/>
      <c r="H240" s="175">
        <f t="shared" si="623"/>
        <v>0</v>
      </c>
      <c r="I240" s="175"/>
      <c r="J240" s="175">
        <f t="shared" si="624"/>
        <v>0</v>
      </c>
      <c r="K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5">
        <f t="shared" si="628"/>
        <v>0</v>
      </c>
      <c r="AF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5">
        <f t="shared" si="629"/>
        <v>0</v>
      </c>
      <c r="AJ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5">
        <f t="shared" si="630"/>
        <v>0</v>
      </c>
      <c r="AN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5">
        <f t="shared" si="631"/>
        <v>0</v>
      </c>
      <c r="AR240" s="175">
        <f t="shared" si="632"/>
        <v>0</v>
      </c>
    </row>
    <row r="241" spans="2:44" x14ac:dyDescent="0.25">
      <c r="B241" s="430" t="s">
        <v>377</v>
      </c>
      <c r="C241" s="174" t="s">
        <v>953</v>
      </c>
      <c r="D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5">
        <f t="shared" ref="F241" si="673">D241+E241</f>
        <v>0</v>
      </c>
      <c r="G241" s="175"/>
      <c r="H241" s="175">
        <f t="shared" ref="H241" si="674">F241-G241</f>
        <v>0</v>
      </c>
      <c r="I241" s="175"/>
      <c r="J241" s="175">
        <f t="shared" ref="J241" si="675">F241-I241</f>
        <v>0</v>
      </c>
      <c r="K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5">
        <f t="shared" ref="AE241" si="676">AB241+AC241+AD241</f>
        <v>0</v>
      </c>
      <c r="AF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5">
        <f t="shared" ref="AI241" si="677">AF241+AG241+AH241</f>
        <v>0</v>
      </c>
      <c r="AJ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5">
        <f t="shared" ref="AM241" si="678">AJ241+AK241+AL241</f>
        <v>0</v>
      </c>
      <c r="AN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5">
        <f t="shared" ref="AQ241" si="679">AN241+AO241+AP241</f>
        <v>0</v>
      </c>
      <c r="AR241" s="175">
        <f t="shared" ref="AR241" si="680">AE241+AI241+AM241+AQ241</f>
        <v>0</v>
      </c>
    </row>
    <row r="242" spans="2:44" x14ac:dyDescent="0.25">
      <c r="B242" s="430" t="s">
        <v>378</v>
      </c>
      <c r="C242" s="174" t="s">
        <v>954</v>
      </c>
      <c r="D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5">
        <f t="shared" ref="F242" si="681">D242+E242</f>
        <v>0</v>
      </c>
      <c r="G242" s="175"/>
      <c r="H242" s="175">
        <f t="shared" ref="H242" si="682">F242-G242</f>
        <v>0</v>
      </c>
      <c r="I242" s="175"/>
      <c r="J242" s="175">
        <f t="shared" ref="J242" si="683">F242-I242</f>
        <v>0</v>
      </c>
      <c r="K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5">
        <f t="shared" ref="AE242" si="684">AB242+AC242+AD242</f>
        <v>0</v>
      </c>
      <c r="AF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5">
        <f t="shared" ref="AI242" si="685">AF242+AG242+AH242</f>
        <v>0</v>
      </c>
      <c r="AJ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5">
        <f t="shared" ref="AM242" si="686">AJ242+AK242+AL242</f>
        <v>0</v>
      </c>
      <c r="AN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5">
        <f t="shared" ref="AQ242" si="687">AN242+AO242+AP242</f>
        <v>0</v>
      </c>
      <c r="AR242" s="175">
        <f t="shared" ref="AR242" si="688">AE242+AI242+AM242+AQ242</f>
        <v>0</v>
      </c>
    </row>
    <row r="243" spans="2:44" x14ac:dyDescent="0.25">
      <c r="B243" s="433" t="s">
        <v>379</v>
      </c>
      <c r="C243" s="180" t="s">
        <v>955</v>
      </c>
      <c r="D243" s="181">
        <f>SUM(D244:D259)</f>
        <v>7494.5499999999993</v>
      </c>
      <c r="E243" s="181">
        <f>SUM(E244:E259)</f>
        <v>94059.65</v>
      </c>
      <c r="F243" s="181">
        <f t="shared" si="622"/>
        <v>101554.2</v>
      </c>
      <c r="G243" s="181">
        <f>SUM(G244:G259)</f>
        <v>0</v>
      </c>
      <c r="H243" s="181">
        <f t="shared" si="623"/>
        <v>101554.2</v>
      </c>
      <c r="I243" s="181">
        <f>SUM(I244:I259)</f>
        <v>0</v>
      </c>
      <c r="J243" s="181">
        <f t="shared" si="624"/>
        <v>101554.2</v>
      </c>
      <c r="K243" s="181">
        <f t="shared" ref="K243:AD243" si="689">SUM(K244:K259)</f>
        <v>0</v>
      </c>
      <c r="L243" s="181">
        <f t="shared" si="689"/>
        <v>15026.75</v>
      </c>
      <c r="M243" s="181">
        <f t="shared" si="689"/>
        <v>0</v>
      </c>
      <c r="N243" s="181">
        <f t="shared" si="689"/>
        <v>0</v>
      </c>
      <c r="O243" s="181">
        <f t="shared" si="689"/>
        <v>0</v>
      </c>
      <c r="P243" s="181">
        <f t="shared" ref="P243:Q243" si="690">SUM(P244:P259)</f>
        <v>57964.05</v>
      </c>
      <c r="Q243" s="181">
        <f t="shared" si="690"/>
        <v>0</v>
      </c>
      <c r="R243" s="181">
        <f t="shared" si="689"/>
        <v>0</v>
      </c>
      <c r="S243" s="181">
        <f t="shared" si="689"/>
        <v>0</v>
      </c>
      <c r="T243" s="181">
        <f t="shared" ref="T243" si="691">SUM(T244:T259)</f>
        <v>0</v>
      </c>
      <c r="U243" s="181">
        <f t="shared" si="689"/>
        <v>30830</v>
      </c>
      <c r="V243" s="181">
        <f t="shared" si="689"/>
        <v>0</v>
      </c>
      <c r="W243" s="181">
        <f t="shared" ref="W243" si="692">SUM(W244:W259)</f>
        <v>0</v>
      </c>
      <c r="X243" s="181">
        <f t="shared" si="689"/>
        <v>0</v>
      </c>
      <c r="Y243" s="181">
        <f t="shared" ref="Y243:Z243" si="693">SUM(Y244:Y259)</f>
        <v>0</v>
      </c>
      <c r="Z243" s="181">
        <f t="shared" si="693"/>
        <v>0</v>
      </c>
      <c r="AA243" s="181">
        <f t="shared" si="689"/>
        <v>0</v>
      </c>
      <c r="AB243" s="181">
        <f t="shared" si="689"/>
        <v>0</v>
      </c>
      <c r="AC243" s="181">
        <f t="shared" si="689"/>
        <v>23625</v>
      </c>
      <c r="AD243" s="181">
        <f t="shared" si="689"/>
        <v>9919.4</v>
      </c>
      <c r="AE243" s="181">
        <f t="shared" si="628"/>
        <v>33544.400000000001</v>
      </c>
      <c r="AF243" s="181">
        <f>SUM(AF244:AF259)</f>
        <v>5132</v>
      </c>
      <c r="AG243" s="181">
        <f>SUM(AG244:AG259)</f>
        <v>5068.75</v>
      </c>
      <c r="AH243" s="181">
        <f>SUM(AH244:AH259)</f>
        <v>5652.55</v>
      </c>
      <c r="AI243" s="181">
        <f t="shared" si="629"/>
        <v>15853.3</v>
      </c>
      <c r="AJ243" s="181">
        <f>SUM(AJ244:AJ259)</f>
        <v>4693.25</v>
      </c>
      <c r="AK243" s="181">
        <f>SUM(AK244:AK259)</f>
        <v>22688.2</v>
      </c>
      <c r="AL243" s="181">
        <f>SUM(AL244:AL259)</f>
        <v>12128.55</v>
      </c>
      <c r="AM243" s="181">
        <f t="shared" si="630"/>
        <v>39510</v>
      </c>
      <c r="AN243" s="181">
        <f>SUM(AN244:AN259)</f>
        <v>13814.8</v>
      </c>
      <c r="AO243" s="181">
        <f>SUM(AO244:AO259)</f>
        <v>1098.3</v>
      </c>
      <c r="AP243" s="181">
        <f>SUM(AP244:AP259)</f>
        <v>0</v>
      </c>
      <c r="AQ243" s="181">
        <f t="shared" si="631"/>
        <v>14913.099999999999</v>
      </c>
      <c r="AR243" s="181">
        <f t="shared" si="632"/>
        <v>103820.79999999999</v>
      </c>
    </row>
    <row r="244" spans="2:44" x14ac:dyDescent="0.25">
      <c r="B244" s="430" t="s">
        <v>380</v>
      </c>
      <c r="C244" s="174" t="s">
        <v>956</v>
      </c>
      <c r="D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v>
      </c>
      <c r="E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6832</v>
      </c>
      <c r="F244" s="175">
        <f t="shared" si="622"/>
        <v>6967</v>
      </c>
      <c r="G244" s="175"/>
      <c r="H244" s="175">
        <f t="shared" si="623"/>
        <v>6967</v>
      </c>
      <c r="I244" s="175"/>
      <c r="J244" s="175">
        <f t="shared" si="624"/>
        <v>6967</v>
      </c>
      <c r="K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v>
      </c>
      <c r="M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1292</v>
      </c>
      <c r="Q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v>
      </c>
      <c r="V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v>
      </c>
      <c r="AD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v>
      </c>
      <c r="AE244" s="175">
        <f t="shared" si="628"/>
        <v>5699</v>
      </c>
      <c r="AF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v>
      </c>
      <c r="AG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v>
      </c>
      <c r="AH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v>
      </c>
      <c r="AI244" s="175">
        <f t="shared" si="629"/>
        <v>462</v>
      </c>
      <c r="AJ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v>
      </c>
      <c r="AK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L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v>
      </c>
      <c r="AM244" s="175">
        <f t="shared" si="630"/>
        <v>609</v>
      </c>
      <c r="AN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197</v>
      </c>
      <c r="AO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v>
      </c>
      <c r="AP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5">
        <f t="shared" si="631"/>
        <v>227</v>
      </c>
      <c r="AR244" s="175">
        <f t="shared" si="632"/>
        <v>6997</v>
      </c>
    </row>
    <row r="245" spans="2:44" x14ac:dyDescent="0.25">
      <c r="B245" s="430" t="s">
        <v>381</v>
      </c>
      <c r="C245" s="174" t="s">
        <v>957</v>
      </c>
      <c r="D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5">
        <f t="shared" ref="F245:F253" si="694">D245+E245</f>
        <v>0</v>
      </c>
      <c r="G245" s="175"/>
      <c r="H245" s="175">
        <f t="shared" ref="H245:H253" si="695">F245-G245</f>
        <v>0</v>
      </c>
      <c r="I245" s="175"/>
      <c r="J245" s="175">
        <f t="shared" ref="J245:J253" si="696">F245-I245</f>
        <v>0</v>
      </c>
      <c r="K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5">
        <f t="shared" ref="AE245:AE253" si="697">AB245+AC245+AD245</f>
        <v>0</v>
      </c>
      <c r="AF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5">
        <f t="shared" ref="AI245:AI253" si="698">AF245+AG245+AH245</f>
        <v>0</v>
      </c>
      <c r="AJ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5">
        <f t="shared" ref="AM245:AM253" si="699">AJ245+AK245+AL245</f>
        <v>0</v>
      </c>
      <c r="AN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5">
        <f t="shared" ref="AQ245:AQ253" si="700">AN245+AO245+AP245</f>
        <v>0</v>
      </c>
      <c r="AR245" s="175">
        <f t="shared" ref="AR245:AR253" si="701">AE245+AI245+AM245+AQ245</f>
        <v>0</v>
      </c>
    </row>
    <row r="246" spans="2:44" x14ac:dyDescent="0.25">
      <c r="B246" s="430" t="s">
        <v>382</v>
      </c>
      <c r="C246" s="174" t="s">
        <v>958</v>
      </c>
      <c r="D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5409.5499999999993</v>
      </c>
      <c r="E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72266.149999999994</v>
      </c>
      <c r="F246" s="175">
        <f t="shared" si="694"/>
        <v>77675.7</v>
      </c>
      <c r="G246" s="175"/>
      <c r="H246" s="175">
        <f t="shared" si="695"/>
        <v>77675.7</v>
      </c>
      <c r="I246" s="175"/>
      <c r="J246" s="175">
        <f t="shared" si="696"/>
        <v>77675.7</v>
      </c>
      <c r="K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13131.75</v>
      </c>
      <c r="M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47325.55</v>
      </c>
      <c r="Q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19355</v>
      </c>
      <c r="V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15400</v>
      </c>
      <c r="AD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6029.4</v>
      </c>
      <c r="AE246" s="175">
        <f t="shared" si="697"/>
        <v>21429.4</v>
      </c>
      <c r="AF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3418</v>
      </c>
      <c r="AG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3894.75</v>
      </c>
      <c r="AH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4902.55</v>
      </c>
      <c r="AI246" s="175">
        <f t="shared" si="698"/>
        <v>12215.3</v>
      </c>
      <c r="AJ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3119.25</v>
      </c>
      <c r="AK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21552.2</v>
      </c>
      <c r="AL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10170.549999999999</v>
      </c>
      <c r="AM246" s="175">
        <f t="shared" si="699"/>
        <v>34842</v>
      </c>
      <c r="AN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10357.299999999999</v>
      </c>
      <c r="AO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968.3</v>
      </c>
      <c r="AP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5">
        <f t="shared" si="700"/>
        <v>11325.599999999999</v>
      </c>
      <c r="AR246" s="175">
        <f t="shared" si="701"/>
        <v>79812.299999999988</v>
      </c>
    </row>
    <row r="247" spans="2:44" x14ac:dyDescent="0.25">
      <c r="B247" s="430" t="s">
        <v>383</v>
      </c>
      <c r="C247" s="174" t="s">
        <v>959</v>
      </c>
      <c r="D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5">
        <f t="shared" si="694"/>
        <v>0</v>
      </c>
      <c r="G247" s="175"/>
      <c r="H247" s="175">
        <f t="shared" si="695"/>
        <v>0</v>
      </c>
      <c r="I247" s="175"/>
      <c r="J247" s="175">
        <f t="shared" si="696"/>
        <v>0</v>
      </c>
      <c r="K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5">
        <f t="shared" si="697"/>
        <v>0</v>
      </c>
      <c r="AF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5">
        <f t="shared" si="698"/>
        <v>0</v>
      </c>
      <c r="AJ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5">
        <f t="shared" si="699"/>
        <v>0</v>
      </c>
      <c r="AN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5">
        <f t="shared" si="700"/>
        <v>0</v>
      </c>
      <c r="AR247" s="175">
        <f t="shared" si="701"/>
        <v>0</v>
      </c>
    </row>
    <row r="248" spans="2:44" x14ac:dyDescent="0.25">
      <c r="B248" s="430" t="s">
        <v>384</v>
      </c>
      <c r="C248" s="174" t="s">
        <v>960</v>
      </c>
      <c r="D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v>
      </c>
      <c r="E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14961.5</v>
      </c>
      <c r="F248" s="175">
        <f t="shared" si="694"/>
        <v>16911.5</v>
      </c>
      <c r="G248" s="175"/>
      <c r="H248" s="175">
        <f t="shared" si="695"/>
        <v>16911.5</v>
      </c>
      <c r="I248" s="175"/>
      <c r="J248" s="175">
        <f t="shared" si="696"/>
        <v>16911.5</v>
      </c>
      <c r="K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1790</v>
      </c>
      <c r="M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9346.5</v>
      </c>
      <c r="Q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5875</v>
      </c>
      <c r="V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2625</v>
      </c>
      <c r="AD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3791</v>
      </c>
      <c r="AE248" s="175">
        <f t="shared" si="697"/>
        <v>6416</v>
      </c>
      <c r="AF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1570</v>
      </c>
      <c r="AG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985</v>
      </c>
      <c r="AH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621</v>
      </c>
      <c r="AI248" s="175">
        <f t="shared" si="698"/>
        <v>3176</v>
      </c>
      <c r="AJ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1565</v>
      </c>
      <c r="AK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986</v>
      </c>
      <c r="AL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1508</v>
      </c>
      <c r="AM248" s="175">
        <f t="shared" si="699"/>
        <v>4059</v>
      </c>
      <c r="AN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3260.5</v>
      </c>
      <c r="AO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v>
      </c>
      <c r="AP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5">
        <f t="shared" si="700"/>
        <v>3360.5</v>
      </c>
      <c r="AR248" s="175">
        <f t="shared" si="701"/>
        <v>17011.5</v>
      </c>
    </row>
    <row r="249" spans="2:44" x14ac:dyDescent="0.25">
      <c r="B249" s="430" t="s">
        <v>385</v>
      </c>
      <c r="C249" s="174" t="s">
        <v>961</v>
      </c>
      <c r="D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5">
        <f t="shared" si="694"/>
        <v>0</v>
      </c>
      <c r="G249" s="175"/>
      <c r="H249" s="175">
        <f t="shared" si="695"/>
        <v>0</v>
      </c>
      <c r="I249" s="175"/>
      <c r="J249" s="175">
        <f t="shared" si="696"/>
        <v>0</v>
      </c>
      <c r="K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5">
        <f t="shared" si="697"/>
        <v>0</v>
      </c>
      <c r="AF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5">
        <f t="shared" si="698"/>
        <v>0</v>
      </c>
      <c r="AJ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5">
        <f t="shared" si="699"/>
        <v>0</v>
      </c>
      <c r="AN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5">
        <f t="shared" si="700"/>
        <v>0</v>
      </c>
      <c r="AR249" s="175">
        <f t="shared" si="701"/>
        <v>0</v>
      </c>
    </row>
    <row r="250" spans="2:44" x14ac:dyDescent="0.25">
      <c r="B250" s="430" t="s">
        <v>386</v>
      </c>
      <c r="C250" s="174" t="s">
        <v>962</v>
      </c>
      <c r="D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5">
        <f t="shared" si="694"/>
        <v>0</v>
      </c>
      <c r="G250" s="175"/>
      <c r="H250" s="175">
        <f t="shared" si="695"/>
        <v>0</v>
      </c>
      <c r="I250" s="175"/>
      <c r="J250" s="175">
        <f t="shared" si="696"/>
        <v>0</v>
      </c>
      <c r="K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5">
        <f t="shared" si="697"/>
        <v>0</v>
      </c>
      <c r="AF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5">
        <f t="shared" si="698"/>
        <v>0</v>
      </c>
      <c r="AJ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5">
        <f t="shared" si="699"/>
        <v>0</v>
      </c>
      <c r="AN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5">
        <f t="shared" si="700"/>
        <v>0</v>
      </c>
      <c r="AR250" s="175">
        <f t="shared" si="701"/>
        <v>0</v>
      </c>
    </row>
    <row r="251" spans="2:44" x14ac:dyDescent="0.25">
      <c r="B251" s="430" t="s">
        <v>387</v>
      </c>
      <c r="C251" s="174" t="s">
        <v>963</v>
      </c>
      <c r="D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5">
        <f t="shared" si="694"/>
        <v>0</v>
      </c>
      <c r="G251" s="175"/>
      <c r="H251" s="175">
        <f t="shared" si="695"/>
        <v>0</v>
      </c>
      <c r="I251" s="175"/>
      <c r="J251" s="175">
        <f t="shared" si="696"/>
        <v>0</v>
      </c>
      <c r="K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5">
        <f t="shared" si="697"/>
        <v>0</v>
      </c>
      <c r="AF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5">
        <f t="shared" si="698"/>
        <v>0</v>
      </c>
      <c r="AJ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5">
        <f t="shared" si="699"/>
        <v>0</v>
      </c>
      <c r="AN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5">
        <f t="shared" si="700"/>
        <v>0</v>
      </c>
      <c r="AR251" s="175">
        <f t="shared" si="701"/>
        <v>0</v>
      </c>
    </row>
    <row r="252" spans="2:44" x14ac:dyDescent="0.25">
      <c r="B252" s="430" t="s">
        <v>388</v>
      </c>
      <c r="C252" s="174" t="s">
        <v>964</v>
      </c>
      <c r="D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5">
        <f t="shared" si="694"/>
        <v>0</v>
      </c>
      <c r="G252" s="175"/>
      <c r="H252" s="175">
        <f t="shared" si="695"/>
        <v>0</v>
      </c>
      <c r="I252" s="175"/>
      <c r="J252" s="175">
        <f t="shared" si="696"/>
        <v>0</v>
      </c>
      <c r="K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5">
        <f t="shared" si="697"/>
        <v>0</v>
      </c>
      <c r="AF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5">
        <f t="shared" si="698"/>
        <v>0</v>
      </c>
      <c r="AJ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5">
        <f t="shared" si="699"/>
        <v>0</v>
      </c>
      <c r="AN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5">
        <f t="shared" si="700"/>
        <v>0</v>
      </c>
      <c r="AR252" s="175">
        <f t="shared" si="701"/>
        <v>0</v>
      </c>
    </row>
    <row r="253" spans="2:44" x14ac:dyDescent="0.25">
      <c r="B253" s="430" t="s">
        <v>389</v>
      </c>
      <c r="C253" s="174" t="s">
        <v>965</v>
      </c>
      <c r="D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5">
        <f t="shared" si="694"/>
        <v>0</v>
      </c>
      <c r="G253" s="175"/>
      <c r="H253" s="175">
        <f t="shared" si="695"/>
        <v>0</v>
      </c>
      <c r="I253" s="175"/>
      <c r="J253" s="175">
        <f t="shared" si="696"/>
        <v>0</v>
      </c>
      <c r="K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5">
        <f t="shared" si="697"/>
        <v>0</v>
      </c>
      <c r="AF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5">
        <f t="shared" si="698"/>
        <v>0</v>
      </c>
      <c r="AJ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5">
        <f t="shared" si="699"/>
        <v>0</v>
      </c>
      <c r="AN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5">
        <f t="shared" si="700"/>
        <v>0</v>
      </c>
      <c r="AR253" s="175">
        <f t="shared" si="701"/>
        <v>0</v>
      </c>
    </row>
    <row r="254" spans="2:44" x14ac:dyDescent="0.25">
      <c r="B254" s="430" t="s">
        <v>390</v>
      </c>
      <c r="C254" s="174" t="s">
        <v>966</v>
      </c>
      <c r="D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5">
        <f t="shared" si="622"/>
        <v>0</v>
      </c>
      <c r="G254" s="175"/>
      <c r="H254" s="175">
        <f t="shared" si="623"/>
        <v>0</v>
      </c>
      <c r="I254" s="175"/>
      <c r="J254" s="175">
        <f t="shared" si="624"/>
        <v>0</v>
      </c>
      <c r="K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5">
        <f t="shared" si="628"/>
        <v>0</v>
      </c>
      <c r="AF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5">
        <f t="shared" si="629"/>
        <v>0</v>
      </c>
      <c r="AJ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5">
        <f t="shared" si="630"/>
        <v>0</v>
      </c>
      <c r="AN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5">
        <f t="shared" si="631"/>
        <v>0</v>
      </c>
      <c r="AR254" s="175">
        <f t="shared" si="632"/>
        <v>0</v>
      </c>
    </row>
    <row r="255" spans="2:44" x14ac:dyDescent="0.25">
      <c r="B255" s="430" t="s">
        <v>391</v>
      </c>
      <c r="C255" s="174" t="s">
        <v>967</v>
      </c>
      <c r="D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5">
        <f t="shared" si="622"/>
        <v>0</v>
      </c>
      <c r="G255" s="175"/>
      <c r="H255" s="175">
        <f t="shared" si="623"/>
        <v>0</v>
      </c>
      <c r="I255" s="175"/>
      <c r="J255" s="175">
        <f t="shared" si="624"/>
        <v>0</v>
      </c>
      <c r="K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5">
        <f t="shared" si="628"/>
        <v>0</v>
      </c>
      <c r="AF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5">
        <f t="shared" si="629"/>
        <v>0</v>
      </c>
      <c r="AJ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5">
        <f t="shared" si="630"/>
        <v>0</v>
      </c>
      <c r="AN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5">
        <f t="shared" si="631"/>
        <v>0</v>
      </c>
      <c r="AR255" s="175">
        <f t="shared" si="632"/>
        <v>0</v>
      </c>
    </row>
    <row r="256" spans="2:44" x14ac:dyDescent="0.25">
      <c r="B256" s="430" t="s">
        <v>392</v>
      </c>
      <c r="C256" s="174" t="s">
        <v>968</v>
      </c>
      <c r="D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5">
        <f t="shared" si="622"/>
        <v>0</v>
      </c>
      <c r="G256" s="175"/>
      <c r="H256" s="175">
        <f t="shared" si="623"/>
        <v>0</v>
      </c>
      <c r="I256" s="175"/>
      <c r="J256" s="175">
        <f t="shared" si="624"/>
        <v>0</v>
      </c>
      <c r="K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5">
        <f t="shared" si="628"/>
        <v>0</v>
      </c>
      <c r="AF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5">
        <f t="shared" si="629"/>
        <v>0</v>
      </c>
      <c r="AJ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5">
        <f t="shared" si="630"/>
        <v>0</v>
      </c>
      <c r="AN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5">
        <f t="shared" si="631"/>
        <v>0</v>
      </c>
      <c r="AR256" s="175">
        <f t="shared" si="632"/>
        <v>0</v>
      </c>
    </row>
    <row r="257" spans="2:44" x14ac:dyDescent="0.25">
      <c r="B257" s="430" t="s">
        <v>393</v>
      </c>
      <c r="C257" s="174" t="s">
        <v>969</v>
      </c>
      <c r="D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5">
        <f t="shared" ref="F257:F259" si="702">D257+E257</f>
        <v>0</v>
      </c>
      <c r="G257" s="175"/>
      <c r="H257" s="175">
        <f t="shared" ref="H257:H259" si="703">F257-G257</f>
        <v>0</v>
      </c>
      <c r="I257" s="175"/>
      <c r="J257" s="175">
        <f t="shared" ref="J257:J259" si="704">F257-I257</f>
        <v>0</v>
      </c>
      <c r="K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5">
        <f t="shared" ref="AE257:AE259" si="705">AB257+AC257+AD257</f>
        <v>0</v>
      </c>
      <c r="AF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5">
        <f t="shared" ref="AI257:AI259" si="706">AF257+AG257+AH257</f>
        <v>0</v>
      </c>
      <c r="AJ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5">
        <f t="shared" ref="AM257:AM259" si="707">AJ257+AK257+AL257</f>
        <v>0</v>
      </c>
      <c r="AN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5">
        <f t="shared" ref="AQ257:AQ259" si="708">AN257+AO257+AP257</f>
        <v>0</v>
      </c>
      <c r="AR257" s="175">
        <f t="shared" ref="AR257:AR259" si="709">AE257+AI257+AM257+AQ257</f>
        <v>0</v>
      </c>
    </row>
    <row r="258" spans="2:44" x14ac:dyDescent="0.25">
      <c r="B258" s="430" t="s">
        <v>394</v>
      </c>
      <c r="C258" s="174" t="s">
        <v>970</v>
      </c>
      <c r="D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5">
        <f t="shared" si="702"/>
        <v>0</v>
      </c>
      <c r="G258" s="175"/>
      <c r="H258" s="175">
        <f t="shared" si="703"/>
        <v>0</v>
      </c>
      <c r="I258" s="175"/>
      <c r="J258" s="175">
        <f t="shared" si="704"/>
        <v>0</v>
      </c>
      <c r="K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5">
        <f t="shared" si="705"/>
        <v>0</v>
      </c>
      <c r="AF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5">
        <f t="shared" si="706"/>
        <v>0</v>
      </c>
      <c r="AJ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5">
        <f t="shared" si="707"/>
        <v>0</v>
      </c>
      <c r="AN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5">
        <f t="shared" si="708"/>
        <v>0</v>
      </c>
      <c r="AR258" s="175">
        <f t="shared" si="709"/>
        <v>0</v>
      </c>
    </row>
    <row r="259" spans="2:44" x14ac:dyDescent="0.25">
      <c r="B259" s="430" t="s">
        <v>395</v>
      </c>
      <c r="C259" s="174" t="s">
        <v>971</v>
      </c>
      <c r="D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5">
        <f t="shared" si="702"/>
        <v>0</v>
      </c>
      <c r="G259" s="175"/>
      <c r="H259" s="175">
        <f t="shared" si="703"/>
        <v>0</v>
      </c>
      <c r="I259" s="175"/>
      <c r="J259" s="175">
        <f t="shared" si="704"/>
        <v>0</v>
      </c>
      <c r="K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5">
        <f t="shared" si="705"/>
        <v>0</v>
      </c>
      <c r="AF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5">
        <f t="shared" si="706"/>
        <v>0</v>
      </c>
      <c r="AJ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5">
        <f t="shared" si="707"/>
        <v>0</v>
      </c>
      <c r="AN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5">
        <f t="shared" si="708"/>
        <v>0</v>
      </c>
      <c r="AR259" s="175">
        <f t="shared" si="709"/>
        <v>0</v>
      </c>
    </row>
    <row r="260" spans="2:44" x14ac:dyDescent="0.25">
      <c r="B260" s="433" t="s">
        <v>396</v>
      </c>
      <c r="C260" s="180" t="s">
        <v>972</v>
      </c>
      <c r="D260" s="181">
        <f>SUM(D261:D266)</f>
        <v>0</v>
      </c>
      <c r="E260" s="181">
        <f>SUM(E261:E266)</f>
        <v>0</v>
      </c>
      <c r="F260" s="181">
        <f t="shared" si="622"/>
        <v>0</v>
      </c>
      <c r="G260" s="181">
        <f>SUM(G261:G266)</f>
        <v>0</v>
      </c>
      <c r="H260" s="181">
        <f t="shared" si="623"/>
        <v>0</v>
      </c>
      <c r="I260" s="181">
        <f>SUM(I261:I266)</f>
        <v>0</v>
      </c>
      <c r="J260" s="181">
        <f t="shared" si="624"/>
        <v>0</v>
      </c>
      <c r="K260" s="181">
        <f t="shared" ref="K260:AD260" si="710">SUM(K261:K266)</f>
        <v>0</v>
      </c>
      <c r="L260" s="181">
        <f t="shared" si="710"/>
        <v>0</v>
      </c>
      <c r="M260" s="181">
        <f t="shared" si="710"/>
        <v>0</v>
      </c>
      <c r="N260" s="181">
        <f t="shared" si="710"/>
        <v>0</v>
      </c>
      <c r="O260" s="181">
        <f t="shared" si="710"/>
        <v>0</v>
      </c>
      <c r="P260" s="181">
        <f t="shared" ref="P260:Q260" si="711">SUM(P261:P266)</f>
        <v>0</v>
      </c>
      <c r="Q260" s="181">
        <f t="shared" si="711"/>
        <v>0</v>
      </c>
      <c r="R260" s="181">
        <f t="shared" si="710"/>
        <v>0</v>
      </c>
      <c r="S260" s="181">
        <f t="shared" si="710"/>
        <v>0</v>
      </c>
      <c r="T260" s="181">
        <f t="shared" ref="T260" si="712">SUM(T261:T266)</f>
        <v>0</v>
      </c>
      <c r="U260" s="181">
        <f t="shared" si="710"/>
        <v>0</v>
      </c>
      <c r="V260" s="181">
        <f t="shared" si="710"/>
        <v>0</v>
      </c>
      <c r="W260" s="181">
        <f t="shared" ref="W260" si="713">SUM(W261:W266)</f>
        <v>0</v>
      </c>
      <c r="X260" s="181">
        <f t="shared" si="710"/>
        <v>0</v>
      </c>
      <c r="Y260" s="181">
        <f t="shared" ref="Y260:Z260" si="714">SUM(Y261:Y266)</f>
        <v>0</v>
      </c>
      <c r="Z260" s="181">
        <f t="shared" si="714"/>
        <v>0</v>
      </c>
      <c r="AA260" s="181">
        <f t="shared" si="710"/>
        <v>0</v>
      </c>
      <c r="AB260" s="181">
        <f t="shared" si="710"/>
        <v>0</v>
      </c>
      <c r="AC260" s="181">
        <f t="shared" si="710"/>
        <v>0</v>
      </c>
      <c r="AD260" s="181">
        <f t="shared" si="710"/>
        <v>0</v>
      </c>
      <c r="AE260" s="181">
        <f t="shared" si="628"/>
        <v>0</v>
      </c>
      <c r="AF260" s="181">
        <f>SUM(AF261:AF266)</f>
        <v>0</v>
      </c>
      <c r="AG260" s="181">
        <f>SUM(AG261:AG266)</f>
        <v>0</v>
      </c>
      <c r="AH260" s="181">
        <f>SUM(AH261:AH266)</f>
        <v>0</v>
      </c>
      <c r="AI260" s="181">
        <f t="shared" si="629"/>
        <v>0</v>
      </c>
      <c r="AJ260" s="181">
        <f>SUM(AJ261:AJ266)</f>
        <v>0</v>
      </c>
      <c r="AK260" s="181">
        <f>SUM(AK261:AK266)</f>
        <v>0</v>
      </c>
      <c r="AL260" s="181">
        <f>SUM(AL261:AL266)</f>
        <v>0</v>
      </c>
      <c r="AM260" s="181">
        <f t="shared" si="630"/>
        <v>0</v>
      </c>
      <c r="AN260" s="181">
        <f>SUM(AN261:AN266)</f>
        <v>0</v>
      </c>
      <c r="AO260" s="181">
        <f>SUM(AO261:AO266)</f>
        <v>0</v>
      </c>
      <c r="AP260" s="181">
        <f>SUM(AP261:AP266)</f>
        <v>0</v>
      </c>
      <c r="AQ260" s="181">
        <f t="shared" si="631"/>
        <v>0</v>
      </c>
      <c r="AR260" s="181">
        <f t="shared" si="632"/>
        <v>0</v>
      </c>
    </row>
    <row r="261" spans="2:44" x14ac:dyDescent="0.25">
      <c r="B261" s="430" t="s">
        <v>397</v>
      </c>
      <c r="C261" s="174" t="s">
        <v>973</v>
      </c>
      <c r="D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5">
        <f t="shared" si="622"/>
        <v>0</v>
      </c>
      <c r="G261" s="175"/>
      <c r="H261" s="175">
        <f t="shared" si="623"/>
        <v>0</v>
      </c>
      <c r="I261" s="175"/>
      <c r="J261" s="175">
        <f t="shared" si="624"/>
        <v>0</v>
      </c>
      <c r="K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5">
        <f t="shared" si="628"/>
        <v>0</v>
      </c>
      <c r="AF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5">
        <f t="shared" si="629"/>
        <v>0</v>
      </c>
      <c r="AJ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5">
        <f t="shared" si="630"/>
        <v>0</v>
      </c>
      <c r="AN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5">
        <f t="shared" si="631"/>
        <v>0</v>
      </c>
      <c r="AR261" s="175">
        <f t="shared" si="632"/>
        <v>0</v>
      </c>
    </row>
    <row r="262" spans="2:44" x14ac:dyDescent="0.25">
      <c r="B262" s="430" t="s">
        <v>398</v>
      </c>
      <c r="C262" s="174" t="s">
        <v>974</v>
      </c>
      <c r="D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5">
        <f t="shared" si="622"/>
        <v>0</v>
      </c>
      <c r="G262" s="175"/>
      <c r="H262" s="175">
        <f t="shared" si="623"/>
        <v>0</v>
      </c>
      <c r="I262" s="175"/>
      <c r="J262" s="175">
        <f t="shared" si="624"/>
        <v>0</v>
      </c>
      <c r="K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5">
        <f t="shared" si="628"/>
        <v>0</v>
      </c>
      <c r="AF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5">
        <f t="shared" si="629"/>
        <v>0</v>
      </c>
      <c r="AJ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5">
        <f t="shared" si="630"/>
        <v>0</v>
      </c>
      <c r="AN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5">
        <f t="shared" si="631"/>
        <v>0</v>
      </c>
      <c r="AR262" s="175">
        <f t="shared" si="632"/>
        <v>0</v>
      </c>
    </row>
    <row r="263" spans="2:44" x14ac:dyDescent="0.25">
      <c r="B263" s="430" t="s">
        <v>399</v>
      </c>
      <c r="C263" s="174" t="s">
        <v>975</v>
      </c>
      <c r="D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5">
        <f t="shared" si="622"/>
        <v>0</v>
      </c>
      <c r="G263" s="175"/>
      <c r="H263" s="175">
        <f t="shared" si="623"/>
        <v>0</v>
      </c>
      <c r="I263" s="175"/>
      <c r="J263" s="175">
        <f t="shared" si="624"/>
        <v>0</v>
      </c>
      <c r="K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5">
        <f t="shared" si="628"/>
        <v>0</v>
      </c>
      <c r="AF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5">
        <f t="shared" si="629"/>
        <v>0</v>
      </c>
      <c r="AJ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5">
        <f t="shared" si="630"/>
        <v>0</v>
      </c>
      <c r="AN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5">
        <f t="shared" si="631"/>
        <v>0</v>
      </c>
      <c r="AR263" s="175">
        <f t="shared" si="632"/>
        <v>0</v>
      </c>
    </row>
    <row r="264" spans="2:44" x14ac:dyDescent="0.25">
      <c r="B264" s="430" t="s">
        <v>400</v>
      </c>
      <c r="C264" s="174" t="s">
        <v>976</v>
      </c>
      <c r="D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5">
        <f t="shared" ref="F264:F266" si="715">D264+E264</f>
        <v>0</v>
      </c>
      <c r="G264" s="175"/>
      <c r="H264" s="175">
        <f t="shared" ref="H264:H266" si="716">F264-G264</f>
        <v>0</v>
      </c>
      <c r="I264" s="175"/>
      <c r="J264" s="175">
        <f t="shared" ref="J264:J266" si="717">F264-I264</f>
        <v>0</v>
      </c>
      <c r="K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5">
        <f t="shared" ref="AE264:AE266" si="718">AB264+AC264+AD264</f>
        <v>0</v>
      </c>
      <c r="AF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5">
        <f t="shared" ref="AI264:AI266" si="719">AF264+AG264+AH264</f>
        <v>0</v>
      </c>
      <c r="AJ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5">
        <f t="shared" ref="AM264:AM266" si="720">AJ264+AK264+AL264</f>
        <v>0</v>
      </c>
      <c r="AN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5">
        <f t="shared" ref="AQ264:AQ266" si="721">AN264+AO264+AP264</f>
        <v>0</v>
      </c>
      <c r="AR264" s="175">
        <f t="shared" ref="AR264:AR266" si="722">AE264+AI264+AM264+AQ264</f>
        <v>0</v>
      </c>
    </row>
    <row r="265" spans="2:44" x14ac:dyDescent="0.25">
      <c r="B265" s="430" t="s">
        <v>401</v>
      </c>
      <c r="C265" s="174" t="s">
        <v>977</v>
      </c>
      <c r="D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5">
        <f t="shared" si="715"/>
        <v>0</v>
      </c>
      <c r="G265" s="175"/>
      <c r="H265" s="175">
        <f t="shared" si="716"/>
        <v>0</v>
      </c>
      <c r="I265" s="175"/>
      <c r="J265" s="175">
        <f t="shared" si="717"/>
        <v>0</v>
      </c>
      <c r="K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5">
        <f t="shared" si="718"/>
        <v>0</v>
      </c>
      <c r="AF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5">
        <f t="shared" si="719"/>
        <v>0</v>
      </c>
      <c r="AJ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5">
        <f t="shared" si="720"/>
        <v>0</v>
      </c>
      <c r="AN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5">
        <f t="shared" si="721"/>
        <v>0</v>
      </c>
      <c r="AR265" s="175">
        <f t="shared" si="722"/>
        <v>0</v>
      </c>
    </row>
    <row r="266" spans="2:44" x14ac:dyDescent="0.25">
      <c r="B266" s="430" t="s">
        <v>402</v>
      </c>
      <c r="C266" s="174" t="s">
        <v>978</v>
      </c>
      <c r="D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5">
        <f t="shared" si="715"/>
        <v>0</v>
      </c>
      <c r="G266" s="175"/>
      <c r="H266" s="175">
        <f t="shared" si="716"/>
        <v>0</v>
      </c>
      <c r="I266" s="175"/>
      <c r="J266" s="175">
        <f t="shared" si="717"/>
        <v>0</v>
      </c>
      <c r="K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5">
        <f t="shared" si="718"/>
        <v>0</v>
      </c>
      <c r="AF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5">
        <f t="shared" si="719"/>
        <v>0</v>
      </c>
      <c r="AJ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5">
        <f t="shared" si="720"/>
        <v>0</v>
      </c>
      <c r="AN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5">
        <f t="shared" si="721"/>
        <v>0</v>
      </c>
      <c r="AR266" s="175">
        <f t="shared" si="722"/>
        <v>0</v>
      </c>
    </row>
    <row r="267" spans="2:44" x14ac:dyDescent="0.25">
      <c r="B267" s="433" t="s">
        <v>403</v>
      </c>
      <c r="C267" s="180" t="s">
        <v>979</v>
      </c>
      <c r="D267" s="181">
        <f>SUM(D268:D311)</f>
        <v>12048</v>
      </c>
      <c r="E267" s="181">
        <f>SUM(E268:E311)</f>
        <v>34486</v>
      </c>
      <c r="F267" s="181">
        <f t="shared" si="622"/>
        <v>46534</v>
      </c>
      <c r="G267" s="181">
        <f>SUM(G268:G311)</f>
        <v>0</v>
      </c>
      <c r="H267" s="181">
        <f t="shared" si="623"/>
        <v>46534</v>
      </c>
      <c r="I267" s="181">
        <f>SUM(I268:I311)</f>
        <v>0</v>
      </c>
      <c r="J267" s="181">
        <f t="shared" si="624"/>
        <v>46534</v>
      </c>
      <c r="K267" s="181">
        <f t="shared" ref="K267:AD267" si="723">SUM(K268:K311)</f>
        <v>0</v>
      </c>
      <c r="L267" s="181">
        <f t="shared" si="723"/>
        <v>30533</v>
      </c>
      <c r="M267" s="181">
        <f t="shared" si="723"/>
        <v>0</v>
      </c>
      <c r="N267" s="181">
        <f t="shared" si="723"/>
        <v>0</v>
      </c>
      <c r="O267" s="181">
        <f t="shared" si="723"/>
        <v>0</v>
      </c>
      <c r="P267" s="181">
        <f t="shared" ref="P267:Q267" si="724">SUM(P268:P311)</f>
        <v>17406</v>
      </c>
      <c r="Q267" s="181">
        <f t="shared" si="724"/>
        <v>0</v>
      </c>
      <c r="R267" s="181">
        <f t="shared" si="723"/>
        <v>0</v>
      </c>
      <c r="S267" s="181">
        <f t="shared" si="723"/>
        <v>0</v>
      </c>
      <c r="T267" s="181">
        <f t="shared" ref="T267" si="725">SUM(T268:T311)</f>
        <v>0</v>
      </c>
      <c r="U267" s="181">
        <f t="shared" si="723"/>
        <v>0</v>
      </c>
      <c r="V267" s="181">
        <f t="shared" si="723"/>
        <v>0</v>
      </c>
      <c r="W267" s="181">
        <f t="shared" ref="W267" si="726">SUM(W268:W311)</f>
        <v>0</v>
      </c>
      <c r="X267" s="181">
        <f t="shared" si="723"/>
        <v>0</v>
      </c>
      <c r="Y267" s="181">
        <f t="shared" ref="Y267:Z267" si="727">SUM(Y268:Y311)</f>
        <v>0</v>
      </c>
      <c r="Z267" s="181">
        <f t="shared" si="727"/>
        <v>0</v>
      </c>
      <c r="AA267" s="181">
        <f t="shared" si="723"/>
        <v>0</v>
      </c>
      <c r="AB267" s="181">
        <f t="shared" si="723"/>
        <v>0</v>
      </c>
      <c r="AC267" s="181">
        <f t="shared" si="723"/>
        <v>0</v>
      </c>
      <c r="AD267" s="181">
        <f t="shared" si="723"/>
        <v>6051</v>
      </c>
      <c r="AE267" s="181">
        <f t="shared" si="628"/>
        <v>6051</v>
      </c>
      <c r="AF267" s="181">
        <f>SUM(AF268:AF311)</f>
        <v>4911</v>
      </c>
      <c r="AG267" s="181">
        <f>SUM(AG268:AG311)</f>
        <v>7053</v>
      </c>
      <c r="AH267" s="181">
        <f>SUM(AH268:AH311)</f>
        <v>1219</v>
      </c>
      <c r="AI267" s="181">
        <f t="shared" si="629"/>
        <v>13183</v>
      </c>
      <c r="AJ267" s="181">
        <f>SUM(AJ268:AJ311)</f>
        <v>4951</v>
      </c>
      <c r="AK267" s="181">
        <f>SUM(AK268:AK311)</f>
        <v>11047</v>
      </c>
      <c r="AL267" s="181">
        <f>SUM(AL268:AL311)</f>
        <v>2237</v>
      </c>
      <c r="AM267" s="181">
        <f t="shared" si="630"/>
        <v>18235</v>
      </c>
      <c r="AN267" s="181">
        <f>SUM(AN268:AN311)</f>
        <v>10460</v>
      </c>
      <c r="AO267" s="181">
        <f>SUM(AO268:AO311)</f>
        <v>10</v>
      </c>
      <c r="AP267" s="181">
        <f>SUM(AP268:AP311)</f>
        <v>0</v>
      </c>
      <c r="AQ267" s="181">
        <f t="shared" si="631"/>
        <v>10470</v>
      </c>
      <c r="AR267" s="181">
        <f t="shared" si="632"/>
        <v>47939</v>
      </c>
    </row>
    <row r="268" spans="2:44" x14ac:dyDescent="0.25">
      <c r="B268" s="430" t="s">
        <v>404</v>
      </c>
      <c r="C268" s="174" t="s">
        <v>980</v>
      </c>
      <c r="D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5">
        <f t="shared" si="622"/>
        <v>0</v>
      </c>
      <c r="G268" s="175"/>
      <c r="H268" s="175">
        <f t="shared" si="623"/>
        <v>0</v>
      </c>
      <c r="I268" s="175"/>
      <c r="J268" s="175">
        <f t="shared" si="624"/>
        <v>0</v>
      </c>
      <c r="K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5">
        <f t="shared" si="628"/>
        <v>0</v>
      </c>
      <c r="AF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5">
        <f t="shared" si="629"/>
        <v>0</v>
      </c>
      <c r="AJ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5">
        <f t="shared" si="630"/>
        <v>0</v>
      </c>
      <c r="AN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5">
        <f t="shared" si="631"/>
        <v>0</v>
      </c>
      <c r="AR268" s="175">
        <f t="shared" si="632"/>
        <v>0</v>
      </c>
    </row>
    <row r="269" spans="2:44" x14ac:dyDescent="0.25">
      <c r="B269" s="430" t="s">
        <v>405</v>
      </c>
      <c r="C269" s="174" t="s">
        <v>981</v>
      </c>
      <c r="D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5">
        <f t="shared" ref="F269:F300" si="728">D269+E269</f>
        <v>0</v>
      </c>
      <c r="G269" s="175"/>
      <c r="H269" s="175">
        <f t="shared" ref="H269:H300" si="729">F269-G269</f>
        <v>0</v>
      </c>
      <c r="I269" s="175"/>
      <c r="J269" s="175">
        <f t="shared" ref="J269:J300" si="730">F269-I269</f>
        <v>0</v>
      </c>
      <c r="K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5">
        <f t="shared" ref="AE269:AE300" si="731">AB269+AC269+AD269</f>
        <v>0</v>
      </c>
      <c r="AF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5">
        <f t="shared" ref="AI269:AI300" si="732">AF269+AG269+AH269</f>
        <v>0</v>
      </c>
      <c r="AJ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5">
        <f t="shared" ref="AM269:AM300" si="733">AJ269+AK269+AL269</f>
        <v>0</v>
      </c>
      <c r="AN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5">
        <f t="shared" ref="AQ269:AQ300" si="734">AN269+AO269+AP269</f>
        <v>0</v>
      </c>
      <c r="AR269" s="175">
        <f t="shared" ref="AR269:AR300" si="735">AE269+AI269+AM269+AQ269</f>
        <v>0</v>
      </c>
    </row>
    <row r="270" spans="2:44" x14ac:dyDescent="0.25">
      <c r="B270" s="430" t="s">
        <v>406</v>
      </c>
      <c r="C270" s="174" t="s">
        <v>982</v>
      </c>
      <c r="D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5">
        <f t="shared" si="728"/>
        <v>0</v>
      </c>
      <c r="G270" s="175"/>
      <c r="H270" s="175">
        <f t="shared" si="729"/>
        <v>0</v>
      </c>
      <c r="I270" s="175"/>
      <c r="J270" s="175">
        <f t="shared" si="730"/>
        <v>0</v>
      </c>
      <c r="K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5">
        <f t="shared" si="731"/>
        <v>0</v>
      </c>
      <c r="AF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5">
        <f t="shared" si="732"/>
        <v>0</v>
      </c>
      <c r="AJ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5">
        <f t="shared" si="733"/>
        <v>0</v>
      </c>
      <c r="AN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5">
        <f t="shared" si="734"/>
        <v>0</v>
      </c>
      <c r="AR270" s="175">
        <f t="shared" si="735"/>
        <v>0</v>
      </c>
    </row>
    <row r="271" spans="2:44" x14ac:dyDescent="0.25">
      <c r="B271" s="430" t="s">
        <v>407</v>
      </c>
      <c r="C271" s="174" t="s">
        <v>983</v>
      </c>
      <c r="D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5">
        <f t="shared" si="728"/>
        <v>0</v>
      </c>
      <c r="G271" s="175"/>
      <c r="H271" s="175">
        <f t="shared" si="729"/>
        <v>0</v>
      </c>
      <c r="I271" s="175"/>
      <c r="J271" s="175">
        <f t="shared" si="730"/>
        <v>0</v>
      </c>
      <c r="K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5">
        <f t="shared" si="731"/>
        <v>0</v>
      </c>
      <c r="AF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5">
        <f t="shared" si="732"/>
        <v>0</v>
      </c>
      <c r="AJ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5">
        <f t="shared" si="733"/>
        <v>0</v>
      </c>
      <c r="AN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5">
        <f t="shared" si="734"/>
        <v>0</v>
      </c>
      <c r="AR271" s="175">
        <f t="shared" si="735"/>
        <v>0</v>
      </c>
    </row>
    <row r="272" spans="2:44" x14ac:dyDescent="0.25">
      <c r="B272" s="430" t="s">
        <v>408</v>
      </c>
      <c r="C272" s="174" t="s">
        <v>984</v>
      </c>
      <c r="D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5">
        <f t="shared" si="728"/>
        <v>0</v>
      </c>
      <c r="G272" s="175"/>
      <c r="H272" s="175">
        <f t="shared" si="729"/>
        <v>0</v>
      </c>
      <c r="I272" s="175"/>
      <c r="J272" s="175">
        <f t="shared" si="730"/>
        <v>0</v>
      </c>
      <c r="K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5">
        <f t="shared" si="731"/>
        <v>0</v>
      </c>
      <c r="AF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5">
        <f t="shared" si="732"/>
        <v>0</v>
      </c>
      <c r="AJ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5">
        <f t="shared" si="733"/>
        <v>0</v>
      </c>
      <c r="AN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5">
        <f t="shared" si="734"/>
        <v>0</v>
      </c>
      <c r="AR272" s="175">
        <f t="shared" si="735"/>
        <v>0</v>
      </c>
    </row>
    <row r="273" spans="2:44" x14ac:dyDescent="0.25">
      <c r="B273" s="430" t="s">
        <v>409</v>
      </c>
      <c r="C273" s="174" t="s">
        <v>985</v>
      </c>
      <c r="D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5">
        <f t="shared" si="728"/>
        <v>0</v>
      </c>
      <c r="G273" s="175"/>
      <c r="H273" s="175">
        <f t="shared" si="729"/>
        <v>0</v>
      </c>
      <c r="I273" s="175"/>
      <c r="J273" s="175">
        <f t="shared" si="730"/>
        <v>0</v>
      </c>
      <c r="K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5">
        <f t="shared" si="731"/>
        <v>0</v>
      </c>
      <c r="AF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5">
        <f t="shared" si="732"/>
        <v>0</v>
      </c>
      <c r="AJ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5">
        <f t="shared" si="733"/>
        <v>0</v>
      </c>
      <c r="AN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5">
        <f t="shared" si="734"/>
        <v>0</v>
      </c>
      <c r="AR273" s="175">
        <f t="shared" si="735"/>
        <v>0</v>
      </c>
    </row>
    <row r="274" spans="2:44" x14ac:dyDescent="0.25">
      <c r="B274" s="430" t="s">
        <v>410</v>
      </c>
      <c r="C274" s="174" t="s">
        <v>986</v>
      </c>
      <c r="D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5">
        <f t="shared" si="728"/>
        <v>0</v>
      </c>
      <c r="G274" s="175"/>
      <c r="H274" s="175">
        <f t="shared" si="729"/>
        <v>0</v>
      </c>
      <c r="I274" s="175"/>
      <c r="J274" s="175">
        <f t="shared" si="730"/>
        <v>0</v>
      </c>
      <c r="K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5">
        <f t="shared" si="731"/>
        <v>0</v>
      </c>
      <c r="AF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5">
        <f t="shared" si="732"/>
        <v>0</v>
      </c>
      <c r="AJ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5">
        <f t="shared" si="733"/>
        <v>0</v>
      </c>
      <c r="AN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5">
        <f t="shared" si="734"/>
        <v>0</v>
      </c>
      <c r="AR274" s="175">
        <f t="shared" si="735"/>
        <v>0</v>
      </c>
    </row>
    <row r="275" spans="2:44" x14ac:dyDescent="0.25">
      <c r="B275" s="430" t="s">
        <v>411</v>
      </c>
      <c r="C275" s="174" t="s">
        <v>987</v>
      </c>
      <c r="D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5">
        <f t="shared" si="728"/>
        <v>0</v>
      </c>
      <c r="G275" s="175"/>
      <c r="H275" s="175">
        <f t="shared" si="729"/>
        <v>0</v>
      </c>
      <c r="I275" s="175"/>
      <c r="J275" s="175">
        <f t="shared" si="730"/>
        <v>0</v>
      </c>
      <c r="K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5">
        <f t="shared" si="731"/>
        <v>0</v>
      </c>
      <c r="AF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5">
        <f t="shared" si="732"/>
        <v>0</v>
      </c>
      <c r="AJ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5">
        <f t="shared" si="733"/>
        <v>0</v>
      </c>
      <c r="AN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5">
        <f t="shared" si="734"/>
        <v>0</v>
      </c>
      <c r="AR275" s="175">
        <f t="shared" si="735"/>
        <v>0</v>
      </c>
    </row>
    <row r="276" spans="2:44" x14ac:dyDescent="0.25">
      <c r="B276" s="430" t="s">
        <v>412</v>
      </c>
      <c r="C276" s="174" t="s">
        <v>988</v>
      </c>
      <c r="D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5">
        <f t="shared" si="728"/>
        <v>0</v>
      </c>
      <c r="G276" s="175"/>
      <c r="H276" s="175">
        <f t="shared" si="729"/>
        <v>0</v>
      </c>
      <c r="I276" s="175"/>
      <c r="J276" s="175">
        <f t="shared" si="730"/>
        <v>0</v>
      </c>
      <c r="K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5">
        <f t="shared" si="731"/>
        <v>0</v>
      </c>
      <c r="AF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5">
        <f t="shared" si="732"/>
        <v>0</v>
      </c>
      <c r="AJ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5">
        <f t="shared" si="733"/>
        <v>0</v>
      </c>
      <c r="AN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5">
        <f t="shared" si="734"/>
        <v>0</v>
      </c>
      <c r="AR276" s="175">
        <f t="shared" si="735"/>
        <v>0</v>
      </c>
    </row>
    <row r="277" spans="2:44" x14ac:dyDescent="0.25">
      <c r="B277" s="430" t="s">
        <v>413</v>
      </c>
      <c r="C277" s="174" t="s">
        <v>989</v>
      </c>
      <c r="D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34100</v>
      </c>
      <c r="F277" s="175">
        <f t="shared" si="728"/>
        <v>46100</v>
      </c>
      <c r="G277" s="175"/>
      <c r="H277" s="175">
        <f t="shared" si="729"/>
        <v>46100</v>
      </c>
      <c r="I277" s="175"/>
      <c r="J277" s="175">
        <f t="shared" si="730"/>
        <v>46100</v>
      </c>
      <c r="K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30500</v>
      </c>
      <c r="M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Q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277" s="175">
        <f t="shared" si="731"/>
        <v>6000</v>
      </c>
      <c r="AF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v>
      </c>
      <c r="AG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H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I277" s="175">
        <f t="shared" si="732"/>
        <v>13100</v>
      </c>
      <c r="AJ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v>
      </c>
      <c r="AK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L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v>
      </c>
      <c r="AM277" s="175">
        <f t="shared" si="733"/>
        <v>18000</v>
      </c>
      <c r="AN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O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5">
        <f t="shared" si="734"/>
        <v>10400</v>
      </c>
      <c r="AR277" s="175">
        <f t="shared" si="735"/>
        <v>47500</v>
      </c>
    </row>
    <row r="278" spans="2:44" x14ac:dyDescent="0.25">
      <c r="B278" s="430" t="s">
        <v>414</v>
      </c>
      <c r="C278" s="174" t="s">
        <v>990</v>
      </c>
      <c r="D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5">
        <f t="shared" si="728"/>
        <v>0</v>
      </c>
      <c r="G278" s="175"/>
      <c r="H278" s="175">
        <f t="shared" si="729"/>
        <v>0</v>
      </c>
      <c r="I278" s="175"/>
      <c r="J278" s="175">
        <f t="shared" si="730"/>
        <v>0</v>
      </c>
      <c r="K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5">
        <f t="shared" si="731"/>
        <v>0</v>
      </c>
      <c r="AF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5">
        <f t="shared" si="732"/>
        <v>0</v>
      </c>
      <c r="AJ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5">
        <f t="shared" si="733"/>
        <v>0</v>
      </c>
      <c r="AN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5">
        <f t="shared" si="734"/>
        <v>0</v>
      </c>
      <c r="AR278" s="175">
        <f t="shared" si="735"/>
        <v>0</v>
      </c>
    </row>
    <row r="279" spans="2:44" x14ac:dyDescent="0.25">
      <c r="B279" s="430" t="s">
        <v>415</v>
      </c>
      <c r="C279" s="174" t="s">
        <v>991</v>
      </c>
      <c r="D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5">
        <f t="shared" si="728"/>
        <v>0</v>
      </c>
      <c r="G279" s="175"/>
      <c r="H279" s="175">
        <f t="shared" si="729"/>
        <v>0</v>
      </c>
      <c r="I279" s="175"/>
      <c r="J279" s="175">
        <f t="shared" si="730"/>
        <v>0</v>
      </c>
      <c r="K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5">
        <f t="shared" si="731"/>
        <v>0</v>
      </c>
      <c r="AF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5">
        <f t="shared" si="732"/>
        <v>0</v>
      </c>
      <c r="AJ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5">
        <f t="shared" si="733"/>
        <v>0</v>
      </c>
      <c r="AN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5">
        <f t="shared" si="734"/>
        <v>0</v>
      </c>
      <c r="AR279" s="175">
        <f t="shared" si="735"/>
        <v>0</v>
      </c>
    </row>
    <row r="280" spans="2:44" x14ac:dyDescent="0.25">
      <c r="B280" s="430" t="s">
        <v>416</v>
      </c>
      <c r="C280" s="174" t="s">
        <v>992</v>
      </c>
      <c r="D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5">
        <f t="shared" si="728"/>
        <v>0</v>
      </c>
      <c r="G280" s="175"/>
      <c r="H280" s="175">
        <f t="shared" si="729"/>
        <v>0</v>
      </c>
      <c r="I280" s="175"/>
      <c r="J280" s="175">
        <f t="shared" si="730"/>
        <v>0</v>
      </c>
      <c r="K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5">
        <f t="shared" si="731"/>
        <v>0</v>
      </c>
      <c r="AF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5">
        <f t="shared" si="732"/>
        <v>0</v>
      </c>
      <c r="AJ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5">
        <f t="shared" si="733"/>
        <v>0</v>
      </c>
      <c r="AN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5">
        <f t="shared" si="734"/>
        <v>0</v>
      </c>
      <c r="AR280" s="175">
        <f t="shared" si="735"/>
        <v>0</v>
      </c>
    </row>
    <row r="281" spans="2:44" x14ac:dyDescent="0.25">
      <c r="B281" s="430" t="s">
        <v>417</v>
      </c>
      <c r="C281" s="174" t="s">
        <v>993</v>
      </c>
      <c r="D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5">
        <f t="shared" si="728"/>
        <v>0</v>
      </c>
      <c r="G281" s="175"/>
      <c r="H281" s="175">
        <f t="shared" si="729"/>
        <v>0</v>
      </c>
      <c r="I281" s="175"/>
      <c r="J281" s="175">
        <f t="shared" si="730"/>
        <v>0</v>
      </c>
      <c r="K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5">
        <f t="shared" si="731"/>
        <v>0</v>
      </c>
      <c r="AF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5">
        <f t="shared" si="732"/>
        <v>0</v>
      </c>
      <c r="AJ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5">
        <f t="shared" si="733"/>
        <v>0</v>
      </c>
      <c r="AN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5">
        <f t="shared" si="734"/>
        <v>0</v>
      </c>
      <c r="AR281" s="175">
        <f t="shared" si="735"/>
        <v>0</v>
      </c>
    </row>
    <row r="282" spans="2:44" x14ac:dyDescent="0.25">
      <c r="B282" s="430" t="s">
        <v>418</v>
      </c>
      <c r="C282" s="174" t="s">
        <v>994</v>
      </c>
      <c r="D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5">
        <f t="shared" si="728"/>
        <v>0</v>
      </c>
      <c r="G282" s="175"/>
      <c r="H282" s="175">
        <f t="shared" si="729"/>
        <v>0</v>
      </c>
      <c r="I282" s="175"/>
      <c r="J282" s="175">
        <f t="shared" si="730"/>
        <v>0</v>
      </c>
      <c r="K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5">
        <f t="shared" si="731"/>
        <v>0</v>
      </c>
      <c r="AF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5">
        <f t="shared" si="732"/>
        <v>0</v>
      </c>
      <c r="AJ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5">
        <f t="shared" si="733"/>
        <v>0</v>
      </c>
      <c r="AN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5">
        <f t="shared" si="734"/>
        <v>0</v>
      </c>
      <c r="AR282" s="175">
        <f t="shared" si="735"/>
        <v>0</v>
      </c>
    </row>
    <row r="283" spans="2:44" x14ac:dyDescent="0.25">
      <c r="B283" s="430" t="s">
        <v>419</v>
      </c>
      <c r="C283" s="174" t="s">
        <v>995</v>
      </c>
      <c r="D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5">
        <f t="shared" si="728"/>
        <v>0</v>
      </c>
      <c r="G283" s="175"/>
      <c r="H283" s="175">
        <f t="shared" si="729"/>
        <v>0</v>
      </c>
      <c r="I283" s="175"/>
      <c r="J283" s="175">
        <f t="shared" si="730"/>
        <v>0</v>
      </c>
      <c r="K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5">
        <f t="shared" si="731"/>
        <v>0</v>
      </c>
      <c r="AF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5">
        <f t="shared" si="732"/>
        <v>0</v>
      </c>
      <c r="AJ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5">
        <f t="shared" si="733"/>
        <v>0</v>
      </c>
      <c r="AN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5">
        <f t="shared" si="734"/>
        <v>0</v>
      </c>
      <c r="AR283" s="175">
        <f t="shared" si="735"/>
        <v>0</v>
      </c>
    </row>
    <row r="284" spans="2:44" x14ac:dyDescent="0.25">
      <c r="B284" s="430" t="s">
        <v>420</v>
      </c>
      <c r="C284" s="174" t="s">
        <v>996</v>
      </c>
      <c r="D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v>
      </c>
      <c r="E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386</v>
      </c>
      <c r="F284" s="175">
        <f t="shared" si="728"/>
        <v>434</v>
      </c>
      <c r="G284" s="175"/>
      <c r="H284" s="175">
        <f t="shared" si="729"/>
        <v>434</v>
      </c>
      <c r="I284" s="175"/>
      <c r="J284" s="175">
        <f t="shared" si="730"/>
        <v>434</v>
      </c>
      <c r="K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v>
      </c>
      <c r="M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406</v>
      </c>
      <c r="Q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v>
      </c>
      <c r="AE284" s="175">
        <f t="shared" si="731"/>
        <v>51</v>
      </c>
      <c r="AF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v>
      </c>
      <c r="AG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v>
      </c>
      <c r="AH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v>
      </c>
      <c r="AI284" s="175">
        <f t="shared" si="732"/>
        <v>83</v>
      </c>
      <c r="AJ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v>
      </c>
      <c r="AK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v>
      </c>
      <c r="AL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v>
      </c>
      <c r="AM284" s="175">
        <f t="shared" si="733"/>
        <v>235</v>
      </c>
      <c r="AN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O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v>
      </c>
      <c r="AP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5">
        <f t="shared" si="734"/>
        <v>70</v>
      </c>
      <c r="AR284" s="175">
        <f t="shared" si="735"/>
        <v>439</v>
      </c>
    </row>
    <row r="285" spans="2:44" x14ac:dyDescent="0.25">
      <c r="B285" s="430" t="s">
        <v>421</v>
      </c>
      <c r="C285" s="174" t="s">
        <v>997</v>
      </c>
      <c r="D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5">
        <f t="shared" si="728"/>
        <v>0</v>
      </c>
      <c r="G285" s="175"/>
      <c r="H285" s="175">
        <f t="shared" si="729"/>
        <v>0</v>
      </c>
      <c r="I285" s="175"/>
      <c r="J285" s="175">
        <f t="shared" si="730"/>
        <v>0</v>
      </c>
      <c r="K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5">
        <f t="shared" si="731"/>
        <v>0</v>
      </c>
      <c r="AF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5">
        <f t="shared" si="732"/>
        <v>0</v>
      </c>
      <c r="AJ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5">
        <f t="shared" si="733"/>
        <v>0</v>
      </c>
      <c r="AN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5">
        <f t="shared" si="734"/>
        <v>0</v>
      </c>
      <c r="AR285" s="175">
        <f t="shared" si="735"/>
        <v>0</v>
      </c>
    </row>
    <row r="286" spans="2:44" x14ac:dyDescent="0.25">
      <c r="B286" s="430" t="s">
        <v>422</v>
      </c>
      <c r="C286" s="174" t="s">
        <v>998</v>
      </c>
      <c r="D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5">
        <f t="shared" si="728"/>
        <v>0</v>
      </c>
      <c r="G286" s="175"/>
      <c r="H286" s="175">
        <f t="shared" si="729"/>
        <v>0</v>
      </c>
      <c r="I286" s="175"/>
      <c r="J286" s="175">
        <f t="shared" si="730"/>
        <v>0</v>
      </c>
      <c r="K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5">
        <f t="shared" si="731"/>
        <v>0</v>
      </c>
      <c r="AF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5">
        <f t="shared" si="732"/>
        <v>0</v>
      </c>
      <c r="AJ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5">
        <f t="shared" si="733"/>
        <v>0</v>
      </c>
      <c r="AN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5">
        <f t="shared" si="734"/>
        <v>0</v>
      </c>
      <c r="AR286" s="175">
        <f t="shared" si="735"/>
        <v>0</v>
      </c>
    </row>
    <row r="287" spans="2:44" x14ac:dyDescent="0.25">
      <c r="B287" s="430" t="s">
        <v>423</v>
      </c>
      <c r="C287" s="174" t="s">
        <v>999</v>
      </c>
      <c r="D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5">
        <f t="shared" si="728"/>
        <v>0</v>
      </c>
      <c r="G287" s="175"/>
      <c r="H287" s="175">
        <f t="shared" si="729"/>
        <v>0</v>
      </c>
      <c r="I287" s="175"/>
      <c r="J287" s="175">
        <f t="shared" si="730"/>
        <v>0</v>
      </c>
      <c r="K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5">
        <f t="shared" si="731"/>
        <v>0</v>
      </c>
      <c r="AF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5">
        <f t="shared" si="732"/>
        <v>0</v>
      </c>
      <c r="AJ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5">
        <f t="shared" si="733"/>
        <v>0</v>
      </c>
      <c r="AN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5">
        <f t="shared" si="734"/>
        <v>0</v>
      </c>
      <c r="AR287" s="175">
        <f t="shared" si="735"/>
        <v>0</v>
      </c>
    </row>
    <row r="288" spans="2:44" x14ac:dyDescent="0.25">
      <c r="B288" s="430" t="s">
        <v>424</v>
      </c>
      <c r="C288" s="174" t="s">
        <v>1000</v>
      </c>
      <c r="D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5">
        <f t="shared" si="728"/>
        <v>0</v>
      </c>
      <c r="G288" s="175"/>
      <c r="H288" s="175">
        <f t="shared" si="729"/>
        <v>0</v>
      </c>
      <c r="I288" s="175"/>
      <c r="J288" s="175">
        <f t="shared" si="730"/>
        <v>0</v>
      </c>
      <c r="K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5">
        <f t="shared" si="731"/>
        <v>0</v>
      </c>
      <c r="AF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5">
        <f t="shared" si="732"/>
        <v>0</v>
      </c>
      <c r="AJ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5">
        <f t="shared" si="733"/>
        <v>0</v>
      </c>
      <c r="AN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5">
        <f t="shared" si="734"/>
        <v>0</v>
      </c>
      <c r="AR288" s="175">
        <f t="shared" si="735"/>
        <v>0</v>
      </c>
    </row>
    <row r="289" spans="2:44" x14ac:dyDescent="0.25">
      <c r="B289" s="430" t="s">
        <v>425</v>
      </c>
      <c r="C289" s="174" t="s">
        <v>997</v>
      </c>
      <c r="D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5">
        <f t="shared" si="728"/>
        <v>0</v>
      </c>
      <c r="G289" s="175"/>
      <c r="H289" s="175">
        <f t="shared" si="729"/>
        <v>0</v>
      </c>
      <c r="I289" s="175"/>
      <c r="J289" s="175">
        <f t="shared" si="730"/>
        <v>0</v>
      </c>
      <c r="K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5">
        <f t="shared" si="731"/>
        <v>0</v>
      </c>
      <c r="AF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5">
        <f t="shared" si="732"/>
        <v>0</v>
      </c>
      <c r="AJ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5">
        <f t="shared" si="733"/>
        <v>0</v>
      </c>
      <c r="AN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5">
        <f t="shared" si="734"/>
        <v>0</v>
      </c>
      <c r="AR289" s="175">
        <f t="shared" si="735"/>
        <v>0</v>
      </c>
    </row>
    <row r="290" spans="2:44" x14ac:dyDescent="0.25">
      <c r="B290" s="430" t="s">
        <v>426</v>
      </c>
      <c r="C290" s="174" t="s">
        <v>1001</v>
      </c>
      <c r="D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5">
        <f t="shared" si="728"/>
        <v>0</v>
      </c>
      <c r="G290" s="175"/>
      <c r="H290" s="175">
        <f t="shared" si="729"/>
        <v>0</v>
      </c>
      <c r="I290" s="175"/>
      <c r="J290" s="175">
        <f t="shared" si="730"/>
        <v>0</v>
      </c>
      <c r="K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5">
        <f t="shared" si="731"/>
        <v>0</v>
      </c>
      <c r="AF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5">
        <f t="shared" si="732"/>
        <v>0</v>
      </c>
      <c r="AJ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5">
        <f t="shared" si="733"/>
        <v>0</v>
      </c>
      <c r="AN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5">
        <f t="shared" si="734"/>
        <v>0</v>
      </c>
      <c r="AR290" s="175">
        <f t="shared" si="735"/>
        <v>0</v>
      </c>
    </row>
    <row r="291" spans="2:44" x14ac:dyDescent="0.25">
      <c r="B291" s="430" t="s">
        <v>427</v>
      </c>
      <c r="C291" s="174" t="s">
        <v>1002</v>
      </c>
      <c r="D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5">
        <f t="shared" si="728"/>
        <v>0</v>
      </c>
      <c r="G291" s="175"/>
      <c r="H291" s="175">
        <f t="shared" si="729"/>
        <v>0</v>
      </c>
      <c r="I291" s="175"/>
      <c r="J291" s="175">
        <f t="shared" si="730"/>
        <v>0</v>
      </c>
      <c r="K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5">
        <f t="shared" si="731"/>
        <v>0</v>
      </c>
      <c r="AF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5">
        <f t="shared" si="732"/>
        <v>0</v>
      </c>
      <c r="AJ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5">
        <f t="shared" si="733"/>
        <v>0</v>
      </c>
      <c r="AN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5">
        <f t="shared" si="734"/>
        <v>0</v>
      </c>
      <c r="AR291" s="175">
        <f t="shared" si="735"/>
        <v>0</v>
      </c>
    </row>
    <row r="292" spans="2:44" x14ac:dyDescent="0.25">
      <c r="B292" s="430" t="s">
        <v>428</v>
      </c>
      <c r="C292" s="174" t="s">
        <v>1003</v>
      </c>
      <c r="D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5">
        <f t="shared" si="728"/>
        <v>0</v>
      </c>
      <c r="G292" s="175"/>
      <c r="H292" s="175">
        <f t="shared" si="729"/>
        <v>0</v>
      </c>
      <c r="I292" s="175"/>
      <c r="J292" s="175">
        <f t="shared" si="730"/>
        <v>0</v>
      </c>
      <c r="K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5">
        <f t="shared" si="731"/>
        <v>0</v>
      </c>
      <c r="AF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5">
        <f t="shared" si="732"/>
        <v>0</v>
      </c>
      <c r="AJ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5">
        <f t="shared" si="733"/>
        <v>0</v>
      </c>
      <c r="AN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5">
        <f t="shared" si="734"/>
        <v>0</v>
      </c>
      <c r="AR292" s="175">
        <f t="shared" si="735"/>
        <v>0</v>
      </c>
    </row>
    <row r="293" spans="2:44" x14ac:dyDescent="0.25">
      <c r="B293" s="430" t="s">
        <v>429</v>
      </c>
      <c r="C293" s="174" t="s">
        <v>1004</v>
      </c>
      <c r="D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5">
        <f t="shared" si="728"/>
        <v>0</v>
      </c>
      <c r="G293" s="175"/>
      <c r="H293" s="175">
        <f t="shared" si="729"/>
        <v>0</v>
      </c>
      <c r="I293" s="175"/>
      <c r="J293" s="175">
        <f t="shared" si="730"/>
        <v>0</v>
      </c>
      <c r="K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5">
        <f t="shared" si="731"/>
        <v>0</v>
      </c>
      <c r="AF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5">
        <f t="shared" si="732"/>
        <v>0</v>
      </c>
      <c r="AJ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5">
        <f t="shared" si="733"/>
        <v>0</v>
      </c>
      <c r="AN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5">
        <f t="shared" si="734"/>
        <v>0</v>
      </c>
      <c r="AR293" s="175">
        <f t="shared" si="735"/>
        <v>0</v>
      </c>
    </row>
    <row r="294" spans="2:44" x14ac:dyDescent="0.25">
      <c r="B294" s="430" t="s">
        <v>430</v>
      </c>
      <c r="C294" s="174" t="s">
        <v>1005</v>
      </c>
      <c r="D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5">
        <f t="shared" si="728"/>
        <v>0</v>
      </c>
      <c r="G294" s="175"/>
      <c r="H294" s="175">
        <f t="shared" si="729"/>
        <v>0</v>
      </c>
      <c r="I294" s="175"/>
      <c r="J294" s="175">
        <f t="shared" si="730"/>
        <v>0</v>
      </c>
      <c r="K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5">
        <f t="shared" si="731"/>
        <v>0</v>
      </c>
      <c r="AF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5">
        <f t="shared" si="732"/>
        <v>0</v>
      </c>
      <c r="AJ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5">
        <f t="shared" si="733"/>
        <v>0</v>
      </c>
      <c r="AN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5">
        <f t="shared" si="734"/>
        <v>0</v>
      </c>
      <c r="AR294" s="175">
        <f t="shared" si="735"/>
        <v>0</v>
      </c>
    </row>
    <row r="295" spans="2:44" x14ac:dyDescent="0.25">
      <c r="B295" s="430" t="s">
        <v>431</v>
      </c>
      <c r="C295" s="174" t="s">
        <v>1006</v>
      </c>
      <c r="D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5">
        <f t="shared" si="728"/>
        <v>0</v>
      </c>
      <c r="G295" s="175"/>
      <c r="H295" s="175">
        <f t="shared" si="729"/>
        <v>0</v>
      </c>
      <c r="I295" s="175"/>
      <c r="J295" s="175">
        <f t="shared" si="730"/>
        <v>0</v>
      </c>
      <c r="K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5">
        <f t="shared" si="731"/>
        <v>0</v>
      </c>
      <c r="AF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5">
        <f t="shared" si="732"/>
        <v>0</v>
      </c>
      <c r="AJ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5">
        <f t="shared" si="733"/>
        <v>0</v>
      </c>
      <c r="AN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5">
        <f t="shared" si="734"/>
        <v>0</v>
      </c>
      <c r="AR295" s="175">
        <f t="shared" si="735"/>
        <v>0</v>
      </c>
    </row>
    <row r="296" spans="2:44" x14ac:dyDescent="0.25">
      <c r="B296" s="430" t="s">
        <v>432</v>
      </c>
      <c r="C296" s="174" t="s">
        <v>1007</v>
      </c>
      <c r="D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5">
        <f t="shared" si="728"/>
        <v>0</v>
      </c>
      <c r="G296" s="175"/>
      <c r="H296" s="175">
        <f t="shared" si="729"/>
        <v>0</v>
      </c>
      <c r="I296" s="175"/>
      <c r="J296" s="175">
        <f t="shared" si="730"/>
        <v>0</v>
      </c>
      <c r="K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5">
        <f t="shared" si="731"/>
        <v>0</v>
      </c>
      <c r="AF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5">
        <f t="shared" si="732"/>
        <v>0</v>
      </c>
      <c r="AJ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5">
        <f t="shared" si="733"/>
        <v>0</v>
      </c>
      <c r="AN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5">
        <f t="shared" si="734"/>
        <v>0</v>
      </c>
      <c r="AR296" s="175">
        <f t="shared" si="735"/>
        <v>0</v>
      </c>
    </row>
    <row r="297" spans="2:44" x14ac:dyDescent="0.25">
      <c r="B297" s="430" t="s">
        <v>433</v>
      </c>
      <c r="C297" s="174" t="s">
        <v>1008</v>
      </c>
      <c r="D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5">
        <f t="shared" si="728"/>
        <v>0</v>
      </c>
      <c r="G297" s="175"/>
      <c r="H297" s="175">
        <f t="shared" si="729"/>
        <v>0</v>
      </c>
      <c r="I297" s="175"/>
      <c r="J297" s="175">
        <f t="shared" si="730"/>
        <v>0</v>
      </c>
      <c r="K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5">
        <f t="shared" si="731"/>
        <v>0</v>
      </c>
      <c r="AF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5">
        <f t="shared" si="732"/>
        <v>0</v>
      </c>
      <c r="AJ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5">
        <f t="shared" si="733"/>
        <v>0</v>
      </c>
      <c r="AN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5">
        <f t="shared" si="734"/>
        <v>0</v>
      </c>
      <c r="AR297" s="175">
        <f t="shared" si="735"/>
        <v>0</v>
      </c>
    </row>
    <row r="298" spans="2:44" x14ac:dyDescent="0.25">
      <c r="B298" s="430" t="s">
        <v>434</v>
      </c>
      <c r="C298" s="174" t="s">
        <v>1009</v>
      </c>
      <c r="D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5">
        <f t="shared" si="728"/>
        <v>0</v>
      </c>
      <c r="G298" s="175"/>
      <c r="H298" s="175">
        <f t="shared" si="729"/>
        <v>0</v>
      </c>
      <c r="I298" s="175"/>
      <c r="J298" s="175">
        <f t="shared" si="730"/>
        <v>0</v>
      </c>
      <c r="K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5">
        <f t="shared" si="731"/>
        <v>0</v>
      </c>
      <c r="AF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5">
        <f t="shared" si="732"/>
        <v>0</v>
      </c>
      <c r="AJ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5">
        <f t="shared" si="733"/>
        <v>0</v>
      </c>
      <c r="AN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5">
        <f t="shared" si="734"/>
        <v>0</v>
      </c>
      <c r="AR298" s="175">
        <f t="shared" si="735"/>
        <v>0</v>
      </c>
    </row>
    <row r="299" spans="2:44" x14ac:dyDescent="0.25">
      <c r="B299" s="430" t="s">
        <v>435</v>
      </c>
      <c r="C299" s="174" t="s">
        <v>1010</v>
      </c>
      <c r="D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5">
        <f t="shared" si="728"/>
        <v>0</v>
      </c>
      <c r="G299" s="175"/>
      <c r="H299" s="175">
        <f t="shared" si="729"/>
        <v>0</v>
      </c>
      <c r="I299" s="175"/>
      <c r="J299" s="175">
        <f t="shared" si="730"/>
        <v>0</v>
      </c>
      <c r="K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5">
        <f t="shared" si="731"/>
        <v>0</v>
      </c>
      <c r="AF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5">
        <f t="shared" si="732"/>
        <v>0</v>
      </c>
      <c r="AJ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5">
        <f t="shared" si="733"/>
        <v>0</v>
      </c>
      <c r="AN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5">
        <f t="shared" si="734"/>
        <v>0</v>
      </c>
      <c r="AR299" s="175">
        <f t="shared" si="735"/>
        <v>0</v>
      </c>
    </row>
    <row r="300" spans="2:44" x14ac:dyDescent="0.25">
      <c r="B300" s="430" t="s">
        <v>436</v>
      </c>
      <c r="C300" s="174" t="s">
        <v>1011</v>
      </c>
      <c r="D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5">
        <f t="shared" si="728"/>
        <v>0</v>
      </c>
      <c r="G300" s="175"/>
      <c r="H300" s="175">
        <f t="shared" si="729"/>
        <v>0</v>
      </c>
      <c r="I300" s="175"/>
      <c r="J300" s="175">
        <f t="shared" si="730"/>
        <v>0</v>
      </c>
      <c r="K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5">
        <f t="shared" si="731"/>
        <v>0</v>
      </c>
      <c r="AF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5">
        <f t="shared" si="732"/>
        <v>0</v>
      </c>
      <c r="AJ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5">
        <f t="shared" si="733"/>
        <v>0</v>
      </c>
      <c r="AN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5">
        <f t="shared" si="734"/>
        <v>0</v>
      </c>
      <c r="AR300" s="175">
        <f t="shared" si="735"/>
        <v>0</v>
      </c>
    </row>
    <row r="301" spans="2:44" x14ac:dyDescent="0.25">
      <c r="B301" s="430" t="s">
        <v>437</v>
      </c>
      <c r="C301" s="174" t="s">
        <v>1012</v>
      </c>
      <c r="D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5">
        <f t="shared" si="622"/>
        <v>0</v>
      </c>
      <c r="G301" s="175"/>
      <c r="H301" s="175">
        <f t="shared" si="623"/>
        <v>0</v>
      </c>
      <c r="I301" s="175"/>
      <c r="J301" s="175">
        <f t="shared" si="624"/>
        <v>0</v>
      </c>
      <c r="K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5">
        <f t="shared" si="628"/>
        <v>0</v>
      </c>
      <c r="AF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5">
        <f t="shared" si="629"/>
        <v>0</v>
      </c>
      <c r="AJ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5">
        <f t="shared" si="630"/>
        <v>0</v>
      </c>
      <c r="AN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5">
        <f t="shared" si="631"/>
        <v>0</v>
      </c>
      <c r="AR301" s="175">
        <f t="shared" si="632"/>
        <v>0</v>
      </c>
    </row>
    <row r="302" spans="2:44" x14ac:dyDescent="0.25">
      <c r="B302" s="430" t="s">
        <v>438</v>
      </c>
      <c r="C302" s="174" t="s">
        <v>1013</v>
      </c>
      <c r="D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5">
        <f t="shared" si="622"/>
        <v>0</v>
      </c>
      <c r="G302" s="175"/>
      <c r="H302" s="175">
        <f t="shared" si="623"/>
        <v>0</v>
      </c>
      <c r="I302" s="175"/>
      <c r="J302" s="175">
        <f t="shared" si="624"/>
        <v>0</v>
      </c>
      <c r="K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5">
        <f t="shared" si="628"/>
        <v>0</v>
      </c>
      <c r="AF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5">
        <f t="shared" si="629"/>
        <v>0</v>
      </c>
      <c r="AJ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5">
        <f t="shared" si="630"/>
        <v>0</v>
      </c>
      <c r="AN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5">
        <f t="shared" si="631"/>
        <v>0</v>
      </c>
      <c r="AR302" s="175">
        <f t="shared" si="632"/>
        <v>0</v>
      </c>
    </row>
    <row r="303" spans="2:44" x14ac:dyDescent="0.25">
      <c r="B303" s="430" t="s">
        <v>439</v>
      </c>
      <c r="C303" s="174" t="s">
        <v>1014</v>
      </c>
      <c r="D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5">
        <f t="shared" si="622"/>
        <v>0</v>
      </c>
      <c r="G303" s="175"/>
      <c r="H303" s="175">
        <f t="shared" si="623"/>
        <v>0</v>
      </c>
      <c r="I303" s="175"/>
      <c r="J303" s="175">
        <f t="shared" si="624"/>
        <v>0</v>
      </c>
      <c r="K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5">
        <f t="shared" si="628"/>
        <v>0</v>
      </c>
      <c r="AF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5">
        <f t="shared" si="629"/>
        <v>0</v>
      </c>
      <c r="AJ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5">
        <f t="shared" si="630"/>
        <v>0</v>
      </c>
      <c r="AN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5">
        <f t="shared" si="631"/>
        <v>0</v>
      </c>
      <c r="AR303" s="175">
        <f t="shared" si="632"/>
        <v>0</v>
      </c>
    </row>
    <row r="304" spans="2:44" x14ac:dyDescent="0.25">
      <c r="B304" s="430" t="s">
        <v>440</v>
      </c>
      <c r="C304" s="174" t="s">
        <v>1015</v>
      </c>
      <c r="D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5">
        <f t="shared" si="622"/>
        <v>0</v>
      </c>
      <c r="G304" s="175"/>
      <c r="H304" s="175">
        <f t="shared" si="623"/>
        <v>0</v>
      </c>
      <c r="I304" s="175"/>
      <c r="J304" s="175">
        <f t="shared" si="624"/>
        <v>0</v>
      </c>
      <c r="K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5">
        <f t="shared" si="628"/>
        <v>0</v>
      </c>
      <c r="AF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5">
        <f t="shared" si="629"/>
        <v>0</v>
      </c>
      <c r="AJ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5">
        <f t="shared" si="630"/>
        <v>0</v>
      </c>
      <c r="AN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5">
        <f t="shared" si="631"/>
        <v>0</v>
      </c>
      <c r="AR304" s="175">
        <f t="shared" si="632"/>
        <v>0</v>
      </c>
    </row>
    <row r="305" spans="2:44" x14ac:dyDescent="0.25">
      <c r="B305" s="430" t="s">
        <v>441</v>
      </c>
      <c r="C305" s="174" t="s">
        <v>1016</v>
      </c>
      <c r="D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5">
        <f t="shared" si="622"/>
        <v>0</v>
      </c>
      <c r="G305" s="175"/>
      <c r="H305" s="175">
        <f t="shared" si="623"/>
        <v>0</v>
      </c>
      <c r="I305" s="175"/>
      <c r="J305" s="175">
        <f t="shared" si="624"/>
        <v>0</v>
      </c>
      <c r="K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5">
        <f t="shared" si="628"/>
        <v>0</v>
      </c>
      <c r="AF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5">
        <f t="shared" si="629"/>
        <v>0</v>
      </c>
      <c r="AJ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5">
        <f t="shared" si="630"/>
        <v>0</v>
      </c>
      <c r="AN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5">
        <f t="shared" si="631"/>
        <v>0</v>
      </c>
      <c r="AR305" s="175">
        <f t="shared" si="632"/>
        <v>0</v>
      </c>
    </row>
    <row r="306" spans="2:44" x14ac:dyDescent="0.25">
      <c r="B306" s="430" t="s">
        <v>442</v>
      </c>
      <c r="C306" s="174" t="s">
        <v>1017</v>
      </c>
      <c r="D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5">
        <f t="shared" si="622"/>
        <v>0</v>
      </c>
      <c r="G306" s="175"/>
      <c r="H306" s="175">
        <f t="shared" si="623"/>
        <v>0</v>
      </c>
      <c r="I306" s="175"/>
      <c r="J306" s="175">
        <f t="shared" si="624"/>
        <v>0</v>
      </c>
      <c r="K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5">
        <f t="shared" si="628"/>
        <v>0</v>
      </c>
      <c r="AF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5">
        <f t="shared" si="629"/>
        <v>0</v>
      </c>
      <c r="AJ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5">
        <f t="shared" si="630"/>
        <v>0</v>
      </c>
      <c r="AN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5">
        <f t="shared" si="631"/>
        <v>0</v>
      </c>
      <c r="AR306" s="175">
        <f t="shared" si="632"/>
        <v>0</v>
      </c>
    </row>
    <row r="307" spans="2:44" x14ac:dyDescent="0.25">
      <c r="B307" s="430" t="s">
        <v>443</v>
      </c>
      <c r="C307" s="174" t="s">
        <v>1018</v>
      </c>
      <c r="D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5">
        <f t="shared" si="622"/>
        <v>0</v>
      </c>
      <c r="G307" s="175"/>
      <c r="H307" s="175">
        <f t="shared" si="623"/>
        <v>0</v>
      </c>
      <c r="I307" s="175"/>
      <c r="J307" s="175">
        <f t="shared" si="624"/>
        <v>0</v>
      </c>
      <c r="K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5">
        <f t="shared" si="628"/>
        <v>0</v>
      </c>
      <c r="AF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5">
        <f t="shared" si="629"/>
        <v>0</v>
      </c>
      <c r="AJ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5">
        <f t="shared" si="630"/>
        <v>0</v>
      </c>
      <c r="AN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5">
        <f t="shared" si="631"/>
        <v>0</v>
      </c>
      <c r="AR307" s="175">
        <f t="shared" si="632"/>
        <v>0</v>
      </c>
    </row>
    <row r="308" spans="2:44" x14ac:dyDescent="0.25">
      <c r="B308" s="430" t="s">
        <v>444</v>
      </c>
      <c r="C308" s="174" t="s">
        <v>1019</v>
      </c>
      <c r="D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5">
        <f t="shared" si="622"/>
        <v>0</v>
      </c>
      <c r="G308" s="175"/>
      <c r="H308" s="175">
        <f t="shared" si="623"/>
        <v>0</v>
      </c>
      <c r="I308" s="175"/>
      <c r="J308" s="175">
        <f t="shared" si="624"/>
        <v>0</v>
      </c>
      <c r="K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5">
        <f t="shared" si="628"/>
        <v>0</v>
      </c>
      <c r="AF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5">
        <f t="shared" si="629"/>
        <v>0</v>
      </c>
      <c r="AJ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5">
        <f t="shared" si="630"/>
        <v>0</v>
      </c>
      <c r="AN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5">
        <f t="shared" si="631"/>
        <v>0</v>
      </c>
      <c r="AR308" s="175">
        <f t="shared" si="632"/>
        <v>0</v>
      </c>
    </row>
    <row r="309" spans="2:44" x14ac:dyDescent="0.25">
      <c r="B309" s="430" t="s">
        <v>445</v>
      </c>
      <c r="C309" s="174" t="s">
        <v>1020</v>
      </c>
      <c r="D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5">
        <f t="shared" ref="F309:F311" si="736">D309+E309</f>
        <v>0</v>
      </c>
      <c r="G309" s="175"/>
      <c r="H309" s="175">
        <f t="shared" ref="H309:H311" si="737">F309-G309</f>
        <v>0</v>
      </c>
      <c r="I309" s="175"/>
      <c r="J309" s="175">
        <f t="shared" ref="J309:J311" si="738">F309-I309</f>
        <v>0</v>
      </c>
      <c r="K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5">
        <f t="shared" ref="AE309:AE311" si="739">AB309+AC309+AD309</f>
        <v>0</v>
      </c>
      <c r="AF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5">
        <f t="shared" ref="AI309:AI311" si="740">AF309+AG309+AH309</f>
        <v>0</v>
      </c>
      <c r="AJ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5">
        <f t="shared" ref="AM309:AM311" si="741">AJ309+AK309+AL309</f>
        <v>0</v>
      </c>
      <c r="AN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5">
        <f t="shared" ref="AQ309:AQ311" si="742">AN309+AO309+AP309</f>
        <v>0</v>
      </c>
      <c r="AR309" s="175">
        <f t="shared" ref="AR309:AR311" si="743">AE309+AI309+AM309+AQ309</f>
        <v>0</v>
      </c>
    </row>
    <row r="310" spans="2:44" x14ac:dyDescent="0.25">
      <c r="B310" s="430" t="s">
        <v>446</v>
      </c>
      <c r="C310" s="174" t="s">
        <v>1021</v>
      </c>
      <c r="D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5">
        <f t="shared" si="736"/>
        <v>0</v>
      </c>
      <c r="G310" s="175"/>
      <c r="H310" s="175">
        <f t="shared" si="737"/>
        <v>0</v>
      </c>
      <c r="I310" s="175"/>
      <c r="J310" s="175">
        <f t="shared" si="738"/>
        <v>0</v>
      </c>
      <c r="K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5">
        <f t="shared" si="739"/>
        <v>0</v>
      </c>
      <c r="AF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5">
        <f t="shared" si="740"/>
        <v>0</v>
      </c>
      <c r="AJ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5">
        <f t="shared" si="741"/>
        <v>0</v>
      </c>
      <c r="AN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5">
        <f t="shared" si="742"/>
        <v>0</v>
      </c>
      <c r="AR310" s="175">
        <f t="shared" si="743"/>
        <v>0</v>
      </c>
    </row>
    <row r="311" spans="2:44" x14ac:dyDescent="0.25">
      <c r="B311" s="430" t="s">
        <v>447</v>
      </c>
      <c r="C311" s="174" t="s">
        <v>1022</v>
      </c>
      <c r="D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5">
        <f t="shared" si="736"/>
        <v>0</v>
      </c>
      <c r="G311" s="175"/>
      <c r="H311" s="175">
        <f t="shared" si="737"/>
        <v>0</v>
      </c>
      <c r="I311" s="175"/>
      <c r="J311" s="175">
        <f t="shared" si="738"/>
        <v>0</v>
      </c>
      <c r="K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5">
        <f t="shared" si="739"/>
        <v>0</v>
      </c>
      <c r="AF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5">
        <f t="shared" si="740"/>
        <v>0</v>
      </c>
      <c r="AJ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5">
        <f t="shared" si="741"/>
        <v>0</v>
      </c>
      <c r="AN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5">
        <f t="shared" si="742"/>
        <v>0</v>
      </c>
      <c r="AR311" s="175">
        <f t="shared" si="743"/>
        <v>0</v>
      </c>
    </row>
    <row r="312" spans="2:44" x14ac:dyDescent="0.25">
      <c r="B312" s="433" t="s">
        <v>448</v>
      </c>
      <c r="C312" s="180" t="s">
        <v>1023</v>
      </c>
      <c r="D312" s="181">
        <f>SUM(D313:D326)</f>
        <v>7194</v>
      </c>
      <c r="E312" s="181">
        <f>SUM(E313:E326)</f>
        <v>163382.5</v>
      </c>
      <c r="F312" s="181">
        <f t="shared" si="622"/>
        <v>170576.5</v>
      </c>
      <c r="G312" s="181">
        <f>SUM(G313:G326)</f>
        <v>0</v>
      </c>
      <c r="H312" s="181">
        <f t="shared" si="623"/>
        <v>170576.5</v>
      </c>
      <c r="I312" s="181">
        <f>SUM(I313:I326)</f>
        <v>0</v>
      </c>
      <c r="J312" s="181">
        <f t="shared" si="624"/>
        <v>170576.5</v>
      </c>
      <c r="K312" s="181">
        <f t="shared" ref="K312:AD312" si="744">SUM(K313:K326)</f>
        <v>4000</v>
      </c>
      <c r="L312" s="181">
        <f t="shared" si="744"/>
        <v>5126</v>
      </c>
      <c r="M312" s="181">
        <f t="shared" si="744"/>
        <v>0</v>
      </c>
      <c r="N312" s="181">
        <f t="shared" si="744"/>
        <v>0</v>
      </c>
      <c r="O312" s="181">
        <f t="shared" si="744"/>
        <v>0</v>
      </c>
      <c r="P312" s="181">
        <f t="shared" ref="P312:Q312" si="745">SUM(P313:P326)</f>
        <v>78575.5</v>
      </c>
      <c r="Q312" s="181">
        <f t="shared" si="745"/>
        <v>0</v>
      </c>
      <c r="R312" s="181">
        <f t="shared" si="744"/>
        <v>0</v>
      </c>
      <c r="S312" s="181">
        <f t="shared" si="744"/>
        <v>0</v>
      </c>
      <c r="T312" s="181">
        <f t="shared" ref="T312" si="746">SUM(T313:T326)</f>
        <v>0</v>
      </c>
      <c r="U312" s="181">
        <f t="shared" si="744"/>
        <v>83410</v>
      </c>
      <c r="V312" s="181">
        <f t="shared" si="744"/>
        <v>0</v>
      </c>
      <c r="W312" s="181">
        <f t="shared" ref="W312" si="747">SUM(W313:W326)</f>
        <v>0</v>
      </c>
      <c r="X312" s="181">
        <f t="shared" si="744"/>
        <v>0</v>
      </c>
      <c r="Y312" s="181">
        <f t="shared" ref="Y312:Z312" si="748">SUM(Y313:Y326)</f>
        <v>0</v>
      </c>
      <c r="Z312" s="181">
        <f t="shared" si="748"/>
        <v>0</v>
      </c>
      <c r="AA312" s="181">
        <f t="shared" si="744"/>
        <v>0</v>
      </c>
      <c r="AB312" s="181">
        <f t="shared" si="744"/>
        <v>0</v>
      </c>
      <c r="AC312" s="181">
        <f t="shared" si="744"/>
        <v>73450</v>
      </c>
      <c r="AD312" s="181">
        <f t="shared" si="744"/>
        <v>13814</v>
      </c>
      <c r="AE312" s="181">
        <f t="shared" si="628"/>
        <v>87264</v>
      </c>
      <c r="AF312" s="181">
        <f>SUM(AF313:AF326)</f>
        <v>2149</v>
      </c>
      <c r="AG312" s="181">
        <f>SUM(AG313:AG326)</f>
        <v>1633</v>
      </c>
      <c r="AH312" s="181">
        <f>SUM(AH313:AH326)</f>
        <v>1152</v>
      </c>
      <c r="AI312" s="181">
        <f t="shared" si="629"/>
        <v>4934</v>
      </c>
      <c r="AJ312" s="181">
        <f>SUM(AJ313:AJ326)</f>
        <v>12187</v>
      </c>
      <c r="AK312" s="181">
        <f>SUM(AK313:AK326)</f>
        <v>58740</v>
      </c>
      <c r="AL312" s="181">
        <f>SUM(AL313:AL326)</f>
        <v>2769</v>
      </c>
      <c r="AM312" s="181">
        <f t="shared" si="630"/>
        <v>73696</v>
      </c>
      <c r="AN312" s="181">
        <f>SUM(AN313:AN326)</f>
        <v>4757.5</v>
      </c>
      <c r="AO312" s="181">
        <f>SUM(AO313:AO326)</f>
        <v>460</v>
      </c>
      <c r="AP312" s="181">
        <f>SUM(AP313:AP326)</f>
        <v>0</v>
      </c>
      <c r="AQ312" s="181">
        <f t="shared" si="631"/>
        <v>5217.5</v>
      </c>
      <c r="AR312" s="181">
        <f t="shared" si="632"/>
        <v>171111.5</v>
      </c>
    </row>
    <row r="313" spans="2:44" x14ac:dyDescent="0.25">
      <c r="B313" s="430" t="s">
        <v>449</v>
      </c>
      <c r="C313" s="174" t="s">
        <v>1024</v>
      </c>
      <c r="D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5">
        <f t="shared" si="622"/>
        <v>0</v>
      </c>
      <c r="G313" s="175"/>
      <c r="H313" s="175">
        <f t="shared" si="623"/>
        <v>0</v>
      </c>
      <c r="I313" s="175"/>
      <c r="J313" s="175">
        <f t="shared" si="624"/>
        <v>0</v>
      </c>
      <c r="K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5">
        <f t="shared" si="628"/>
        <v>0</v>
      </c>
      <c r="AF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5">
        <f t="shared" si="629"/>
        <v>0</v>
      </c>
      <c r="AJ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5">
        <f t="shared" si="630"/>
        <v>0</v>
      </c>
      <c r="AN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5">
        <f t="shared" si="631"/>
        <v>0</v>
      </c>
      <c r="AR313" s="175">
        <f t="shared" si="632"/>
        <v>0</v>
      </c>
    </row>
    <row r="314" spans="2:44" x14ac:dyDescent="0.25">
      <c r="B314" s="430" t="s">
        <v>450</v>
      </c>
      <c r="C314" s="174" t="s">
        <v>1025</v>
      </c>
      <c r="D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970.5</v>
      </c>
      <c r="F314" s="175">
        <f t="shared" si="622"/>
        <v>970.5</v>
      </c>
      <c r="G314" s="175"/>
      <c r="H314" s="175">
        <f t="shared" si="623"/>
        <v>970.5</v>
      </c>
      <c r="I314" s="175"/>
      <c r="J314" s="175">
        <f t="shared" si="624"/>
        <v>970.5</v>
      </c>
      <c r="K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970.5</v>
      </c>
      <c r="Q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5">
        <f t="shared" si="628"/>
        <v>0</v>
      </c>
      <c r="AF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407</v>
      </c>
      <c r="AH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I314" s="175">
        <f t="shared" si="629"/>
        <v>607</v>
      </c>
      <c r="AJ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5">
        <f t="shared" si="630"/>
        <v>0</v>
      </c>
      <c r="AN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208.5</v>
      </c>
      <c r="AO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v>
      </c>
      <c r="AP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5">
        <f t="shared" si="631"/>
        <v>363.5</v>
      </c>
      <c r="AR314" s="175">
        <f t="shared" si="632"/>
        <v>970.5</v>
      </c>
    </row>
    <row r="315" spans="2:44" x14ac:dyDescent="0.25">
      <c r="B315" s="430" t="s">
        <v>451</v>
      </c>
      <c r="C315" s="174" t="s">
        <v>1026</v>
      </c>
      <c r="D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5195</v>
      </c>
      <c r="E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42467</v>
      </c>
      <c r="F315" s="175">
        <f t="shared" si="622"/>
        <v>47662</v>
      </c>
      <c r="G315" s="175"/>
      <c r="H315" s="175">
        <f t="shared" si="623"/>
        <v>47662</v>
      </c>
      <c r="I315" s="175"/>
      <c r="J315" s="175">
        <f t="shared" si="624"/>
        <v>47662</v>
      </c>
      <c r="K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1085</v>
      </c>
      <c r="M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45187</v>
      </c>
      <c r="Q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v>
      </c>
      <c r="V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2035</v>
      </c>
      <c r="AE315" s="175">
        <f t="shared" si="628"/>
        <v>2035</v>
      </c>
      <c r="AF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395</v>
      </c>
      <c r="AG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v>
      </c>
      <c r="AH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517</v>
      </c>
      <c r="AI315" s="175">
        <f t="shared" si="629"/>
        <v>1119</v>
      </c>
      <c r="AJ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9595</v>
      </c>
      <c r="AK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33362</v>
      </c>
      <c r="AL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1086</v>
      </c>
      <c r="AM315" s="175">
        <f t="shared" si="630"/>
        <v>44043</v>
      </c>
      <c r="AN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v>
      </c>
      <c r="AO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v>
      </c>
      <c r="AP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5">
        <f t="shared" si="631"/>
        <v>775</v>
      </c>
      <c r="AR315" s="175">
        <f t="shared" si="632"/>
        <v>47972</v>
      </c>
    </row>
    <row r="316" spans="2:44" x14ac:dyDescent="0.25">
      <c r="B316" s="430" t="s">
        <v>452</v>
      </c>
      <c r="C316" s="174" t="s">
        <v>1027</v>
      </c>
      <c r="D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5">
        <f t="shared" si="622"/>
        <v>0</v>
      </c>
      <c r="G316" s="175"/>
      <c r="H316" s="175">
        <f t="shared" si="623"/>
        <v>0</v>
      </c>
      <c r="I316" s="175"/>
      <c r="J316" s="175">
        <f t="shared" si="624"/>
        <v>0</v>
      </c>
      <c r="K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5">
        <f t="shared" si="628"/>
        <v>0</v>
      </c>
      <c r="AF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5">
        <f t="shared" si="629"/>
        <v>0</v>
      </c>
      <c r="AJ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5">
        <f t="shared" si="630"/>
        <v>0</v>
      </c>
      <c r="AN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5">
        <f t="shared" si="631"/>
        <v>0</v>
      </c>
      <c r="AR316" s="175">
        <f t="shared" si="632"/>
        <v>0</v>
      </c>
    </row>
    <row r="317" spans="2:44" x14ac:dyDescent="0.25">
      <c r="B317" s="430" t="s">
        <v>453</v>
      </c>
      <c r="C317" s="174" t="s">
        <v>1028</v>
      </c>
      <c r="D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5">
        <f t="shared" si="622"/>
        <v>0</v>
      </c>
      <c r="G317" s="175"/>
      <c r="H317" s="175">
        <f t="shared" si="623"/>
        <v>0</v>
      </c>
      <c r="I317" s="175"/>
      <c r="J317" s="175">
        <f t="shared" si="624"/>
        <v>0</v>
      </c>
      <c r="K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5">
        <f t="shared" si="628"/>
        <v>0</v>
      </c>
      <c r="AF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5">
        <f t="shared" si="629"/>
        <v>0</v>
      </c>
      <c r="AJ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5">
        <f t="shared" si="630"/>
        <v>0</v>
      </c>
      <c r="AN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5">
        <f t="shared" si="631"/>
        <v>0</v>
      </c>
      <c r="AR317" s="175">
        <f t="shared" si="632"/>
        <v>0</v>
      </c>
    </row>
    <row r="318" spans="2:44" x14ac:dyDescent="0.25">
      <c r="B318" s="430" t="s">
        <v>454</v>
      </c>
      <c r="C318" s="174" t="s">
        <v>1029</v>
      </c>
      <c r="D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927</v>
      </c>
      <c r="E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19586</v>
      </c>
      <c r="F318" s="175">
        <f t="shared" ref="F318:F319" si="749">D318+E318</f>
        <v>20513</v>
      </c>
      <c r="G318" s="175"/>
      <c r="H318" s="175">
        <f t="shared" ref="H318:H319" si="750">F318-G318</f>
        <v>20513</v>
      </c>
      <c r="I318" s="175"/>
      <c r="J318" s="175">
        <f t="shared" ref="J318:J319" si="751">F318-I318</f>
        <v>20513</v>
      </c>
      <c r="K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M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13903</v>
      </c>
      <c r="Q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6010</v>
      </c>
      <c r="V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v>
      </c>
      <c r="AD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4779</v>
      </c>
      <c r="AE318" s="175">
        <f t="shared" ref="AE318:AE319" si="752">AB318+AC318+AD318</f>
        <v>7029</v>
      </c>
      <c r="AF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1754</v>
      </c>
      <c r="AG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1019</v>
      </c>
      <c r="AH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v>
      </c>
      <c r="AI318" s="175">
        <f t="shared" ref="AI318:AI319" si="753">AF318+AG318+AH318</f>
        <v>3133</v>
      </c>
      <c r="AJ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1092</v>
      </c>
      <c r="AK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5806</v>
      </c>
      <c r="AL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1683</v>
      </c>
      <c r="AM318" s="175">
        <f t="shared" ref="AM318:AM319" si="754">AJ318+AK318+AL318</f>
        <v>8581</v>
      </c>
      <c r="AN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1770</v>
      </c>
      <c r="AO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P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5">
        <f t="shared" ref="AQ318:AQ319" si="755">AN318+AO318+AP318</f>
        <v>1920</v>
      </c>
      <c r="AR318" s="175">
        <f t="shared" ref="AR318:AR319" si="756">AE318+AI318+AM318+AQ318</f>
        <v>20663</v>
      </c>
    </row>
    <row r="319" spans="2:44" x14ac:dyDescent="0.25">
      <c r="B319" s="430" t="s">
        <v>455</v>
      </c>
      <c r="C319" s="174" t="s">
        <v>1030</v>
      </c>
      <c r="D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5">
        <f t="shared" si="749"/>
        <v>0</v>
      </c>
      <c r="G319" s="175"/>
      <c r="H319" s="175">
        <f t="shared" si="750"/>
        <v>0</v>
      </c>
      <c r="I319" s="175"/>
      <c r="J319" s="175">
        <f t="shared" si="751"/>
        <v>0</v>
      </c>
      <c r="K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5">
        <f t="shared" si="752"/>
        <v>0</v>
      </c>
      <c r="AF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5">
        <f t="shared" si="753"/>
        <v>0</v>
      </c>
      <c r="AJ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5">
        <f t="shared" si="754"/>
        <v>0</v>
      </c>
      <c r="AN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5">
        <f t="shared" si="755"/>
        <v>0</v>
      </c>
      <c r="AR319" s="175">
        <f t="shared" si="756"/>
        <v>0</v>
      </c>
    </row>
    <row r="320" spans="2:44" x14ac:dyDescent="0.25">
      <c r="B320" s="430" t="s">
        <v>456</v>
      </c>
      <c r="C320" s="174" t="s">
        <v>1031</v>
      </c>
      <c r="D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5">
        <f t="shared" ref="F320:F323" si="757">D320+E320</f>
        <v>0</v>
      </c>
      <c r="G320" s="175"/>
      <c r="H320" s="175">
        <f t="shared" ref="H320:H323" si="758">F320-G320</f>
        <v>0</v>
      </c>
      <c r="I320" s="175"/>
      <c r="J320" s="175">
        <f t="shared" ref="J320:J323" si="759">F320-I320</f>
        <v>0</v>
      </c>
      <c r="K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5">
        <f t="shared" ref="AE320:AE323" si="760">AB320+AC320+AD320</f>
        <v>0</v>
      </c>
      <c r="AF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5">
        <f t="shared" ref="AI320:AI323" si="761">AF320+AG320+AH320</f>
        <v>0</v>
      </c>
      <c r="AJ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5">
        <f t="shared" ref="AM320:AM323" si="762">AJ320+AK320+AL320</f>
        <v>0</v>
      </c>
      <c r="AN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5">
        <f t="shared" ref="AQ320:AQ323" si="763">AN320+AO320+AP320</f>
        <v>0</v>
      </c>
      <c r="AR320" s="175">
        <f t="shared" ref="AR320:AR323" si="764">AE320+AI320+AM320+AQ320</f>
        <v>0</v>
      </c>
    </row>
    <row r="321" spans="2:44" x14ac:dyDescent="0.25">
      <c r="B321" s="430" t="s">
        <v>457</v>
      </c>
      <c r="C321" s="174" t="s">
        <v>1032</v>
      </c>
      <c r="D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5">
        <f t="shared" si="757"/>
        <v>0</v>
      </c>
      <c r="G321" s="175"/>
      <c r="H321" s="175">
        <f t="shared" si="758"/>
        <v>0</v>
      </c>
      <c r="I321" s="175"/>
      <c r="J321" s="175">
        <f t="shared" si="759"/>
        <v>0</v>
      </c>
      <c r="K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5">
        <f t="shared" si="760"/>
        <v>0</v>
      </c>
      <c r="AF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5">
        <f t="shared" si="761"/>
        <v>0</v>
      </c>
      <c r="AJ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5">
        <f t="shared" si="762"/>
        <v>0</v>
      </c>
      <c r="AN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5">
        <f t="shared" si="763"/>
        <v>0</v>
      </c>
      <c r="AR321" s="175">
        <f t="shared" si="764"/>
        <v>0</v>
      </c>
    </row>
    <row r="322" spans="2:44" x14ac:dyDescent="0.25">
      <c r="B322" s="430" t="s">
        <v>458</v>
      </c>
      <c r="C322" s="174" t="s">
        <v>1033</v>
      </c>
      <c r="D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1072</v>
      </c>
      <c r="E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100359</v>
      </c>
      <c r="F322" s="175">
        <f t="shared" si="757"/>
        <v>101431</v>
      </c>
      <c r="G322" s="175"/>
      <c r="H322" s="175">
        <f t="shared" si="758"/>
        <v>101431</v>
      </c>
      <c r="I322" s="175"/>
      <c r="J322" s="175">
        <f t="shared" si="759"/>
        <v>101431</v>
      </c>
      <c r="K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L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3291</v>
      </c>
      <c r="M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18515</v>
      </c>
      <c r="Q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75700</v>
      </c>
      <c r="V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71200</v>
      </c>
      <c r="AD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E322" s="175">
        <f t="shared" si="760"/>
        <v>78200</v>
      </c>
      <c r="AF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v>
      </c>
      <c r="AI322" s="175">
        <f t="shared" si="761"/>
        <v>75</v>
      </c>
      <c r="AJ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K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19572</v>
      </c>
      <c r="AL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5">
        <f t="shared" si="762"/>
        <v>21072</v>
      </c>
      <c r="AN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2159</v>
      </c>
      <c r="AO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5">
        <f t="shared" si="763"/>
        <v>2159</v>
      </c>
      <c r="AR322" s="175">
        <f t="shared" si="764"/>
        <v>101506</v>
      </c>
    </row>
    <row r="323" spans="2:44" x14ac:dyDescent="0.25">
      <c r="B323" s="430" t="s">
        <v>459</v>
      </c>
      <c r="C323" s="174" t="s">
        <v>1034</v>
      </c>
      <c r="D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5">
        <f t="shared" si="757"/>
        <v>0</v>
      </c>
      <c r="G323" s="175"/>
      <c r="H323" s="175">
        <f t="shared" si="758"/>
        <v>0</v>
      </c>
      <c r="I323" s="175"/>
      <c r="J323" s="175">
        <f t="shared" si="759"/>
        <v>0</v>
      </c>
      <c r="K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5">
        <f t="shared" si="760"/>
        <v>0</v>
      </c>
      <c r="AF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5">
        <f t="shared" si="761"/>
        <v>0</v>
      </c>
      <c r="AJ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5">
        <f t="shared" si="762"/>
        <v>0</v>
      </c>
      <c r="AN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5">
        <f t="shared" si="763"/>
        <v>0</v>
      </c>
      <c r="AR323" s="175">
        <f t="shared" si="764"/>
        <v>0</v>
      </c>
    </row>
    <row r="324" spans="2:44" x14ac:dyDescent="0.25">
      <c r="B324" s="430" t="s">
        <v>460</v>
      </c>
      <c r="C324" s="174" t="s">
        <v>1035</v>
      </c>
      <c r="D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5">
        <f t="shared" si="622"/>
        <v>0</v>
      </c>
      <c r="G324" s="175"/>
      <c r="H324" s="175">
        <f t="shared" si="623"/>
        <v>0</v>
      </c>
      <c r="I324" s="175"/>
      <c r="J324" s="175">
        <f t="shared" si="624"/>
        <v>0</v>
      </c>
      <c r="K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5">
        <f t="shared" si="628"/>
        <v>0</v>
      </c>
      <c r="AF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5">
        <f t="shared" si="629"/>
        <v>0</v>
      </c>
      <c r="AJ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5">
        <f t="shared" si="630"/>
        <v>0</v>
      </c>
      <c r="AN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5">
        <f t="shared" si="631"/>
        <v>0</v>
      </c>
      <c r="AR324" s="175">
        <f t="shared" si="632"/>
        <v>0</v>
      </c>
    </row>
    <row r="325" spans="2:44" x14ac:dyDescent="0.25">
      <c r="B325" s="430" t="s">
        <v>461</v>
      </c>
      <c r="C325" s="174" t="s">
        <v>1036</v>
      </c>
      <c r="D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5">
        <f t="shared" ref="F325" si="765">D325+E325</f>
        <v>0</v>
      </c>
      <c r="G325" s="175"/>
      <c r="H325" s="175">
        <f t="shared" ref="H325" si="766">F325-G325</f>
        <v>0</v>
      </c>
      <c r="I325" s="175"/>
      <c r="J325" s="175">
        <f t="shared" ref="J325" si="767">F325-I325</f>
        <v>0</v>
      </c>
      <c r="K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5">
        <f t="shared" ref="AE325" si="768">AB325+AC325+AD325</f>
        <v>0</v>
      </c>
      <c r="AF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5">
        <f t="shared" ref="AI325" si="769">AF325+AG325+AH325</f>
        <v>0</v>
      </c>
      <c r="AJ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5">
        <f t="shared" ref="AM325" si="770">AJ325+AK325+AL325</f>
        <v>0</v>
      </c>
      <c r="AN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5">
        <f t="shared" ref="AQ325" si="771">AN325+AO325+AP325</f>
        <v>0</v>
      </c>
      <c r="AR325" s="175">
        <f t="shared" ref="AR325" si="772">AE325+AI325+AM325+AQ325</f>
        <v>0</v>
      </c>
    </row>
    <row r="326" spans="2:44" x14ac:dyDescent="0.25">
      <c r="B326" s="430" t="s">
        <v>462</v>
      </c>
      <c r="C326" s="174" t="s">
        <v>1037</v>
      </c>
      <c r="D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5">
        <f t="shared" ref="F326" si="773">D326+E326</f>
        <v>0</v>
      </c>
      <c r="G326" s="175"/>
      <c r="H326" s="175">
        <f t="shared" ref="H326" si="774">F326-G326</f>
        <v>0</v>
      </c>
      <c r="I326" s="175"/>
      <c r="J326" s="175">
        <f t="shared" ref="J326" si="775">F326-I326</f>
        <v>0</v>
      </c>
      <c r="K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5">
        <f t="shared" ref="AE326" si="776">AB326+AC326+AD326</f>
        <v>0</v>
      </c>
      <c r="AF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5">
        <f t="shared" ref="AI326" si="777">AF326+AG326+AH326</f>
        <v>0</v>
      </c>
      <c r="AJ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5">
        <f t="shared" ref="AM326" si="778">AJ326+AK326+AL326</f>
        <v>0</v>
      </c>
      <c r="AN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5">
        <f t="shared" ref="AQ326" si="779">AN326+AO326+AP326</f>
        <v>0</v>
      </c>
      <c r="AR326" s="175">
        <f t="shared" ref="AR326" si="780">AE326+AI326+AM326+AQ326</f>
        <v>0</v>
      </c>
    </row>
    <row r="327" spans="2:44" x14ac:dyDescent="0.25">
      <c r="B327" s="429" t="s">
        <v>463</v>
      </c>
      <c r="C327" s="172" t="s">
        <v>1038</v>
      </c>
      <c r="D327" s="173">
        <f>D328+D345+D383+D389</f>
        <v>0</v>
      </c>
      <c r="E327" s="173">
        <f>E328+E345+E383+E389</f>
        <v>209000</v>
      </c>
      <c r="F327" s="173">
        <f t="shared" si="622"/>
        <v>209000</v>
      </c>
      <c r="G327" s="173">
        <f>G328+G345+G383+G389</f>
        <v>0</v>
      </c>
      <c r="H327" s="173">
        <f t="shared" si="623"/>
        <v>209000</v>
      </c>
      <c r="I327" s="173">
        <f>I328+I345+I383+I389</f>
        <v>0</v>
      </c>
      <c r="J327" s="173">
        <f t="shared" si="624"/>
        <v>209000</v>
      </c>
      <c r="K327" s="173">
        <f t="shared" ref="K327:AD327" si="781">K328+K345+K383+K389</f>
        <v>209000</v>
      </c>
      <c r="L327" s="173">
        <f t="shared" si="781"/>
        <v>0</v>
      </c>
      <c r="M327" s="173">
        <f t="shared" si="781"/>
        <v>0</v>
      </c>
      <c r="N327" s="173">
        <f t="shared" si="781"/>
        <v>0</v>
      </c>
      <c r="O327" s="173">
        <f t="shared" si="781"/>
        <v>0</v>
      </c>
      <c r="P327" s="173">
        <f t="shared" si="781"/>
        <v>0</v>
      </c>
      <c r="Q327" s="173">
        <f t="shared" si="781"/>
        <v>0</v>
      </c>
      <c r="R327" s="173">
        <f t="shared" si="781"/>
        <v>0</v>
      </c>
      <c r="S327" s="173">
        <f t="shared" si="781"/>
        <v>0</v>
      </c>
      <c r="T327" s="173">
        <f t="shared" ref="T327" si="782">T328+T345+T383+T389</f>
        <v>0</v>
      </c>
      <c r="U327" s="173">
        <f t="shared" si="781"/>
        <v>0</v>
      </c>
      <c r="V327" s="173">
        <f t="shared" si="781"/>
        <v>0</v>
      </c>
      <c r="W327" s="173">
        <f t="shared" si="781"/>
        <v>0</v>
      </c>
      <c r="X327" s="173">
        <f t="shared" si="781"/>
        <v>0</v>
      </c>
      <c r="Y327" s="173">
        <f t="shared" ref="Y327:Z327" si="783">Y328+Y345+Y383+Y389</f>
        <v>0</v>
      </c>
      <c r="Z327" s="173">
        <f t="shared" si="783"/>
        <v>0</v>
      </c>
      <c r="AA327" s="173">
        <f t="shared" si="781"/>
        <v>0</v>
      </c>
      <c r="AB327" s="173">
        <f t="shared" si="781"/>
        <v>0</v>
      </c>
      <c r="AC327" s="173">
        <f t="shared" si="781"/>
        <v>0</v>
      </c>
      <c r="AD327" s="173">
        <f t="shared" si="781"/>
        <v>209000</v>
      </c>
      <c r="AE327" s="173">
        <f t="shared" si="628"/>
        <v>209000</v>
      </c>
      <c r="AF327" s="173">
        <f>AF328+AF345+AF383+AF389</f>
        <v>0</v>
      </c>
      <c r="AG327" s="173">
        <f>AG328+AG345+AG383+AG389</f>
        <v>0</v>
      </c>
      <c r="AH327" s="173">
        <f>AH328+AH345+AH383+AH389</f>
        <v>0</v>
      </c>
      <c r="AI327" s="173">
        <f t="shared" si="629"/>
        <v>0</v>
      </c>
      <c r="AJ327" s="173">
        <f>AJ328+AJ345+AJ383+AJ389</f>
        <v>0</v>
      </c>
      <c r="AK327" s="173">
        <f>AK328+AK345+AK383+AK389</f>
        <v>0</v>
      </c>
      <c r="AL327" s="173">
        <f>AL328+AL345+AL383+AL389</f>
        <v>0</v>
      </c>
      <c r="AM327" s="173">
        <f t="shared" si="630"/>
        <v>0</v>
      </c>
      <c r="AN327" s="173">
        <f>AN328+AN345+AN383+AN389</f>
        <v>0</v>
      </c>
      <c r="AO327" s="173">
        <f>AO328+AO345+AO383+AO389</f>
        <v>0</v>
      </c>
      <c r="AP327" s="173">
        <f>AP328+AP345+AP383+AP389</f>
        <v>0</v>
      </c>
      <c r="AQ327" s="173">
        <f t="shared" si="631"/>
        <v>0</v>
      </c>
      <c r="AR327" s="173">
        <f t="shared" si="632"/>
        <v>209000</v>
      </c>
    </row>
    <row r="328" spans="2:44" x14ac:dyDescent="0.25">
      <c r="B328" s="433" t="s">
        <v>464</v>
      </c>
      <c r="C328" s="180" t="s">
        <v>1039</v>
      </c>
      <c r="D328" s="181">
        <f>SUM(D329:D344)</f>
        <v>0</v>
      </c>
      <c r="E328" s="181">
        <f>SUM(E329:E344)</f>
        <v>0</v>
      </c>
      <c r="F328" s="181">
        <f t="shared" si="622"/>
        <v>0</v>
      </c>
      <c r="G328" s="181">
        <f>SUM(G329:G344)</f>
        <v>0</v>
      </c>
      <c r="H328" s="181">
        <f t="shared" si="623"/>
        <v>0</v>
      </c>
      <c r="I328" s="181">
        <f>SUM(I329:I344)</f>
        <v>0</v>
      </c>
      <c r="J328" s="181">
        <f t="shared" si="624"/>
        <v>0</v>
      </c>
      <c r="K328" s="181">
        <f t="shared" ref="K328:AD328" si="784">SUM(K329:K344)</f>
        <v>0</v>
      </c>
      <c r="L328" s="181">
        <f t="shared" si="784"/>
        <v>0</v>
      </c>
      <c r="M328" s="181">
        <f t="shared" si="784"/>
        <v>0</v>
      </c>
      <c r="N328" s="181">
        <f t="shared" si="784"/>
        <v>0</v>
      </c>
      <c r="O328" s="181">
        <f t="shared" si="784"/>
        <v>0</v>
      </c>
      <c r="P328" s="181">
        <f t="shared" si="784"/>
        <v>0</v>
      </c>
      <c r="Q328" s="181">
        <f t="shared" si="784"/>
        <v>0</v>
      </c>
      <c r="R328" s="181">
        <f t="shared" si="784"/>
        <v>0</v>
      </c>
      <c r="S328" s="181">
        <f t="shared" si="784"/>
        <v>0</v>
      </c>
      <c r="T328" s="181">
        <f t="shared" ref="T328" si="785">SUM(T329:T344)</f>
        <v>0</v>
      </c>
      <c r="U328" s="181">
        <f t="shared" si="784"/>
        <v>0</v>
      </c>
      <c r="V328" s="181">
        <f t="shared" si="784"/>
        <v>0</v>
      </c>
      <c r="W328" s="181">
        <f t="shared" si="784"/>
        <v>0</v>
      </c>
      <c r="X328" s="181">
        <f t="shared" si="784"/>
        <v>0</v>
      </c>
      <c r="Y328" s="181">
        <f t="shared" ref="Y328:Z328" si="786">SUM(Y329:Y344)</f>
        <v>0</v>
      </c>
      <c r="Z328" s="181">
        <f t="shared" si="786"/>
        <v>0</v>
      </c>
      <c r="AA328" s="181">
        <f t="shared" si="784"/>
        <v>0</v>
      </c>
      <c r="AB328" s="181">
        <f t="shared" si="784"/>
        <v>0</v>
      </c>
      <c r="AC328" s="181">
        <f t="shared" si="784"/>
        <v>0</v>
      </c>
      <c r="AD328" s="181">
        <f t="shared" si="784"/>
        <v>0</v>
      </c>
      <c r="AE328" s="181">
        <f t="shared" si="628"/>
        <v>0</v>
      </c>
      <c r="AF328" s="181">
        <f>SUM(AF329:AF344)</f>
        <v>0</v>
      </c>
      <c r="AG328" s="181">
        <f>SUM(AG329:AG344)</f>
        <v>0</v>
      </c>
      <c r="AH328" s="181">
        <f>SUM(AH329:AH344)</f>
        <v>0</v>
      </c>
      <c r="AI328" s="181">
        <f t="shared" si="629"/>
        <v>0</v>
      </c>
      <c r="AJ328" s="181">
        <f>SUM(AJ329:AJ344)</f>
        <v>0</v>
      </c>
      <c r="AK328" s="181">
        <f>SUM(AK329:AK344)</f>
        <v>0</v>
      </c>
      <c r="AL328" s="181">
        <f>SUM(AL329:AL344)</f>
        <v>0</v>
      </c>
      <c r="AM328" s="181">
        <f t="shared" si="630"/>
        <v>0</v>
      </c>
      <c r="AN328" s="181">
        <f>SUM(AN329:AN344)</f>
        <v>0</v>
      </c>
      <c r="AO328" s="181">
        <f>SUM(AO329:AO344)</f>
        <v>0</v>
      </c>
      <c r="AP328" s="181">
        <f>SUM(AP329:AP344)</f>
        <v>0</v>
      </c>
      <c r="AQ328" s="181">
        <f t="shared" si="631"/>
        <v>0</v>
      </c>
      <c r="AR328" s="181">
        <f t="shared" si="632"/>
        <v>0</v>
      </c>
    </row>
    <row r="329" spans="2:44" x14ac:dyDescent="0.25">
      <c r="B329" s="430" t="s">
        <v>465</v>
      </c>
      <c r="C329" s="174" t="s">
        <v>1040</v>
      </c>
      <c r="D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5">
        <f t="shared" si="622"/>
        <v>0</v>
      </c>
      <c r="G329" s="175"/>
      <c r="H329" s="175">
        <f t="shared" si="623"/>
        <v>0</v>
      </c>
      <c r="I329" s="175"/>
      <c r="J329" s="175">
        <f t="shared" si="624"/>
        <v>0</v>
      </c>
      <c r="K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5">
        <f t="shared" si="628"/>
        <v>0</v>
      </c>
      <c r="AF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5">
        <f t="shared" si="629"/>
        <v>0</v>
      </c>
      <c r="AJ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5">
        <f t="shared" si="630"/>
        <v>0</v>
      </c>
      <c r="AN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5">
        <f t="shared" si="631"/>
        <v>0</v>
      </c>
      <c r="AR329" s="175">
        <f t="shared" si="632"/>
        <v>0</v>
      </c>
    </row>
    <row r="330" spans="2:44" x14ac:dyDescent="0.25">
      <c r="B330" s="430" t="s">
        <v>520</v>
      </c>
      <c r="C330" s="174" t="s">
        <v>1041</v>
      </c>
      <c r="D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5">
        <f>D330+E330</f>
        <v>0</v>
      </c>
      <c r="G330" s="175"/>
      <c r="H330" s="175">
        <f>F330-G330</f>
        <v>0</v>
      </c>
      <c r="I330" s="175"/>
      <c r="J330" s="175">
        <f>F330-I330</f>
        <v>0</v>
      </c>
      <c r="K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5">
        <f>AB330+AC330+AD330</f>
        <v>0</v>
      </c>
      <c r="AF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5">
        <f>AF330+AG330+AH330</f>
        <v>0</v>
      </c>
      <c r="AJ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5">
        <f>AJ330+AK330+AL330</f>
        <v>0</v>
      </c>
      <c r="AN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5">
        <f>AN330+AO330+AP330</f>
        <v>0</v>
      </c>
      <c r="AR330" s="175">
        <f>AE330+AI330+AM330+AQ330</f>
        <v>0</v>
      </c>
    </row>
    <row r="331" spans="2:44" x14ac:dyDescent="0.25">
      <c r="B331" s="430" t="s">
        <v>521</v>
      </c>
      <c r="C331" s="174" t="s">
        <v>1042</v>
      </c>
      <c r="D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5">
        <f>D331+E331</f>
        <v>0</v>
      </c>
      <c r="G331" s="175"/>
      <c r="H331" s="175">
        <f>F331-G331</f>
        <v>0</v>
      </c>
      <c r="I331" s="175"/>
      <c r="J331" s="175">
        <f>F331-I331</f>
        <v>0</v>
      </c>
      <c r="K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5">
        <f>AB331+AC331+AD331</f>
        <v>0</v>
      </c>
      <c r="AF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5">
        <f>AF331+AG331+AH331</f>
        <v>0</v>
      </c>
      <c r="AJ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5">
        <f>AJ331+AK331+AL331</f>
        <v>0</v>
      </c>
      <c r="AN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5">
        <f>AN331+AO331+AP331</f>
        <v>0</v>
      </c>
      <c r="AR331" s="175">
        <f>AE331+AI331+AM331+AQ331</f>
        <v>0</v>
      </c>
    </row>
    <row r="332" spans="2:44" x14ac:dyDescent="0.25">
      <c r="B332" s="430" t="s">
        <v>522</v>
      </c>
      <c r="C332" s="174" t="s">
        <v>1043</v>
      </c>
      <c r="D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5">
        <f t="shared" ref="F332:F334" si="787">D332+E332</f>
        <v>0</v>
      </c>
      <c r="G332" s="175"/>
      <c r="H332" s="175">
        <f t="shared" ref="H332:H334" si="788">F332-G332</f>
        <v>0</v>
      </c>
      <c r="I332" s="175"/>
      <c r="J332" s="175">
        <f t="shared" ref="J332:J334" si="789">F332-I332</f>
        <v>0</v>
      </c>
      <c r="K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5">
        <f t="shared" ref="AE332:AE334" si="790">AB332+AC332+AD332</f>
        <v>0</v>
      </c>
      <c r="AF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5">
        <f t="shared" ref="AI332:AI334" si="791">AF332+AG332+AH332</f>
        <v>0</v>
      </c>
      <c r="AJ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5">
        <f t="shared" ref="AM332:AM334" si="792">AJ332+AK332+AL332</f>
        <v>0</v>
      </c>
      <c r="AN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5">
        <f t="shared" ref="AQ332:AQ334" si="793">AN332+AO332+AP332</f>
        <v>0</v>
      </c>
      <c r="AR332" s="175">
        <f t="shared" ref="AR332:AR334" si="794">AE332+AI332+AM332+AQ332</f>
        <v>0</v>
      </c>
    </row>
    <row r="333" spans="2:44" x14ac:dyDescent="0.25">
      <c r="B333" s="430" t="s">
        <v>523</v>
      </c>
      <c r="C333" s="174" t="s">
        <v>1044</v>
      </c>
      <c r="D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5">
        <f t="shared" si="787"/>
        <v>0</v>
      </c>
      <c r="G333" s="175"/>
      <c r="H333" s="175">
        <f t="shared" si="788"/>
        <v>0</v>
      </c>
      <c r="I333" s="175"/>
      <c r="J333" s="175">
        <f t="shared" si="789"/>
        <v>0</v>
      </c>
      <c r="K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5">
        <f t="shared" si="790"/>
        <v>0</v>
      </c>
      <c r="AF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5">
        <f t="shared" si="791"/>
        <v>0</v>
      </c>
      <c r="AJ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5">
        <f t="shared" si="792"/>
        <v>0</v>
      </c>
      <c r="AN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5">
        <f t="shared" si="793"/>
        <v>0</v>
      </c>
      <c r="AR333" s="175">
        <f t="shared" si="794"/>
        <v>0</v>
      </c>
    </row>
    <row r="334" spans="2:44" x14ac:dyDescent="0.25">
      <c r="B334" s="430" t="s">
        <v>524</v>
      </c>
      <c r="C334" s="174" t="s">
        <v>1045</v>
      </c>
      <c r="D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5">
        <f t="shared" si="787"/>
        <v>0</v>
      </c>
      <c r="G334" s="175"/>
      <c r="H334" s="175">
        <f t="shared" si="788"/>
        <v>0</v>
      </c>
      <c r="I334" s="175"/>
      <c r="J334" s="175">
        <f t="shared" si="789"/>
        <v>0</v>
      </c>
      <c r="K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5">
        <f t="shared" si="790"/>
        <v>0</v>
      </c>
      <c r="AF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5">
        <f t="shared" si="791"/>
        <v>0</v>
      </c>
      <c r="AJ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5">
        <f t="shared" si="792"/>
        <v>0</v>
      </c>
      <c r="AN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5">
        <f t="shared" si="793"/>
        <v>0</v>
      </c>
      <c r="AR334" s="175">
        <f t="shared" si="794"/>
        <v>0</v>
      </c>
    </row>
    <row r="335" spans="2:44" x14ac:dyDescent="0.25">
      <c r="B335" s="430" t="s">
        <v>525</v>
      </c>
      <c r="C335" s="174" t="s">
        <v>1046</v>
      </c>
      <c r="D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5">
        <f>D335+E335</f>
        <v>0</v>
      </c>
      <c r="G335" s="175"/>
      <c r="H335" s="175">
        <f>F335-G335</f>
        <v>0</v>
      </c>
      <c r="I335" s="175"/>
      <c r="J335" s="175">
        <f>F335-I335</f>
        <v>0</v>
      </c>
      <c r="K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5">
        <f>AB335+AC335+AD335</f>
        <v>0</v>
      </c>
      <c r="AF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5">
        <f>AF335+AG335+AH335</f>
        <v>0</v>
      </c>
      <c r="AJ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5">
        <f>AJ335+AK335+AL335</f>
        <v>0</v>
      </c>
      <c r="AN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5">
        <f>AN335+AO335+AP335</f>
        <v>0</v>
      </c>
      <c r="AR335" s="175">
        <f>AE335+AI335+AM335+AQ335</f>
        <v>0</v>
      </c>
    </row>
    <row r="336" spans="2:44" x14ac:dyDescent="0.25">
      <c r="B336" s="430" t="s">
        <v>526</v>
      </c>
      <c r="C336" s="174" t="s">
        <v>1047</v>
      </c>
      <c r="D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5">
        <f t="shared" ref="F336:F337" si="795">D336+E336</f>
        <v>0</v>
      </c>
      <c r="G336" s="175"/>
      <c r="H336" s="175">
        <f t="shared" ref="H336:H337" si="796">F336-G336</f>
        <v>0</v>
      </c>
      <c r="I336" s="175"/>
      <c r="J336" s="175">
        <f t="shared" ref="J336:J337" si="797">F336-I336</f>
        <v>0</v>
      </c>
      <c r="K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5">
        <f t="shared" ref="AE336:AE337" si="798">AB336+AC336+AD336</f>
        <v>0</v>
      </c>
      <c r="AF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5">
        <f t="shared" ref="AI336:AI337" si="799">AF336+AG336+AH336</f>
        <v>0</v>
      </c>
      <c r="AJ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5">
        <f t="shared" ref="AM336:AM337" si="800">AJ336+AK336+AL336</f>
        <v>0</v>
      </c>
      <c r="AN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5">
        <f t="shared" ref="AQ336:AQ337" si="801">AN336+AO336+AP336</f>
        <v>0</v>
      </c>
      <c r="AR336" s="175">
        <f t="shared" ref="AR336:AR337" si="802">AE336+AI336+AM336+AQ336</f>
        <v>0</v>
      </c>
    </row>
    <row r="337" spans="2:44" x14ac:dyDescent="0.25">
      <c r="B337" s="430" t="s">
        <v>527</v>
      </c>
      <c r="C337" s="174" t="s">
        <v>1048</v>
      </c>
      <c r="D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5">
        <f t="shared" si="795"/>
        <v>0</v>
      </c>
      <c r="G337" s="175"/>
      <c r="H337" s="175">
        <f t="shared" si="796"/>
        <v>0</v>
      </c>
      <c r="I337" s="175"/>
      <c r="J337" s="175">
        <f t="shared" si="797"/>
        <v>0</v>
      </c>
      <c r="K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5">
        <f t="shared" si="798"/>
        <v>0</v>
      </c>
      <c r="AF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5">
        <f t="shared" si="799"/>
        <v>0</v>
      </c>
      <c r="AJ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5">
        <f t="shared" si="800"/>
        <v>0</v>
      </c>
      <c r="AN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5">
        <f t="shared" si="801"/>
        <v>0</v>
      </c>
      <c r="AR337" s="175">
        <f t="shared" si="802"/>
        <v>0</v>
      </c>
    </row>
    <row r="338" spans="2:44" x14ac:dyDescent="0.25">
      <c r="B338" s="430" t="s">
        <v>528</v>
      </c>
      <c r="C338" s="174" t="s">
        <v>1049</v>
      </c>
      <c r="D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5">
        <f>D338+E338</f>
        <v>0</v>
      </c>
      <c r="G338" s="175"/>
      <c r="H338" s="175">
        <f>F338-G338</f>
        <v>0</v>
      </c>
      <c r="I338" s="175"/>
      <c r="J338" s="175">
        <f>F338-I338</f>
        <v>0</v>
      </c>
      <c r="K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5">
        <f>AB338+AC338+AD338</f>
        <v>0</v>
      </c>
      <c r="AF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5">
        <f>AF338+AG338+AH338</f>
        <v>0</v>
      </c>
      <c r="AJ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5">
        <f>AJ338+AK338+AL338</f>
        <v>0</v>
      </c>
      <c r="AN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5">
        <f>AN338+AO338+AP338</f>
        <v>0</v>
      </c>
      <c r="AR338" s="175">
        <f>AE338+AI338+AM338+AQ338</f>
        <v>0</v>
      </c>
    </row>
    <row r="339" spans="2:44" x14ac:dyDescent="0.25">
      <c r="B339" s="430" t="s">
        <v>466</v>
      </c>
      <c r="C339" s="174" t="s">
        <v>1050</v>
      </c>
      <c r="D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5">
        <f>D339+E339</f>
        <v>0</v>
      </c>
      <c r="G339" s="175"/>
      <c r="H339" s="175">
        <f>F339-G339</f>
        <v>0</v>
      </c>
      <c r="I339" s="175"/>
      <c r="J339" s="175">
        <f>F339-I339</f>
        <v>0</v>
      </c>
      <c r="K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5">
        <f>AB339+AC339+AD339</f>
        <v>0</v>
      </c>
      <c r="AF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5">
        <f>AF339+AG339+AH339</f>
        <v>0</v>
      </c>
      <c r="AJ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5">
        <f>AJ339+AK339+AL339</f>
        <v>0</v>
      </c>
      <c r="AN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5">
        <f>AN339+AO339+AP339</f>
        <v>0</v>
      </c>
      <c r="AR339" s="175">
        <f>AE339+AI339+AM339+AQ339</f>
        <v>0</v>
      </c>
    </row>
    <row r="340" spans="2:44" x14ac:dyDescent="0.25">
      <c r="B340" s="430" t="s">
        <v>529</v>
      </c>
      <c r="C340" s="174" t="s">
        <v>1051</v>
      </c>
      <c r="D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5">
        <f t="shared" ref="F340" si="803">D340+E340</f>
        <v>0</v>
      </c>
      <c r="G340" s="175"/>
      <c r="H340" s="175">
        <f t="shared" ref="H340" si="804">F340-G340</f>
        <v>0</v>
      </c>
      <c r="I340" s="175"/>
      <c r="J340" s="175">
        <f t="shared" ref="J340" si="805">F340-I340</f>
        <v>0</v>
      </c>
      <c r="K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5">
        <f t="shared" ref="AE340" si="806">AB340+AC340+AD340</f>
        <v>0</v>
      </c>
      <c r="AF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5">
        <f t="shared" ref="AI340" si="807">AF340+AG340+AH340</f>
        <v>0</v>
      </c>
      <c r="AJ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5">
        <f t="shared" ref="AM340" si="808">AJ340+AK340+AL340</f>
        <v>0</v>
      </c>
      <c r="AN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5">
        <f t="shared" ref="AQ340" si="809">AN340+AO340+AP340</f>
        <v>0</v>
      </c>
      <c r="AR340" s="175">
        <f t="shared" ref="AR340" si="810">AE340+AI340+AM340+AQ340</f>
        <v>0</v>
      </c>
    </row>
    <row r="341" spans="2:44" x14ac:dyDescent="0.25">
      <c r="B341" s="430" t="s">
        <v>530</v>
      </c>
      <c r="C341" s="174" t="s">
        <v>1052</v>
      </c>
      <c r="D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5">
        <f>D341+E341</f>
        <v>0</v>
      </c>
      <c r="G341" s="175"/>
      <c r="H341" s="175">
        <f>F341-G341</f>
        <v>0</v>
      </c>
      <c r="I341" s="175"/>
      <c r="J341" s="175">
        <f>F341-I341</f>
        <v>0</v>
      </c>
      <c r="K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5">
        <f>AB341+AC341+AD341</f>
        <v>0</v>
      </c>
      <c r="AF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5">
        <f>AF341+AG341+AH341</f>
        <v>0</v>
      </c>
      <c r="AJ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5">
        <f>AJ341+AK341+AL341</f>
        <v>0</v>
      </c>
      <c r="AN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5">
        <f>AN341+AO341+AP341</f>
        <v>0</v>
      </c>
      <c r="AR341" s="175">
        <f>AE341+AI341+AM341+AQ341</f>
        <v>0</v>
      </c>
    </row>
    <row r="342" spans="2:44" x14ac:dyDescent="0.25">
      <c r="B342" s="430" t="s">
        <v>531</v>
      </c>
      <c r="C342" s="174" t="s">
        <v>1053</v>
      </c>
      <c r="D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5">
        <f>D342+E342</f>
        <v>0</v>
      </c>
      <c r="G342" s="175"/>
      <c r="H342" s="175">
        <f>F342-G342</f>
        <v>0</v>
      </c>
      <c r="I342" s="175"/>
      <c r="J342" s="175">
        <f>F342-I342</f>
        <v>0</v>
      </c>
      <c r="K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5">
        <f>AB342+AC342+AD342</f>
        <v>0</v>
      </c>
      <c r="AF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5">
        <f>AF342+AG342+AH342</f>
        <v>0</v>
      </c>
      <c r="AJ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5">
        <f>AJ342+AK342+AL342</f>
        <v>0</v>
      </c>
      <c r="AN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5">
        <f>AN342+AO342+AP342</f>
        <v>0</v>
      </c>
      <c r="AR342" s="175">
        <f>AE342+AI342+AM342+AQ342</f>
        <v>0</v>
      </c>
    </row>
    <row r="343" spans="2:44" x14ac:dyDescent="0.25">
      <c r="B343" s="430" t="s">
        <v>532</v>
      </c>
      <c r="C343" s="174" t="s">
        <v>1054</v>
      </c>
      <c r="D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5">
        <f t="shared" ref="F343" si="811">D343+E343</f>
        <v>0</v>
      </c>
      <c r="G343" s="175"/>
      <c r="H343" s="175">
        <f t="shared" ref="H343" si="812">F343-G343</f>
        <v>0</v>
      </c>
      <c r="I343" s="175"/>
      <c r="J343" s="175">
        <f t="shared" ref="J343" si="813">F343-I343</f>
        <v>0</v>
      </c>
      <c r="K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5">
        <f t="shared" ref="AE343" si="814">AB343+AC343+AD343</f>
        <v>0</v>
      </c>
      <c r="AF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5">
        <f t="shared" ref="AI343" si="815">AF343+AG343+AH343</f>
        <v>0</v>
      </c>
      <c r="AJ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5">
        <f t="shared" ref="AM343" si="816">AJ343+AK343+AL343</f>
        <v>0</v>
      </c>
      <c r="AN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5">
        <f t="shared" ref="AQ343" si="817">AN343+AO343+AP343</f>
        <v>0</v>
      </c>
      <c r="AR343" s="175">
        <f t="shared" ref="AR343" si="818">AE343+AI343+AM343+AQ343</f>
        <v>0</v>
      </c>
    </row>
    <row r="344" spans="2:44" x14ac:dyDescent="0.25">
      <c r="B344" s="430" t="s">
        <v>533</v>
      </c>
      <c r="C344" s="174" t="s">
        <v>1055</v>
      </c>
      <c r="D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5">
        <f>D344+E344</f>
        <v>0</v>
      </c>
      <c r="G344" s="175"/>
      <c r="H344" s="175">
        <f>F344-G344</f>
        <v>0</v>
      </c>
      <c r="I344" s="175"/>
      <c r="J344" s="175">
        <f>F344-I344</f>
        <v>0</v>
      </c>
      <c r="K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5">
        <f>AB344+AC344+AD344</f>
        <v>0</v>
      </c>
      <c r="AF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5">
        <f>AF344+AG344+AH344</f>
        <v>0</v>
      </c>
      <c r="AJ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5">
        <f>AJ344+AK344+AL344</f>
        <v>0</v>
      </c>
      <c r="AN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5">
        <f>AN344+AO344+AP344</f>
        <v>0</v>
      </c>
      <c r="AR344" s="175">
        <f>AE344+AI344+AM344+AQ344</f>
        <v>0</v>
      </c>
    </row>
    <row r="345" spans="2:44" x14ac:dyDescent="0.25">
      <c r="B345" s="433" t="s">
        <v>467</v>
      </c>
      <c r="C345" s="180" t="s">
        <v>1056</v>
      </c>
      <c r="D345" s="181">
        <f>SUM(D346:D382)</f>
        <v>0</v>
      </c>
      <c r="E345" s="181">
        <f>SUM(E346:E382)</f>
        <v>209000</v>
      </c>
      <c r="F345" s="181">
        <f t="shared" si="622"/>
        <v>209000</v>
      </c>
      <c r="G345" s="181">
        <f>SUM(G346:G382)</f>
        <v>0</v>
      </c>
      <c r="H345" s="181">
        <f t="shared" si="623"/>
        <v>209000</v>
      </c>
      <c r="I345" s="181">
        <f>SUM(I346:I382)</f>
        <v>0</v>
      </c>
      <c r="J345" s="181">
        <f t="shared" si="624"/>
        <v>209000</v>
      </c>
      <c r="K345" s="181">
        <f t="shared" ref="K345:AD345" si="819">SUM(K346:K382)</f>
        <v>209000</v>
      </c>
      <c r="L345" s="181">
        <f t="shared" si="819"/>
        <v>0</v>
      </c>
      <c r="M345" s="181">
        <f t="shared" si="819"/>
        <v>0</v>
      </c>
      <c r="N345" s="181">
        <f t="shared" si="819"/>
        <v>0</v>
      </c>
      <c r="O345" s="181">
        <f t="shared" si="819"/>
        <v>0</v>
      </c>
      <c r="P345" s="181">
        <f t="shared" si="819"/>
        <v>0</v>
      </c>
      <c r="Q345" s="181">
        <f t="shared" si="819"/>
        <v>0</v>
      </c>
      <c r="R345" s="181">
        <f t="shared" si="819"/>
        <v>0</v>
      </c>
      <c r="S345" s="181">
        <f t="shared" si="819"/>
        <v>0</v>
      </c>
      <c r="T345" s="181">
        <f t="shared" ref="T345" si="820">SUM(T346:T382)</f>
        <v>0</v>
      </c>
      <c r="U345" s="181">
        <f t="shared" si="819"/>
        <v>0</v>
      </c>
      <c r="V345" s="181">
        <f t="shared" si="819"/>
        <v>0</v>
      </c>
      <c r="W345" s="181">
        <f t="shared" si="819"/>
        <v>0</v>
      </c>
      <c r="X345" s="181">
        <f t="shared" si="819"/>
        <v>0</v>
      </c>
      <c r="Y345" s="181">
        <f t="shared" ref="Y345:Z345" si="821">SUM(Y346:Y382)</f>
        <v>0</v>
      </c>
      <c r="Z345" s="181">
        <f t="shared" si="821"/>
        <v>0</v>
      </c>
      <c r="AA345" s="181">
        <f t="shared" si="819"/>
        <v>0</v>
      </c>
      <c r="AB345" s="181">
        <f t="shared" si="819"/>
        <v>0</v>
      </c>
      <c r="AC345" s="181">
        <f t="shared" si="819"/>
        <v>0</v>
      </c>
      <c r="AD345" s="181">
        <f t="shared" si="819"/>
        <v>209000</v>
      </c>
      <c r="AE345" s="181">
        <f t="shared" si="628"/>
        <v>209000</v>
      </c>
      <c r="AF345" s="181">
        <f>SUM(AF346:AF382)</f>
        <v>0</v>
      </c>
      <c r="AG345" s="181">
        <f>SUM(AG346:AG382)</f>
        <v>0</v>
      </c>
      <c r="AH345" s="181">
        <f>SUM(AH346:AH382)</f>
        <v>0</v>
      </c>
      <c r="AI345" s="181">
        <f t="shared" si="629"/>
        <v>0</v>
      </c>
      <c r="AJ345" s="181">
        <f>SUM(AJ346:AJ382)</f>
        <v>0</v>
      </c>
      <c r="AK345" s="181">
        <f>SUM(AK346:AK382)</f>
        <v>0</v>
      </c>
      <c r="AL345" s="181">
        <f>SUM(AL346:AL382)</f>
        <v>0</v>
      </c>
      <c r="AM345" s="181">
        <f t="shared" si="630"/>
        <v>0</v>
      </c>
      <c r="AN345" s="181">
        <f>SUM(AN346:AN382)</f>
        <v>0</v>
      </c>
      <c r="AO345" s="181">
        <f>SUM(AO346:AO382)</f>
        <v>0</v>
      </c>
      <c r="AP345" s="181">
        <f>SUM(AP346:AP382)</f>
        <v>0</v>
      </c>
      <c r="AQ345" s="181">
        <f t="shared" si="631"/>
        <v>0</v>
      </c>
      <c r="AR345" s="181">
        <f t="shared" si="632"/>
        <v>209000</v>
      </c>
    </row>
    <row r="346" spans="2:44" x14ac:dyDescent="0.25">
      <c r="B346" s="430" t="s">
        <v>468</v>
      </c>
      <c r="C346" s="174" t="s">
        <v>1057</v>
      </c>
      <c r="D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5">
        <f t="shared" si="622"/>
        <v>0</v>
      </c>
      <c r="G346" s="175"/>
      <c r="H346" s="175">
        <f t="shared" si="623"/>
        <v>0</v>
      </c>
      <c r="I346" s="175"/>
      <c r="J346" s="175">
        <f t="shared" si="624"/>
        <v>0</v>
      </c>
      <c r="K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5">
        <f t="shared" si="628"/>
        <v>0</v>
      </c>
      <c r="AF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5">
        <f t="shared" si="629"/>
        <v>0</v>
      </c>
      <c r="AJ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5">
        <f t="shared" si="630"/>
        <v>0</v>
      </c>
      <c r="AN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5">
        <f t="shared" si="631"/>
        <v>0</v>
      </c>
      <c r="AR346" s="175">
        <f t="shared" si="632"/>
        <v>0</v>
      </c>
    </row>
    <row r="347" spans="2:44" x14ac:dyDescent="0.25">
      <c r="B347" s="430" t="s">
        <v>469</v>
      </c>
      <c r="C347" s="174" t="s">
        <v>1058</v>
      </c>
      <c r="D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5">
        <f t="shared" si="622"/>
        <v>0</v>
      </c>
      <c r="G347" s="175"/>
      <c r="H347" s="175">
        <f t="shared" si="623"/>
        <v>0</v>
      </c>
      <c r="I347" s="175"/>
      <c r="J347" s="175">
        <f t="shared" si="624"/>
        <v>0</v>
      </c>
      <c r="K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5">
        <f t="shared" si="628"/>
        <v>0</v>
      </c>
      <c r="AF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5">
        <f t="shared" si="629"/>
        <v>0</v>
      </c>
      <c r="AJ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5">
        <f t="shared" si="630"/>
        <v>0</v>
      </c>
      <c r="AN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5">
        <f t="shared" si="631"/>
        <v>0</v>
      </c>
      <c r="AR347" s="175">
        <f t="shared" si="632"/>
        <v>0</v>
      </c>
    </row>
    <row r="348" spans="2:44" x14ac:dyDescent="0.25">
      <c r="B348" s="430" t="s">
        <v>470</v>
      </c>
      <c r="C348" s="174" t="s">
        <v>1058</v>
      </c>
      <c r="D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5">
        <f t="shared" si="622"/>
        <v>0</v>
      </c>
      <c r="G348" s="175"/>
      <c r="H348" s="175">
        <f t="shared" si="623"/>
        <v>0</v>
      </c>
      <c r="I348" s="175"/>
      <c r="J348" s="175">
        <f t="shared" si="624"/>
        <v>0</v>
      </c>
      <c r="K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5">
        <f t="shared" si="628"/>
        <v>0</v>
      </c>
      <c r="AF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5">
        <f t="shared" si="629"/>
        <v>0</v>
      </c>
      <c r="AJ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5">
        <f t="shared" si="630"/>
        <v>0</v>
      </c>
      <c r="AN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5">
        <f t="shared" si="631"/>
        <v>0</v>
      </c>
      <c r="AR348" s="175">
        <f t="shared" si="632"/>
        <v>0</v>
      </c>
    </row>
    <row r="349" spans="2:44" x14ac:dyDescent="0.25">
      <c r="B349" s="430" t="s">
        <v>471</v>
      </c>
      <c r="C349" s="174" t="s">
        <v>1059</v>
      </c>
      <c r="D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59000</v>
      </c>
      <c r="F349" s="175">
        <f t="shared" si="622"/>
        <v>59000</v>
      </c>
      <c r="G349" s="175"/>
      <c r="H349" s="175">
        <f t="shared" si="623"/>
        <v>59000</v>
      </c>
      <c r="I349" s="175"/>
      <c r="J349" s="175">
        <f t="shared" si="624"/>
        <v>59000</v>
      </c>
      <c r="K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59000</v>
      </c>
      <c r="L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59000</v>
      </c>
      <c r="AE349" s="175">
        <f t="shared" si="628"/>
        <v>59000</v>
      </c>
      <c r="AF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5">
        <f t="shared" si="629"/>
        <v>0</v>
      </c>
      <c r="AJ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5">
        <f t="shared" si="630"/>
        <v>0</v>
      </c>
      <c r="AN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5">
        <f t="shared" si="631"/>
        <v>0</v>
      </c>
      <c r="AR349" s="175">
        <f t="shared" si="632"/>
        <v>59000</v>
      </c>
    </row>
    <row r="350" spans="2:44" x14ac:dyDescent="0.25">
      <c r="B350" s="430" t="s">
        <v>472</v>
      </c>
      <c r="C350" s="174" t="s">
        <v>1059</v>
      </c>
      <c r="D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5">
        <f t="shared" si="622"/>
        <v>0</v>
      </c>
      <c r="G350" s="175"/>
      <c r="H350" s="175">
        <f t="shared" si="623"/>
        <v>0</v>
      </c>
      <c r="I350" s="175"/>
      <c r="J350" s="175">
        <f t="shared" si="624"/>
        <v>0</v>
      </c>
      <c r="K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5">
        <f t="shared" si="628"/>
        <v>0</v>
      </c>
      <c r="AF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5">
        <f t="shared" si="629"/>
        <v>0</v>
      </c>
      <c r="AJ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5">
        <f t="shared" si="630"/>
        <v>0</v>
      </c>
      <c r="AN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5">
        <f t="shared" si="631"/>
        <v>0</v>
      </c>
      <c r="AR350" s="175">
        <f t="shared" si="632"/>
        <v>0</v>
      </c>
    </row>
    <row r="351" spans="2:44" x14ac:dyDescent="0.25">
      <c r="B351" s="430" t="s">
        <v>473</v>
      </c>
      <c r="C351" s="174" t="s">
        <v>1060</v>
      </c>
      <c r="D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5">
        <f t="shared" si="622"/>
        <v>0</v>
      </c>
      <c r="G351" s="175"/>
      <c r="H351" s="175">
        <f t="shared" si="623"/>
        <v>0</v>
      </c>
      <c r="I351" s="175"/>
      <c r="J351" s="175">
        <f t="shared" si="624"/>
        <v>0</v>
      </c>
      <c r="K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5">
        <f t="shared" si="628"/>
        <v>0</v>
      </c>
      <c r="AF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5">
        <f t="shared" si="629"/>
        <v>0</v>
      </c>
      <c r="AJ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5">
        <f t="shared" si="630"/>
        <v>0</v>
      </c>
      <c r="AN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5">
        <f t="shared" si="631"/>
        <v>0</v>
      </c>
      <c r="AR351" s="175">
        <f t="shared" si="632"/>
        <v>0</v>
      </c>
    </row>
    <row r="352" spans="2:44" x14ac:dyDescent="0.25">
      <c r="B352" s="430" t="s">
        <v>474</v>
      </c>
      <c r="C352" s="174" t="s">
        <v>1061</v>
      </c>
      <c r="D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5">
        <f t="shared" si="622"/>
        <v>0</v>
      </c>
      <c r="G352" s="175"/>
      <c r="H352" s="175">
        <f t="shared" si="623"/>
        <v>0</v>
      </c>
      <c r="I352" s="175"/>
      <c r="J352" s="175">
        <f t="shared" si="624"/>
        <v>0</v>
      </c>
      <c r="K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5">
        <f t="shared" si="628"/>
        <v>0</v>
      </c>
      <c r="AF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5">
        <f t="shared" si="629"/>
        <v>0</v>
      </c>
      <c r="AJ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5">
        <f t="shared" si="630"/>
        <v>0</v>
      </c>
      <c r="AN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5">
        <f t="shared" si="631"/>
        <v>0</v>
      </c>
      <c r="AR352" s="175">
        <f t="shared" si="632"/>
        <v>0</v>
      </c>
    </row>
    <row r="353" spans="2:44" x14ac:dyDescent="0.25">
      <c r="B353" s="430" t="s">
        <v>475</v>
      </c>
      <c r="C353" s="174" t="s">
        <v>1062</v>
      </c>
      <c r="D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5">
        <f t="shared" si="622"/>
        <v>0</v>
      </c>
      <c r="G353" s="175"/>
      <c r="H353" s="175">
        <f t="shared" si="623"/>
        <v>0</v>
      </c>
      <c r="I353" s="175"/>
      <c r="J353" s="175">
        <f t="shared" si="624"/>
        <v>0</v>
      </c>
      <c r="K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5">
        <f t="shared" si="628"/>
        <v>0</v>
      </c>
      <c r="AF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5">
        <f t="shared" si="629"/>
        <v>0</v>
      </c>
      <c r="AJ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5">
        <f t="shared" si="630"/>
        <v>0</v>
      </c>
      <c r="AN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5">
        <f t="shared" si="631"/>
        <v>0</v>
      </c>
      <c r="AR353" s="175">
        <f t="shared" si="632"/>
        <v>0</v>
      </c>
    </row>
    <row r="354" spans="2:44" x14ac:dyDescent="0.25">
      <c r="B354" s="430" t="s">
        <v>476</v>
      </c>
      <c r="C354" s="174" t="s">
        <v>1063</v>
      </c>
      <c r="D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5">
        <f t="shared" si="622"/>
        <v>0</v>
      </c>
      <c r="G354" s="175"/>
      <c r="H354" s="175">
        <f t="shared" si="623"/>
        <v>0</v>
      </c>
      <c r="I354" s="175"/>
      <c r="J354" s="175">
        <f t="shared" si="624"/>
        <v>0</v>
      </c>
      <c r="K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5">
        <f t="shared" si="628"/>
        <v>0</v>
      </c>
      <c r="AF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5">
        <f t="shared" si="629"/>
        <v>0</v>
      </c>
      <c r="AJ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5">
        <f t="shared" si="630"/>
        <v>0</v>
      </c>
      <c r="AN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5">
        <f t="shared" si="631"/>
        <v>0</v>
      </c>
      <c r="AR354" s="175">
        <f t="shared" si="632"/>
        <v>0</v>
      </c>
    </row>
    <row r="355" spans="2:44" x14ac:dyDescent="0.25">
      <c r="B355" s="430" t="s">
        <v>477</v>
      </c>
      <c r="C355" s="174" t="s">
        <v>1064</v>
      </c>
      <c r="D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5">
        <f t="shared" si="622"/>
        <v>0</v>
      </c>
      <c r="G355" s="175"/>
      <c r="H355" s="175">
        <f t="shared" si="623"/>
        <v>0</v>
      </c>
      <c r="I355" s="175"/>
      <c r="J355" s="175">
        <f t="shared" si="624"/>
        <v>0</v>
      </c>
      <c r="K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5">
        <f t="shared" si="628"/>
        <v>0</v>
      </c>
      <c r="AF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5">
        <f t="shared" si="629"/>
        <v>0</v>
      </c>
      <c r="AJ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5">
        <f t="shared" si="630"/>
        <v>0</v>
      </c>
      <c r="AN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5">
        <f t="shared" si="631"/>
        <v>0</v>
      </c>
      <c r="AR355" s="175">
        <f t="shared" si="632"/>
        <v>0</v>
      </c>
    </row>
    <row r="356" spans="2:44" x14ac:dyDescent="0.25">
      <c r="B356" s="430" t="s">
        <v>478</v>
      </c>
      <c r="C356" s="174" t="s">
        <v>1065</v>
      </c>
      <c r="D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5">
        <f t="shared" si="622"/>
        <v>0</v>
      </c>
      <c r="G356" s="175"/>
      <c r="H356" s="175">
        <f t="shared" si="623"/>
        <v>0</v>
      </c>
      <c r="I356" s="175"/>
      <c r="J356" s="175">
        <f t="shared" si="624"/>
        <v>0</v>
      </c>
      <c r="K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5">
        <f t="shared" si="628"/>
        <v>0</v>
      </c>
      <c r="AF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5">
        <f t="shared" si="629"/>
        <v>0</v>
      </c>
      <c r="AJ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5">
        <f t="shared" si="630"/>
        <v>0</v>
      </c>
      <c r="AN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5">
        <f t="shared" si="631"/>
        <v>0</v>
      </c>
      <c r="AR356" s="175">
        <f t="shared" si="632"/>
        <v>0</v>
      </c>
    </row>
    <row r="357" spans="2:44" x14ac:dyDescent="0.25">
      <c r="B357" s="430" t="s">
        <v>479</v>
      </c>
      <c r="C357" s="174" t="s">
        <v>1065</v>
      </c>
      <c r="D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5">
        <f t="shared" si="622"/>
        <v>0</v>
      </c>
      <c r="G357" s="175"/>
      <c r="H357" s="175">
        <f t="shared" si="623"/>
        <v>0</v>
      </c>
      <c r="I357" s="175"/>
      <c r="J357" s="175">
        <f t="shared" si="624"/>
        <v>0</v>
      </c>
      <c r="K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5">
        <f t="shared" si="628"/>
        <v>0</v>
      </c>
      <c r="AF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5">
        <f t="shared" si="629"/>
        <v>0</v>
      </c>
      <c r="AJ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5">
        <f t="shared" si="630"/>
        <v>0</v>
      </c>
      <c r="AN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5">
        <f t="shared" si="631"/>
        <v>0</v>
      </c>
      <c r="AR357" s="175">
        <f t="shared" si="632"/>
        <v>0</v>
      </c>
    </row>
    <row r="358" spans="2:44" x14ac:dyDescent="0.25">
      <c r="B358" s="430" t="s">
        <v>480</v>
      </c>
      <c r="C358" s="174" t="s">
        <v>1066</v>
      </c>
      <c r="D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5">
        <f t="shared" si="622"/>
        <v>0</v>
      </c>
      <c r="G358" s="175"/>
      <c r="H358" s="175">
        <f t="shared" si="623"/>
        <v>0</v>
      </c>
      <c r="I358" s="175"/>
      <c r="J358" s="175">
        <f t="shared" si="624"/>
        <v>0</v>
      </c>
      <c r="K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5">
        <f t="shared" si="628"/>
        <v>0</v>
      </c>
      <c r="AF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5">
        <f t="shared" si="629"/>
        <v>0</v>
      </c>
      <c r="AJ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5">
        <f t="shared" si="630"/>
        <v>0</v>
      </c>
      <c r="AN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5">
        <f t="shared" si="631"/>
        <v>0</v>
      </c>
      <c r="AR358" s="175">
        <f t="shared" si="632"/>
        <v>0</v>
      </c>
    </row>
    <row r="359" spans="2:44" x14ac:dyDescent="0.25">
      <c r="B359" s="430" t="s">
        <v>481</v>
      </c>
      <c r="C359" s="174" t="s">
        <v>1067</v>
      </c>
      <c r="D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5">
        <f t="shared" si="622"/>
        <v>0</v>
      </c>
      <c r="G359" s="175"/>
      <c r="H359" s="175">
        <f t="shared" si="623"/>
        <v>0</v>
      </c>
      <c r="I359" s="175"/>
      <c r="J359" s="175">
        <f t="shared" si="624"/>
        <v>0</v>
      </c>
      <c r="K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5">
        <f t="shared" si="628"/>
        <v>0</v>
      </c>
      <c r="AF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5">
        <f t="shared" si="629"/>
        <v>0</v>
      </c>
      <c r="AJ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5">
        <f t="shared" si="630"/>
        <v>0</v>
      </c>
      <c r="AN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5">
        <f t="shared" si="631"/>
        <v>0</v>
      </c>
      <c r="AR359" s="175">
        <f t="shared" si="632"/>
        <v>0</v>
      </c>
    </row>
    <row r="360" spans="2:44" x14ac:dyDescent="0.25">
      <c r="B360" s="430" t="s">
        <v>482</v>
      </c>
      <c r="C360" s="174" t="s">
        <v>1068</v>
      </c>
      <c r="D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5">
        <f t="shared" si="622"/>
        <v>0</v>
      </c>
      <c r="G360" s="175"/>
      <c r="H360" s="175">
        <f t="shared" si="623"/>
        <v>0</v>
      </c>
      <c r="I360" s="175"/>
      <c r="J360" s="175">
        <f t="shared" si="624"/>
        <v>0</v>
      </c>
      <c r="K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5">
        <f t="shared" si="628"/>
        <v>0</v>
      </c>
      <c r="AF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5">
        <f t="shared" si="629"/>
        <v>0</v>
      </c>
      <c r="AJ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5">
        <f t="shared" si="630"/>
        <v>0</v>
      </c>
      <c r="AN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5">
        <f t="shared" si="631"/>
        <v>0</v>
      </c>
      <c r="AR360" s="175">
        <f t="shared" si="632"/>
        <v>0</v>
      </c>
    </row>
    <row r="361" spans="2:44" x14ac:dyDescent="0.25">
      <c r="B361" s="430" t="s">
        <v>483</v>
      </c>
      <c r="C361" s="174" t="s">
        <v>1068</v>
      </c>
      <c r="D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5">
        <f t="shared" si="622"/>
        <v>0</v>
      </c>
      <c r="G361" s="175"/>
      <c r="H361" s="175">
        <f t="shared" si="623"/>
        <v>0</v>
      </c>
      <c r="I361" s="175"/>
      <c r="J361" s="175">
        <f t="shared" si="624"/>
        <v>0</v>
      </c>
      <c r="K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5">
        <f t="shared" si="628"/>
        <v>0</v>
      </c>
      <c r="AF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5">
        <f t="shared" si="629"/>
        <v>0</v>
      </c>
      <c r="AJ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5">
        <f t="shared" si="630"/>
        <v>0</v>
      </c>
      <c r="AN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5">
        <f t="shared" si="631"/>
        <v>0</v>
      </c>
      <c r="AR361" s="175">
        <f t="shared" si="632"/>
        <v>0</v>
      </c>
    </row>
    <row r="362" spans="2:44" x14ac:dyDescent="0.25">
      <c r="B362" s="430" t="s">
        <v>484</v>
      </c>
      <c r="C362" s="174" t="s">
        <v>1069</v>
      </c>
      <c r="D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5">
        <f t="shared" si="622"/>
        <v>0</v>
      </c>
      <c r="G362" s="175"/>
      <c r="H362" s="175">
        <f t="shared" si="623"/>
        <v>0</v>
      </c>
      <c r="I362" s="175"/>
      <c r="J362" s="175">
        <f t="shared" si="624"/>
        <v>0</v>
      </c>
      <c r="K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5">
        <f t="shared" si="628"/>
        <v>0</v>
      </c>
      <c r="AF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5">
        <f t="shared" si="629"/>
        <v>0</v>
      </c>
      <c r="AJ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5">
        <f t="shared" si="630"/>
        <v>0</v>
      </c>
      <c r="AN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5">
        <f t="shared" si="631"/>
        <v>0</v>
      </c>
      <c r="AR362" s="175">
        <f t="shared" si="632"/>
        <v>0</v>
      </c>
    </row>
    <row r="363" spans="2:44" x14ac:dyDescent="0.25">
      <c r="B363" s="430" t="s">
        <v>485</v>
      </c>
      <c r="C363" s="174" t="s">
        <v>1070</v>
      </c>
      <c r="D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5">
        <f t="shared" ref="F363:F378" si="822">D363+E363</f>
        <v>0</v>
      </c>
      <c r="G363" s="175"/>
      <c r="H363" s="175">
        <f t="shared" ref="H363:H378" si="823">F363-G363</f>
        <v>0</v>
      </c>
      <c r="I363" s="175"/>
      <c r="J363" s="175">
        <f t="shared" ref="J363:J378" si="824">F363-I363</f>
        <v>0</v>
      </c>
      <c r="K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5">
        <f t="shared" ref="AE363:AE378" si="825">AB363+AC363+AD363</f>
        <v>0</v>
      </c>
      <c r="AF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5">
        <f t="shared" ref="AI363:AI378" si="826">AF363+AG363+AH363</f>
        <v>0</v>
      </c>
      <c r="AJ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5">
        <f t="shared" ref="AM363:AM378" si="827">AJ363+AK363+AL363</f>
        <v>0</v>
      </c>
      <c r="AN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5">
        <f t="shared" ref="AQ363:AQ378" si="828">AN363+AO363+AP363</f>
        <v>0</v>
      </c>
      <c r="AR363" s="175">
        <f t="shared" ref="AR363:AR378" si="829">AE363+AI363+AM363+AQ363</f>
        <v>0</v>
      </c>
    </row>
    <row r="364" spans="2:44" x14ac:dyDescent="0.25">
      <c r="B364" s="430" t="s">
        <v>486</v>
      </c>
      <c r="C364" s="174" t="s">
        <v>1071</v>
      </c>
      <c r="D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5">
        <f t="shared" si="822"/>
        <v>0</v>
      </c>
      <c r="G364" s="175"/>
      <c r="H364" s="175">
        <f t="shared" si="823"/>
        <v>0</v>
      </c>
      <c r="I364" s="175"/>
      <c r="J364" s="175">
        <f t="shared" si="824"/>
        <v>0</v>
      </c>
      <c r="K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5">
        <f t="shared" si="825"/>
        <v>0</v>
      </c>
      <c r="AF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5">
        <f t="shared" si="826"/>
        <v>0</v>
      </c>
      <c r="AJ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5">
        <f t="shared" si="827"/>
        <v>0</v>
      </c>
      <c r="AN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5">
        <f t="shared" si="828"/>
        <v>0</v>
      </c>
      <c r="AR364" s="175">
        <f t="shared" si="829"/>
        <v>0</v>
      </c>
    </row>
    <row r="365" spans="2:44" x14ac:dyDescent="0.25">
      <c r="B365" s="430" t="s">
        <v>487</v>
      </c>
      <c r="C365" s="174" t="s">
        <v>1072</v>
      </c>
      <c r="D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5">
        <f t="shared" si="822"/>
        <v>0</v>
      </c>
      <c r="G365" s="175"/>
      <c r="H365" s="175">
        <f t="shared" si="823"/>
        <v>0</v>
      </c>
      <c r="I365" s="175"/>
      <c r="J365" s="175">
        <f t="shared" si="824"/>
        <v>0</v>
      </c>
      <c r="K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5">
        <f t="shared" si="825"/>
        <v>0</v>
      </c>
      <c r="AF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5">
        <f t="shared" si="826"/>
        <v>0</v>
      </c>
      <c r="AJ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5">
        <f t="shared" si="827"/>
        <v>0</v>
      </c>
      <c r="AN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5">
        <f t="shared" si="828"/>
        <v>0</v>
      </c>
      <c r="AR365" s="175">
        <f t="shared" si="829"/>
        <v>0</v>
      </c>
    </row>
    <row r="366" spans="2:44" x14ac:dyDescent="0.25">
      <c r="B366" s="430" t="s">
        <v>488</v>
      </c>
      <c r="C366" s="174" t="s">
        <v>1073</v>
      </c>
      <c r="D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366" s="175">
        <f t="shared" si="822"/>
        <v>150000</v>
      </c>
      <c r="G366" s="175"/>
      <c r="H366" s="175">
        <f t="shared" si="823"/>
        <v>150000</v>
      </c>
      <c r="I366" s="175"/>
      <c r="J366" s="175">
        <f t="shared" si="824"/>
        <v>150000</v>
      </c>
      <c r="K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L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E366" s="175">
        <f t="shared" si="825"/>
        <v>150000</v>
      </c>
      <c r="AF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5">
        <f t="shared" si="826"/>
        <v>0</v>
      </c>
      <c r="AJ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5">
        <f t="shared" si="827"/>
        <v>0</v>
      </c>
      <c r="AN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5">
        <f t="shared" si="828"/>
        <v>0</v>
      </c>
      <c r="AR366" s="175">
        <f t="shared" si="829"/>
        <v>150000</v>
      </c>
    </row>
    <row r="367" spans="2:44" x14ac:dyDescent="0.25">
      <c r="B367" s="430" t="s">
        <v>489</v>
      </c>
      <c r="C367" s="174" t="s">
        <v>1074</v>
      </c>
      <c r="D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5">
        <f t="shared" si="822"/>
        <v>0</v>
      </c>
      <c r="G367" s="175"/>
      <c r="H367" s="175">
        <f t="shared" si="823"/>
        <v>0</v>
      </c>
      <c r="I367" s="175"/>
      <c r="J367" s="175">
        <f t="shared" si="824"/>
        <v>0</v>
      </c>
      <c r="K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5">
        <f t="shared" si="825"/>
        <v>0</v>
      </c>
      <c r="AF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5">
        <f t="shared" si="826"/>
        <v>0</v>
      </c>
      <c r="AJ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5">
        <f t="shared" si="827"/>
        <v>0</v>
      </c>
      <c r="AN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5">
        <f t="shared" si="828"/>
        <v>0</v>
      </c>
      <c r="AR367" s="175">
        <f t="shared" si="829"/>
        <v>0</v>
      </c>
    </row>
    <row r="368" spans="2:44" x14ac:dyDescent="0.25">
      <c r="B368" s="430" t="s">
        <v>490</v>
      </c>
      <c r="C368" s="174" t="s">
        <v>1075</v>
      </c>
      <c r="D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5">
        <f t="shared" si="822"/>
        <v>0</v>
      </c>
      <c r="G368" s="175"/>
      <c r="H368" s="175">
        <f t="shared" si="823"/>
        <v>0</v>
      </c>
      <c r="I368" s="175"/>
      <c r="J368" s="175">
        <f t="shared" si="824"/>
        <v>0</v>
      </c>
      <c r="K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5">
        <f t="shared" si="825"/>
        <v>0</v>
      </c>
      <c r="AF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5">
        <f t="shared" si="826"/>
        <v>0</v>
      </c>
      <c r="AJ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5">
        <f t="shared" si="827"/>
        <v>0</v>
      </c>
      <c r="AN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5">
        <f t="shared" si="828"/>
        <v>0</v>
      </c>
      <c r="AR368" s="175">
        <f t="shared" si="829"/>
        <v>0</v>
      </c>
    </row>
    <row r="369" spans="2:44" x14ac:dyDescent="0.25">
      <c r="B369" s="430" t="s">
        <v>491</v>
      </c>
      <c r="C369" s="174" t="s">
        <v>1076</v>
      </c>
      <c r="D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5">
        <f t="shared" si="822"/>
        <v>0</v>
      </c>
      <c r="G369" s="175"/>
      <c r="H369" s="175">
        <f t="shared" si="823"/>
        <v>0</v>
      </c>
      <c r="I369" s="175"/>
      <c r="J369" s="175">
        <f t="shared" si="824"/>
        <v>0</v>
      </c>
      <c r="K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5">
        <f t="shared" si="825"/>
        <v>0</v>
      </c>
      <c r="AF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5">
        <f t="shared" si="826"/>
        <v>0</v>
      </c>
      <c r="AJ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5">
        <f t="shared" si="827"/>
        <v>0</v>
      </c>
      <c r="AN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5">
        <f t="shared" si="828"/>
        <v>0</v>
      </c>
      <c r="AR369" s="175">
        <f t="shared" si="829"/>
        <v>0</v>
      </c>
    </row>
    <row r="370" spans="2:44" x14ac:dyDescent="0.25">
      <c r="B370" s="430" t="s">
        <v>492</v>
      </c>
      <c r="C370" s="174" t="s">
        <v>1077</v>
      </c>
      <c r="D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5">
        <f t="shared" si="822"/>
        <v>0</v>
      </c>
      <c r="G370" s="175"/>
      <c r="H370" s="175">
        <f t="shared" si="823"/>
        <v>0</v>
      </c>
      <c r="I370" s="175"/>
      <c r="J370" s="175">
        <f t="shared" si="824"/>
        <v>0</v>
      </c>
      <c r="K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5">
        <f t="shared" si="825"/>
        <v>0</v>
      </c>
      <c r="AF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5">
        <f t="shared" si="826"/>
        <v>0</v>
      </c>
      <c r="AJ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5">
        <f t="shared" si="827"/>
        <v>0</v>
      </c>
      <c r="AN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5">
        <f t="shared" si="828"/>
        <v>0</v>
      </c>
      <c r="AR370" s="175">
        <f t="shared" si="829"/>
        <v>0</v>
      </c>
    </row>
    <row r="371" spans="2:44" x14ac:dyDescent="0.25">
      <c r="B371" s="430" t="s">
        <v>493</v>
      </c>
      <c r="C371" s="174" t="s">
        <v>1078</v>
      </c>
      <c r="D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5">
        <f t="shared" si="822"/>
        <v>0</v>
      </c>
      <c r="G371" s="175"/>
      <c r="H371" s="175">
        <f t="shared" si="823"/>
        <v>0</v>
      </c>
      <c r="I371" s="175"/>
      <c r="J371" s="175">
        <f t="shared" si="824"/>
        <v>0</v>
      </c>
      <c r="K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5">
        <f t="shared" si="825"/>
        <v>0</v>
      </c>
      <c r="AF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5">
        <f t="shared" si="826"/>
        <v>0</v>
      </c>
      <c r="AJ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5">
        <f t="shared" si="827"/>
        <v>0</v>
      </c>
      <c r="AN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5">
        <f t="shared" si="828"/>
        <v>0</v>
      </c>
      <c r="AR371" s="175">
        <f t="shared" si="829"/>
        <v>0</v>
      </c>
    </row>
    <row r="372" spans="2:44" x14ac:dyDescent="0.25">
      <c r="B372" s="430" t="s">
        <v>494</v>
      </c>
      <c r="C372" s="174" t="s">
        <v>1079</v>
      </c>
      <c r="D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5">
        <f t="shared" si="822"/>
        <v>0</v>
      </c>
      <c r="G372" s="175"/>
      <c r="H372" s="175">
        <f t="shared" si="823"/>
        <v>0</v>
      </c>
      <c r="I372" s="175"/>
      <c r="J372" s="175">
        <f t="shared" si="824"/>
        <v>0</v>
      </c>
      <c r="K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5">
        <f t="shared" si="825"/>
        <v>0</v>
      </c>
      <c r="AF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5">
        <f t="shared" si="826"/>
        <v>0</v>
      </c>
      <c r="AJ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5">
        <f t="shared" si="827"/>
        <v>0</v>
      </c>
      <c r="AN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5">
        <f t="shared" si="828"/>
        <v>0</v>
      </c>
      <c r="AR372" s="175">
        <f t="shared" si="829"/>
        <v>0</v>
      </c>
    </row>
    <row r="373" spans="2:44" x14ac:dyDescent="0.25">
      <c r="B373" s="430" t="s">
        <v>495</v>
      </c>
      <c r="C373" s="174" t="s">
        <v>1080</v>
      </c>
      <c r="D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5">
        <f t="shared" si="822"/>
        <v>0</v>
      </c>
      <c r="G373" s="175"/>
      <c r="H373" s="175">
        <f t="shared" si="823"/>
        <v>0</v>
      </c>
      <c r="I373" s="175"/>
      <c r="J373" s="175">
        <f t="shared" si="824"/>
        <v>0</v>
      </c>
      <c r="K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5">
        <f t="shared" si="825"/>
        <v>0</v>
      </c>
      <c r="AF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5">
        <f t="shared" si="826"/>
        <v>0</v>
      </c>
      <c r="AJ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5">
        <f t="shared" si="827"/>
        <v>0</v>
      </c>
      <c r="AN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5">
        <f t="shared" si="828"/>
        <v>0</v>
      </c>
      <c r="AR373" s="175">
        <f t="shared" si="829"/>
        <v>0</v>
      </c>
    </row>
    <row r="374" spans="2:44" x14ac:dyDescent="0.25">
      <c r="B374" s="430" t="s">
        <v>496</v>
      </c>
      <c r="C374" s="174" t="s">
        <v>1081</v>
      </c>
      <c r="D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5">
        <f t="shared" si="822"/>
        <v>0</v>
      </c>
      <c r="G374" s="175"/>
      <c r="H374" s="175">
        <f t="shared" si="823"/>
        <v>0</v>
      </c>
      <c r="I374" s="175"/>
      <c r="J374" s="175">
        <f t="shared" si="824"/>
        <v>0</v>
      </c>
      <c r="K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5">
        <f t="shared" si="825"/>
        <v>0</v>
      </c>
      <c r="AF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5">
        <f t="shared" si="826"/>
        <v>0</v>
      </c>
      <c r="AJ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5">
        <f t="shared" si="827"/>
        <v>0</v>
      </c>
      <c r="AN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5">
        <f t="shared" si="828"/>
        <v>0</v>
      </c>
      <c r="AR374" s="175">
        <f t="shared" si="829"/>
        <v>0</v>
      </c>
    </row>
    <row r="375" spans="2:44" x14ac:dyDescent="0.25">
      <c r="B375" s="430" t="s">
        <v>497</v>
      </c>
      <c r="C375" s="174" t="s">
        <v>1082</v>
      </c>
      <c r="D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5">
        <f t="shared" si="822"/>
        <v>0</v>
      </c>
      <c r="G375" s="175"/>
      <c r="H375" s="175">
        <f t="shared" si="823"/>
        <v>0</v>
      </c>
      <c r="I375" s="175"/>
      <c r="J375" s="175">
        <f t="shared" si="824"/>
        <v>0</v>
      </c>
      <c r="K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5">
        <f t="shared" si="825"/>
        <v>0</v>
      </c>
      <c r="AF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5">
        <f t="shared" si="826"/>
        <v>0</v>
      </c>
      <c r="AJ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5">
        <f t="shared" si="827"/>
        <v>0</v>
      </c>
      <c r="AN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5">
        <f t="shared" si="828"/>
        <v>0</v>
      </c>
      <c r="AR375" s="175">
        <f t="shared" si="829"/>
        <v>0</v>
      </c>
    </row>
    <row r="376" spans="2:44" x14ac:dyDescent="0.25">
      <c r="B376" s="430" t="s">
        <v>498</v>
      </c>
      <c r="C376" s="174" t="s">
        <v>1083</v>
      </c>
      <c r="D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5">
        <f t="shared" si="822"/>
        <v>0</v>
      </c>
      <c r="G376" s="175"/>
      <c r="H376" s="175">
        <f t="shared" si="823"/>
        <v>0</v>
      </c>
      <c r="I376" s="175"/>
      <c r="J376" s="175">
        <f t="shared" si="824"/>
        <v>0</v>
      </c>
      <c r="K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5">
        <f t="shared" si="825"/>
        <v>0</v>
      </c>
      <c r="AF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5">
        <f t="shared" si="826"/>
        <v>0</v>
      </c>
      <c r="AJ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5">
        <f t="shared" si="827"/>
        <v>0</v>
      </c>
      <c r="AN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5">
        <f t="shared" si="828"/>
        <v>0</v>
      </c>
      <c r="AR376" s="175">
        <f t="shared" si="829"/>
        <v>0</v>
      </c>
    </row>
    <row r="377" spans="2:44" x14ac:dyDescent="0.25">
      <c r="B377" s="430" t="s">
        <v>499</v>
      </c>
      <c r="C377" s="174" t="s">
        <v>1084</v>
      </c>
      <c r="D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5">
        <f t="shared" si="822"/>
        <v>0</v>
      </c>
      <c r="G377" s="175"/>
      <c r="H377" s="175">
        <f t="shared" si="823"/>
        <v>0</v>
      </c>
      <c r="I377" s="175"/>
      <c r="J377" s="175">
        <f t="shared" si="824"/>
        <v>0</v>
      </c>
      <c r="K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5">
        <f t="shared" si="825"/>
        <v>0</v>
      </c>
      <c r="AF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5">
        <f t="shared" si="826"/>
        <v>0</v>
      </c>
      <c r="AJ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5">
        <f t="shared" si="827"/>
        <v>0</v>
      </c>
      <c r="AN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5">
        <f t="shared" si="828"/>
        <v>0</v>
      </c>
      <c r="AR377" s="175">
        <f t="shared" si="829"/>
        <v>0</v>
      </c>
    </row>
    <row r="378" spans="2:44" x14ac:dyDescent="0.25">
      <c r="B378" s="430" t="s">
        <v>500</v>
      </c>
      <c r="C378" s="174" t="s">
        <v>1085</v>
      </c>
      <c r="D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5">
        <f t="shared" si="822"/>
        <v>0</v>
      </c>
      <c r="G378" s="175"/>
      <c r="H378" s="175">
        <f t="shared" si="823"/>
        <v>0</v>
      </c>
      <c r="I378" s="175"/>
      <c r="J378" s="175">
        <f t="shared" si="824"/>
        <v>0</v>
      </c>
      <c r="K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5">
        <f t="shared" si="825"/>
        <v>0</v>
      </c>
      <c r="AF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5">
        <f t="shared" si="826"/>
        <v>0</v>
      </c>
      <c r="AJ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5">
        <f t="shared" si="827"/>
        <v>0</v>
      </c>
      <c r="AN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5">
        <f t="shared" si="828"/>
        <v>0</v>
      </c>
      <c r="AR378" s="175">
        <f t="shared" si="829"/>
        <v>0</v>
      </c>
    </row>
    <row r="379" spans="2:44" x14ac:dyDescent="0.25">
      <c r="B379" s="430" t="s">
        <v>501</v>
      </c>
      <c r="C379" s="174" t="s">
        <v>1086</v>
      </c>
      <c r="D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5">
        <f t="shared" si="622"/>
        <v>0</v>
      </c>
      <c r="G379" s="175"/>
      <c r="H379" s="175">
        <f t="shared" si="623"/>
        <v>0</v>
      </c>
      <c r="I379" s="175"/>
      <c r="J379" s="175">
        <f t="shared" si="624"/>
        <v>0</v>
      </c>
      <c r="K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5">
        <f t="shared" si="628"/>
        <v>0</v>
      </c>
      <c r="AF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5">
        <f t="shared" si="629"/>
        <v>0</v>
      </c>
      <c r="AJ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5">
        <f t="shared" si="630"/>
        <v>0</v>
      </c>
      <c r="AN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5">
        <f t="shared" si="631"/>
        <v>0</v>
      </c>
      <c r="AR379" s="175">
        <f t="shared" si="632"/>
        <v>0</v>
      </c>
    </row>
    <row r="380" spans="2:44" x14ac:dyDescent="0.25">
      <c r="B380" s="430" t="s">
        <v>502</v>
      </c>
      <c r="C380" s="174" t="s">
        <v>1087</v>
      </c>
      <c r="D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5">
        <f t="shared" si="622"/>
        <v>0</v>
      </c>
      <c r="G380" s="175"/>
      <c r="H380" s="175">
        <f t="shared" si="623"/>
        <v>0</v>
      </c>
      <c r="I380" s="175"/>
      <c r="J380" s="175">
        <f t="shared" si="624"/>
        <v>0</v>
      </c>
      <c r="K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5">
        <f t="shared" si="628"/>
        <v>0</v>
      </c>
      <c r="AF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5">
        <f t="shared" si="629"/>
        <v>0</v>
      </c>
      <c r="AJ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5">
        <f t="shared" si="630"/>
        <v>0</v>
      </c>
      <c r="AN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5">
        <f t="shared" si="631"/>
        <v>0</v>
      </c>
      <c r="AR380" s="175">
        <f t="shared" si="632"/>
        <v>0</v>
      </c>
    </row>
    <row r="381" spans="2:44" x14ac:dyDescent="0.25">
      <c r="B381" s="430" t="s">
        <v>503</v>
      </c>
      <c r="C381" s="174" t="s">
        <v>1087</v>
      </c>
      <c r="D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5">
        <f t="shared" si="622"/>
        <v>0</v>
      </c>
      <c r="G381" s="175"/>
      <c r="H381" s="175">
        <f t="shared" si="623"/>
        <v>0</v>
      </c>
      <c r="I381" s="175"/>
      <c r="J381" s="175">
        <f t="shared" si="624"/>
        <v>0</v>
      </c>
      <c r="K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5">
        <f t="shared" si="628"/>
        <v>0</v>
      </c>
      <c r="AF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5">
        <f t="shared" si="629"/>
        <v>0</v>
      </c>
      <c r="AJ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5">
        <f t="shared" si="630"/>
        <v>0</v>
      </c>
      <c r="AN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5">
        <f t="shared" si="631"/>
        <v>0</v>
      </c>
      <c r="AR381" s="175">
        <f t="shared" si="632"/>
        <v>0</v>
      </c>
    </row>
    <row r="382" spans="2:44" x14ac:dyDescent="0.25">
      <c r="B382" s="430" t="s">
        <v>504</v>
      </c>
      <c r="C382" s="174" t="s">
        <v>1088</v>
      </c>
      <c r="D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5">
        <f t="shared" si="622"/>
        <v>0</v>
      </c>
      <c r="G382" s="175"/>
      <c r="H382" s="175">
        <f t="shared" si="623"/>
        <v>0</v>
      </c>
      <c r="I382" s="175"/>
      <c r="J382" s="175">
        <f t="shared" si="624"/>
        <v>0</v>
      </c>
      <c r="K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5">
        <f t="shared" si="628"/>
        <v>0</v>
      </c>
      <c r="AF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5">
        <f t="shared" si="629"/>
        <v>0</v>
      </c>
      <c r="AJ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5">
        <f t="shared" si="630"/>
        <v>0</v>
      </c>
      <c r="AN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5">
        <f t="shared" si="631"/>
        <v>0</v>
      </c>
      <c r="AR382" s="175">
        <f t="shared" si="632"/>
        <v>0</v>
      </c>
    </row>
    <row r="383" spans="2:44" x14ac:dyDescent="0.25">
      <c r="B383" s="433" t="s">
        <v>505</v>
      </c>
      <c r="C383" s="180" t="s">
        <v>1089</v>
      </c>
      <c r="D383" s="181">
        <f>SUM(D384:D388)</f>
        <v>0</v>
      </c>
      <c r="E383" s="181">
        <f>SUM(E384:E388)</f>
        <v>0</v>
      </c>
      <c r="F383" s="181">
        <f t="shared" ref="F383:F498" si="830">D383+E383</f>
        <v>0</v>
      </c>
      <c r="G383" s="181">
        <f>SUM(G384:G388)</f>
        <v>0</v>
      </c>
      <c r="H383" s="181">
        <f t="shared" si="623"/>
        <v>0</v>
      </c>
      <c r="I383" s="181">
        <f>SUM(I384:I388)</f>
        <v>0</v>
      </c>
      <c r="J383" s="181">
        <f t="shared" si="624"/>
        <v>0</v>
      </c>
      <c r="K383" s="181">
        <f t="shared" ref="K383:AD383" si="831">SUM(K384:K388)</f>
        <v>0</v>
      </c>
      <c r="L383" s="181">
        <f t="shared" si="831"/>
        <v>0</v>
      </c>
      <c r="M383" s="181">
        <f t="shared" si="831"/>
        <v>0</v>
      </c>
      <c r="N383" s="181">
        <f t="shared" si="831"/>
        <v>0</v>
      </c>
      <c r="O383" s="181">
        <f t="shared" si="831"/>
        <v>0</v>
      </c>
      <c r="P383" s="181">
        <f t="shared" ref="P383:Q383" si="832">SUM(P384:P388)</f>
        <v>0</v>
      </c>
      <c r="Q383" s="181">
        <f t="shared" si="832"/>
        <v>0</v>
      </c>
      <c r="R383" s="181">
        <f t="shared" si="831"/>
        <v>0</v>
      </c>
      <c r="S383" s="181">
        <f t="shared" si="831"/>
        <v>0</v>
      </c>
      <c r="T383" s="181">
        <f t="shared" ref="T383" si="833">SUM(T384:T388)</f>
        <v>0</v>
      </c>
      <c r="U383" s="181">
        <f t="shared" si="831"/>
        <v>0</v>
      </c>
      <c r="V383" s="181">
        <f t="shared" si="831"/>
        <v>0</v>
      </c>
      <c r="W383" s="181">
        <f t="shared" ref="W383" si="834">SUM(W384:W388)</f>
        <v>0</v>
      </c>
      <c r="X383" s="181">
        <f t="shared" si="831"/>
        <v>0</v>
      </c>
      <c r="Y383" s="181">
        <f t="shared" ref="Y383:Z383" si="835">SUM(Y384:Y388)</f>
        <v>0</v>
      </c>
      <c r="Z383" s="181">
        <f t="shared" si="835"/>
        <v>0</v>
      </c>
      <c r="AA383" s="181">
        <f t="shared" si="831"/>
        <v>0</v>
      </c>
      <c r="AB383" s="181">
        <f t="shared" si="831"/>
        <v>0</v>
      </c>
      <c r="AC383" s="181">
        <f t="shared" si="831"/>
        <v>0</v>
      </c>
      <c r="AD383" s="181">
        <f t="shared" si="831"/>
        <v>0</v>
      </c>
      <c r="AE383" s="181">
        <f t="shared" si="628"/>
        <v>0</v>
      </c>
      <c r="AF383" s="181">
        <f>SUM(AF384:AF388)</f>
        <v>0</v>
      </c>
      <c r="AG383" s="181">
        <f>SUM(AG384:AG388)</f>
        <v>0</v>
      </c>
      <c r="AH383" s="181">
        <f>SUM(AH384:AH388)</f>
        <v>0</v>
      </c>
      <c r="AI383" s="181">
        <f t="shared" si="629"/>
        <v>0</v>
      </c>
      <c r="AJ383" s="181">
        <f>SUM(AJ384:AJ388)</f>
        <v>0</v>
      </c>
      <c r="AK383" s="181">
        <f>SUM(AK384:AK388)</f>
        <v>0</v>
      </c>
      <c r="AL383" s="181">
        <f>SUM(AL384:AL388)</f>
        <v>0</v>
      </c>
      <c r="AM383" s="181">
        <f t="shared" si="630"/>
        <v>0</v>
      </c>
      <c r="AN383" s="181">
        <f>SUM(AN384:AN388)</f>
        <v>0</v>
      </c>
      <c r="AO383" s="181">
        <f>SUM(AO384:AO388)</f>
        <v>0</v>
      </c>
      <c r="AP383" s="181">
        <f>SUM(AP384:AP388)</f>
        <v>0</v>
      </c>
      <c r="AQ383" s="181">
        <f t="shared" si="631"/>
        <v>0</v>
      </c>
      <c r="AR383" s="181">
        <f t="shared" si="632"/>
        <v>0</v>
      </c>
    </row>
    <row r="384" spans="2:44" x14ac:dyDescent="0.25">
      <c r="B384" s="430" t="s">
        <v>506</v>
      </c>
      <c r="C384" s="174" t="s">
        <v>1090</v>
      </c>
      <c r="D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5">
        <f t="shared" si="830"/>
        <v>0</v>
      </c>
      <c r="G384" s="175"/>
      <c r="H384" s="175">
        <f t="shared" si="623"/>
        <v>0</v>
      </c>
      <c r="I384" s="175"/>
      <c r="J384" s="175">
        <f t="shared" si="624"/>
        <v>0</v>
      </c>
      <c r="K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5">
        <f t="shared" si="628"/>
        <v>0</v>
      </c>
      <c r="AF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5">
        <f t="shared" si="629"/>
        <v>0</v>
      </c>
      <c r="AJ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5">
        <f t="shared" si="630"/>
        <v>0</v>
      </c>
      <c r="AN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5">
        <f t="shared" si="631"/>
        <v>0</v>
      </c>
      <c r="AR384" s="175">
        <f t="shared" si="632"/>
        <v>0</v>
      </c>
    </row>
    <row r="385" spans="1:44" x14ac:dyDescent="0.25">
      <c r="A385" s="426"/>
      <c r="B385" s="430" t="s">
        <v>507</v>
      </c>
      <c r="C385" s="174" t="s">
        <v>1091</v>
      </c>
      <c r="D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5">
        <f t="shared" si="830"/>
        <v>0</v>
      </c>
      <c r="G385" s="175"/>
      <c r="H385" s="175">
        <f t="shared" si="623"/>
        <v>0</v>
      </c>
      <c r="I385" s="175"/>
      <c r="J385" s="175">
        <f t="shared" si="624"/>
        <v>0</v>
      </c>
      <c r="K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5">
        <f t="shared" si="628"/>
        <v>0</v>
      </c>
      <c r="AF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5">
        <f t="shared" si="629"/>
        <v>0</v>
      </c>
      <c r="AJ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5">
        <f t="shared" si="630"/>
        <v>0</v>
      </c>
      <c r="AN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5">
        <f t="shared" si="631"/>
        <v>0</v>
      </c>
      <c r="AR385" s="175">
        <f t="shared" si="632"/>
        <v>0</v>
      </c>
    </row>
    <row r="386" spans="1:44" x14ac:dyDescent="0.25">
      <c r="A386" s="426"/>
      <c r="B386" s="430" t="s">
        <v>508</v>
      </c>
      <c r="C386" s="174" t="s">
        <v>1092</v>
      </c>
      <c r="D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5">
        <f t="shared" ref="F386" si="836">D386+E386</f>
        <v>0</v>
      </c>
      <c r="G386" s="175"/>
      <c r="H386" s="175">
        <f t="shared" ref="H386" si="837">F386-G386</f>
        <v>0</v>
      </c>
      <c r="I386" s="175"/>
      <c r="J386" s="175">
        <f t="shared" ref="J386" si="838">F386-I386</f>
        <v>0</v>
      </c>
      <c r="K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5">
        <f t="shared" ref="AE386" si="839">AB386+AC386+AD386</f>
        <v>0</v>
      </c>
      <c r="AF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5">
        <f t="shared" ref="AI386" si="840">AF386+AG386+AH386</f>
        <v>0</v>
      </c>
      <c r="AJ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5">
        <f t="shared" ref="AM386" si="841">AJ386+AK386+AL386</f>
        <v>0</v>
      </c>
      <c r="AN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5">
        <f t="shared" ref="AQ386" si="842">AN386+AO386+AP386</f>
        <v>0</v>
      </c>
      <c r="AR386" s="175">
        <f t="shared" ref="AR386" si="843">AE386+AI386+AM386+AQ386</f>
        <v>0</v>
      </c>
    </row>
    <row r="387" spans="1:44" x14ac:dyDescent="0.25">
      <c r="A387" s="108"/>
      <c r="B387" s="430" t="s">
        <v>509</v>
      </c>
      <c r="C387" s="174" t="s">
        <v>1093</v>
      </c>
      <c r="D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5">
        <f t="shared" ref="F387" si="844">D387+E387</f>
        <v>0</v>
      </c>
      <c r="G387" s="175"/>
      <c r="H387" s="175">
        <f t="shared" ref="H387" si="845">F387-G387</f>
        <v>0</v>
      </c>
      <c r="I387" s="175"/>
      <c r="J387" s="175">
        <f t="shared" ref="J387" si="846">F387-I387</f>
        <v>0</v>
      </c>
      <c r="K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5">
        <f t="shared" ref="AE387" si="847">AB387+AC387+AD387</f>
        <v>0</v>
      </c>
      <c r="AF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5">
        <f t="shared" ref="AI387" si="848">AF387+AG387+AH387</f>
        <v>0</v>
      </c>
      <c r="AJ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5">
        <f t="shared" ref="AM387" si="849">AJ387+AK387+AL387</f>
        <v>0</v>
      </c>
      <c r="AN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5">
        <f t="shared" ref="AQ387" si="850">AN387+AO387+AP387</f>
        <v>0</v>
      </c>
      <c r="AR387" s="175">
        <f t="shared" ref="AR387" si="851">AE387+AI387+AM387+AQ387</f>
        <v>0</v>
      </c>
    </row>
    <row r="388" spans="1:44" x14ac:dyDescent="0.25">
      <c r="A388" s="108"/>
      <c r="B388" s="430" t="s">
        <v>510</v>
      </c>
      <c r="C388" s="174" t="s">
        <v>1094</v>
      </c>
      <c r="D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5">
        <f t="shared" si="830"/>
        <v>0</v>
      </c>
      <c r="G388" s="175"/>
      <c r="H388" s="175">
        <f t="shared" si="623"/>
        <v>0</v>
      </c>
      <c r="I388" s="175"/>
      <c r="J388" s="175">
        <f t="shared" si="624"/>
        <v>0</v>
      </c>
      <c r="K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5">
        <f t="shared" si="628"/>
        <v>0</v>
      </c>
      <c r="AF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5">
        <f t="shared" si="629"/>
        <v>0</v>
      </c>
      <c r="AJ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5">
        <f t="shared" si="630"/>
        <v>0</v>
      </c>
      <c r="AN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5">
        <f t="shared" si="631"/>
        <v>0</v>
      </c>
      <c r="AR388" s="175">
        <f t="shared" si="632"/>
        <v>0</v>
      </c>
    </row>
    <row r="389" spans="1:44" x14ac:dyDescent="0.25">
      <c r="A389" s="426"/>
      <c r="B389" s="433" t="s">
        <v>511</v>
      </c>
      <c r="C389" s="180" t="s">
        <v>1095</v>
      </c>
      <c r="D389" s="181">
        <f>SUM(D390:D396)</f>
        <v>0</v>
      </c>
      <c r="E389" s="181">
        <f>SUM(E390:E396)</f>
        <v>0</v>
      </c>
      <c r="F389" s="181">
        <f t="shared" si="830"/>
        <v>0</v>
      </c>
      <c r="G389" s="181">
        <f>SUM(G390:G396)</f>
        <v>0</v>
      </c>
      <c r="H389" s="181">
        <f t="shared" si="623"/>
        <v>0</v>
      </c>
      <c r="I389" s="181">
        <f>SUM(I390:I396)</f>
        <v>0</v>
      </c>
      <c r="J389" s="181">
        <f t="shared" si="624"/>
        <v>0</v>
      </c>
      <c r="K389" s="181">
        <f t="shared" ref="K389:AD389" si="852">SUM(K390:K396)</f>
        <v>0</v>
      </c>
      <c r="L389" s="181">
        <f t="shared" si="852"/>
        <v>0</v>
      </c>
      <c r="M389" s="181">
        <f t="shared" si="852"/>
        <v>0</v>
      </c>
      <c r="N389" s="181">
        <f t="shared" si="852"/>
        <v>0</v>
      </c>
      <c r="O389" s="181">
        <f t="shared" si="852"/>
        <v>0</v>
      </c>
      <c r="P389" s="181">
        <f t="shared" si="852"/>
        <v>0</v>
      </c>
      <c r="Q389" s="181">
        <f t="shared" si="852"/>
        <v>0</v>
      </c>
      <c r="R389" s="181">
        <f t="shared" si="852"/>
        <v>0</v>
      </c>
      <c r="S389" s="181">
        <f t="shared" si="852"/>
        <v>0</v>
      </c>
      <c r="T389" s="181">
        <f t="shared" ref="T389" si="853">SUM(T390:T396)</f>
        <v>0</v>
      </c>
      <c r="U389" s="181">
        <f t="shared" si="852"/>
        <v>0</v>
      </c>
      <c r="V389" s="181">
        <f t="shared" si="852"/>
        <v>0</v>
      </c>
      <c r="W389" s="181">
        <f t="shared" si="852"/>
        <v>0</v>
      </c>
      <c r="X389" s="181">
        <f t="shared" si="852"/>
        <v>0</v>
      </c>
      <c r="Y389" s="181">
        <f t="shared" ref="Y389:Z389" si="854">SUM(Y390:Y396)</f>
        <v>0</v>
      </c>
      <c r="Z389" s="181">
        <f t="shared" si="854"/>
        <v>0</v>
      </c>
      <c r="AA389" s="181">
        <f t="shared" si="852"/>
        <v>0</v>
      </c>
      <c r="AB389" s="181">
        <f t="shared" si="852"/>
        <v>0</v>
      </c>
      <c r="AC389" s="181">
        <f t="shared" si="852"/>
        <v>0</v>
      </c>
      <c r="AD389" s="181">
        <f t="shared" si="852"/>
        <v>0</v>
      </c>
      <c r="AE389" s="181">
        <f t="shared" si="628"/>
        <v>0</v>
      </c>
      <c r="AF389" s="181">
        <f>SUM(AF390:AF396)</f>
        <v>0</v>
      </c>
      <c r="AG389" s="181">
        <f>SUM(AG390:AG396)</f>
        <v>0</v>
      </c>
      <c r="AH389" s="181">
        <f>SUM(AH390:AH396)</f>
        <v>0</v>
      </c>
      <c r="AI389" s="181">
        <f t="shared" si="629"/>
        <v>0</v>
      </c>
      <c r="AJ389" s="181">
        <f>SUM(AJ390:AJ396)</f>
        <v>0</v>
      </c>
      <c r="AK389" s="181">
        <f>SUM(AK390:AK396)</f>
        <v>0</v>
      </c>
      <c r="AL389" s="181">
        <f>SUM(AL390:AL396)</f>
        <v>0</v>
      </c>
      <c r="AM389" s="181">
        <f t="shared" si="630"/>
        <v>0</v>
      </c>
      <c r="AN389" s="181">
        <f>SUM(AN390:AN396)</f>
        <v>0</v>
      </c>
      <c r="AO389" s="181">
        <f>SUM(AO390:AO396)</f>
        <v>0</v>
      </c>
      <c r="AP389" s="181">
        <f>SUM(AP390:AP396)</f>
        <v>0</v>
      </c>
      <c r="AQ389" s="181">
        <f t="shared" si="631"/>
        <v>0</v>
      </c>
      <c r="AR389" s="181">
        <f t="shared" si="632"/>
        <v>0</v>
      </c>
    </row>
    <row r="390" spans="1:44" x14ac:dyDescent="0.25">
      <c r="A390" s="426"/>
      <c r="B390" s="430" t="s">
        <v>512</v>
      </c>
      <c r="C390" s="174" t="s">
        <v>1096</v>
      </c>
      <c r="D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5">
        <f t="shared" si="830"/>
        <v>0</v>
      </c>
      <c r="G390" s="175"/>
      <c r="H390" s="175">
        <f t="shared" si="623"/>
        <v>0</v>
      </c>
      <c r="I390" s="175"/>
      <c r="J390" s="175">
        <f t="shared" si="624"/>
        <v>0</v>
      </c>
      <c r="K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5">
        <f t="shared" si="628"/>
        <v>0</v>
      </c>
      <c r="AF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5">
        <f t="shared" si="629"/>
        <v>0</v>
      </c>
      <c r="AJ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5">
        <f t="shared" si="630"/>
        <v>0</v>
      </c>
      <c r="AN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5">
        <f t="shared" si="631"/>
        <v>0</v>
      </c>
      <c r="AR390" s="175">
        <f t="shared" si="632"/>
        <v>0</v>
      </c>
    </row>
    <row r="391" spans="1:44" x14ac:dyDescent="0.25">
      <c r="A391" s="426"/>
      <c r="B391" s="430" t="s">
        <v>513</v>
      </c>
      <c r="C391" s="174" t="s">
        <v>1097</v>
      </c>
      <c r="D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5">
        <f t="shared" ref="F391:F394" si="855">D391+E391</f>
        <v>0</v>
      </c>
      <c r="G391" s="175"/>
      <c r="H391" s="175">
        <f t="shared" ref="H391:H394" si="856">F391-G391</f>
        <v>0</v>
      </c>
      <c r="I391" s="175"/>
      <c r="J391" s="175">
        <f t="shared" ref="J391:J394" si="857">F391-I391</f>
        <v>0</v>
      </c>
      <c r="K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5">
        <f t="shared" ref="AE391:AE394" si="858">AB391+AC391+AD391</f>
        <v>0</v>
      </c>
      <c r="AF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5">
        <f t="shared" ref="AI391:AI394" si="859">AF391+AG391+AH391</f>
        <v>0</v>
      </c>
      <c r="AJ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5">
        <f t="shared" ref="AM391:AM394" si="860">AJ391+AK391+AL391</f>
        <v>0</v>
      </c>
      <c r="AN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5">
        <f t="shared" ref="AQ391:AQ394" si="861">AN391+AO391+AP391</f>
        <v>0</v>
      </c>
      <c r="AR391" s="175">
        <f t="shared" ref="AR391:AR394" si="862">AE391+AI391+AM391+AQ391</f>
        <v>0</v>
      </c>
    </row>
    <row r="392" spans="1:44" x14ac:dyDescent="0.25">
      <c r="A392" s="426"/>
      <c r="B392" s="430" t="s">
        <v>514</v>
      </c>
      <c r="C392" s="174" t="s">
        <v>1098</v>
      </c>
      <c r="D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5">
        <f t="shared" si="855"/>
        <v>0</v>
      </c>
      <c r="G392" s="175"/>
      <c r="H392" s="175">
        <f t="shared" si="856"/>
        <v>0</v>
      </c>
      <c r="I392" s="175"/>
      <c r="J392" s="175">
        <f t="shared" si="857"/>
        <v>0</v>
      </c>
      <c r="K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5">
        <f t="shared" si="858"/>
        <v>0</v>
      </c>
      <c r="AF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5">
        <f t="shared" si="859"/>
        <v>0</v>
      </c>
      <c r="AJ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5">
        <f t="shared" si="860"/>
        <v>0</v>
      </c>
      <c r="AN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5">
        <f t="shared" si="861"/>
        <v>0</v>
      </c>
      <c r="AR392" s="175">
        <f t="shared" si="862"/>
        <v>0</v>
      </c>
    </row>
    <row r="393" spans="1:44" x14ac:dyDescent="0.25">
      <c r="A393" s="426"/>
      <c r="B393" s="430" t="s">
        <v>515</v>
      </c>
      <c r="C393" s="174" t="s">
        <v>1099</v>
      </c>
      <c r="D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5">
        <f t="shared" si="855"/>
        <v>0</v>
      </c>
      <c r="G393" s="175"/>
      <c r="H393" s="175">
        <f t="shared" si="856"/>
        <v>0</v>
      </c>
      <c r="I393" s="175"/>
      <c r="J393" s="175">
        <f t="shared" si="857"/>
        <v>0</v>
      </c>
      <c r="K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5">
        <f t="shared" si="858"/>
        <v>0</v>
      </c>
      <c r="AF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5">
        <f t="shared" si="859"/>
        <v>0</v>
      </c>
      <c r="AJ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5">
        <f t="shared" si="860"/>
        <v>0</v>
      </c>
      <c r="AN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5">
        <f t="shared" si="861"/>
        <v>0</v>
      </c>
      <c r="AR393" s="175">
        <f t="shared" si="862"/>
        <v>0</v>
      </c>
    </row>
    <row r="394" spans="1:44" x14ac:dyDescent="0.25">
      <c r="A394" s="426"/>
      <c r="B394" s="430" t="s">
        <v>516</v>
      </c>
      <c r="C394" s="174" t="s">
        <v>1100</v>
      </c>
      <c r="D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5">
        <f t="shared" si="855"/>
        <v>0</v>
      </c>
      <c r="G394" s="175"/>
      <c r="H394" s="175">
        <f t="shared" si="856"/>
        <v>0</v>
      </c>
      <c r="I394" s="175"/>
      <c r="J394" s="175">
        <f t="shared" si="857"/>
        <v>0</v>
      </c>
      <c r="K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5">
        <f t="shared" si="858"/>
        <v>0</v>
      </c>
      <c r="AF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5">
        <f t="shared" si="859"/>
        <v>0</v>
      </c>
      <c r="AJ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5">
        <f t="shared" si="860"/>
        <v>0</v>
      </c>
      <c r="AN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5">
        <f t="shared" si="861"/>
        <v>0</v>
      </c>
      <c r="AR394" s="175">
        <f t="shared" si="862"/>
        <v>0</v>
      </c>
    </row>
    <row r="395" spans="1:44" x14ac:dyDescent="0.25">
      <c r="A395" s="426"/>
      <c r="B395" s="430" t="s">
        <v>517</v>
      </c>
      <c r="C395" s="174" t="s">
        <v>1101</v>
      </c>
      <c r="D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5">
        <f t="shared" si="830"/>
        <v>0</v>
      </c>
      <c r="G395" s="175"/>
      <c r="H395" s="175">
        <f t="shared" si="623"/>
        <v>0</v>
      </c>
      <c r="I395" s="175"/>
      <c r="J395" s="175">
        <f t="shared" si="624"/>
        <v>0</v>
      </c>
      <c r="K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5">
        <f t="shared" si="628"/>
        <v>0</v>
      </c>
      <c r="AF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5">
        <f t="shared" si="629"/>
        <v>0</v>
      </c>
      <c r="AJ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5">
        <f t="shared" si="630"/>
        <v>0</v>
      </c>
      <c r="AN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5">
        <f t="shared" si="631"/>
        <v>0</v>
      </c>
      <c r="AR395" s="175">
        <f t="shared" si="632"/>
        <v>0</v>
      </c>
    </row>
    <row r="396" spans="1:44" x14ac:dyDescent="0.25">
      <c r="A396" s="426"/>
      <c r="B396" s="430" t="s">
        <v>518</v>
      </c>
      <c r="C396" s="174" t="s">
        <v>1102</v>
      </c>
      <c r="D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5">
        <f t="shared" ref="F396" si="863">D396+E396</f>
        <v>0</v>
      </c>
      <c r="G396" s="175"/>
      <c r="H396" s="175">
        <f t="shared" ref="H396" si="864">F396-G396</f>
        <v>0</v>
      </c>
      <c r="I396" s="175"/>
      <c r="J396" s="175">
        <f t="shared" ref="J396" si="865">F396-I396</f>
        <v>0</v>
      </c>
      <c r="K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5">
        <f t="shared" ref="AE396" si="866">AB396+AC396+AD396</f>
        <v>0</v>
      </c>
      <c r="AF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5">
        <f t="shared" ref="AI396" si="867">AF396+AG396+AH396</f>
        <v>0</v>
      </c>
      <c r="AJ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5">
        <f t="shared" ref="AM396" si="868">AJ396+AK396+AL396</f>
        <v>0</v>
      </c>
      <c r="AN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5">
        <f t="shared" ref="AQ396" si="869">AN396+AO396+AP396</f>
        <v>0</v>
      </c>
      <c r="AR396" s="175">
        <f t="shared" ref="AR396" si="870">AE396+AI396+AM396+AQ396</f>
        <v>0</v>
      </c>
    </row>
    <row r="397" spans="1:44" x14ac:dyDescent="0.25">
      <c r="A397" s="426"/>
      <c r="B397" s="429" t="s">
        <v>534</v>
      </c>
      <c r="C397" s="172" t="s">
        <v>1103</v>
      </c>
      <c r="D397" s="173">
        <f>D398+D459+D467+D485+D489</f>
        <v>0</v>
      </c>
      <c r="E397" s="173">
        <f>E398+E459+E467+E485+E489</f>
        <v>0</v>
      </c>
      <c r="F397" s="173">
        <f t="shared" si="830"/>
        <v>0</v>
      </c>
      <c r="G397" s="173">
        <f>G398+G459+G467+G485+G489</f>
        <v>0</v>
      </c>
      <c r="H397" s="173">
        <f t="shared" si="623"/>
        <v>0</v>
      </c>
      <c r="I397" s="173">
        <f>I398+I459+I467+I485+I489</f>
        <v>0</v>
      </c>
      <c r="J397" s="173">
        <f t="shared" si="624"/>
        <v>0</v>
      </c>
      <c r="K397" s="173">
        <f t="shared" ref="K397:AD397" si="871">K398+K459+K467+K485+K489</f>
        <v>0</v>
      </c>
      <c r="L397" s="173">
        <f t="shared" si="871"/>
        <v>0</v>
      </c>
      <c r="M397" s="173">
        <f t="shared" si="871"/>
        <v>0</v>
      </c>
      <c r="N397" s="173">
        <f t="shared" si="871"/>
        <v>0</v>
      </c>
      <c r="O397" s="173">
        <f t="shared" si="871"/>
        <v>0</v>
      </c>
      <c r="P397" s="173">
        <f t="shared" si="871"/>
        <v>0</v>
      </c>
      <c r="Q397" s="173">
        <f t="shared" si="871"/>
        <v>0</v>
      </c>
      <c r="R397" s="173">
        <f t="shared" si="871"/>
        <v>0</v>
      </c>
      <c r="S397" s="173">
        <f t="shared" si="871"/>
        <v>0</v>
      </c>
      <c r="T397" s="173">
        <f t="shared" ref="T397" si="872">T398+T459+T467+T485+T489</f>
        <v>0</v>
      </c>
      <c r="U397" s="173">
        <f t="shared" si="871"/>
        <v>0</v>
      </c>
      <c r="V397" s="173">
        <f t="shared" si="871"/>
        <v>0</v>
      </c>
      <c r="W397" s="173">
        <f t="shared" si="871"/>
        <v>0</v>
      </c>
      <c r="X397" s="173">
        <f t="shared" si="871"/>
        <v>0</v>
      </c>
      <c r="Y397" s="173">
        <f t="shared" ref="Y397:Z397" si="873">Y398+Y459+Y467+Y485+Y489</f>
        <v>0</v>
      </c>
      <c r="Z397" s="173">
        <f t="shared" si="873"/>
        <v>0</v>
      </c>
      <c r="AA397" s="173">
        <f t="shared" si="871"/>
        <v>0</v>
      </c>
      <c r="AB397" s="173">
        <f t="shared" si="871"/>
        <v>0</v>
      </c>
      <c r="AC397" s="173">
        <f t="shared" si="871"/>
        <v>0</v>
      </c>
      <c r="AD397" s="173">
        <f t="shared" si="871"/>
        <v>0</v>
      </c>
      <c r="AE397" s="173">
        <f t="shared" si="628"/>
        <v>0</v>
      </c>
      <c r="AF397" s="173">
        <f>AF398+AF459+AF467+AF485+AF489</f>
        <v>0</v>
      </c>
      <c r="AG397" s="173">
        <f>AG398+AG459+AG467+AG485+AG489</f>
        <v>0</v>
      </c>
      <c r="AH397" s="173">
        <f>AH398+AH459+AH467+AH485+AH489</f>
        <v>0</v>
      </c>
      <c r="AI397" s="173">
        <f t="shared" si="629"/>
        <v>0</v>
      </c>
      <c r="AJ397" s="173">
        <f>AJ398+AJ459+AJ467+AJ485+AJ489</f>
        <v>0</v>
      </c>
      <c r="AK397" s="173">
        <f>AK398+AK459+AK467+AK485+AK489</f>
        <v>0</v>
      </c>
      <c r="AL397" s="173">
        <f>AL398+AL459+AL467+AL485+AL489</f>
        <v>0</v>
      </c>
      <c r="AM397" s="173">
        <f t="shared" si="630"/>
        <v>0</v>
      </c>
      <c r="AN397" s="173">
        <f>AN398+AN459+AN467+AN485+AN489</f>
        <v>0</v>
      </c>
      <c r="AO397" s="173">
        <f>AO398+AO459+AO467+AO485+AO489</f>
        <v>0</v>
      </c>
      <c r="AP397" s="173">
        <f>AP398+AP459+AP467+AP485+AP489</f>
        <v>0</v>
      </c>
      <c r="AQ397" s="173">
        <f t="shared" si="631"/>
        <v>0</v>
      </c>
      <c r="AR397" s="173">
        <f t="shared" si="632"/>
        <v>0</v>
      </c>
    </row>
    <row r="398" spans="1:44" x14ac:dyDescent="0.25">
      <c r="A398" s="426"/>
      <c r="B398" s="433" t="s">
        <v>535</v>
      </c>
      <c r="C398" s="180" t="s">
        <v>1104</v>
      </c>
      <c r="D398" s="181">
        <f>SUM(D399:D458)</f>
        <v>0</v>
      </c>
      <c r="E398" s="181">
        <f>SUM(E399:E458)</f>
        <v>0</v>
      </c>
      <c r="F398" s="181">
        <f t="shared" si="830"/>
        <v>0</v>
      </c>
      <c r="G398" s="181">
        <f t="shared" ref="G398:I398" si="874">SUM(G399:G458)</f>
        <v>0</v>
      </c>
      <c r="H398" s="181">
        <f t="shared" si="623"/>
        <v>0</v>
      </c>
      <c r="I398" s="181">
        <f t="shared" si="874"/>
        <v>0</v>
      </c>
      <c r="J398" s="181">
        <f t="shared" si="624"/>
        <v>0</v>
      </c>
      <c r="K398" s="181">
        <f t="shared" ref="K398:AP398" si="875">SUM(K399:K458)</f>
        <v>0</v>
      </c>
      <c r="L398" s="181">
        <f t="shared" si="875"/>
        <v>0</v>
      </c>
      <c r="M398" s="181">
        <f t="shared" si="875"/>
        <v>0</v>
      </c>
      <c r="N398" s="181">
        <f t="shared" si="875"/>
        <v>0</v>
      </c>
      <c r="O398" s="181">
        <f t="shared" si="875"/>
        <v>0</v>
      </c>
      <c r="P398" s="181">
        <f t="shared" ref="P398:Q398" si="876">SUM(P399:P458)</f>
        <v>0</v>
      </c>
      <c r="Q398" s="181">
        <f t="shared" si="876"/>
        <v>0</v>
      </c>
      <c r="R398" s="181">
        <f t="shared" si="875"/>
        <v>0</v>
      </c>
      <c r="S398" s="181">
        <f t="shared" si="875"/>
        <v>0</v>
      </c>
      <c r="T398" s="181">
        <f t="shared" ref="T398" si="877">SUM(T399:T458)</f>
        <v>0</v>
      </c>
      <c r="U398" s="181">
        <f t="shared" si="875"/>
        <v>0</v>
      </c>
      <c r="V398" s="181">
        <f t="shared" si="875"/>
        <v>0</v>
      </c>
      <c r="W398" s="181">
        <f t="shared" ref="W398" si="878">SUM(W399:W458)</f>
        <v>0</v>
      </c>
      <c r="X398" s="181">
        <f t="shared" si="875"/>
        <v>0</v>
      </c>
      <c r="Y398" s="181">
        <f t="shared" ref="Y398:Z398" si="879">SUM(Y399:Y458)</f>
        <v>0</v>
      </c>
      <c r="Z398" s="181">
        <f t="shared" si="879"/>
        <v>0</v>
      </c>
      <c r="AA398" s="181">
        <f t="shared" si="875"/>
        <v>0</v>
      </c>
      <c r="AB398" s="181">
        <f t="shared" si="875"/>
        <v>0</v>
      </c>
      <c r="AC398" s="181">
        <f t="shared" si="875"/>
        <v>0</v>
      </c>
      <c r="AD398" s="181">
        <f t="shared" si="875"/>
        <v>0</v>
      </c>
      <c r="AE398" s="181">
        <f t="shared" si="628"/>
        <v>0</v>
      </c>
      <c r="AF398" s="181">
        <f t="shared" si="875"/>
        <v>0</v>
      </c>
      <c r="AG398" s="181">
        <f t="shared" si="875"/>
        <v>0</v>
      </c>
      <c r="AH398" s="181">
        <f t="shared" si="875"/>
        <v>0</v>
      </c>
      <c r="AI398" s="181">
        <f t="shared" si="629"/>
        <v>0</v>
      </c>
      <c r="AJ398" s="181">
        <f t="shared" si="875"/>
        <v>0</v>
      </c>
      <c r="AK398" s="181">
        <f t="shared" si="875"/>
        <v>0</v>
      </c>
      <c r="AL398" s="181">
        <f t="shared" si="875"/>
        <v>0</v>
      </c>
      <c r="AM398" s="181">
        <f t="shared" si="630"/>
        <v>0</v>
      </c>
      <c r="AN398" s="181">
        <f t="shared" si="875"/>
        <v>0</v>
      </c>
      <c r="AO398" s="181">
        <f t="shared" si="875"/>
        <v>0</v>
      </c>
      <c r="AP398" s="181">
        <f t="shared" si="875"/>
        <v>0</v>
      </c>
      <c r="AQ398" s="181">
        <f t="shared" si="631"/>
        <v>0</v>
      </c>
      <c r="AR398" s="181">
        <f t="shared" si="632"/>
        <v>0</v>
      </c>
    </row>
    <row r="399" spans="1:44" x14ac:dyDescent="0.25">
      <c r="A399" s="426"/>
      <c r="B399" s="430" t="s">
        <v>536</v>
      </c>
      <c r="C399" s="174" t="s">
        <v>1105</v>
      </c>
      <c r="D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5">
        <f t="shared" si="830"/>
        <v>0</v>
      </c>
      <c r="G399" s="175"/>
      <c r="H399" s="175">
        <f t="shared" si="623"/>
        <v>0</v>
      </c>
      <c r="I399" s="175"/>
      <c r="J399" s="175">
        <f t="shared" si="624"/>
        <v>0</v>
      </c>
      <c r="K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5">
        <f t="shared" si="628"/>
        <v>0</v>
      </c>
      <c r="AF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5">
        <f t="shared" si="629"/>
        <v>0</v>
      </c>
      <c r="AJ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5">
        <f t="shared" si="630"/>
        <v>0</v>
      </c>
      <c r="AN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5">
        <f t="shared" si="631"/>
        <v>0</v>
      </c>
      <c r="AR399" s="175">
        <f t="shared" si="632"/>
        <v>0</v>
      </c>
    </row>
    <row r="400" spans="1:44" x14ac:dyDescent="0.25">
      <c r="A400" s="426"/>
      <c r="B400" s="430" t="s">
        <v>537</v>
      </c>
      <c r="C400" s="174" t="s">
        <v>1106</v>
      </c>
      <c r="D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5">
        <f t="shared" si="830"/>
        <v>0</v>
      </c>
      <c r="G400" s="175"/>
      <c r="H400" s="175">
        <f t="shared" si="623"/>
        <v>0</v>
      </c>
      <c r="I400" s="175"/>
      <c r="J400" s="175">
        <f t="shared" si="624"/>
        <v>0</v>
      </c>
      <c r="K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5">
        <f t="shared" si="628"/>
        <v>0</v>
      </c>
      <c r="AF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5">
        <f t="shared" si="629"/>
        <v>0</v>
      </c>
      <c r="AJ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5">
        <f t="shared" si="630"/>
        <v>0</v>
      </c>
      <c r="AN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5">
        <f t="shared" si="631"/>
        <v>0</v>
      </c>
      <c r="AR400" s="175">
        <f t="shared" si="632"/>
        <v>0</v>
      </c>
    </row>
    <row r="401" spans="2:44" x14ac:dyDescent="0.25">
      <c r="B401" s="430" t="s">
        <v>538</v>
      </c>
      <c r="C401" s="174" t="s">
        <v>1107</v>
      </c>
      <c r="D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5">
        <f t="shared" si="830"/>
        <v>0</v>
      </c>
      <c r="G401" s="175"/>
      <c r="H401" s="175">
        <f t="shared" si="623"/>
        <v>0</v>
      </c>
      <c r="I401" s="175"/>
      <c r="J401" s="175">
        <f t="shared" si="624"/>
        <v>0</v>
      </c>
      <c r="K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5">
        <f t="shared" si="628"/>
        <v>0</v>
      </c>
      <c r="AF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5">
        <f t="shared" si="629"/>
        <v>0</v>
      </c>
      <c r="AJ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5">
        <f t="shared" si="630"/>
        <v>0</v>
      </c>
      <c r="AN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5">
        <f t="shared" si="631"/>
        <v>0</v>
      </c>
      <c r="AR401" s="175">
        <f t="shared" si="632"/>
        <v>0</v>
      </c>
    </row>
    <row r="402" spans="2:44" x14ac:dyDescent="0.25">
      <c r="B402" s="430" t="s">
        <v>539</v>
      </c>
      <c r="C402" s="174" t="s">
        <v>1108</v>
      </c>
      <c r="D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5">
        <f t="shared" ref="F402:F453" si="880">D402+E402</f>
        <v>0</v>
      </c>
      <c r="G402" s="175"/>
      <c r="H402" s="175">
        <f t="shared" ref="H402:H453" si="881">F402-G402</f>
        <v>0</v>
      </c>
      <c r="I402" s="175"/>
      <c r="J402" s="175">
        <f t="shared" ref="J402:J453" si="882">F402-I402</f>
        <v>0</v>
      </c>
      <c r="K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5">
        <f t="shared" ref="AE402:AE453" si="883">AB402+AC402+AD402</f>
        <v>0</v>
      </c>
      <c r="AF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5">
        <f t="shared" ref="AI402:AI453" si="884">AF402+AG402+AH402</f>
        <v>0</v>
      </c>
      <c r="AJ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5">
        <f t="shared" ref="AM402:AM453" si="885">AJ402+AK402+AL402</f>
        <v>0</v>
      </c>
      <c r="AN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5">
        <f t="shared" ref="AQ402:AQ453" si="886">AN402+AO402+AP402</f>
        <v>0</v>
      </c>
      <c r="AR402" s="175">
        <f t="shared" ref="AR402:AR453" si="887">AE402+AI402+AM402+AQ402</f>
        <v>0</v>
      </c>
    </row>
    <row r="403" spans="2:44" x14ac:dyDescent="0.25">
      <c r="B403" s="430" t="s">
        <v>540</v>
      </c>
      <c r="C403" s="174" t="s">
        <v>1109</v>
      </c>
      <c r="D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5">
        <f t="shared" ref="F403:F419" si="888">D403+E403</f>
        <v>0</v>
      </c>
      <c r="G403" s="175"/>
      <c r="H403" s="175">
        <f t="shared" ref="H403:H419" si="889">F403-G403</f>
        <v>0</v>
      </c>
      <c r="I403" s="175"/>
      <c r="J403" s="175">
        <f t="shared" ref="J403:J419" si="890">F403-I403</f>
        <v>0</v>
      </c>
      <c r="K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5">
        <f t="shared" ref="AE403:AE419" si="891">AB403+AC403+AD403</f>
        <v>0</v>
      </c>
      <c r="AF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5">
        <f t="shared" ref="AI403:AI419" si="892">AF403+AG403+AH403</f>
        <v>0</v>
      </c>
      <c r="AJ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5">
        <f t="shared" ref="AM403:AM419" si="893">AJ403+AK403+AL403</f>
        <v>0</v>
      </c>
      <c r="AN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5">
        <f t="shared" ref="AQ403:AQ419" si="894">AN403+AO403+AP403</f>
        <v>0</v>
      </c>
      <c r="AR403" s="175">
        <f t="shared" ref="AR403:AR419" si="895">AE403+AI403+AM403+AQ403</f>
        <v>0</v>
      </c>
    </row>
    <row r="404" spans="2:44" x14ac:dyDescent="0.25">
      <c r="B404" s="430" t="s">
        <v>541</v>
      </c>
      <c r="C404" s="174" t="s">
        <v>1110</v>
      </c>
      <c r="D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5">
        <f t="shared" si="888"/>
        <v>0</v>
      </c>
      <c r="G404" s="175"/>
      <c r="H404" s="175">
        <f t="shared" si="889"/>
        <v>0</v>
      </c>
      <c r="I404" s="175"/>
      <c r="J404" s="175">
        <f t="shared" si="890"/>
        <v>0</v>
      </c>
      <c r="K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5">
        <f t="shared" si="891"/>
        <v>0</v>
      </c>
      <c r="AF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5">
        <f t="shared" si="892"/>
        <v>0</v>
      </c>
      <c r="AJ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5">
        <f t="shared" si="893"/>
        <v>0</v>
      </c>
      <c r="AN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5">
        <f t="shared" si="894"/>
        <v>0</v>
      </c>
      <c r="AR404" s="175">
        <f t="shared" si="895"/>
        <v>0</v>
      </c>
    </row>
    <row r="405" spans="2:44" x14ac:dyDescent="0.25">
      <c r="B405" s="430" t="s">
        <v>542</v>
      </c>
      <c r="C405" s="174" t="s">
        <v>1111</v>
      </c>
      <c r="D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5">
        <f t="shared" si="888"/>
        <v>0</v>
      </c>
      <c r="G405" s="175"/>
      <c r="H405" s="175">
        <f t="shared" si="889"/>
        <v>0</v>
      </c>
      <c r="I405" s="175"/>
      <c r="J405" s="175">
        <f t="shared" si="890"/>
        <v>0</v>
      </c>
      <c r="K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5">
        <f t="shared" si="891"/>
        <v>0</v>
      </c>
      <c r="AF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5">
        <f t="shared" si="892"/>
        <v>0</v>
      </c>
      <c r="AJ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5">
        <f t="shared" si="893"/>
        <v>0</v>
      </c>
      <c r="AN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5">
        <f t="shared" si="894"/>
        <v>0</v>
      </c>
      <c r="AR405" s="175">
        <f t="shared" si="895"/>
        <v>0</v>
      </c>
    </row>
    <row r="406" spans="2:44" x14ac:dyDescent="0.25">
      <c r="B406" s="430" t="s">
        <v>543</v>
      </c>
      <c r="C406" s="174" t="s">
        <v>1112</v>
      </c>
      <c r="D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5">
        <f t="shared" si="888"/>
        <v>0</v>
      </c>
      <c r="G406" s="175"/>
      <c r="H406" s="175">
        <f t="shared" si="889"/>
        <v>0</v>
      </c>
      <c r="I406" s="175"/>
      <c r="J406" s="175">
        <f t="shared" si="890"/>
        <v>0</v>
      </c>
      <c r="K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5">
        <f t="shared" si="891"/>
        <v>0</v>
      </c>
      <c r="AF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5">
        <f t="shared" si="892"/>
        <v>0</v>
      </c>
      <c r="AJ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5">
        <f t="shared" si="893"/>
        <v>0</v>
      </c>
      <c r="AN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5">
        <f t="shared" si="894"/>
        <v>0</v>
      </c>
      <c r="AR406" s="175">
        <f t="shared" si="895"/>
        <v>0</v>
      </c>
    </row>
    <row r="407" spans="2:44" x14ac:dyDescent="0.25">
      <c r="B407" s="430" t="s">
        <v>544</v>
      </c>
      <c r="C407" s="174" t="s">
        <v>1113</v>
      </c>
      <c r="D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5">
        <f t="shared" si="888"/>
        <v>0</v>
      </c>
      <c r="G407" s="175"/>
      <c r="H407" s="175">
        <f t="shared" si="889"/>
        <v>0</v>
      </c>
      <c r="I407" s="175"/>
      <c r="J407" s="175">
        <f t="shared" si="890"/>
        <v>0</v>
      </c>
      <c r="K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5">
        <f t="shared" si="891"/>
        <v>0</v>
      </c>
      <c r="AF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5">
        <f t="shared" si="892"/>
        <v>0</v>
      </c>
      <c r="AJ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5">
        <f t="shared" si="893"/>
        <v>0</v>
      </c>
      <c r="AN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5">
        <f t="shared" si="894"/>
        <v>0</v>
      </c>
      <c r="AR407" s="175">
        <f t="shared" si="895"/>
        <v>0</v>
      </c>
    </row>
    <row r="408" spans="2:44" x14ac:dyDescent="0.25">
      <c r="B408" s="430" t="s">
        <v>545</v>
      </c>
      <c r="C408" s="174" t="s">
        <v>1114</v>
      </c>
      <c r="D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5">
        <f t="shared" si="888"/>
        <v>0</v>
      </c>
      <c r="G408" s="175"/>
      <c r="H408" s="175">
        <f t="shared" si="889"/>
        <v>0</v>
      </c>
      <c r="I408" s="175"/>
      <c r="J408" s="175">
        <f t="shared" si="890"/>
        <v>0</v>
      </c>
      <c r="K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5">
        <f t="shared" si="891"/>
        <v>0</v>
      </c>
      <c r="AF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5">
        <f t="shared" si="892"/>
        <v>0</v>
      </c>
      <c r="AJ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5">
        <f t="shared" si="893"/>
        <v>0</v>
      </c>
      <c r="AN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5">
        <f t="shared" si="894"/>
        <v>0</v>
      </c>
      <c r="AR408" s="175">
        <f t="shared" si="895"/>
        <v>0</v>
      </c>
    </row>
    <row r="409" spans="2:44" x14ac:dyDescent="0.25">
      <c r="B409" s="430" t="s">
        <v>546</v>
      </c>
      <c r="C409" s="174" t="s">
        <v>1115</v>
      </c>
      <c r="D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5">
        <f t="shared" si="888"/>
        <v>0</v>
      </c>
      <c r="G409" s="175"/>
      <c r="H409" s="175">
        <f t="shared" si="889"/>
        <v>0</v>
      </c>
      <c r="I409" s="175"/>
      <c r="J409" s="175">
        <f t="shared" si="890"/>
        <v>0</v>
      </c>
      <c r="K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5">
        <f t="shared" si="891"/>
        <v>0</v>
      </c>
      <c r="AF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5">
        <f t="shared" si="892"/>
        <v>0</v>
      </c>
      <c r="AJ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5">
        <f t="shared" si="893"/>
        <v>0</v>
      </c>
      <c r="AN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5">
        <f t="shared" si="894"/>
        <v>0</v>
      </c>
      <c r="AR409" s="175">
        <f t="shared" si="895"/>
        <v>0</v>
      </c>
    </row>
    <row r="410" spans="2:44" x14ac:dyDescent="0.25">
      <c r="B410" s="430" t="s">
        <v>547</v>
      </c>
      <c r="C410" s="174" t="s">
        <v>1116</v>
      </c>
      <c r="D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5">
        <f t="shared" si="888"/>
        <v>0</v>
      </c>
      <c r="G410" s="175"/>
      <c r="H410" s="175">
        <f t="shared" si="889"/>
        <v>0</v>
      </c>
      <c r="I410" s="175"/>
      <c r="J410" s="175">
        <f t="shared" si="890"/>
        <v>0</v>
      </c>
      <c r="K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5">
        <f t="shared" si="891"/>
        <v>0</v>
      </c>
      <c r="AF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5">
        <f t="shared" si="892"/>
        <v>0</v>
      </c>
      <c r="AJ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5">
        <f t="shared" si="893"/>
        <v>0</v>
      </c>
      <c r="AN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5">
        <f t="shared" si="894"/>
        <v>0</v>
      </c>
      <c r="AR410" s="175">
        <f t="shared" si="895"/>
        <v>0</v>
      </c>
    </row>
    <row r="411" spans="2:44" x14ac:dyDescent="0.25">
      <c r="B411" s="430" t="s">
        <v>548</v>
      </c>
      <c r="C411" s="174" t="s">
        <v>1117</v>
      </c>
      <c r="D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5">
        <f t="shared" si="888"/>
        <v>0</v>
      </c>
      <c r="G411" s="175"/>
      <c r="H411" s="175">
        <f t="shared" si="889"/>
        <v>0</v>
      </c>
      <c r="I411" s="175"/>
      <c r="J411" s="175">
        <f t="shared" si="890"/>
        <v>0</v>
      </c>
      <c r="K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5">
        <f t="shared" si="891"/>
        <v>0</v>
      </c>
      <c r="AF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5">
        <f t="shared" si="892"/>
        <v>0</v>
      </c>
      <c r="AJ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5">
        <f t="shared" si="893"/>
        <v>0</v>
      </c>
      <c r="AN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5">
        <f t="shared" si="894"/>
        <v>0</v>
      </c>
      <c r="AR411" s="175">
        <f t="shared" si="895"/>
        <v>0</v>
      </c>
    </row>
    <row r="412" spans="2:44" x14ac:dyDescent="0.25">
      <c r="B412" s="430" t="s">
        <v>549</v>
      </c>
      <c r="C412" s="174" t="s">
        <v>1118</v>
      </c>
      <c r="D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5">
        <f t="shared" si="888"/>
        <v>0</v>
      </c>
      <c r="G412" s="175"/>
      <c r="H412" s="175">
        <f t="shared" si="889"/>
        <v>0</v>
      </c>
      <c r="I412" s="175"/>
      <c r="J412" s="175">
        <f t="shared" si="890"/>
        <v>0</v>
      </c>
      <c r="K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5">
        <f t="shared" si="891"/>
        <v>0</v>
      </c>
      <c r="AF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5">
        <f t="shared" si="892"/>
        <v>0</v>
      </c>
      <c r="AJ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5">
        <f t="shared" si="893"/>
        <v>0</v>
      </c>
      <c r="AN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5">
        <f t="shared" si="894"/>
        <v>0</v>
      </c>
      <c r="AR412" s="175">
        <f t="shared" si="895"/>
        <v>0</v>
      </c>
    </row>
    <row r="413" spans="2:44" x14ac:dyDescent="0.25">
      <c r="B413" s="430" t="s">
        <v>550</v>
      </c>
      <c r="C413" s="174" t="s">
        <v>1119</v>
      </c>
      <c r="D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5">
        <f t="shared" si="888"/>
        <v>0</v>
      </c>
      <c r="G413" s="175"/>
      <c r="H413" s="175">
        <f t="shared" si="889"/>
        <v>0</v>
      </c>
      <c r="I413" s="175"/>
      <c r="J413" s="175">
        <f t="shared" si="890"/>
        <v>0</v>
      </c>
      <c r="K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5">
        <f t="shared" si="891"/>
        <v>0</v>
      </c>
      <c r="AF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5">
        <f t="shared" si="892"/>
        <v>0</v>
      </c>
      <c r="AJ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5">
        <f t="shared" si="893"/>
        <v>0</v>
      </c>
      <c r="AN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5">
        <f t="shared" si="894"/>
        <v>0</v>
      </c>
      <c r="AR413" s="175">
        <f t="shared" si="895"/>
        <v>0</v>
      </c>
    </row>
    <row r="414" spans="2:44" x14ac:dyDescent="0.25">
      <c r="B414" s="430" t="s">
        <v>551</v>
      </c>
      <c r="C414" s="174" t="s">
        <v>1120</v>
      </c>
      <c r="D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5">
        <f t="shared" si="888"/>
        <v>0</v>
      </c>
      <c r="G414" s="175"/>
      <c r="H414" s="175">
        <f t="shared" si="889"/>
        <v>0</v>
      </c>
      <c r="I414" s="175"/>
      <c r="J414" s="175">
        <f t="shared" si="890"/>
        <v>0</v>
      </c>
      <c r="K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5">
        <f t="shared" si="891"/>
        <v>0</v>
      </c>
      <c r="AF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5">
        <f t="shared" si="892"/>
        <v>0</v>
      </c>
      <c r="AJ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5">
        <f t="shared" si="893"/>
        <v>0</v>
      </c>
      <c r="AN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5">
        <f t="shared" si="894"/>
        <v>0</v>
      </c>
      <c r="AR414" s="175">
        <f t="shared" si="895"/>
        <v>0</v>
      </c>
    </row>
    <row r="415" spans="2:44" x14ac:dyDescent="0.25">
      <c r="B415" s="430" t="s">
        <v>552</v>
      </c>
      <c r="C415" s="174" t="s">
        <v>1121</v>
      </c>
      <c r="D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5">
        <f t="shared" si="888"/>
        <v>0</v>
      </c>
      <c r="G415" s="175"/>
      <c r="H415" s="175">
        <f t="shared" si="889"/>
        <v>0</v>
      </c>
      <c r="I415" s="175"/>
      <c r="J415" s="175">
        <f t="shared" si="890"/>
        <v>0</v>
      </c>
      <c r="K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5">
        <f t="shared" si="891"/>
        <v>0</v>
      </c>
      <c r="AF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5">
        <f t="shared" si="892"/>
        <v>0</v>
      </c>
      <c r="AJ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5">
        <f t="shared" si="893"/>
        <v>0</v>
      </c>
      <c r="AN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5">
        <f t="shared" si="894"/>
        <v>0</v>
      </c>
      <c r="AR415" s="175">
        <f t="shared" si="895"/>
        <v>0</v>
      </c>
    </row>
    <row r="416" spans="2:44" x14ac:dyDescent="0.25">
      <c r="B416" s="430" t="s">
        <v>553</v>
      </c>
      <c r="C416" s="174" t="s">
        <v>1122</v>
      </c>
      <c r="D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5">
        <f t="shared" si="888"/>
        <v>0</v>
      </c>
      <c r="G416" s="175"/>
      <c r="H416" s="175">
        <f t="shared" si="889"/>
        <v>0</v>
      </c>
      <c r="I416" s="175"/>
      <c r="J416" s="175">
        <f t="shared" si="890"/>
        <v>0</v>
      </c>
      <c r="K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5">
        <f t="shared" si="891"/>
        <v>0</v>
      </c>
      <c r="AF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5">
        <f t="shared" si="892"/>
        <v>0</v>
      </c>
      <c r="AJ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5">
        <f t="shared" si="893"/>
        <v>0</v>
      </c>
      <c r="AN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5">
        <f t="shared" si="894"/>
        <v>0</v>
      </c>
      <c r="AR416" s="175">
        <f t="shared" si="895"/>
        <v>0</v>
      </c>
    </row>
    <row r="417" spans="2:44" x14ac:dyDescent="0.25">
      <c r="B417" s="430" t="s">
        <v>554</v>
      </c>
      <c r="C417" s="174" t="s">
        <v>1123</v>
      </c>
      <c r="D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5">
        <f t="shared" si="888"/>
        <v>0</v>
      </c>
      <c r="G417" s="175"/>
      <c r="H417" s="175">
        <f t="shared" si="889"/>
        <v>0</v>
      </c>
      <c r="I417" s="175"/>
      <c r="J417" s="175">
        <f t="shared" si="890"/>
        <v>0</v>
      </c>
      <c r="K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5">
        <f t="shared" si="891"/>
        <v>0</v>
      </c>
      <c r="AF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5">
        <f t="shared" si="892"/>
        <v>0</v>
      </c>
      <c r="AJ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5">
        <f t="shared" si="893"/>
        <v>0</v>
      </c>
      <c r="AN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5">
        <f t="shared" si="894"/>
        <v>0</v>
      </c>
      <c r="AR417" s="175">
        <f t="shared" si="895"/>
        <v>0</v>
      </c>
    </row>
    <row r="418" spans="2:44" x14ac:dyDescent="0.25">
      <c r="B418" s="430" t="s">
        <v>555</v>
      </c>
      <c r="C418" s="174" t="s">
        <v>1124</v>
      </c>
      <c r="D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5">
        <f t="shared" si="888"/>
        <v>0</v>
      </c>
      <c r="G418" s="175"/>
      <c r="H418" s="175">
        <f t="shared" si="889"/>
        <v>0</v>
      </c>
      <c r="I418" s="175"/>
      <c r="J418" s="175">
        <f t="shared" si="890"/>
        <v>0</v>
      </c>
      <c r="K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5">
        <f t="shared" si="891"/>
        <v>0</v>
      </c>
      <c r="AF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5">
        <f t="shared" si="892"/>
        <v>0</v>
      </c>
      <c r="AJ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5">
        <f t="shared" si="893"/>
        <v>0</v>
      </c>
      <c r="AN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5">
        <f t="shared" si="894"/>
        <v>0</v>
      </c>
      <c r="AR418" s="175">
        <f t="shared" si="895"/>
        <v>0</v>
      </c>
    </row>
    <row r="419" spans="2:44" x14ac:dyDescent="0.25">
      <c r="B419" s="430" t="s">
        <v>556</v>
      </c>
      <c r="C419" s="174" t="s">
        <v>1125</v>
      </c>
      <c r="D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5">
        <f t="shared" si="888"/>
        <v>0</v>
      </c>
      <c r="G419" s="175"/>
      <c r="H419" s="175">
        <f t="shared" si="889"/>
        <v>0</v>
      </c>
      <c r="I419" s="175"/>
      <c r="J419" s="175">
        <f t="shared" si="890"/>
        <v>0</v>
      </c>
      <c r="K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5">
        <f t="shared" si="891"/>
        <v>0</v>
      </c>
      <c r="AF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5">
        <f t="shared" si="892"/>
        <v>0</v>
      </c>
      <c r="AJ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5">
        <f t="shared" si="893"/>
        <v>0</v>
      </c>
      <c r="AN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5">
        <f t="shared" si="894"/>
        <v>0</v>
      </c>
      <c r="AR419" s="175">
        <f t="shared" si="895"/>
        <v>0</v>
      </c>
    </row>
    <row r="420" spans="2:44" x14ac:dyDescent="0.25">
      <c r="B420" s="430" t="s">
        <v>557</v>
      </c>
      <c r="C420" s="174" t="s">
        <v>1126</v>
      </c>
      <c r="D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5">
        <f t="shared" ref="F420:F428" si="896">D420+E420</f>
        <v>0</v>
      </c>
      <c r="G420" s="175"/>
      <c r="H420" s="175">
        <f t="shared" ref="H420:H428" si="897">F420-G420</f>
        <v>0</v>
      </c>
      <c r="I420" s="175"/>
      <c r="J420" s="175">
        <f t="shared" ref="J420:J428" si="898">F420-I420</f>
        <v>0</v>
      </c>
      <c r="K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5">
        <f t="shared" ref="AE420:AE428" si="899">AB420+AC420+AD420</f>
        <v>0</v>
      </c>
      <c r="AF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5">
        <f t="shared" ref="AI420:AI428" si="900">AF420+AG420+AH420</f>
        <v>0</v>
      </c>
      <c r="AJ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5">
        <f t="shared" ref="AM420:AM428" si="901">AJ420+AK420+AL420</f>
        <v>0</v>
      </c>
      <c r="AN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5">
        <f t="shared" ref="AQ420:AQ428" si="902">AN420+AO420+AP420</f>
        <v>0</v>
      </c>
      <c r="AR420" s="175">
        <f t="shared" ref="AR420:AR428" si="903">AE420+AI420+AM420+AQ420</f>
        <v>0</v>
      </c>
    </row>
    <row r="421" spans="2:44" x14ac:dyDescent="0.25">
      <c r="B421" s="430" t="s">
        <v>558</v>
      </c>
      <c r="C421" s="174" t="s">
        <v>1127</v>
      </c>
      <c r="D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5">
        <f t="shared" si="896"/>
        <v>0</v>
      </c>
      <c r="G421" s="175"/>
      <c r="H421" s="175">
        <f t="shared" si="897"/>
        <v>0</v>
      </c>
      <c r="I421" s="175"/>
      <c r="J421" s="175">
        <f t="shared" si="898"/>
        <v>0</v>
      </c>
      <c r="K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5">
        <f t="shared" si="899"/>
        <v>0</v>
      </c>
      <c r="AF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5">
        <f t="shared" si="900"/>
        <v>0</v>
      </c>
      <c r="AJ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5">
        <f t="shared" si="901"/>
        <v>0</v>
      </c>
      <c r="AN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5">
        <f t="shared" si="902"/>
        <v>0</v>
      </c>
      <c r="AR421" s="175">
        <f t="shared" si="903"/>
        <v>0</v>
      </c>
    </row>
    <row r="422" spans="2:44" x14ac:dyDescent="0.25">
      <c r="B422" s="430" t="s">
        <v>559</v>
      </c>
      <c r="C422" s="174" t="s">
        <v>1128</v>
      </c>
      <c r="D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5">
        <f t="shared" si="896"/>
        <v>0</v>
      </c>
      <c r="G422" s="175"/>
      <c r="H422" s="175">
        <f t="shared" si="897"/>
        <v>0</v>
      </c>
      <c r="I422" s="175"/>
      <c r="J422" s="175">
        <f t="shared" si="898"/>
        <v>0</v>
      </c>
      <c r="K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5">
        <f t="shared" si="899"/>
        <v>0</v>
      </c>
      <c r="AF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5">
        <f t="shared" si="900"/>
        <v>0</v>
      </c>
      <c r="AJ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5">
        <f t="shared" si="901"/>
        <v>0</v>
      </c>
      <c r="AN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5">
        <f t="shared" si="902"/>
        <v>0</v>
      </c>
      <c r="AR422" s="175">
        <f t="shared" si="903"/>
        <v>0</v>
      </c>
    </row>
    <row r="423" spans="2:44" x14ac:dyDescent="0.25">
      <c r="B423" s="430" t="s">
        <v>560</v>
      </c>
      <c r="C423" s="174" t="s">
        <v>1129</v>
      </c>
      <c r="D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5">
        <f t="shared" si="896"/>
        <v>0</v>
      </c>
      <c r="G423" s="175"/>
      <c r="H423" s="175">
        <f t="shared" si="897"/>
        <v>0</v>
      </c>
      <c r="I423" s="175"/>
      <c r="J423" s="175">
        <f t="shared" si="898"/>
        <v>0</v>
      </c>
      <c r="K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5">
        <f t="shared" si="899"/>
        <v>0</v>
      </c>
      <c r="AF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5">
        <f t="shared" si="900"/>
        <v>0</v>
      </c>
      <c r="AJ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5">
        <f t="shared" si="901"/>
        <v>0</v>
      </c>
      <c r="AN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5">
        <f t="shared" si="902"/>
        <v>0</v>
      </c>
      <c r="AR423" s="175">
        <f t="shared" si="903"/>
        <v>0</v>
      </c>
    </row>
    <row r="424" spans="2:44" x14ac:dyDescent="0.25">
      <c r="B424" s="430" t="s">
        <v>561</v>
      </c>
      <c r="C424" s="174" t="s">
        <v>1130</v>
      </c>
      <c r="D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5">
        <f t="shared" si="896"/>
        <v>0</v>
      </c>
      <c r="G424" s="175"/>
      <c r="H424" s="175">
        <f t="shared" si="897"/>
        <v>0</v>
      </c>
      <c r="I424" s="175"/>
      <c r="J424" s="175">
        <f t="shared" si="898"/>
        <v>0</v>
      </c>
      <c r="K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5">
        <f t="shared" si="899"/>
        <v>0</v>
      </c>
      <c r="AF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5">
        <f t="shared" si="900"/>
        <v>0</v>
      </c>
      <c r="AJ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5">
        <f t="shared" si="901"/>
        <v>0</v>
      </c>
      <c r="AN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5">
        <f t="shared" si="902"/>
        <v>0</v>
      </c>
      <c r="AR424" s="175">
        <f t="shared" si="903"/>
        <v>0</v>
      </c>
    </row>
    <row r="425" spans="2:44" x14ac:dyDescent="0.25">
      <c r="B425" s="430" t="s">
        <v>562</v>
      </c>
      <c r="C425" s="174" t="s">
        <v>1131</v>
      </c>
      <c r="D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5">
        <f t="shared" si="896"/>
        <v>0</v>
      </c>
      <c r="G425" s="175"/>
      <c r="H425" s="175">
        <f t="shared" si="897"/>
        <v>0</v>
      </c>
      <c r="I425" s="175"/>
      <c r="J425" s="175">
        <f t="shared" si="898"/>
        <v>0</v>
      </c>
      <c r="K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5">
        <f t="shared" si="899"/>
        <v>0</v>
      </c>
      <c r="AF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5">
        <f t="shared" si="900"/>
        <v>0</v>
      </c>
      <c r="AJ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5">
        <f t="shared" si="901"/>
        <v>0</v>
      </c>
      <c r="AN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5">
        <f t="shared" si="902"/>
        <v>0</v>
      </c>
      <c r="AR425" s="175">
        <f t="shared" si="903"/>
        <v>0</v>
      </c>
    </row>
    <row r="426" spans="2:44" x14ac:dyDescent="0.25">
      <c r="B426" s="430" t="s">
        <v>563</v>
      </c>
      <c r="C426" s="174" t="s">
        <v>1132</v>
      </c>
      <c r="D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5">
        <f t="shared" si="896"/>
        <v>0</v>
      </c>
      <c r="G426" s="175"/>
      <c r="H426" s="175">
        <f t="shared" si="897"/>
        <v>0</v>
      </c>
      <c r="I426" s="175"/>
      <c r="J426" s="175">
        <f t="shared" si="898"/>
        <v>0</v>
      </c>
      <c r="K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5">
        <f t="shared" si="899"/>
        <v>0</v>
      </c>
      <c r="AF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5">
        <f t="shared" si="900"/>
        <v>0</v>
      </c>
      <c r="AJ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5">
        <f t="shared" si="901"/>
        <v>0</v>
      </c>
      <c r="AN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5">
        <f t="shared" si="902"/>
        <v>0</v>
      </c>
      <c r="AR426" s="175">
        <f t="shared" si="903"/>
        <v>0</v>
      </c>
    </row>
    <row r="427" spans="2:44" x14ac:dyDescent="0.25">
      <c r="B427" s="430" t="s">
        <v>564</v>
      </c>
      <c r="C427" s="174" t="s">
        <v>1133</v>
      </c>
      <c r="D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5">
        <f t="shared" si="896"/>
        <v>0</v>
      </c>
      <c r="G427" s="175"/>
      <c r="H427" s="175">
        <f t="shared" si="897"/>
        <v>0</v>
      </c>
      <c r="I427" s="175"/>
      <c r="J427" s="175">
        <f t="shared" si="898"/>
        <v>0</v>
      </c>
      <c r="K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5">
        <f t="shared" si="899"/>
        <v>0</v>
      </c>
      <c r="AF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5">
        <f t="shared" si="900"/>
        <v>0</v>
      </c>
      <c r="AJ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5">
        <f t="shared" si="901"/>
        <v>0</v>
      </c>
      <c r="AN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5">
        <f t="shared" si="902"/>
        <v>0</v>
      </c>
      <c r="AR427" s="175">
        <f t="shared" si="903"/>
        <v>0</v>
      </c>
    </row>
    <row r="428" spans="2:44" x14ac:dyDescent="0.25">
      <c r="B428" s="430" t="s">
        <v>565</v>
      </c>
      <c r="C428" s="174" t="s">
        <v>1128</v>
      </c>
      <c r="D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5">
        <f t="shared" si="896"/>
        <v>0</v>
      </c>
      <c r="G428" s="175"/>
      <c r="H428" s="175">
        <f t="shared" si="897"/>
        <v>0</v>
      </c>
      <c r="I428" s="175"/>
      <c r="J428" s="175">
        <f t="shared" si="898"/>
        <v>0</v>
      </c>
      <c r="K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5">
        <f t="shared" si="899"/>
        <v>0</v>
      </c>
      <c r="AF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5">
        <f t="shared" si="900"/>
        <v>0</v>
      </c>
      <c r="AJ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5">
        <f t="shared" si="901"/>
        <v>0</v>
      </c>
      <c r="AN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5">
        <f t="shared" si="902"/>
        <v>0</v>
      </c>
      <c r="AR428" s="175">
        <f t="shared" si="903"/>
        <v>0</v>
      </c>
    </row>
    <row r="429" spans="2:44" x14ac:dyDescent="0.25">
      <c r="B429" s="430" t="s">
        <v>566</v>
      </c>
      <c r="C429" s="174" t="s">
        <v>1134</v>
      </c>
      <c r="D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5">
        <f t="shared" ref="F429:F444" si="904">D429+E429</f>
        <v>0</v>
      </c>
      <c r="G429" s="175"/>
      <c r="H429" s="175">
        <f t="shared" ref="H429:H444" si="905">F429-G429</f>
        <v>0</v>
      </c>
      <c r="I429" s="175"/>
      <c r="J429" s="175">
        <f t="shared" ref="J429:J444" si="906">F429-I429</f>
        <v>0</v>
      </c>
      <c r="K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5">
        <f t="shared" ref="AE429:AE444" si="907">AB429+AC429+AD429</f>
        <v>0</v>
      </c>
      <c r="AF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5">
        <f t="shared" ref="AI429:AI444" si="908">AF429+AG429+AH429</f>
        <v>0</v>
      </c>
      <c r="AJ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5">
        <f t="shared" ref="AM429:AM444" si="909">AJ429+AK429+AL429</f>
        <v>0</v>
      </c>
      <c r="AN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5">
        <f t="shared" ref="AQ429:AQ444" si="910">AN429+AO429+AP429</f>
        <v>0</v>
      </c>
      <c r="AR429" s="175">
        <f t="shared" ref="AR429:AR444" si="911">AE429+AI429+AM429+AQ429</f>
        <v>0</v>
      </c>
    </row>
    <row r="430" spans="2:44" x14ac:dyDescent="0.25">
      <c r="B430" s="430" t="s">
        <v>567</v>
      </c>
      <c r="C430" s="174" t="s">
        <v>1135</v>
      </c>
      <c r="D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5">
        <f t="shared" si="904"/>
        <v>0</v>
      </c>
      <c r="G430" s="175"/>
      <c r="H430" s="175">
        <f t="shared" si="905"/>
        <v>0</v>
      </c>
      <c r="I430" s="175"/>
      <c r="J430" s="175">
        <f t="shared" si="906"/>
        <v>0</v>
      </c>
      <c r="K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5">
        <f t="shared" si="907"/>
        <v>0</v>
      </c>
      <c r="AF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5">
        <f t="shared" si="908"/>
        <v>0</v>
      </c>
      <c r="AJ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5">
        <f t="shared" si="909"/>
        <v>0</v>
      </c>
      <c r="AN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5">
        <f t="shared" si="910"/>
        <v>0</v>
      </c>
      <c r="AR430" s="175">
        <f t="shared" si="911"/>
        <v>0</v>
      </c>
    </row>
    <row r="431" spans="2:44" x14ac:dyDescent="0.25">
      <c r="B431" s="430" t="s">
        <v>568</v>
      </c>
      <c r="C431" s="174" t="s">
        <v>1136</v>
      </c>
      <c r="D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5">
        <f t="shared" si="904"/>
        <v>0</v>
      </c>
      <c r="G431" s="175"/>
      <c r="H431" s="175">
        <f t="shared" si="905"/>
        <v>0</v>
      </c>
      <c r="I431" s="175"/>
      <c r="J431" s="175">
        <f t="shared" si="906"/>
        <v>0</v>
      </c>
      <c r="K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5">
        <f t="shared" si="907"/>
        <v>0</v>
      </c>
      <c r="AF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5">
        <f t="shared" si="908"/>
        <v>0</v>
      </c>
      <c r="AJ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5">
        <f t="shared" si="909"/>
        <v>0</v>
      </c>
      <c r="AN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5">
        <f t="shared" si="910"/>
        <v>0</v>
      </c>
      <c r="AR431" s="175">
        <f t="shared" si="911"/>
        <v>0</v>
      </c>
    </row>
    <row r="432" spans="2:44" x14ac:dyDescent="0.25">
      <c r="B432" s="430" t="s">
        <v>569</v>
      </c>
      <c r="C432" s="174" t="s">
        <v>1137</v>
      </c>
      <c r="D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5">
        <f t="shared" si="904"/>
        <v>0</v>
      </c>
      <c r="G432" s="175"/>
      <c r="H432" s="175">
        <f t="shared" si="905"/>
        <v>0</v>
      </c>
      <c r="I432" s="175"/>
      <c r="J432" s="175">
        <f t="shared" si="906"/>
        <v>0</v>
      </c>
      <c r="K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5">
        <f t="shared" si="907"/>
        <v>0</v>
      </c>
      <c r="AF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5">
        <f t="shared" si="908"/>
        <v>0</v>
      </c>
      <c r="AJ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5">
        <f t="shared" si="909"/>
        <v>0</v>
      </c>
      <c r="AN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5">
        <f t="shared" si="910"/>
        <v>0</v>
      </c>
      <c r="AR432" s="175">
        <f t="shared" si="911"/>
        <v>0</v>
      </c>
    </row>
    <row r="433" spans="2:44" x14ac:dyDescent="0.25">
      <c r="B433" s="430" t="s">
        <v>570</v>
      </c>
      <c r="C433" s="174" t="s">
        <v>1138</v>
      </c>
      <c r="D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5">
        <f t="shared" si="904"/>
        <v>0</v>
      </c>
      <c r="G433" s="175"/>
      <c r="H433" s="175">
        <f t="shared" si="905"/>
        <v>0</v>
      </c>
      <c r="I433" s="175"/>
      <c r="J433" s="175">
        <f t="shared" si="906"/>
        <v>0</v>
      </c>
      <c r="K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5">
        <f t="shared" si="907"/>
        <v>0</v>
      </c>
      <c r="AF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5">
        <f t="shared" si="908"/>
        <v>0</v>
      </c>
      <c r="AJ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5">
        <f t="shared" si="909"/>
        <v>0</v>
      </c>
      <c r="AN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5">
        <f t="shared" si="910"/>
        <v>0</v>
      </c>
      <c r="AR433" s="175">
        <f t="shared" si="911"/>
        <v>0</v>
      </c>
    </row>
    <row r="434" spans="2:44" x14ac:dyDescent="0.25">
      <c r="B434" s="430" t="s">
        <v>571</v>
      </c>
      <c r="C434" s="174" t="s">
        <v>1139</v>
      </c>
      <c r="D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5">
        <f t="shared" si="904"/>
        <v>0</v>
      </c>
      <c r="G434" s="175"/>
      <c r="H434" s="175">
        <f t="shared" si="905"/>
        <v>0</v>
      </c>
      <c r="I434" s="175"/>
      <c r="J434" s="175">
        <f t="shared" si="906"/>
        <v>0</v>
      </c>
      <c r="K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5">
        <f t="shared" si="907"/>
        <v>0</v>
      </c>
      <c r="AF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5">
        <f t="shared" si="908"/>
        <v>0</v>
      </c>
      <c r="AJ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5">
        <f t="shared" si="909"/>
        <v>0</v>
      </c>
      <c r="AN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5">
        <f t="shared" si="910"/>
        <v>0</v>
      </c>
      <c r="AR434" s="175">
        <f t="shared" si="911"/>
        <v>0</v>
      </c>
    </row>
    <row r="435" spans="2:44" x14ac:dyDescent="0.25">
      <c r="B435" s="430" t="s">
        <v>572</v>
      </c>
      <c r="C435" s="174" t="s">
        <v>1140</v>
      </c>
      <c r="D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5">
        <f t="shared" si="904"/>
        <v>0</v>
      </c>
      <c r="G435" s="175"/>
      <c r="H435" s="175">
        <f t="shared" si="905"/>
        <v>0</v>
      </c>
      <c r="I435" s="175"/>
      <c r="J435" s="175">
        <f t="shared" si="906"/>
        <v>0</v>
      </c>
      <c r="K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5">
        <f t="shared" si="907"/>
        <v>0</v>
      </c>
      <c r="AF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5">
        <f t="shared" si="908"/>
        <v>0</v>
      </c>
      <c r="AJ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5">
        <f t="shared" si="909"/>
        <v>0</v>
      </c>
      <c r="AN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5">
        <f t="shared" si="910"/>
        <v>0</v>
      </c>
      <c r="AR435" s="175">
        <f t="shared" si="911"/>
        <v>0</v>
      </c>
    </row>
    <row r="436" spans="2:44" x14ac:dyDescent="0.25">
      <c r="B436" s="430" t="s">
        <v>573</v>
      </c>
      <c r="C436" s="174" t="s">
        <v>1141</v>
      </c>
      <c r="D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5">
        <f t="shared" si="904"/>
        <v>0</v>
      </c>
      <c r="G436" s="175"/>
      <c r="H436" s="175">
        <f t="shared" si="905"/>
        <v>0</v>
      </c>
      <c r="I436" s="175"/>
      <c r="J436" s="175">
        <f t="shared" si="906"/>
        <v>0</v>
      </c>
      <c r="K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5">
        <f t="shared" si="907"/>
        <v>0</v>
      </c>
      <c r="AF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5">
        <f t="shared" si="908"/>
        <v>0</v>
      </c>
      <c r="AJ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5">
        <f t="shared" si="909"/>
        <v>0</v>
      </c>
      <c r="AN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5">
        <f t="shared" si="910"/>
        <v>0</v>
      </c>
      <c r="AR436" s="175">
        <f t="shared" si="911"/>
        <v>0</v>
      </c>
    </row>
    <row r="437" spans="2:44" x14ac:dyDescent="0.25">
      <c r="B437" s="430" t="s">
        <v>574</v>
      </c>
      <c r="C437" s="174" t="s">
        <v>1142</v>
      </c>
      <c r="D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5">
        <f t="shared" si="904"/>
        <v>0</v>
      </c>
      <c r="G437" s="175"/>
      <c r="H437" s="175">
        <f t="shared" si="905"/>
        <v>0</v>
      </c>
      <c r="I437" s="175"/>
      <c r="J437" s="175">
        <f t="shared" si="906"/>
        <v>0</v>
      </c>
      <c r="K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5">
        <f t="shared" si="907"/>
        <v>0</v>
      </c>
      <c r="AF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5">
        <f t="shared" si="908"/>
        <v>0</v>
      </c>
      <c r="AJ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5">
        <f t="shared" si="909"/>
        <v>0</v>
      </c>
      <c r="AN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5">
        <f t="shared" si="910"/>
        <v>0</v>
      </c>
      <c r="AR437" s="175">
        <f t="shared" si="911"/>
        <v>0</v>
      </c>
    </row>
    <row r="438" spans="2:44" x14ac:dyDescent="0.25">
      <c r="B438" s="430" t="s">
        <v>575</v>
      </c>
      <c r="C438" s="174" t="s">
        <v>1143</v>
      </c>
      <c r="D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5">
        <f t="shared" si="904"/>
        <v>0</v>
      </c>
      <c r="G438" s="175"/>
      <c r="H438" s="175">
        <f t="shared" si="905"/>
        <v>0</v>
      </c>
      <c r="I438" s="175"/>
      <c r="J438" s="175">
        <f t="shared" si="906"/>
        <v>0</v>
      </c>
      <c r="K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5">
        <f t="shared" si="907"/>
        <v>0</v>
      </c>
      <c r="AF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5">
        <f t="shared" si="908"/>
        <v>0</v>
      </c>
      <c r="AJ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5">
        <f t="shared" si="909"/>
        <v>0</v>
      </c>
      <c r="AN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5">
        <f t="shared" si="910"/>
        <v>0</v>
      </c>
      <c r="AR438" s="175">
        <f t="shared" si="911"/>
        <v>0</v>
      </c>
    </row>
    <row r="439" spans="2:44" x14ac:dyDescent="0.25">
      <c r="B439" s="430" t="s">
        <v>576</v>
      </c>
      <c r="C439" s="174" t="s">
        <v>1144</v>
      </c>
      <c r="D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5">
        <f t="shared" si="904"/>
        <v>0</v>
      </c>
      <c r="G439" s="175"/>
      <c r="H439" s="175">
        <f t="shared" si="905"/>
        <v>0</v>
      </c>
      <c r="I439" s="175"/>
      <c r="J439" s="175">
        <f t="shared" si="906"/>
        <v>0</v>
      </c>
      <c r="K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5">
        <f t="shared" si="907"/>
        <v>0</v>
      </c>
      <c r="AF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5">
        <f t="shared" si="908"/>
        <v>0</v>
      </c>
      <c r="AJ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5">
        <f t="shared" si="909"/>
        <v>0</v>
      </c>
      <c r="AN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5">
        <f t="shared" si="910"/>
        <v>0</v>
      </c>
      <c r="AR439" s="175">
        <f t="shared" si="911"/>
        <v>0</v>
      </c>
    </row>
    <row r="440" spans="2:44" x14ac:dyDescent="0.25">
      <c r="B440" s="430" t="s">
        <v>577</v>
      </c>
      <c r="C440" s="174" t="s">
        <v>1145</v>
      </c>
      <c r="D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5">
        <f t="shared" si="904"/>
        <v>0</v>
      </c>
      <c r="G440" s="175"/>
      <c r="H440" s="175">
        <f t="shared" si="905"/>
        <v>0</v>
      </c>
      <c r="I440" s="175"/>
      <c r="J440" s="175">
        <f t="shared" si="906"/>
        <v>0</v>
      </c>
      <c r="K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5">
        <f t="shared" si="907"/>
        <v>0</v>
      </c>
      <c r="AF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5">
        <f t="shared" si="908"/>
        <v>0</v>
      </c>
      <c r="AJ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5">
        <f t="shared" si="909"/>
        <v>0</v>
      </c>
      <c r="AN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5">
        <f t="shared" si="910"/>
        <v>0</v>
      </c>
      <c r="AR440" s="175">
        <f t="shared" si="911"/>
        <v>0</v>
      </c>
    </row>
    <row r="441" spans="2:44" x14ac:dyDescent="0.25">
      <c r="B441" s="430" t="s">
        <v>578</v>
      </c>
      <c r="C441" s="174" t="s">
        <v>1146</v>
      </c>
      <c r="D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5">
        <f t="shared" si="904"/>
        <v>0</v>
      </c>
      <c r="G441" s="175"/>
      <c r="H441" s="175">
        <f t="shared" si="905"/>
        <v>0</v>
      </c>
      <c r="I441" s="175"/>
      <c r="J441" s="175">
        <f t="shared" si="906"/>
        <v>0</v>
      </c>
      <c r="K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5">
        <f t="shared" si="907"/>
        <v>0</v>
      </c>
      <c r="AF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5">
        <f t="shared" si="908"/>
        <v>0</v>
      </c>
      <c r="AJ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5">
        <f t="shared" si="909"/>
        <v>0</v>
      </c>
      <c r="AN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5">
        <f t="shared" si="910"/>
        <v>0</v>
      </c>
      <c r="AR441" s="175">
        <f t="shared" si="911"/>
        <v>0</v>
      </c>
    </row>
    <row r="442" spans="2:44" x14ac:dyDescent="0.25">
      <c r="B442" s="430" t="s">
        <v>579</v>
      </c>
      <c r="C442" s="174" t="s">
        <v>1147</v>
      </c>
      <c r="D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5">
        <f t="shared" si="904"/>
        <v>0</v>
      </c>
      <c r="G442" s="175"/>
      <c r="H442" s="175">
        <f t="shared" si="905"/>
        <v>0</v>
      </c>
      <c r="I442" s="175"/>
      <c r="J442" s="175">
        <f t="shared" si="906"/>
        <v>0</v>
      </c>
      <c r="K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5">
        <f t="shared" si="907"/>
        <v>0</v>
      </c>
      <c r="AF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5">
        <f t="shared" si="908"/>
        <v>0</v>
      </c>
      <c r="AJ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5">
        <f t="shared" si="909"/>
        <v>0</v>
      </c>
      <c r="AN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5">
        <f t="shared" si="910"/>
        <v>0</v>
      </c>
      <c r="AR442" s="175">
        <f t="shared" si="911"/>
        <v>0</v>
      </c>
    </row>
    <row r="443" spans="2:44" x14ac:dyDescent="0.25">
      <c r="B443" s="430" t="s">
        <v>580</v>
      </c>
      <c r="C443" s="174" t="s">
        <v>1148</v>
      </c>
      <c r="D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5">
        <f t="shared" si="904"/>
        <v>0</v>
      </c>
      <c r="G443" s="175"/>
      <c r="H443" s="175">
        <f t="shared" si="905"/>
        <v>0</v>
      </c>
      <c r="I443" s="175"/>
      <c r="J443" s="175">
        <f t="shared" si="906"/>
        <v>0</v>
      </c>
      <c r="K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5">
        <f t="shared" si="907"/>
        <v>0</v>
      </c>
      <c r="AF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5">
        <f t="shared" si="908"/>
        <v>0</v>
      </c>
      <c r="AJ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5">
        <f t="shared" si="909"/>
        <v>0</v>
      </c>
      <c r="AN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5">
        <f t="shared" si="910"/>
        <v>0</v>
      </c>
      <c r="AR443" s="175">
        <f t="shared" si="911"/>
        <v>0</v>
      </c>
    </row>
    <row r="444" spans="2:44" x14ac:dyDescent="0.25">
      <c r="B444" s="430" t="s">
        <v>581</v>
      </c>
      <c r="C444" s="174" t="s">
        <v>1149</v>
      </c>
      <c r="D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5">
        <f t="shared" si="904"/>
        <v>0</v>
      </c>
      <c r="G444" s="175"/>
      <c r="H444" s="175">
        <f t="shared" si="905"/>
        <v>0</v>
      </c>
      <c r="I444" s="175"/>
      <c r="J444" s="175">
        <f t="shared" si="906"/>
        <v>0</v>
      </c>
      <c r="K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5">
        <f t="shared" si="907"/>
        <v>0</v>
      </c>
      <c r="AF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5">
        <f t="shared" si="908"/>
        <v>0</v>
      </c>
      <c r="AJ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5">
        <f t="shared" si="909"/>
        <v>0</v>
      </c>
      <c r="AN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5">
        <f t="shared" si="910"/>
        <v>0</v>
      </c>
      <c r="AR444" s="175">
        <f t="shared" si="911"/>
        <v>0</v>
      </c>
    </row>
    <row r="445" spans="2:44" x14ac:dyDescent="0.25">
      <c r="B445" s="430" t="s">
        <v>582</v>
      </c>
      <c r="C445" s="174" t="s">
        <v>1150</v>
      </c>
      <c r="D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5">
        <f>D445+E445</f>
        <v>0</v>
      </c>
      <c r="G445" s="175"/>
      <c r="H445" s="175">
        <f>F445-G445</f>
        <v>0</v>
      </c>
      <c r="I445" s="175"/>
      <c r="J445" s="175">
        <f>F445-I445</f>
        <v>0</v>
      </c>
      <c r="K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5">
        <f>AB445+AC445+AD445</f>
        <v>0</v>
      </c>
      <c r="AF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5">
        <f>AF445+AG445+AH445</f>
        <v>0</v>
      </c>
      <c r="AJ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5">
        <f>AJ445+AK445+AL445</f>
        <v>0</v>
      </c>
      <c r="AN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5">
        <f>AN445+AO445+AP445</f>
        <v>0</v>
      </c>
      <c r="AR445" s="175">
        <f>AE445+AI445+AM445+AQ445</f>
        <v>0</v>
      </c>
    </row>
    <row r="446" spans="2:44" x14ac:dyDescent="0.25">
      <c r="B446" s="430" t="s">
        <v>583</v>
      </c>
      <c r="C446" s="174" t="s">
        <v>1151</v>
      </c>
      <c r="D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5">
        <f>D446+E446</f>
        <v>0</v>
      </c>
      <c r="G446" s="175"/>
      <c r="H446" s="175">
        <f>F446-G446</f>
        <v>0</v>
      </c>
      <c r="I446" s="175"/>
      <c r="J446" s="175">
        <f>F446-I446</f>
        <v>0</v>
      </c>
      <c r="K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5">
        <f>AB446+AC446+AD446</f>
        <v>0</v>
      </c>
      <c r="AF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5">
        <f>AF446+AG446+AH446</f>
        <v>0</v>
      </c>
      <c r="AJ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5">
        <f>AJ446+AK446+AL446</f>
        <v>0</v>
      </c>
      <c r="AN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5">
        <f>AN446+AO446+AP446</f>
        <v>0</v>
      </c>
      <c r="AR446" s="175">
        <f>AE446+AI446+AM446+AQ446</f>
        <v>0</v>
      </c>
    </row>
    <row r="447" spans="2:44" x14ac:dyDescent="0.25">
      <c r="B447" s="430" t="s">
        <v>584</v>
      </c>
      <c r="C447" s="174" t="s">
        <v>1152</v>
      </c>
      <c r="D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5">
        <f>D447+E447</f>
        <v>0</v>
      </c>
      <c r="G447" s="175"/>
      <c r="H447" s="175">
        <f>F447-G447</f>
        <v>0</v>
      </c>
      <c r="I447" s="175"/>
      <c r="J447" s="175">
        <f>F447-I447</f>
        <v>0</v>
      </c>
      <c r="K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5">
        <f>AB447+AC447+AD447</f>
        <v>0</v>
      </c>
      <c r="AF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5">
        <f>AF447+AG447+AH447</f>
        <v>0</v>
      </c>
      <c r="AJ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5">
        <f>AJ447+AK447+AL447</f>
        <v>0</v>
      </c>
      <c r="AN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5">
        <f>AN447+AO447+AP447</f>
        <v>0</v>
      </c>
      <c r="AR447" s="175">
        <f>AE447+AI447+AM447+AQ447</f>
        <v>0</v>
      </c>
    </row>
    <row r="448" spans="2:44" x14ac:dyDescent="0.25">
      <c r="B448" s="430" t="s">
        <v>585</v>
      </c>
      <c r="C448" s="174" t="s">
        <v>1153</v>
      </c>
      <c r="D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5">
        <f>D448+E448</f>
        <v>0</v>
      </c>
      <c r="G448" s="175"/>
      <c r="H448" s="175">
        <f>F448-G448</f>
        <v>0</v>
      </c>
      <c r="I448" s="175"/>
      <c r="J448" s="175">
        <f>F448-I448</f>
        <v>0</v>
      </c>
      <c r="K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5">
        <f>AB448+AC448+AD448</f>
        <v>0</v>
      </c>
      <c r="AF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5">
        <f>AF448+AG448+AH448</f>
        <v>0</v>
      </c>
      <c r="AJ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5">
        <f>AJ448+AK448+AL448</f>
        <v>0</v>
      </c>
      <c r="AN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5">
        <f>AN448+AO448+AP448</f>
        <v>0</v>
      </c>
      <c r="AR448" s="175">
        <f>AE448+AI448+AM448+AQ448</f>
        <v>0</v>
      </c>
    </row>
    <row r="449" spans="2:44" x14ac:dyDescent="0.25">
      <c r="B449" s="430" t="s">
        <v>586</v>
      </c>
      <c r="C449" s="174" t="s">
        <v>1154</v>
      </c>
      <c r="D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5">
        <f t="shared" ref="F449:F452" si="912">D449+E449</f>
        <v>0</v>
      </c>
      <c r="G449" s="175"/>
      <c r="H449" s="175">
        <f t="shared" ref="H449:H452" si="913">F449-G449</f>
        <v>0</v>
      </c>
      <c r="I449" s="175"/>
      <c r="J449" s="175">
        <f t="shared" ref="J449:J452" si="914">F449-I449</f>
        <v>0</v>
      </c>
      <c r="K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5">
        <f t="shared" ref="AE449:AE452" si="915">AB449+AC449+AD449</f>
        <v>0</v>
      </c>
      <c r="AF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5">
        <f t="shared" ref="AI449:AI452" si="916">AF449+AG449+AH449</f>
        <v>0</v>
      </c>
      <c r="AJ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5">
        <f t="shared" ref="AM449:AM452" si="917">AJ449+AK449+AL449</f>
        <v>0</v>
      </c>
      <c r="AN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5">
        <f t="shared" ref="AQ449:AQ452" si="918">AN449+AO449+AP449</f>
        <v>0</v>
      </c>
      <c r="AR449" s="175">
        <f t="shared" ref="AR449:AR452" si="919">AE449+AI449+AM449+AQ449</f>
        <v>0</v>
      </c>
    </row>
    <row r="450" spans="2:44" x14ac:dyDescent="0.25">
      <c r="B450" s="430" t="s">
        <v>587</v>
      </c>
      <c r="C450" s="174" t="s">
        <v>1155</v>
      </c>
      <c r="D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5">
        <f t="shared" si="912"/>
        <v>0</v>
      </c>
      <c r="G450" s="175"/>
      <c r="H450" s="175">
        <f t="shared" si="913"/>
        <v>0</v>
      </c>
      <c r="I450" s="175"/>
      <c r="J450" s="175">
        <f t="shared" si="914"/>
        <v>0</v>
      </c>
      <c r="K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5">
        <f t="shared" si="915"/>
        <v>0</v>
      </c>
      <c r="AF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5">
        <f t="shared" si="916"/>
        <v>0</v>
      </c>
      <c r="AJ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5">
        <f t="shared" si="917"/>
        <v>0</v>
      </c>
      <c r="AN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5">
        <f t="shared" si="918"/>
        <v>0</v>
      </c>
      <c r="AR450" s="175">
        <f t="shared" si="919"/>
        <v>0</v>
      </c>
    </row>
    <row r="451" spans="2:44" x14ac:dyDescent="0.25">
      <c r="B451" s="430" t="s">
        <v>588</v>
      </c>
      <c r="C451" s="174" t="s">
        <v>1156</v>
      </c>
      <c r="D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5">
        <f t="shared" si="912"/>
        <v>0</v>
      </c>
      <c r="G451" s="175"/>
      <c r="H451" s="175">
        <f t="shared" si="913"/>
        <v>0</v>
      </c>
      <c r="I451" s="175"/>
      <c r="J451" s="175">
        <f t="shared" si="914"/>
        <v>0</v>
      </c>
      <c r="K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5">
        <f t="shared" si="915"/>
        <v>0</v>
      </c>
      <c r="AF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5">
        <f t="shared" si="916"/>
        <v>0</v>
      </c>
      <c r="AJ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5">
        <f t="shared" si="917"/>
        <v>0</v>
      </c>
      <c r="AN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5">
        <f t="shared" si="918"/>
        <v>0</v>
      </c>
      <c r="AR451" s="175">
        <f t="shared" si="919"/>
        <v>0</v>
      </c>
    </row>
    <row r="452" spans="2:44" x14ac:dyDescent="0.25">
      <c r="B452" s="430" t="s">
        <v>589</v>
      </c>
      <c r="C452" s="174" t="s">
        <v>1157</v>
      </c>
      <c r="D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5">
        <f t="shared" si="912"/>
        <v>0</v>
      </c>
      <c r="G452" s="175"/>
      <c r="H452" s="175">
        <f t="shared" si="913"/>
        <v>0</v>
      </c>
      <c r="I452" s="175"/>
      <c r="J452" s="175">
        <f t="shared" si="914"/>
        <v>0</v>
      </c>
      <c r="K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5">
        <f t="shared" si="915"/>
        <v>0</v>
      </c>
      <c r="AF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5">
        <f t="shared" si="916"/>
        <v>0</v>
      </c>
      <c r="AJ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5">
        <f t="shared" si="917"/>
        <v>0</v>
      </c>
      <c r="AN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5">
        <f t="shared" si="918"/>
        <v>0</v>
      </c>
      <c r="AR452" s="175">
        <f t="shared" si="919"/>
        <v>0</v>
      </c>
    </row>
    <row r="453" spans="2:44" x14ac:dyDescent="0.25">
      <c r="B453" s="430" t="s">
        <v>590</v>
      </c>
      <c r="C453" s="174" t="s">
        <v>1158</v>
      </c>
      <c r="D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5">
        <f t="shared" si="880"/>
        <v>0</v>
      </c>
      <c r="G453" s="175"/>
      <c r="H453" s="175">
        <f t="shared" si="881"/>
        <v>0</v>
      </c>
      <c r="I453" s="175"/>
      <c r="J453" s="175">
        <f t="shared" si="882"/>
        <v>0</v>
      </c>
      <c r="K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5">
        <f t="shared" si="883"/>
        <v>0</v>
      </c>
      <c r="AF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5">
        <f t="shared" si="884"/>
        <v>0</v>
      </c>
      <c r="AJ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5">
        <f t="shared" si="885"/>
        <v>0</v>
      </c>
      <c r="AN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5">
        <f t="shared" si="886"/>
        <v>0</v>
      </c>
      <c r="AR453" s="175">
        <f t="shared" si="887"/>
        <v>0</v>
      </c>
    </row>
    <row r="454" spans="2:44" x14ac:dyDescent="0.25">
      <c r="B454" s="430" t="s">
        <v>591</v>
      </c>
      <c r="C454" s="174" t="s">
        <v>1159</v>
      </c>
      <c r="D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5">
        <f t="shared" ref="F454:F456" si="920">D454+E454</f>
        <v>0</v>
      </c>
      <c r="G454" s="175"/>
      <c r="H454" s="175">
        <f t="shared" ref="H454:H456" si="921">F454-G454</f>
        <v>0</v>
      </c>
      <c r="I454" s="175"/>
      <c r="J454" s="175">
        <f t="shared" ref="J454:J456" si="922">F454-I454</f>
        <v>0</v>
      </c>
      <c r="K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5">
        <f t="shared" ref="AE454:AE456" si="923">AB454+AC454+AD454</f>
        <v>0</v>
      </c>
      <c r="AF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5">
        <f t="shared" ref="AI454:AI456" si="924">AF454+AG454+AH454</f>
        <v>0</v>
      </c>
      <c r="AJ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5">
        <f t="shared" ref="AM454:AM456" si="925">AJ454+AK454+AL454</f>
        <v>0</v>
      </c>
      <c r="AN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5">
        <f t="shared" ref="AQ454:AQ456" si="926">AN454+AO454+AP454</f>
        <v>0</v>
      </c>
      <c r="AR454" s="175">
        <f t="shared" ref="AR454:AR456" si="927">AE454+AI454+AM454+AQ454</f>
        <v>0</v>
      </c>
    </row>
    <row r="455" spans="2:44" x14ac:dyDescent="0.25">
      <c r="B455" s="430" t="s">
        <v>592</v>
      </c>
      <c r="C455" s="174" t="s">
        <v>1160</v>
      </c>
      <c r="D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5">
        <f t="shared" si="920"/>
        <v>0</v>
      </c>
      <c r="G455" s="175"/>
      <c r="H455" s="175">
        <f t="shared" si="921"/>
        <v>0</v>
      </c>
      <c r="I455" s="175"/>
      <c r="J455" s="175">
        <f t="shared" si="922"/>
        <v>0</v>
      </c>
      <c r="K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5">
        <f t="shared" si="923"/>
        <v>0</v>
      </c>
      <c r="AF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5">
        <f t="shared" si="924"/>
        <v>0</v>
      </c>
      <c r="AJ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5">
        <f t="shared" si="925"/>
        <v>0</v>
      </c>
      <c r="AN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5">
        <f t="shared" si="926"/>
        <v>0</v>
      </c>
      <c r="AR455" s="175">
        <f t="shared" si="927"/>
        <v>0</v>
      </c>
    </row>
    <row r="456" spans="2:44" x14ac:dyDescent="0.25">
      <c r="B456" s="430" t="s">
        <v>593</v>
      </c>
      <c r="C456" s="174" t="s">
        <v>1161</v>
      </c>
      <c r="D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5">
        <f t="shared" si="920"/>
        <v>0</v>
      </c>
      <c r="G456" s="175"/>
      <c r="H456" s="175">
        <f t="shared" si="921"/>
        <v>0</v>
      </c>
      <c r="I456" s="175"/>
      <c r="J456" s="175">
        <f t="shared" si="922"/>
        <v>0</v>
      </c>
      <c r="K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5">
        <f t="shared" si="923"/>
        <v>0</v>
      </c>
      <c r="AF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5">
        <f t="shared" si="924"/>
        <v>0</v>
      </c>
      <c r="AJ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5">
        <f t="shared" si="925"/>
        <v>0</v>
      </c>
      <c r="AN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5">
        <f t="shared" si="926"/>
        <v>0</v>
      </c>
      <c r="AR456" s="175">
        <f t="shared" si="927"/>
        <v>0</v>
      </c>
    </row>
    <row r="457" spans="2:44" x14ac:dyDescent="0.25">
      <c r="B457" s="430" t="s">
        <v>594</v>
      </c>
      <c r="C457" s="174" t="s">
        <v>1162</v>
      </c>
      <c r="D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5">
        <f t="shared" si="830"/>
        <v>0</v>
      </c>
      <c r="G457" s="175"/>
      <c r="H457" s="175">
        <f t="shared" si="623"/>
        <v>0</v>
      </c>
      <c r="I457" s="175"/>
      <c r="J457" s="175">
        <f t="shared" si="624"/>
        <v>0</v>
      </c>
      <c r="K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5">
        <f t="shared" si="628"/>
        <v>0</v>
      </c>
      <c r="AF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5">
        <f t="shared" si="629"/>
        <v>0</v>
      </c>
      <c r="AJ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5">
        <f t="shared" si="630"/>
        <v>0</v>
      </c>
      <c r="AN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5">
        <f t="shared" si="631"/>
        <v>0</v>
      </c>
      <c r="AR457" s="175">
        <f t="shared" si="632"/>
        <v>0</v>
      </c>
    </row>
    <row r="458" spans="2:44" x14ac:dyDescent="0.25">
      <c r="B458" s="430" t="s">
        <v>595</v>
      </c>
      <c r="C458" s="174" t="s">
        <v>1163</v>
      </c>
      <c r="D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5">
        <f t="shared" si="830"/>
        <v>0</v>
      </c>
      <c r="G458" s="175"/>
      <c r="H458" s="175">
        <f t="shared" si="623"/>
        <v>0</v>
      </c>
      <c r="I458" s="175"/>
      <c r="J458" s="175">
        <f t="shared" si="624"/>
        <v>0</v>
      </c>
      <c r="K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5">
        <f t="shared" si="628"/>
        <v>0</v>
      </c>
      <c r="AF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5">
        <f t="shared" si="629"/>
        <v>0</v>
      </c>
      <c r="AJ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5">
        <f t="shared" si="630"/>
        <v>0</v>
      </c>
      <c r="AN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5">
        <f t="shared" si="631"/>
        <v>0</v>
      </c>
      <c r="AR458" s="175">
        <f t="shared" si="632"/>
        <v>0</v>
      </c>
    </row>
    <row r="459" spans="2:44" x14ac:dyDescent="0.25">
      <c r="B459" s="433" t="s">
        <v>596</v>
      </c>
      <c r="C459" s="180" t="s">
        <v>1164</v>
      </c>
      <c r="D459" s="181">
        <f>SUM(D460:D466)</f>
        <v>0</v>
      </c>
      <c r="E459" s="181">
        <f>SUM(E460:E466)</f>
        <v>0</v>
      </c>
      <c r="F459" s="181">
        <f t="shared" si="830"/>
        <v>0</v>
      </c>
      <c r="G459" s="181">
        <f>SUM(G460:G466)</f>
        <v>0</v>
      </c>
      <c r="H459" s="181">
        <f t="shared" si="623"/>
        <v>0</v>
      </c>
      <c r="I459" s="181">
        <f>SUM(I460:I466)</f>
        <v>0</v>
      </c>
      <c r="J459" s="181">
        <f t="shared" si="624"/>
        <v>0</v>
      </c>
      <c r="K459" s="181">
        <f t="shared" ref="K459:AD459" si="928">SUM(K460:K466)</f>
        <v>0</v>
      </c>
      <c r="L459" s="181">
        <f t="shared" si="928"/>
        <v>0</v>
      </c>
      <c r="M459" s="181">
        <f t="shared" si="928"/>
        <v>0</v>
      </c>
      <c r="N459" s="181">
        <f t="shared" si="928"/>
        <v>0</v>
      </c>
      <c r="O459" s="181">
        <f t="shared" si="928"/>
        <v>0</v>
      </c>
      <c r="P459" s="181">
        <f t="shared" ref="P459:Q459" si="929">SUM(P460:P466)</f>
        <v>0</v>
      </c>
      <c r="Q459" s="181">
        <f t="shared" si="929"/>
        <v>0</v>
      </c>
      <c r="R459" s="181">
        <f t="shared" si="928"/>
        <v>0</v>
      </c>
      <c r="S459" s="181">
        <f t="shared" si="928"/>
        <v>0</v>
      </c>
      <c r="T459" s="181">
        <f t="shared" ref="T459" si="930">SUM(T460:T466)</f>
        <v>0</v>
      </c>
      <c r="U459" s="181">
        <f t="shared" si="928"/>
        <v>0</v>
      </c>
      <c r="V459" s="181">
        <f t="shared" si="928"/>
        <v>0</v>
      </c>
      <c r="W459" s="181">
        <f t="shared" ref="W459" si="931">SUM(W460:W466)</f>
        <v>0</v>
      </c>
      <c r="X459" s="181">
        <f t="shared" si="928"/>
        <v>0</v>
      </c>
      <c r="Y459" s="181">
        <f t="shared" ref="Y459:Z459" si="932">SUM(Y460:Y466)</f>
        <v>0</v>
      </c>
      <c r="Z459" s="181">
        <f t="shared" si="932"/>
        <v>0</v>
      </c>
      <c r="AA459" s="181">
        <f t="shared" si="928"/>
        <v>0</v>
      </c>
      <c r="AB459" s="181">
        <f t="shared" si="928"/>
        <v>0</v>
      </c>
      <c r="AC459" s="181">
        <f t="shared" si="928"/>
        <v>0</v>
      </c>
      <c r="AD459" s="181">
        <f t="shared" si="928"/>
        <v>0</v>
      </c>
      <c r="AE459" s="181">
        <f t="shared" si="628"/>
        <v>0</v>
      </c>
      <c r="AF459" s="181">
        <f>SUM(AF460:AF466)</f>
        <v>0</v>
      </c>
      <c r="AG459" s="181">
        <f>SUM(AG460:AG466)</f>
        <v>0</v>
      </c>
      <c r="AH459" s="181">
        <f>SUM(AH460:AH466)</f>
        <v>0</v>
      </c>
      <c r="AI459" s="181">
        <f t="shared" si="629"/>
        <v>0</v>
      </c>
      <c r="AJ459" s="181">
        <f>SUM(AJ460:AJ466)</f>
        <v>0</v>
      </c>
      <c r="AK459" s="181">
        <f>SUM(AK460:AK466)</f>
        <v>0</v>
      </c>
      <c r="AL459" s="181">
        <f>SUM(AL460:AL466)</f>
        <v>0</v>
      </c>
      <c r="AM459" s="181">
        <f t="shared" si="630"/>
        <v>0</v>
      </c>
      <c r="AN459" s="181">
        <f>SUM(AN460:AN466)</f>
        <v>0</v>
      </c>
      <c r="AO459" s="181">
        <f>SUM(AO460:AO466)</f>
        <v>0</v>
      </c>
      <c r="AP459" s="181">
        <f>SUM(AP460:AP466)</f>
        <v>0</v>
      </c>
      <c r="AQ459" s="181">
        <f t="shared" si="631"/>
        <v>0</v>
      </c>
      <c r="AR459" s="181">
        <f t="shared" si="632"/>
        <v>0</v>
      </c>
    </row>
    <row r="460" spans="2:44" x14ac:dyDescent="0.25">
      <c r="B460" s="430" t="s">
        <v>597</v>
      </c>
      <c r="C460" s="174" t="s">
        <v>1165</v>
      </c>
      <c r="D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5">
        <f t="shared" ref="F460:F462" si="933">D460+E460</f>
        <v>0</v>
      </c>
      <c r="G460" s="175"/>
      <c r="H460" s="175">
        <f t="shared" ref="H460:H462" si="934">F460-G460</f>
        <v>0</v>
      </c>
      <c r="I460" s="175"/>
      <c r="J460" s="175">
        <f t="shared" ref="J460:J462" si="935">F460-I460</f>
        <v>0</v>
      </c>
      <c r="K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5">
        <f t="shared" ref="AE460:AE462" si="936">AB460+AC460+AD460</f>
        <v>0</v>
      </c>
      <c r="AF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5">
        <f t="shared" ref="AI460:AI462" si="937">AF460+AG460+AH460</f>
        <v>0</v>
      </c>
      <c r="AJ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5">
        <f t="shared" ref="AM460:AM462" si="938">AJ460+AK460+AL460</f>
        <v>0</v>
      </c>
      <c r="AN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5">
        <f t="shared" ref="AQ460:AQ462" si="939">AN460+AO460+AP460</f>
        <v>0</v>
      </c>
      <c r="AR460" s="175">
        <f t="shared" ref="AR460:AR462" si="940">AE460+AI460+AM460+AQ460</f>
        <v>0</v>
      </c>
    </row>
    <row r="461" spans="2:44" x14ac:dyDescent="0.25">
      <c r="B461" s="430" t="s">
        <v>598</v>
      </c>
      <c r="C461" s="174" t="s">
        <v>1166</v>
      </c>
      <c r="D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5">
        <f t="shared" si="933"/>
        <v>0</v>
      </c>
      <c r="G461" s="175"/>
      <c r="H461" s="175">
        <f t="shared" si="934"/>
        <v>0</v>
      </c>
      <c r="I461" s="175"/>
      <c r="J461" s="175">
        <f t="shared" si="935"/>
        <v>0</v>
      </c>
      <c r="K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5">
        <f t="shared" si="936"/>
        <v>0</v>
      </c>
      <c r="AF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5">
        <f t="shared" si="937"/>
        <v>0</v>
      </c>
      <c r="AJ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5">
        <f t="shared" si="938"/>
        <v>0</v>
      </c>
      <c r="AN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5">
        <f t="shared" si="939"/>
        <v>0</v>
      </c>
      <c r="AR461" s="175">
        <f t="shared" si="940"/>
        <v>0</v>
      </c>
    </row>
    <row r="462" spans="2:44" x14ac:dyDescent="0.25">
      <c r="B462" s="430" t="s">
        <v>599</v>
      </c>
      <c r="C462" s="174" t="s">
        <v>1167</v>
      </c>
      <c r="D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5">
        <f t="shared" si="933"/>
        <v>0</v>
      </c>
      <c r="G462" s="175"/>
      <c r="H462" s="175">
        <f t="shared" si="934"/>
        <v>0</v>
      </c>
      <c r="I462" s="175"/>
      <c r="J462" s="175">
        <f t="shared" si="935"/>
        <v>0</v>
      </c>
      <c r="K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5">
        <f t="shared" si="936"/>
        <v>0</v>
      </c>
      <c r="AF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5">
        <f t="shared" si="937"/>
        <v>0</v>
      </c>
      <c r="AJ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5">
        <f t="shared" si="938"/>
        <v>0</v>
      </c>
      <c r="AN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5">
        <f t="shared" si="939"/>
        <v>0</v>
      </c>
      <c r="AR462" s="175">
        <f t="shared" si="940"/>
        <v>0</v>
      </c>
    </row>
    <row r="463" spans="2:44" x14ac:dyDescent="0.25">
      <c r="B463" s="430" t="s">
        <v>600</v>
      </c>
      <c r="C463" s="174" t="s">
        <v>1168</v>
      </c>
      <c r="D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5">
        <f t="shared" si="830"/>
        <v>0</v>
      </c>
      <c r="G463" s="175"/>
      <c r="H463" s="175">
        <f t="shared" si="623"/>
        <v>0</v>
      </c>
      <c r="I463" s="175"/>
      <c r="J463" s="175">
        <f t="shared" si="624"/>
        <v>0</v>
      </c>
      <c r="K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5">
        <f t="shared" si="628"/>
        <v>0</v>
      </c>
      <c r="AF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5">
        <f t="shared" si="629"/>
        <v>0</v>
      </c>
      <c r="AJ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5">
        <f t="shared" si="630"/>
        <v>0</v>
      </c>
      <c r="AN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5">
        <f t="shared" si="631"/>
        <v>0</v>
      </c>
      <c r="AR463" s="175">
        <f t="shared" si="632"/>
        <v>0</v>
      </c>
    </row>
    <row r="464" spans="2:44" x14ac:dyDescent="0.25">
      <c r="B464" s="430" t="s">
        <v>601</v>
      </c>
      <c r="C464" s="174" t="s">
        <v>1169</v>
      </c>
      <c r="D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5">
        <f t="shared" ref="F464" si="941">D464+E464</f>
        <v>0</v>
      </c>
      <c r="G464" s="175"/>
      <c r="H464" s="175">
        <f t="shared" ref="H464" si="942">F464-G464</f>
        <v>0</v>
      </c>
      <c r="I464" s="175"/>
      <c r="J464" s="175">
        <f t="shared" ref="J464" si="943">F464-I464</f>
        <v>0</v>
      </c>
      <c r="K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5">
        <f t="shared" ref="AE464" si="944">AB464+AC464+AD464</f>
        <v>0</v>
      </c>
      <c r="AF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5">
        <f t="shared" ref="AI464" si="945">AF464+AG464+AH464</f>
        <v>0</v>
      </c>
      <c r="AJ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5">
        <f t="shared" ref="AM464" si="946">AJ464+AK464+AL464</f>
        <v>0</v>
      </c>
      <c r="AN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5">
        <f t="shared" ref="AQ464" si="947">AN464+AO464+AP464</f>
        <v>0</v>
      </c>
      <c r="AR464" s="175">
        <f t="shared" ref="AR464" si="948">AE464+AI464+AM464+AQ464</f>
        <v>0</v>
      </c>
    </row>
    <row r="465" spans="2:44" x14ac:dyDescent="0.25">
      <c r="B465" s="430" t="s">
        <v>602</v>
      </c>
      <c r="C465" s="174" t="s">
        <v>1170</v>
      </c>
      <c r="D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5">
        <f t="shared" ref="F465" si="949">D465+E465</f>
        <v>0</v>
      </c>
      <c r="G465" s="175"/>
      <c r="H465" s="175">
        <f t="shared" ref="H465" si="950">F465-G465</f>
        <v>0</v>
      </c>
      <c r="I465" s="175"/>
      <c r="J465" s="175">
        <f t="shared" ref="J465" si="951">F465-I465</f>
        <v>0</v>
      </c>
      <c r="K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5">
        <f t="shared" ref="AE465" si="952">AB465+AC465+AD465</f>
        <v>0</v>
      </c>
      <c r="AF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5">
        <f t="shared" ref="AI465" si="953">AF465+AG465+AH465</f>
        <v>0</v>
      </c>
      <c r="AJ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5">
        <f t="shared" ref="AM465" si="954">AJ465+AK465+AL465</f>
        <v>0</v>
      </c>
      <c r="AN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5">
        <f t="shared" ref="AQ465" si="955">AN465+AO465+AP465</f>
        <v>0</v>
      </c>
      <c r="AR465" s="175">
        <f t="shared" ref="AR465" si="956">AE465+AI465+AM465+AQ465</f>
        <v>0</v>
      </c>
    </row>
    <row r="466" spans="2:44" x14ac:dyDescent="0.25">
      <c r="B466" s="430" t="s">
        <v>603</v>
      </c>
      <c r="C466" s="174" t="s">
        <v>1171</v>
      </c>
      <c r="D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5">
        <f t="shared" si="830"/>
        <v>0</v>
      </c>
      <c r="G466" s="175"/>
      <c r="H466" s="175">
        <f t="shared" si="623"/>
        <v>0</v>
      </c>
      <c r="I466" s="175"/>
      <c r="J466" s="175">
        <f t="shared" si="624"/>
        <v>0</v>
      </c>
      <c r="K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5">
        <f t="shared" si="628"/>
        <v>0</v>
      </c>
      <c r="AF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5">
        <f t="shared" si="629"/>
        <v>0</v>
      </c>
      <c r="AJ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5">
        <f t="shared" si="630"/>
        <v>0</v>
      </c>
      <c r="AN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5">
        <f t="shared" si="631"/>
        <v>0</v>
      </c>
      <c r="AR466" s="175">
        <f t="shared" si="632"/>
        <v>0</v>
      </c>
    </row>
    <row r="467" spans="2:44" x14ac:dyDescent="0.25">
      <c r="B467" s="433" t="s">
        <v>604</v>
      </c>
      <c r="C467" s="180" t="s">
        <v>1172</v>
      </c>
      <c r="D467" s="181">
        <f>SUM(D468:D484)</f>
        <v>0</v>
      </c>
      <c r="E467" s="181">
        <f>SUM(E468:E484)</f>
        <v>0</v>
      </c>
      <c r="F467" s="181">
        <f t="shared" si="830"/>
        <v>0</v>
      </c>
      <c r="G467" s="181">
        <f>SUM(G468:G484)</f>
        <v>0</v>
      </c>
      <c r="H467" s="181">
        <f t="shared" si="623"/>
        <v>0</v>
      </c>
      <c r="I467" s="181">
        <f>SUM(I468:I484)</f>
        <v>0</v>
      </c>
      <c r="J467" s="181">
        <f t="shared" si="624"/>
        <v>0</v>
      </c>
      <c r="K467" s="181">
        <f t="shared" ref="K467:AD467" si="957">SUM(K468:K484)</f>
        <v>0</v>
      </c>
      <c r="L467" s="181">
        <f t="shared" si="957"/>
        <v>0</v>
      </c>
      <c r="M467" s="181">
        <f t="shared" si="957"/>
        <v>0</v>
      </c>
      <c r="N467" s="181">
        <f t="shared" si="957"/>
        <v>0</v>
      </c>
      <c r="O467" s="181">
        <f t="shared" si="957"/>
        <v>0</v>
      </c>
      <c r="P467" s="181">
        <f t="shared" si="957"/>
        <v>0</v>
      </c>
      <c r="Q467" s="181">
        <f t="shared" si="957"/>
        <v>0</v>
      </c>
      <c r="R467" s="181">
        <f t="shared" si="957"/>
        <v>0</v>
      </c>
      <c r="S467" s="181">
        <f t="shared" si="957"/>
        <v>0</v>
      </c>
      <c r="T467" s="181">
        <f t="shared" ref="T467" si="958">SUM(T468:T484)</f>
        <v>0</v>
      </c>
      <c r="U467" s="181">
        <f t="shared" si="957"/>
        <v>0</v>
      </c>
      <c r="V467" s="181">
        <f t="shared" si="957"/>
        <v>0</v>
      </c>
      <c r="W467" s="181">
        <f t="shared" si="957"/>
        <v>0</v>
      </c>
      <c r="X467" s="181">
        <f t="shared" si="957"/>
        <v>0</v>
      </c>
      <c r="Y467" s="181">
        <f t="shared" ref="Y467:Z467" si="959">SUM(Y468:Y484)</f>
        <v>0</v>
      </c>
      <c r="Z467" s="181">
        <f t="shared" si="959"/>
        <v>0</v>
      </c>
      <c r="AA467" s="181">
        <f t="shared" si="957"/>
        <v>0</v>
      </c>
      <c r="AB467" s="181">
        <f t="shared" si="957"/>
        <v>0</v>
      </c>
      <c r="AC467" s="181">
        <f t="shared" si="957"/>
        <v>0</v>
      </c>
      <c r="AD467" s="181">
        <f t="shared" si="957"/>
        <v>0</v>
      </c>
      <c r="AE467" s="181">
        <f t="shared" si="628"/>
        <v>0</v>
      </c>
      <c r="AF467" s="181">
        <f>SUM(AF468:AF484)</f>
        <v>0</v>
      </c>
      <c r="AG467" s="181">
        <f>SUM(AG468:AG484)</f>
        <v>0</v>
      </c>
      <c r="AH467" s="181">
        <f>SUM(AH468:AH484)</f>
        <v>0</v>
      </c>
      <c r="AI467" s="181">
        <f t="shared" si="629"/>
        <v>0</v>
      </c>
      <c r="AJ467" s="181">
        <f>SUM(AJ468:AJ484)</f>
        <v>0</v>
      </c>
      <c r="AK467" s="181">
        <f>SUM(AK468:AK484)</f>
        <v>0</v>
      </c>
      <c r="AL467" s="181">
        <f>SUM(AL468:AL484)</f>
        <v>0</v>
      </c>
      <c r="AM467" s="181">
        <f t="shared" si="630"/>
        <v>0</v>
      </c>
      <c r="AN467" s="181">
        <f>SUM(AN468:AN484)</f>
        <v>0</v>
      </c>
      <c r="AO467" s="181">
        <f>SUM(AO468:AO484)</f>
        <v>0</v>
      </c>
      <c r="AP467" s="181">
        <f>SUM(AP468:AP484)</f>
        <v>0</v>
      </c>
      <c r="AQ467" s="181">
        <f t="shared" si="631"/>
        <v>0</v>
      </c>
      <c r="AR467" s="181">
        <f t="shared" si="632"/>
        <v>0</v>
      </c>
    </row>
    <row r="468" spans="2:44" x14ac:dyDescent="0.25">
      <c r="B468" s="430" t="s">
        <v>605</v>
      </c>
      <c r="C468" s="174" t="s">
        <v>1173</v>
      </c>
      <c r="D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5">
        <f t="shared" ref="F468" si="960">D468+E468</f>
        <v>0</v>
      </c>
      <c r="G468" s="175"/>
      <c r="H468" s="175">
        <f t="shared" ref="H468" si="961">F468-G468</f>
        <v>0</v>
      </c>
      <c r="I468" s="175"/>
      <c r="J468" s="175">
        <f t="shared" ref="J468" si="962">F468-I468</f>
        <v>0</v>
      </c>
      <c r="K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5">
        <f t="shared" ref="AE468" si="963">AB468+AC468+AD468</f>
        <v>0</v>
      </c>
      <c r="AF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5">
        <f t="shared" ref="AI468" si="964">AF468+AG468+AH468</f>
        <v>0</v>
      </c>
      <c r="AJ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5">
        <f t="shared" ref="AM468" si="965">AJ468+AK468+AL468</f>
        <v>0</v>
      </c>
      <c r="AN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5">
        <f t="shared" ref="AQ468" si="966">AN468+AO468+AP468</f>
        <v>0</v>
      </c>
      <c r="AR468" s="175">
        <f t="shared" ref="AR468" si="967">AE468+AI468+AM468+AQ468</f>
        <v>0</v>
      </c>
    </row>
    <row r="469" spans="2:44" x14ac:dyDescent="0.25">
      <c r="B469" s="430" t="s">
        <v>606</v>
      </c>
      <c r="C469" s="174" t="s">
        <v>1174</v>
      </c>
      <c r="D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5">
        <f>D469+E469</f>
        <v>0</v>
      </c>
      <c r="G469" s="175"/>
      <c r="H469" s="175">
        <f>F469-G469</f>
        <v>0</v>
      </c>
      <c r="I469" s="175"/>
      <c r="J469" s="175">
        <f>F469-I469</f>
        <v>0</v>
      </c>
      <c r="K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5">
        <f>AB469+AC469+AD469</f>
        <v>0</v>
      </c>
      <c r="AF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5">
        <f>AF469+AG469+AH469</f>
        <v>0</v>
      </c>
      <c r="AJ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5">
        <f>AJ469+AK469+AL469</f>
        <v>0</v>
      </c>
      <c r="AN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5">
        <f>AN469+AO469+AP469</f>
        <v>0</v>
      </c>
      <c r="AR469" s="175">
        <f>AE469+AI469+AM469+AQ469</f>
        <v>0</v>
      </c>
    </row>
    <row r="470" spans="2:44" x14ac:dyDescent="0.25">
      <c r="B470" s="430" t="s">
        <v>621</v>
      </c>
      <c r="C470" s="174" t="s">
        <v>1175</v>
      </c>
      <c r="D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5">
        <f>D470+E470</f>
        <v>0</v>
      </c>
      <c r="G470" s="175"/>
      <c r="H470" s="175">
        <f>F470-G470</f>
        <v>0</v>
      </c>
      <c r="I470" s="175"/>
      <c r="J470" s="175">
        <f>F470-I470</f>
        <v>0</v>
      </c>
      <c r="K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5">
        <f>AB470+AC470+AD470</f>
        <v>0</v>
      </c>
      <c r="AF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5">
        <f>AF470+AG470+AH470</f>
        <v>0</v>
      </c>
      <c r="AJ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5">
        <f>AJ470+AK470+AL470</f>
        <v>0</v>
      </c>
      <c r="AN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5">
        <f>AN470+AO470+AP470</f>
        <v>0</v>
      </c>
      <c r="AR470" s="175">
        <f>AE470+AI470+AM470+AQ470</f>
        <v>0</v>
      </c>
    </row>
    <row r="471" spans="2:44" x14ac:dyDescent="0.25">
      <c r="B471" s="430" t="s">
        <v>622</v>
      </c>
      <c r="C471" s="174" t="s">
        <v>1176</v>
      </c>
      <c r="D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5">
        <f>D471+E471</f>
        <v>0</v>
      </c>
      <c r="G471" s="175"/>
      <c r="H471" s="175">
        <f>F471-G471</f>
        <v>0</v>
      </c>
      <c r="I471" s="175"/>
      <c r="J471" s="175">
        <f>F471-I471</f>
        <v>0</v>
      </c>
      <c r="K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5">
        <f>AB471+AC471+AD471</f>
        <v>0</v>
      </c>
      <c r="AF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5">
        <f>AF471+AG471+AH471</f>
        <v>0</v>
      </c>
      <c r="AJ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5">
        <f>AJ471+AK471+AL471</f>
        <v>0</v>
      </c>
      <c r="AN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5">
        <f>AN471+AO471+AP471</f>
        <v>0</v>
      </c>
      <c r="AR471" s="175">
        <f>AE471+AI471+AM471+AQ471</f>
        <v>0</v>
      </c>
    </row>
    <row r="472" spans="2:44" x14ac:dyDescent="0.25">
      <c r="B472" s="430" t="s">
        <v>623</v>
      </c>
      <c r="C472" s="174" t="s">
        <v>1177</v>
      </c>
      <c r="D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5">
        <f>D472+E472</f>
        <v>0</v>
      </c>
      <c r="G472" s="175"/>
      <c r="H472" s="175">
        <f>F472-G472</f>
        <v>0</v>
      </c>
      <c r="I472" s="175"/>
      <c r="J472" s="175">
        <f>F472-I472</f>
        <v>0</v>
      </c>
      <c r="K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5">
        <f>AB472+AC472+AD472</f>
        <v>0</v>
      </c>
      <c r="AF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5">
        <f>AF472+AG472+AH472</f>
        <v>0</v>
      </c>
      <c r="AJ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5">
        <f>AJ472+AK472+AL472</f>
        <v>0</v>
      </c>
      <c r="AN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5">
        <f>AN472+AO472+AP472</f>
        <v>0</v>
      </c>
      <c r="AR472" s="175">
        <f>AE472+AI472+AM472+AQ472</f>
        <v>0</v>
      </c>
    </row>
    <row r="473" spans="2:44" x14ac:dyDescent="0.25">
      <c r="B473" s="430" t="s">
        <v>624</v>
      </c>
      <c r="C473" s="174" t="s">
        <v>1178</v>
      </c>
      <c r="D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5">
        <f>D473+E473</f>
        <v>0</v>
      </c>
      <c r="G473" s="175"/>
      <c r="H473" s="175">
        <f>F473-G473</f>
        <v>0</v>
      </c>
      <c r="I473" s="175"/>
      <c r="J473" s="175">
        <f>F473-I473</f>
        <v>0</v>
      </c>
      <c r="K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5">
        <f>AB473+AC473+AD473</f>
        <v>0</v>
      </c>
      <c r="AF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5">
        <f>AF473+AG473+AH473</f>
        <v>0</v>
      </c>
      <c r="AJ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5">
        <f>AJ473+AK473+AL473</f>
        <v>0</v>
      </c>
      <c r="AN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5">
        <f>AN473+AO473+AP473</f>
        <v>0</v>
      </c>
      <c r="AR473" s="175">
        <f>AE473+AI473+AM473+AQ473</f>
        <v>0</v>
      </c>
    </row>
    <row r="474" spans="2:44" x14ac:dyDescent="0.25">
      <c r="B474" s="430" t="s">
        <v>625</v>
      </c>
      <c r="C474" s="174" t="s">
        <v>1179</v>
      </c>
      <c r="D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5">
        <f t="shared" ref="F474:F477" si="968">D474+E474</f>
        <v>0</v>
      </c>
      <c r="G474" s="175"/>
      <c r="H474" s="175">
        <f t="shared" ref="H474:H477" si="969">F474-G474</f>
        <v>0</v>
      </c>
      <c r="I474" s="175"/>
      <c r="J474" s="175">
        <f t="shared" ref="J474:J477" si="970">F474-I474</f>
        <v>0</v>
      </c>
      <c r="K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5">
        <f t="shared" ref="AE474:AE477" si="971">AB474+AC474+AD474</f>
        <v>0</v>
      </c>
      <c r="AF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5">
        <f t="shared" ref="AI474:AI477" si="972">AF474+AG474+AH474</f>
        <v>0</v>
      </c>
      <c r="AJ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5">
        <f t="shared" ref="AM474:AM477" si="973">AJ474+AK474+AL474</f>
        <v>0</v>
      </c>
      <c r="AN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5">
        <f t="shared" ref="AQ474:AQ477" si="974">AN474+AO474+AP474</f>
        <v>0</v>
      </c>
      <c r="AR474" s="175">
        <f t="shared" ref="AR474:AR477" si="975">AE474+AI474+AM474+AQ474</f>
        <v>0</v>
      </c>
    </row>
    <row r="475" spans="2:44" x14ac:dyDescent="0.25">
      <c r="B475" s="430" t="s">
        <v>626</v>
      </c>
      <c r="C475" s="174" t="s">
        <v>1180</v>
      </c>
      <c r="D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5">
        <f t="shared" si="968"/>
        <v>0</v>
      </c>
      <c r="G475" s="175"/>
      <c r="H475" s="175">
        <f t="shared" si="969"/>
        <v>0</v>
      </c>
      <c r="I475" s="175"/>
      <c r="J475" s="175">
        <f t="shared" si="970"/>
        <v>0</v>
      </c>
      <c r="K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5">
        <f t="shared" si="971"/>
        <v>0</v>
      </c>
      <c r="AF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5">
        <f t="shared" si="972"/>
        <v>0</v>
      </c>
      <c r="AJ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5">
        <f t="shared" si="973"/>
        <v>0</v>
      </c>
      <c r="AN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5">
        <f t="shared" si="974"/>
        <v>0</v>
      </c>
      <c r="AR475" s="175">
        <f t="shared" si="975"/>
        <v>0</v>
      </c>
    </row>
    <row r="476" spans="2:44" x14ac:dyDescent="0.25">
      <c r="B476" s="430" t="s">
        <v>627</v>
      </c>
      <c r="C476" s="174" t="s">
        <v>1181</v>
      </c>
      <c r="D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5">
        <f t="shared" si="968"/>
        <v>0</v>
      </c>
      <c r="G476" s="175"/>
      <c r="H476" s="175">
        <f t="shared" si="969"/>
        <v>0</v>
      </c>
      <c r="I476" s="175"/>
      <c r="J476" s="175">
        <f t="shared" si="970"/>
        <v>0</v>
      </c>
      <c r="K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5">
        <f t="shared" si="971"/>
        <v>0</v>
      </c>
      <c r="AF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5">
        <f t="shared" si="972"/>
        <v>0</v>
      </c>
      <c r="AJ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5">
        <f t="shared" si="973"/>
        <v>0</v>
      </c>
      <c r="AN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5">
        <f t="shared" si="974"/>
        <v>0</v>
      </c>
      <c r="AR476" s="175">
        <f t="shared" si="975"/>
        <v>0</v>
      </c>
    </row>
    <row r="477" spans="2:44" x14ac:dyDescent="0.25">
      <c r="B477" s="430" t="s">
        <v>628</v>
      </c>
      <c r="C477" s="174" t="s">
        <v>1182</v>
      </c>
      <c r="D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5">
        <f t="shared" si="968"/>
        <v>0</v>
      </c>
      <c r="G477" s="175"/>
      <c r="H477" s="175">
        <f t="shared" si="969"/>
        <v>0</v>
      </c>
      <c r="I477" s="175"/>
      <c r="J477" s="175">
        <f t="shared" si="970"/>
        <v>0</v>
      </c>
      <c r="K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5">
        <f t="shared" si="971"/>
        <v>0</v>
      </c>
      <c r="AF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5">
        <f t="shared" si="972"/>
        <v>0</v>
      </c>
      <c r="AJ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5">
        <f t="shared" si="973"/>
        <v>0</v>
      </c>
      <c r="AN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5">
        <f t="shared" si="974"/>
        <v>0</v>
      </c>
      <c r="AR477" s="175">
        <f t="shared" si="975"/>
        <v>0</v>
      </c>
    </row>
    <row r="478" spans="2:44" x14ac:dyDescent="0.25">
      <c r="B478" s="430" t="s">
        <v>629</v>
      </c>
      <c r="C478" s="174" t="s">
        <v>1183</v>
      </c>
      <c r="D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5">
        <f t="shared" ref="F478:F481" si="976">D478+E478</f>
        <v>0</v>
      </c>
      <c r="G478" s="175"/>
      <c r="H478" s="175">
        <f t="shared" ref="H478:H481" si="977">F478-G478</f>
        <v>0</v>
      </c>
      <c r="I478" s="175"/>
      <c r="J478" s="175">
        <f t="shared" ref="J478:J481" si="978">F478-I478</f>
        <v>0</v>
      </c>
      <c r="K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5">
        <f t="shared" ref="AE478:AE481" si="979">AB478+AC478+AD478</f>
        <v>0</v>
      </c>
      <c r="AF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5">
        <f t="shared" ref="AI478:AI481" si="980">AF478+AG478+AH478</f>
        <v>0</v>
      </c>
      <c r="AJ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5">
        <f t="shared" ref="AM478:AM481" si="981">AJ478+AK478+AL478</f>
        <v>0</v>
      </c>
      <c r="AN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5">
        <f t="shared" ref="AQ478:AQ481" si="982">AN478+AO478+AP478</f>
        <v>0</v>
      </c>
      <c r="AR478" s="175">
        <f t="shared" ref="AR478:AR481" si="983">AE478+AI478+AM478+AQ478</f>
        <v>0</v>
      </c>
    </row>
    <row r="479" spans="2:44" x14ac:dyDescent="0.25">
      <c r="B479" s="430" t="s">
        <v>630</v>
      </c>
      <c r="C479" s="174" t="s">
        <v>1184</v>
      </c>
      <c r="D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5">
        <f t="shared" si="976"/>
        <v>0</v>
      </c>
      <c r="G479" s="175"/>
      <c r="H479" s="175">
        <f t="shared" si="977"/>
        <v>0</v>
      </c>
      <c r="I479" s="175"/>
      <c r="J479" s="175">
        <f t="shared" si="978"/>
        <v>0</v>
      </c>
      <c r="K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5">
        <f t="shared" si="979"/>
        <v>0</v>
      </c>
      <c r="AF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5">
        <f t="shared" si="980"/>
        <v>0</v>
      </c>
      <c r="AJ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5">
        <f t="shared" si="981"/>
        <v>0</v>
      </c>
      <c r="AN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5">
        <f t="shared" si="982"/>
        <v>0</v>
      </c>
      <c r="AR479" s="175">
        <f t="shared" si="983"/>
        <v>0</v>
      </c>
    </row>
    <row r="480" spans="2:44" x14ac:dyDescent="0.25">
      <c r="B480" s="430" t="s">
        <v>631</v>
      </c>
      <c r="C480" s="174" t="s">
        <v>1185</v>
      </c>
      <c r="D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5">
        <f t="shared" si="976"/>
        <v>0</v>
      </c>
      <c r="G480" s="175"/>
      <c r="H480" s="175">
        <f t="shared" si="977"/>
        <v>0</v>
      </c>
      <c r="I480" s="175"/>
      <c r="J480" s="175">
        <f t="shared" si="978"/>
        <v>0</v>
      </c>
      <c r="K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5">
        <f t="shared" si="979"/>
        <v>0</v>
      </c>
      <c r="AF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5">
        <f t="shared" si="980"/>
        <v>0</v>
      </c>
      <c r="AJ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5">
        <f t="shared" si="981"/>
        <v>0</v>
      </c>
      <c r="AN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5">
        <f t="shared" si="982"/>
        <v>0</v>
      </c>
      <c r="AR480" s="175">
        <f t="shared" si="983"/>
        <v>0</v>
      </c>
    </row>
    <row r="481" spans="2:44" x14ac:dyDescent="0.25">
      <c r="B481" s="430" t="s">
        <v>632</v>
      </c>
      <c r="C481" s="174" t="s">
        <v>1186</v>
      </c>
      <c r="D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5">
        <f t="shared" si="976"/>
        <v>0</v>
      </c>
      <c r="G481" s="175"/>
      <c r="H481" s="175">
        <f t="shared" si="977"/>
        <v>0</v>
      </c>
      <c r="I481" s="175"/>
      <c r="J481" s="175">
        <f t="shared" si="978"/>
        <v>0</v>
      </c>
      <c r="K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5">
        <f t="shared" si="979"/>
        <v>0</v>
      </c>
      <c r="AF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5">
        <f t="shared" si="980"/>
        <v>0</v>
      </c>
      <c r="AJ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5">
        <f t="shared" si="981"/>
        <v>0</v>
      </c>
      <c r="AN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5">
        <f t="shared" si="982"/>
        <v>0</v>
      </c>
      <c r="AR481" s="175">
        <f t="shared" si="983"/>
        <v>0</v>
      </c>
    </row>
    <row r="482" spans="2:44" x14ac:dyDescent="0.25">
      <c r="B482" s="430" t="s">
        <v>633</v>
      </c>
      <c r="C482" s="174" t="s">
        <v>1187</v>
      </c>
      <c r="D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5">
        <f>D482+E482</f>
        <v>0</v>
      </c>
      <c r="G482" s="175"/>
      <c r="H482" s="175">
        <f>F482-G482</f>
        <v>0</v>
      </c>
      <c r="I482" s="175"/>
      <c r="J482" s="175">
        <f>F482-I482</f>
        <v>0</v>
      </c>
      <c r="K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5">
        <f>AB482+AC482+AD482</f>
        <v>0</v>
      </c>
      <c r="AF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5">
        <f>AF482+AG482+AH482</f>
        <v>0</v>
      </c>
      <c r="AJ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5">
        <f>AJ482+AK482+AL482</f>
        <v>0</v>
      </c>
      <c r="AN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5">
        <f>AN482+AO482+AP482</f>
        <v>0</v>
      </c>
      <c r="AR482" s="175">
        <f>AE482+AI482+AM482+AQ482</f>
        <v>0</v>
      </c>
    </row>
    <row r="483" spans="2:44" x14ac:dyDescent="0.25">
      <c r="B483" s="430" t="s">
        <v>634</v>
      </c>
      <c r="C483" s="174" t="s">
        <v>1188</v>
      </c>
      <c r="D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5">
        <f t="shared" ref="F483" si="984">D483+E483</f>
        <v>0</v>
      </c>
      <c r="G483" s="175"/>
      <c r="H483" s="175">
        <f t="shared" ref="H483" si="985">F483-G483</f>
        <v>0</v>
      </c>
      <c r="I483" s="175"/>
      <c r="J483" s="175">
        <f t="shared" ref="J483" si="986">F483-I483</f>
        <v>0</v>
      </c>
      <c r="K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5">
        <f t="shared" ref="AE483" si="987">AB483+AC483+AD483</f>
        <v>0</v>
      </c>
      <c r="AF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5">
        <f t="shared" ref="AI483" si="988">AF483+AG483+AH483</f>
        <v>0</v>
      </c>
      <c r="AJ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5">
        <f t="shared" ref="AM483" si="989">AJ483+AK483+AL483</f>
        <v>0</v>
      </c>
      <c r="AN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5">
        <f t="shared" ref="AQ483" si="990">AN483+AO483+AP483</f>
        <v>0</v>
      </c>
      <c r="AR483" s="175">
        <f t="shared" ref="AR483" si="991">AE483+AI483+AM483+AQ483</f>
        <v>0</v>
      </c>
    </row>
    <row r="484" spans="2:44" x14ac:dyDescent="0.25">
      <c r="B484" s="430" t="s">
        <v>635</v>
      </c>
      <c r="C484" s="174" t="s">
        <v>1189</v>
      </c>
      <c r="D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5">
        <f t="shared" ref="F484" si="992">D484+E484</f>
        <v>0</v>
      </c>
      <c r="G484" s="175"/>
      <c r="H484" s="175">
        <f t="shared" ref="H484" si="993">F484-G484</f>
        <v>0</v>
      </c>
      <c r="I484" s="175"/>
      <c r="J484" s="175">
        <f t="shared" ref="J484" si="994">F484-I484</f>
        <v>0</v>
      </c>
      <c r="K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5">
        <f t="shared" ref="AE484" si="995">AB484+AC484+AD484</f>
        <v>0</v>
      </c>
      <c r="AF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5">
        <f t="shared" ref="AI484" si="996">AF484+AG484+AH484</f>
        <v>0</v>
      </c>
      <c r="AJ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5">
        <f t="shared" ref="AM484" si="997">AJ484+AK484+AL484</f>
        <v>0</v>
      </c>
      <c r="AN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5">
        <f t="shared" ref="AQ484" si="998">AN484+AO484+AP484</f>
        <v>0</v>
      </c>
      <c r="AR484" s="175">
        <f t="shared" ref="AR484" si="999">AE484+AI484+AM484+AQ484</f>
        <v>0</v>
      </c>
    </row>
    <row r="485" spans="2:44" x14ac:dyDescent="0.25">
      <c r="B485" s="433" t="s">
        <v>607</v>
      </c>
      <c r="C485" s="180" t="s">
        <v>1190</v>
      </c>
      <c r="D485" s="181">
        <f>SUM(D486:D488)</f>
        <v>0</v>
      </c>
      <c r="E485" s="181">
        <f>SUM(E486:E488)</f>
        <v>0</v>
      </c>
      <c r="F485" s="181">
        <f t="shared" si="830"/>
        <v>0</v>
      </c>
      <c r="G485" s="181">
        <f>SUM(G486:G488)</f>
        <v>0</v>
      </c>
      <c r="H485" s="181">
        <f t="shared" si="623"/>
        <v>0</v>
      </c>
      <c r="I485" s="181">
        <f>SUM(I486:I488)</f>
        <v>0</v>
      </c>
      <c r="J485" s="181">
        <f t="shared" si="624"/>
        <v>0</v>
      </c>
      <c r="K485" s="181">
        <f t="shared" ref="K485:AD485" si="1000">SUM(K486:K488)</f>
        <v>0</v>
      </c>
      <c r="L485" s="181">
        <f t="shared" si="1000"/>
        <v>0</v>
      </c>
      <c r="M485" s="181">
        <f t="shared" si="1000"/>
        <v>0</v>
      </c>
      <c r="N485" s="181">
        <f t="shared" si="1000"/>
        <v>0</v>
      </c>
      <c r="O485" s="181">
        <f t="shared" si="1000"/>
        <v>0</v>
      </c>
      <c r="P485" s="181">
        <f t="shared" ref="P485:Q485" si="1001">SUM(P486:P488)</f>
        <v>0</v>
      </c>
      <c r="Q485" s="181">
        <f t="shared" si="1001"/>
        <v>0</v>
      </c>
      <c r="R485" s="181">
        <f t="shared" si="1000"/>
        <v>0</v>
      </c>
      <c r="S485" s="181">
        <f t="shared" si="1000"/>
        <v>0</v>
      </c>
      <c r="T485" s="181">
        <f t="shared" ref="T485" si="1002">SUM(T486:T488)</f>
        <v>0</v>
      </c>
      <c r="U485" s="181">
        <f t="shared" si="1000"/>
        <v>0</v>
      </c>
      <c r="V485" s="181">
        <f t="shared" si="1000"/>
        <v>0</v>
      </c>
      <c r="W485" s="181">
        <f t="shared" ref="W485" si="1003">SUM(W486:W488)</f>
        <v>0</v>
      </c>
      <c r="X485" s="181">
        <f t="shared" si="1000"/>
        <v>0</v>
      </c>
      <c r="Y485" s="181">
        <f t="shared" ref="Y485:Z485" si="1004">SUM(Y486:Y488)</f>
        <v>0</v>
      </c>
      <c r="Z485" s="181">
        <f t="shared" si="1004"/>
        <v>0</v>
      </c>
      <c r="AA485" s="181">
        <f t="shared" si="1000"/>
        <v>0</v>
      </c>
      <c r="AB485" s="181">
        <f t="shared" si="1000"/>
        <v>0</v>
      </c>
      <c r="AC485" s="181">
        <f t="shared" si="1000"/>
        <v>0</v>
      </c>
      <c r="AD485" s="181">
        <f t="shared" si="1000"/>
        <v>0</v>
      </c>
      <c r="AE485" s="181">
        <f t="shared" si="628"/>
        <v>0</v>
      </c>
      <c r="AF485" s="181">
        <f>SUM(AF486:AF488)</f>
        <v>0</v>
      </c>
      <c r="AG485" s="181">
        <f>SUM(AG486:AG488)</f>
        <v>0</v>
      </c>
      <c r="AH485" s="181">
        <f>SUM(AH486:AH488)</f>
        <v>0</v>
      </c>
      <c r="AI485" s="181">
        <f t="shared" si="629"/>
        <v>0</v>
      </c>
      <c r="AJ485" s="181">
        <f>SUM(AJ486:AJ488)</f>
        <v>0</v>
      </c>
      <c r="AK485" s="181">
        <f>SUM(AK486:AK488)</f>
        <v>0</v>
      </c>
      <c r="AL485" s="181">
        <f>SUM(AL486:AL488)</f>
        <v>0</v>
      </c>
      <c r="AM485" s="181">
        <f t="shared" si="630"/>
        <v>0</v>
      </c>
      <c r="AN485" s="181">
        <f>SUM(AN486:AN488)</f>
        <v>0</v>
      </c>
      <c r="AO485" s="181">
        <f>SUM(AO486:AO488)</f>
        <v>0</v>
      </c>
      <c r="AP485" s="181">
        <f>SUM(AP486:AP488)</f>
        <v>0</v>
      </c>
      <c r="AQ485" s="181">
        <f t="shared" si="631"/>
        <v>0</v>
      </c>
      <c r="AR485" s="181">
        <f t="shared" si="632"/>
        <v>0</v>
      </c>
    </row>
    <row r="486" spans="2:44" x14ac:dyDescent="0.25">
      <c r="B486" s="430" t="s">
        <v>608</v>
      </c>
      <c r="C486" s="174" t="s">
        <v>1191</v>
      </c>
      <c r="D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5">
        <f t="shared" si="830"/>
        <v>0</v>
      </c>
      <c r="G486" s="175"/>
      <c r="H486" s="175">
        <f t="shared" si="623"/>
        <v>0</v>
      </c>
      <c r="I486" s="175"/>
      <c r="J486" s="175">
        <f t="shared" si="624"/>
        <v>0</v>
      </c>
      <c r="K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5">
        <f t="shared" si="628"/>
        <v>0</v>
      </c>
      <c r="AF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5">
        <f t="shared" si="629"/>
        <v>0</v>
      </c>
      <c r="AJ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5">
        <f t="shared" si="630"/>
        <v>0</v>
      </c>
      <c r="AN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5">
        <f t="shared" si="631"/>
        <v>0</v>
      </c>
      <c r="AR486" s="175">
        <f t="shared" si="632"/>
        <v>0</v>
      </c>
    </row>
    <row r="487" spans="2:44" x14ac:dyDescent="0.25">
      <c r="B487" s="430" t="s">
        <v>609</v>
      </c>
      <c r="C487" s="174" t="s">
        <v>1192</v>
      </c>
      <c r="D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5">
        <f t="shared" ref="F487" si="1005">D487+E487</f>
        <v>0</v>
      </c>
      <c r="G487" s="175"/>
      <c r="H487" s="175">
        <f t="shared" ref="H487" si="1006">F487-G487</f>
        <v>0</v>
      </c>
      <c r="I487" s="175"/>
      <c r="J487" s="175">
        <f t="shared" ref="J487" si="1007">F487-I487</f>
        <v>0</v>
      </c>
      <c r="K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5">
        <f t="shared" ref="AE487" si="1008">AB487+AC487+AD487</f>
        <v>0</v>
      </c>
      <c r="AF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5">
        <f t="shared" ref="AI487" si="1009">AF487+AG487+AH487</f>
        <v>0</v>
      </c>
      <c r="AJ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5">
        <f t="shared" ref="AM487" si="1010">AJ487+AK487+AL487</f>
        <v>0</v>
      </c>
      <c r="AN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5">
        <f t="shared" ref="AQ487" si="1011">AN487+AO487+AP487</f>
        <v>0</v>
      </c>
      <c r="AR487" s="175">
        <f t="shared" ref="AR487" si="1012">AE487+AI487+AM487+AQ487</f>
        <v>0</v>
      </c>
    </row>
    <row r="488" spans="2:44" x14ac:dyDescent="0.25">
      <c r="B488" s="430" t="s">
        <v>610</v>
      </c>
      <c r="C488" s="174" t="s">
        <v>1193</v>
      </c>
      <c r="D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5">
        <f t="shared" si="830"/>
        <v>0</v>
      </c>
      <c r="G488" s="175"/>
      <c r="H488" s="175">
        <f t="shared" si="623"/>
        <v>0</v>
      </c>
      <c r="I488" s="175"/>
      <c r="J488" s="175">
        <f t="shared" si="624"/>
        <v>0</v>
      </c>
      <c r="K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5">
        <f t="shared" si="628"/>
        <v>0</v>
      </c>
      <c r="AF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5">
        <f t="shared" si="629"/>
        <v>0</v>
      </c>
      <c r="AJ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5">
        <f t="shared" si="630"/>
        <v>0</v>
      </c>
      <c r="AN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5">
        <f t="shared" si="631"/>
        <v>0</v>
      </c>
      <c r="AR488" s="175">
        <f t="shared" si="632"/>
        <v>0</v>
      </c>
    </row>
    <row r="489" spans="2:44" x14ac:dyDescent="0.25">
      <c r="B489" s="433" t="s">
        <v>611</v>
      </c>
      <c r="C489" s="180" t="s">
        <v>1194</v>
      </c>
      <c r="D489" s="181">
        <f>SUM(D490:D498)</f>
        <v>0</v>
      </c>
      <c r="E489" s="181">
        <f>SUM(E490:E498)</f>
        <v>0</v>
      </c>
      <c r="F489" s="181">
        <f t="shared" si="830"/>
        <v>0</v>
      </c>
      <c r="G489" s="181">
        <f>SUM(G490:G498)</f>
        <v>0</v>
      </c>
      <c r="H489" s="181">
        <f t="shared" si="623"/>
        <v>0</v>
      </c>
      <c r="I489" s="181">
        <f>SUM(I490:I498)</f>
        <v>0</v>
      </c>
      <c r="J489" s="181">
        <f t="shared" si="624"/>
        <v>0</v>
      </c>
      <c r="K489" s="181">
        <f t="shared" ref="K489:AD489" si="1013">SUM(K490:K498)</f>
        <v>0</v>
      </c>
      <c r="L489" s="181">
        <f t="shared" si="1013"/>
        <v>0</v>
      </c>
      <c r="M489" s="181">
        <f t="shared" si="1013"/>
        <v>0</v>
      </c>
      <c r="N489" s="181">
        <f t="shared" si="1013"/>
        <v>0</v>
      </c>
      <c r="O489" s="181">
        <f t="shared" si="1013"/>
        <v>0</v>
      </c>
      <c r="P489" s="181">
        <f t="shared" ref="P489:Q489" si="1014">SUM(P490:P498)</f>
        <v>0</v>
      </c>
      <c r="Q489" s="181">
        <f t="shared" si="1014"/>
        <v>0</v>
      </c>
      <c r="R489" s="181">
        <f t="shared" si="1013"/>
        <v>0</v>
      </c>
      <c r="S489" s="181">
        <f t="shared" si="1013"/>
        <v>0</v>
      </c>
      <c r="T489" s="181">
        <f t="shared" ref="T489" si="1015">SUM(T490:T498)</f>
        <v>0</v>
      </c>
      <c r="U489" s="181">
        <f t="shared" si="1013"/>
        <v>0</v>
      </c>
      <c r="V489" s="181">
        <f t="shared" si="1013"/>
        <v>0</v>
      </c>
      <c r="W489" s="181">
        <f t="shared" ref="W489" si="1016">SUM(W490:W498)</f>
        <v>0</v>
      </c>
      <c r="X489" s="181">
        <f t="shared" si="1013"/>
        <v>0</v>
      </c>
      <c r="Y489" s="181">
        <f t="shared" ref="Y489:Z489" si="1017">SUM(Y490:Y498)</f>
        <v>0</v>
      </c>
      <c r="Z489" s="181">
        <f t="shared" si="1017"/>
        <v>0</v>
      </c>
      <c r="AA489" s="181">
        <f t="shared" si="1013"/>
        <v>0</v>
      </c>
      <c r="AB489" s="181">
        <f t="shared" si="1013"/>
        <v>0</v>
      </c>
      <c r="AC489" s="181">
        <f t="shared" si="1013"/>
        <v>0</v>
      </c>
      <c r="AD489" s="181">
        <f t="shared" si="1013"/>
        <v>0</v>
      </c>
      <c r="AE489" s="181">
        <f t="shared" si="628"/>
        <v>0</v>
      </c>
      <c r="AF489" s="181">
        <f>SUM(AF490:AF498)</f>
        <v>0</v>
      </c>
      <c r="AG489" s="181">
        <f>SUM(AG490:AG498)</f>
        <v>0</v>
      </c>
      <c r="AH489" s="181">
        <f>SUM(AH490:AH498)</f>
        <v>0</v>
      </c>
      <c r="AI489" s="181">
        <f t="shared" si="629"/>
        <v>0</v>
      </c>
      <c r="AJ489" s="181">
        <f>SUM(AJ490:AJ498)</f>
        <v>0</v>
      </c>
      <c r="AK489" s="181">
        <f>SUM(AK490:AK498)</f>
        <v>0</v>
      </c>
      <c r="AL489" s="181">
        <f>SUM(AL490:AL498)</f>
        <v>0</v>
      </c>
      <c r="AM489" s="181">
        <f t="shared" si="630"/>
        <v>0</v>
      </c>
      <c r="AN489" s="181">
        <f>SUM(AN490:AN498)</f>
        <v>0</v>
      </c>
      <c r="AO489" s="181">
        <f>SUM(AO490:AO498)</f>
        <v>0</v>
      </c>
      <c r="AP489" s="181">
        <f>SUM(AP490:AP498)</f>
        <v>0</v>
      </c>
      <c r="AQ489" s="181">
        <f t="shared" si="631"/>
        <v>0</v>
      </c>
      <c r="AR489" s="181">
        <f t="shared" si="632"/>
        <v>0</v>
      </c>
    </row>
    <row r="490" spans="2:44" x14ac:dyDescent="0.25">
      <c r="B490" s="430" t="s">
        <v>612</v>
      </c>
      <c r="C490" s="174" t="s">
        <v>1165</v>
      </c>
      <c r="D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5">
        <f t="shared" ref="F490:F494" si="1018">D490+E490</f>
        <v>0</v>
      </c>
      <c r="G490" s="175"/>
      <c r="H490" s="175">
        <f t="shared" ref="H490:H494" si="1019">F490-G490</f>
        <v>0</v>
      </c>
      <c r="I490" s="175"/>
      <c r="J490" s="175">
        <f t="shared" ref="J490:J494" si="1020">F490-I490</f>
        <v>0</v>
      </c>
      <c r="K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5">
        <f t="shared" ref="AE490:AE494" si="1021">AB490+AC490+AD490</f>
        <v>0</v>
      </c>
      <c r="AF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5">
        <f t="shared" ref="AI490:AI494" si="1022">AF490+AG490+AH490</f>
        <v>0</v>
      </c>
      <c r="AJ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5">
        <f t="shared" ref="AM490:AM494" si="1023">AJ490+AK490+AL490</f>
        <v>0</v>
      </c>
      <c r="AN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5">
        <f t="shared" ref="AQ490:AQ494" si="1024">AN490+AO490+AP490</f>
        <v>0</v>
      </c>
      <c r="AR490" s="175">
        <f t="shared" ref="AR490:AR494" si="1025">AE490+AI490+AM490+AQ490</f>
        <v>0</v>
      </c>
    </row>
    <row r="491" spans="2:44" x14ac:dyDescent="0.25">
      <c r="B491" s="430" t="s">
        <v>613</v>
      </c>
      <c r="C491" s="174" t="s">
        <v>1166</v>
      </c>
      <c r="D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5">
        <f t="shared" ref="F491" si="1026">D491+E491</f>
        <v>0</v>
      </c>
      <c r="G491" s="175"/>
      <c r="H491" s="175">
        <f t="shared" ref="H491" si="1027">F491-G491</f>
        <v>0</v>
      </c>
      <c r="I491" s="175"/>
      <c r="J491" s="175">
        <f t="shared" ref="J491" si="1028">F491-I491</f>
        <v>0</v>
      </c>
      <c r="K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5">
        <f t="shared" ref="AE491" si="1029">AB491+AC491+AD491</f>
        <v>0</v>
      </c>
      <c r="AF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5">
        <f t="shared" ref="AI491" si="1030">AF491+AG491+AH491</f>
        <v>0</v>
      </c>
      <c r="AJ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5">
        <f t="shared" ref="AM491" si="1031">AJ491+AK491+AL491</f>
        <v>0</v>
      </c>
      <c r="AN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5">
        <f t="shared" ref="AQ491" si="1032">AN491+AO491+AP491</f>
        <v>0</v>
      </c>
      <c r="AR491" s="175">
        <f t="shared" ref="AR491" si="1033">AE491+AI491+AM491+AQ491</f>
        <v>0</v>
      </c>
    </row>
    <row r="492" spans="2:44" x14ac:dyDescent="0.25">
      <c r="B492" s="430" t="s">
        <v>614</v>
      </c>
      <c r="C492" s="174" t="s">
        <v>1167</v>
      </c>
      <c r="D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5">
        <f t="shared" si="1018"/>
        <v>0</v>
      </c>
      <c r="G492" s="175"/>
      <c r="H492" s="175">
        <f t="shared" si="1019"/>
        <v>0</v>
      </c>
      <c r="I492" s="175"/>
      <c r="J492" s="175">
        <f t="shared" si="1020"/>
        <v>0</v>
      </c>
      <c r="K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5">
        <f t="shared" si="1021"/>
        <v>0</v>
      </c>
      <c r="AF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5">
        <f t="shared" si="1022"/>
        <v>0</v>
      </c>
      <c r="AJ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5">
        <f t="shared" si="1023"/>
        <v>0</v>
      </c>
      <c r="AN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5">
        <f t="shared" si="1024"/>
        <v>0</v>
      </c>
      <c r="AR492" s="175">
        <f t="shared" si="1025"/>
        <v>0</v>
      </c>
    </row>
    <row r="493" spans="2:44" x14ac:dyDescent="0.25">
      <c r="B493" s="430" t="s">
        <v>615</v>
      </c>
      <c r="C493" s="174" t="s">
        <v>1169</v>
      </c>
      <c r="D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5">
        <f t="shared" si="1018"/>
        <v>0</v>
      </c>
      <c r="G493" s="175"/>
      <c r="H493" s="175">
        <f t="shared" si="1019"/>
        <v>0</v>
      </c>
      <c r="I493" s="175"/>
      <c r="J493" s="175">
        <f t="shared" si="1020"/>
        <v>0</v>
      </c>
      <c r="K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5">
        <f t="shared" si="1021"/>
        <v>0</v>
      </c>
      <c r="AF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5">
        <f t="shared" si="1022"/>
        <v>0</v>
      </c>
      <c r="AJ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5">
        <f t="shared" si="1023"/>
        <v>0</v>
      </c>
      <c r="AN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5">
        <f t="shared" si="1024"/>
        <v>0</v>
      </c>
      <c r="AR493" s="175">
        <f t="shared" si="1025"/>
        <v>0</v>
      </c>
    </row>
    <row r="494" spans="2:44" x14ac:dyDescent="0.25">
      <c r="B494" s="430" t="s">
        <v>616</v>
      </c>
      <c r="C494" s="174" t="s">
        <v>1195</v>
      </c>
      <c r="D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5">
        <f t="shared" si="1018"/>
        <v>0</v>
      </c>
      <c r="G494" s="175"/>
      <c r="H494" s="175">
        <f t="shared" si="1019"/>
        <v>0</v>
      </c>
      <c r="I494" s="175"/>
      <c r="J494" s="175">
        <f t="shared" si="1020"/>
        <v>0</v>
      </c>
      <c r="K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5">
        <f t="shared" si="1021"/>
        <v>0</v>
      </c>
      <c r="AF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5">
        <f t="shared" si="1022"/>
        <v>0</v>
      </c>
      <c r="AJ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5">
        <f t="shared" si="1023"/>
        <v>0</v>
      </c>
      <c r="AN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5">
        <f t="shared" si="1024"/>
        <v>0</v>
      </c>
      <c r="AR494" s="175">
        <f t="shared" si="1025"/>
        <v>0</v>
      </c>
    </row>
    <row r="495" spans="2:44" x14ac:dyDescent="0.25">
      <c r="B495" s="430" t="s">
        <v>617</v>
      </c>
      <c r="C495" s="174" t="s">
        <v>1171</v>
      </c>
      <c r="D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5">
        <f t="shared" si="830"/>
        <v>0</v>
      </c>
      <c r="G495" s="175"/>
      <c r="H495" s="175">
        <f t="shared" si="623"/>
        <v>0</v>
      </c>
      <c r="I495" s="175"/>
      <c r="J495" s="175">
        <f t="shared" si="624"/>
        <v>0</v>
      </c>
      <c r="K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5">
        <f t="shared" si="628"/>
        <v>0</v>
      </c>
      <c r="AF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5">
        <f t="shared" si="629"/>
        <v>0</v>
      </c>
      <c r="AJ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5">
        <f t="shared" si="630"/>
        <v>0</v>
      </c>
      <c r="AN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5">
        <f t="shared" si="631"/>
        <v>0</v>
      </c>
      <c r="AR495" s="175">
        <f t="shared" si="632"/>
        <v>0</v>
      </c>
    </row>
    <row r="496" spans="2:44" x14ac:dyDescent="0.25">
      <c r="B496" s="430" t="s">
        <v>618</v>
      </c>
      <c r="C496" s="174" t="s">
        <v>1196</v>
      </c>
      <c r="D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5">
        <f t="shared" ref="F496" si="1034">D496+E496</f>
        <v>0</v>
      </c>
      <c r="G496" s="175"/>
      <c r="H496" s="175">
        <f t="shared" ref="H496" si="1035">F496-G496</f>
        <v>0</v>
      </c>
      <c r="I496" s="175"/>
      <c r="J496" s="175">
        <f t="shared" ref="J496" si="1036">F496-I496</f>
        <v>0</v>
      </c>
      <c r="K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5">
        <f t="shared" ref="AE496" si="1037">AB496+AC496+AD496</f>
        <v>0</v>
      </c>
      <c r="AF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5">
        <f t="shared" ref="AI496" si="1038">AF496+AG496+AH496</f>
        <v>0</v>
      </c>
      <c r="AJ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5">
        <f t="shared" ref="AM496" si="1039">AJ496+AK496+AL496</f>
        <v>0</v>
      </c>
      <c r="AN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5">
        <f t="shared" ref="AQ496" si="1040">AN496+AO496+AP496</f>
        <v>0</v>
      </c>
      <c r="AR496" s="175">
        <f t="shared" ref="AR496" si="1041">AE496+AI496+AM496+AQ496</f>
        <v>0</v>
      </c>
    </row>
    <row r="497" spans="2:44" x14ac:dyDescent="0.25">
      <c r="B497" s="430" t="s">
        <v>619</v>
      </c>
      <c r="C497" s="174" t="s">
        <v>1173</v>
      </c>
      <c r="D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5">
        <f t="shared" ref="F497" si="1042">D497+E497</f>
        <v>0</v>
      </c>
      <c r="G497" s="175"/>
      <c r="H497" s="175">
        <f t="shared" ref="H497" si="1043">F497-G497</f>
        <v>0</v>
      </c>
      <c r="I497" s="175"/>
      <c r="J497" s="175">
        <f t="shared" ref="J497" si="1044">F497-I497</f>
        <v>0</v>
      </c>
      <c r="K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5">
        <f t="shared" ref="AE497" si="1045">AB497+AC497+AD497</f>
        <v>0</v>
      </c>
      <c r="AF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5">
        <f t="shared" ref="AI497" si="1046">AF497+AG497+AH497</f>
        <v>0</v>
      </c>
      <c r="AJ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5">
        <f t="shared" ref="AM497" si="1047">AJ497+AK497+AL497</f>
        <v>0</v>
      </c>
      <c r="AN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5">
        <f t="shared" ref="AQ497" si="1048">AN497+AO497+AP497</f>
        <v>0</v>
      </c>
      <c r="AR497" s="175">
        <f t="shared" ref="AR497" si="1049">AE497+AI497+AM497+AQ497</f>
        <v>0</v>
      </c>
    </row>
    <row r="498" spans="2:44" x14ac:dyDescent="0.25">
      <c r="B498" s="430" t="s">
        <v>620</v>
      </c>
      <c r="C498" s="174" t="s">
        <v>1197</v>
      </c>
      <c r="D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5">
        <f t="shared" si="830"/>
        <v>0</v>
      </c>
      <c r="G498" s="175"/>
      <c r="H498" s="175">
        <f t="shared" si="623"/>
        <v>0</v>
      </c>
      <c r="I498" s="175"/>
      <c r="J498" s="175">
        <f t="shared" si="624"/>
        <v>0</v>
      </c>
      <c r="K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5">
        <f t="shared" si="628"/>
        <v>0</v>
      </c>
      <c r="AF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5">
        <f t="shared" si="629"/>
        <v>0</v>
      </c>
      <c r="AJ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5">
        <f t="shared" si="630"/>
        <v>0</v>
      </c>
      <c r="AN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5">
        <f t="shared" si="631"/>
        <v>0</v>
      </c>
      <c r="AR498" s="175">
        <f t="shared" si="632"/>
        <v>0</v>
      </c>
    </row>
    <row r="499" spans="2:44" x14ac:dyDescent="0.25">
      <c r="B499" s="429" t="s">
        <v>636</v>
      </c>
      <c r="C499" s="172" t="s">
        <v>1198</v>
      </c>
      <c r="D499" s="173">
        <f>D500+D509</f>
        <v>0</v>
      </c>
      <c r="E499" s="173">
        <f>E500+E509</f>
        <v>0</v>
      </c>
      <c r="F499" s="173">
        <f t="shared" ref="F499:F566" si="1050">D499+E499</f>
        <v>0</v>
      </c>
      <c r="G499" s="173">
        <f t="shared" ref="G499:I499" si="1051">G500+G509</f>
        <v>0</v>
      </c>
      <c r="H499" s="173">
        <f t="shared" ref="H499:H566" si="1052">F499-G499</f>
        <v>0</v>
      </c>
      <c r="I499" s="173">
        <f t="shared" si="1051"/>
        <v>0</v>
      </c>
      <c r="J499" s="173">
        <f t="shared" ref="J499:J566" si="1053">F499-I499</f>
        <v>0</v>
      </c>
      <c r="K499" s="173">
        <f t="shared" ref="K499:AP499" si="1054">K500+K509</f>
        <v>0</v>
      </c>
      <c r="L499" s="173">
        <f t="shared" si="1054"/>
        <v>0</v>
      </c>
      <c r="M499" s="173">
        <f t="shared" si="1054"/>
        <v>0</v>
      </c>
      <c r="N499" s="173">
        <f t="shared" si="1054"/>
        <v>0</v>
      </c>
      <c r="O499" s="173">
        <f t="shared" si="1054"/>
        <v>0</v>
      </c>
      <c r="P499" s="173">
        <f t="shared" ref="P499:Q499" si="1055">P500+P509</f>
        <v>0</v>
      </c>
      <c r="Q499" s="173">
        <f t="shared" si="1055"/>
        <v>0</v>
      </c>
      <c r="R499" s="173">
        <f t="shared" si="1054"/>
        <v>0</v>
      </c>
      <c r="S499" s="173">
        <f t="shared" si="1054"/>
        <v>0</v>
      </c>
      <c r="T499" s="173">
        <f t="shared" ref="T499" si="1056">T500+T509</f>
        <v>0</v>
      </c>
      <c r="U499" s="173">
        <f t="shared" si="1054"/>
        <v>0</v>
      </c>
      <c r="V499" s="173">
        <f t="shared" si="1054"/>
        <v>0</v>
      </c>
      <c r="W499" s="173">
        <f t="shared" ref="W499" si="1057">W500+W509</f>
        <v>0</v>
      </c>
      <c r="X499" s="173">
        <f t="shared" si="1054"/>
        <v>0</v>
      </c>
      <c r="Y499" s="173">
        <f t="shared" ref="Y499:Z499" si="1058">Y500+Y509</f>
        <v>0</v>
      </c>
      <c r="Z499" s="173">
        <f t="shared" si="1058"/>
        <v>0</v>
      </c>
      <c r="AA499" s="173">
        <f t="shared" si="1054"/>
        <v>0</v>
      </c>
      <c r="AB499" s="173">
        <f t="shared" si="1054"/>
        <v>0</v>
      </c>
      <c r="AC499" s="173">
        <f t="shared" si="1054"/>
        <v>0</v>
      </c>
      <c r="AD499" s="173">
        <f t="shared" si="1054"/>
        <v>0</v>
      </c>
      <c r="AE499" s="173">
        <f t="shared" ref="AE499:AE566" si="1059">AB499+AC499+AD499</f>
        <v>0</v>
      </c>
      <c r="AF499" s="173">
        <f t="shared" si="1054"/>
        <v>0</v>
      </c>
      <c r="AG499" s="173">
        <f t="shared" si="1054"/>
        <v>0</v>
      </c>
      <c r="AH499" s="173">
        <f t="shared" si="1054"/>
        <v>0</v>
      </c>
      <c r="AI499" s="173">
        <f t="shared" ref="AI499:AI566" si="1060">AF499+AG499+AH499</f>
        <v>0</v>
      </c>
      <c r="AJ499" s="173">
        <f t="shared" si="1054"/>
        <v>0</v>
      </c>
      <c r="AK499" s="173">
        <f t="shared" si="1054"/>
        <v>0</v>
      </c>
      <c r="AL499" s="173">
        <f t="shared" si="1054"/>
        <v>0</v>
      </c>
      <c r="AM499" s="173">
        <f t="shared" ref="AM499:AM566" si="1061">AJ499+AK499+AL499</f>
        <v>0</v>
      </c>
      <c r="AN499" s="173">
        <f t="shared" si="1054"/>
        <v>0</v>
      </c>
      <c r="AO499" s="173">
        <f t="shared" si="1054"/>
        <v>0</v>
      </c>
      <c r="AP499" s="173">
        <f t="shared" si="1054"/>
        <v>0</v>
      </c>
      <c r="AQ499" s="173">
        <f t="shared" ref="AQ499:AQ566" si="1062">AN499+AO499+AP499</f>
        <v>0</v>
      </c>
      <c r="AR499" s="173">
        <f t="shared" ref="AR499:AR566" si="1063">AE499+AI499+AM499+AQ499</f>
        <v>0</v>
      </c>
    </row>
    <row r="500" spans="2:44" x14ac:dyDescent="0.25">
      <c r="B500" s="433" t="s">
        <v>637</v>
      </c>
      <c r="C500" s="180" t="s">
        <v>1199</v>
      </c>
      <c r="D500" s="181">
        <f>SUM(D501:D508)</f>
        <v>0</v>
      </c>
      <c r="E500" s="181">
        <f>SUM(E501:E508)</f>
        <v>0</v>
      </c>
      <c r="F500" s="181">
        <f t="shared" si="1050"/>
        <v>0</v>
      </c>
      <c r="G500" s="181">
        <f t="shared" ref="G500:I500" si="1064">SUM(G501:G508)</f>
        <v>0</v>
      </c>
      <c r="H500" s="181">
        <f t="shared" si="1052"/>
        <v>0</v>
      </c>
      <c r="I500" s="181">
        <f t="shared" si="1064"/>
        <v>0</v>
      </c>
      <c r="J500" s="181">
        <f t="shared" si="1053"/>
        <v>0</v>
      </c>
      <c r="K500" s="181">
        <f t="shared" ref="K500:AP500" si="1065">SUM(K501:K508)</f>
        <v>0</v>
      </c>
      <c r="L500" s="181">
        <f t="shared" si="1065"/>
        <v>0</v>
      </c>
      <c r="M500" s="181">
        <f t="shared" si="1065"/>
        <v>0</v>
      </c>
      <c r="N500" s="181">
        <f t="shared" si="1065"/>
        <v>0</v>
      </c>
      <c r="O500" s="181">
        <f t="shared" si="1065"/>
        <v>0</v>
      </c>
      <c r="P500" s="181">
        <f t="shared" ref="P500:Q500" si="1066">SUM(P501:P508)</f>
        <v>0</v>
      </c>
      <c r="Q500" s="181">
        <f t="shared" si="1066"/>
        <v>0</v>
      </c>
      <c r="R500" s="181">
        <f t="shared" si="1065"/>
        <v>0</v>
      </c>
      <c r="S500" s="181">
        <f t="shared" si="1065"/>
        <v>0</v>
      </c>
      <c r="T500" s="181">
        <f t="shared" ref="T500" si="1067">SUM(T501:T508)</f>
        <v>0</v>
      </c>
      <c r="U500" s="181">
        <f t="shared" si="1065"/>
        <v>0</v>
      </c>
      <c r="V500" s="181">
        <f t="shared" si="1065"/>
        <v>0</v>
      </c>
      <c r="W500" s="181">
        <f t="shared" ref="W500" si="1068">SUM(W501:W508)</f>
        <v>0</v>
      </c>
      <c r="X500" s="181">
        <f t="shared" si="1065"/>
        <v>0</v>
      </c>
      <c r="Y500" s="181">
        <f t="shared" ref="Y500:Z500" si="1069">SUM(Y501:Y508)</f>
        <v>0</v>
      </c>
      <c r="Z500" s="181">
        <f t="shared" si="1069"/>
        <v>0</v>
      </c>
      <c r="AA500" s="181">
        <f t="shared" si="1065"/>
        <v>0</v>
      </c>
      <c r="AB500" s="181">
        <f t="shared" si="1065"/>
        <v>0</v>
      </c>
      <c r="AC500" s="181">
        <f t="shared" si="1065"/>
        <v>0</v>
      </c>
      <c r="AD500" s="181">
        <f t="shared" si="1065"/>
        <v>0</v>
      </c>
      <c r="AE500" s="181">
        <f t="shared" si="1059"/>
        <v>0</v>
      </c>
      <c r="AF500" s="181">
        <f t="shared" si="1065"/>
        <v>0</v>
      </c>
      <c r="AG500" s="181">
        <f t="shared" si="1065"/>
        <v>0</v>
      </c>
      <c r="AH500" s="181">
        <f t="shared" si="1065"/>
        <v>0</v>
      </c>
      <c r="AI500" s="181">
        <f t="shared" si="1060"/>
        <v>0</v>
      </c>
      <c r="AJ500" s="181">
        <f t="shared" si="1065"/>
        <v>0</v>
      </c>
      <c r="AK500" s="181">
        <f t="shared" si="1065"/>
        <v>0</v>
      </c>
      <c r="AL500" s="181">
        <f t="shared" si="1065"/>
        <v>0</v>
      </c>
      <c r="AM500" s="181">
        <f t="shared" si="1061"/>
        <v>0</v>
      </c>
      <c r="AN500" s="181">
        <f t="shared" si="1065"/>
        <v>0</v>
      </c>
      <c r="AO500" s="181">
        <f t="shared" si="1065"/>
        <v>0</v>
      </c>
      <c r="AP500" s="181">
        <f t="shared" si="1065"/>
        <v>0</v>
      </c>
      <c r="AQ500" s="181">
        <f t="shared" si="1062"/>
        <v>0</v>
      </c>
      <c r="AR500" s="181">
        <f t="shared" si="1063"/>
        <v>0</v>
      </c>
    </row>
    <row r="501" spans="2:44" x14ac:dyDescent="0.25">
      <c r="B501" s="430" t="s">
        <v>638</v>
      </c>
      <c r="C501" s="174" t="s">
        <v>1200</v>
      </c>
      <c r="D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5">
        <f t="shared" si="1050"/>
        <v>0</v>
      </c>
      <c r="G501" s="175"/>
      <c r="H501" s="175">
        <f t="shared" si="1052"/>
        <v>0</v>
      </c>
      <c r="I501" s="175"/>
      <c r="J501" s="175">
        <f t="shared" si="1053"/>
        <v>0</v>
      </c>
      <c r="K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5">
        <f t="shared" si="1059"/>
        <v>0</v>
      </c>
      <c r="AF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5">
        <f t="shared" si="1060"/>
        <v>0</v>
      </c>
      <c r="AJ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5">
        <f t="shared" si="1061"/>
        <v>0</v>
      </c>
      <c r="AN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5">
        <f t="shared" si="1062"/>
        <v>0</v>
      </c>
      <c r="AR501" s="175">
        <f t="shared" si="1063"/>
        <v>0</v>
      </c>
    </row>
    <row r="502" spans="2:44" x14ac:dyDescent="0.25">
      <c r="B502" s="430" t="s">
        <v>639</v>
      </c>
      <c r="C502" s="174" t="s">
        <v>1201</v>
      </c>
      <c r="D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5">
        <f t="shared" si="1050"/>
        <v>0</v>
      </c>
      <c r="G502" s="175"/>
      <c r="H502" s="175">
        <f t="shared" si="1052"/>
        <v>0</v>
      </c>
      <c r="I502" s="175"/>
      <c r="J502" s="175">
        <f t="shared" si="1053"/>
        <v>0</v>
      </c>
      <c r="K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5">
        <f t="shared" si="1059"/>
        <v>0</v>
      </c>
      <c r="AF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5">
        <f t="shared" si="1060"/>
        <v>0</v>
      </c>
      <c r="AJ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5">
        <f t="shared" si="1061"/>
        <v>0</v>
      </c>
      <c r="AN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5">
        <f t="shared" si="1062"/>
        <v>0</v>
      </c>
      <c r="AR502" s="175">
        <f t="shared" si="1063"/>
        <v>0</v>
      </c>
    </row>
    <row r="503" spans="2:44" x14ac:dyDescent="0.25">
      <c r="B503" s="430" t="s">
        <v>640</v>
      </c>
      <c r="C503" s="174" t="s">
        <v>1202</v>
      </c>
      <c r="D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5">
        <f t="shared" ref="F503:F506" si="1070">D503+E503</f>
        <v>0</v>
      </c>
      <c r="G503" s="175"/>
      <c r="H503" s="175">
        <f t="shared" ref="H503:H506" si="1071">F503-G503</f>
        <v>0</v>
      </c>
      <c r="I503" s="175"/>
      <c r="J503" s="175">
        <f t="shared" ref="J503:J506" si="1072">F503-I503</f>
        <v>0</v>
      </c>
      <c r="K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5">
        <f t="shared" ref="AE503:AE506" si="1073">AB503+AC503+AD503</f>
        <v>0</v>
      </c>
      <c r="AF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5">
        <f t="shared" ref="AI503:AI506" si="1074">AF503+AG503+AH503</f>
        <v>0</v>
      </c>
      <c r="AJ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5">
        <f t="shared" ref="AM503:AM506" si="1075">AJ503+AK503+AL503</f>
        <v>0</v>
      </c>
      <c r="AN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5">
        <f t="shared" ref="AQ503:AQ506" si="1076">AN503+AO503+AP503</f>
        <v>0</v>
      </c>
      <c r="AR503" s="175">
        <f t="shared" ref="AR503:AR506" si="1077">AE503+AI503+AM503+AQ503</f>
        <v>0</v>
      </c>
    </row>
    <row r="504" spans="2:44" x14ac:dyDescent="0.25">
      <c r="B504" s="430" t="s">
        <v>641</v>
      </c>
      <c r="C504" s="174" t="s">
        <v>1203</v>
      </c>
      <c r="D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5">
        <f t="shared" si="1070"/>
        <v>0</v>
      </c>
      <c r="G504" s="175"/>
      <c r="H504" s="175">
        <f t="shared" si="1071"/>
        <v>0</v>
      </c>
      <c r="I504" s="175"/>
      <c r="J504" s="175">
        <f t="shared" si="1072"/>
        <v>0</v>
      </c>
      <c r="K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5">
        <f t="shared" si="1073"/>
        <v>0</v>
      </c>
      <c r="AF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5">
        <f t="shared" si="1074"/>
        <v>0</v>
      </c>
      <c r="AJ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5">
        <f t="shared" si="1075"/>
        <v>0</v>
      </c>
      <c r="AN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5">
        <f t="shared" si="1076"/>
        <v>0</v>
      </c>
      <c r="AR504" s="175">
        <f t="shared" si="1077"/>
        <v>0</v>
      </c>
    </row>
    <row r="505" spans="2:44" x14ac:dyDescent="0.25">
      <c r="B505" s="430" t="s">
        <v>642</v>
      </c>
      <c r="C505" s="174" t="s">
        <v>1204</v>
      </c>
      <c r="D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5">
        <f t="shared" ref="F505" si="1078">D505+E505</f>
        <v>0</v>
      </c>
      <c r="G505" s="175"/>
      <c r="H505" s="175">
        <f t="shared" ref="H505" si="1079">F505-G505</f>
        <v>0</v>
      </c>
      <c r="I505" s="175"/>
      <c r="J505" s="175">
        <f t="shared" ref="J505" si="1080">F505-I505</f>
        <v>0</v>
      </c>
      <c r="K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5">
        <f t="shared" ref="AE505" si="1081">AB505+AC505+AD505</f>
        <v>0</v>
      </c>
      <c r="AF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5">
        <f t="shared" ref="AI505" si="1082">AF505+AG505+AH505</f>
        <v>0</v>
      </c>
      <c r="AJ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5">
        <f t="shared" ref="AM505" si="1083">AJ505+AK505+AL505</f>
        <v>0</v>
      </c>
      <c r="AN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5">
        <f t="shared" ref="AQ505" si="1084">AN505+AO505+AP505</f>
        <v>0</v>
      </c>
      <c r="AR505" s="175">
        <f t="shared" ref="AR505" si="1085">AE505+AI505+AM505+AQ505</f>
        <v>0</v>
      </c>
    </row>
    <row r="506" spans="2:44" x14ac:dyDescent="0.25">
      <c r="B506" s="430" t="s">
        <v>643</v>
      </c>
      <c r="C506" s="174" t="s">
        <v>1205</v>
      </c>
      <c r="D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5">
        <f t="shared" si="1070"/>
        <v>0</v>
      </c>
      <c r="G506" s="175"/>
      <c r="H506" s="175">
        <f t="shared" si="1071"/>
        <v>0</v>
      </c>
      <c r="I506" s="175"/>
      <c r="J506" s="175">
        <f t="shared" si="1072"/>
        <v>0</v>
      </c>
      <c r="K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5">
        <f t="shared" si="1073"/>
        <v>0</v>
      </c>
      <c r="AF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5">
        <f t="shared" si="1074"/>
        <v>0</v>
      </c>
      <c r="AJ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5">
        <f t="shared" si="1075"/>
        <v>0</v>
      </c>
      <c r="AN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5">
        <f t="shared" si="1076"/>
        <v>0</v>
      </c>
      <c r="AR506" s="175">
        <f t="shared" si="1077"/>
        <v>0</v>
      </c>
    </row>
    <row r="507" spans="2:44" x14ac:dyDescent="0.25">
      <c r="B507" s="430" t="s">
        <v>644</v>
      </c>
      <c r="C507" s="174" t="s">
        <v>1206</v>
      </c>
      <c r="D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5">
        <f t="shared" ref="F507" si="1086">D507+E507</f>
        <v>0</v>
      </c>
      <c r="G507" s="175"/>
      <c r="H507" s="175">
        <f t="shared" ref="H507" si="1087">F507-G507</f>
        <v>0</v>
      </c>
      <c r="I507" s="175"/>
      <c r="J507" s="175">
        <f t="shared" ref="J507" si="1088">F507-I507</f>
        <v>0</v>
      </c>
      <c r="K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5">
        <f t="shared" ref="AE507" si="1089">AB507+AC507+AD507</f>
        <v>0</v>
      </c>
      <c r="AF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5">
        <f t="shared" ref="AI507" si="1090">AF507+AG507+AH507</f>
        <v>0</v>
      </c>
      <c r="AJ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5">
        <f t="shared" ref="AM507" si="1091">AJ507+AK507+AL507</f>
        <v>0</v>
      </c>
      <c r="AN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5">
        <f t="shared" ref="AQ507" si="1092">AN507+AO507+AP507</f>
        <v>0</v>
      </c>
      <c r="AR507" s="175">
        <f t="shared" ref="AR507" si="1093">AE507+AI507+AM507+AQ507</f>
        <v>0</v>
      </c>
    </row>
    <row r="508" spans="2:44" x14ac:dyDescent="0.25">
      <c r="B508" s="430" t="s">
        <v>645</v>
      </c>
      <c r="C508" s="174" t="s">
        <v>1207</v>
      </c>
      <c r="D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5">
        <f t="shared" si="1050"/>
        <v>0</v>
      </c>
      <c r="G508" s="175"/>
      <c r="H508" s="175">
        <f t="shared" si="1052"/>
        <v>0</v>
      </c>
      <c r="I508" s="175"/>
      <c r="J508" s="175">
        <f t="shared" si="1053"/>
        <v>0</v>
      </c>
      <c r="K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5">
        <f t="shared" si="1059"/>
        <v>0</v>
      </c>
      <c r="AF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5">
        <f t="shared" si="1060"/>
        <v>0</v>
      </c>
      <c r="AJ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5">
        <f t="shared" si="1061"/>
        <v>0</v>
      </c>
      <c r="AN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5">
        <f t="shared" si="1062"/>
        <v>0</v>
      </c>
      <c r="AR508" s="175">
        <f t="shared" si="1063"/>
        <v>0</v>
      </c>
    </row>
    <row r="509" spans="2:44" x14ac:dyDescent="0.25">
      <c r="B509" s="433" t="s">
        <v>646</v>
      </c>
      <c r="C509" s="180" t="s">
        <v>1208</v>
      </c>
      <c r="D509" s="181">
        <f>SUM(D510:D525)</f>
        <v>0</v>
      </c>
      <c r="E509" s="181">
        <f>SUM(E510:E525)</f>
        <v>0</v>
      </c>
      <c r="F509" s="181">
        <f t="shared" si="1050"/>
        <v>0</v>
      </c>
      <c r="G509" s="181">
        <f>SUM(G510:G525)</f>
        <v>0</v>
      </c>
      <c r="H509" s="181">
        <f t="shared" si="1052"/>
        <v>0</v>
      </c>
      <c r="I509" s="181">
        <f>SUM(I510:I525)</f>
        <v>0</v>
      </c>
      <c r="J509" s="181">
        <f t="shared" si="1053"/>
        <v>0</v>
      </c>
      <c r="K509" s="181">
        <f t="shared" ref="K509:AD509" si="1094">SUM(K510:K525)</f>
        <v>0</v>
      </c>
      <c r="L509" s="181">
        <f t="shared" si="1094"/>
        <v>0</v>
      </c>
      <c r="M509" s="181">
        <f t="shared" si="1094"/>
        <v>0</v>
      </c>
      <c r="N509" s="181">
        <f t="shared" si="1094"/>
        <v>0</v>
      </c>
      <c r="O509" s="181">
        <f t="shared" si="1094"/>
        <v>0</v>
      </c>
      <c r="P509" s="181">
        <f t="shared" ref="P509:Q509" si="1095">SUM(P510:P525)</f>
        <v>0</v>
      </c>
      <c r="Q509" s="181">
        <f t="shared" si="1095"/>
        <v>0</v>
      </c>
      <c r="R509" s="181">
        <f t="shared" si="1094"/>
        <v>0</v>
      </c>
      <c r="S509" s="181">
        <f t="shared" si="1094"/>
        <v>0</v>
      </c>
      <c r="T509" s="181">
        <f t="shared" ref="T509" si="1096">SUM(T510:T525)</f>
        <v>0</v>
      </c>
      <c r="U509" s="181">
        <f t="shared" si="1094"/>
        <v>0</v>
      </c>
      <c r="V509" s="181">
        <f t="shared" si="1094"/>
        <v>0</v>
      </c>
      <c r="W509" s="181">
        <f t="shared" ref="W509" si="1097">SUM(W510:W525)</f>
        <v>0</v>
      </c>
      <c r="X509" s="181">
        <f t="shared" si="1094"/>
        <v>0</v>
      </c>
      <c r="Y509" s="181">
        <f t="shared" ref="Y509:Z509" si="1098">SUM(Y510:Y525)</f>
        <v>0</v>
      </c>
      <c r="Z509" s="181">
        <f t="shared" si="1098"/>
        <v>0</v>
      </c>
      <c r="AA509" s="181">
        <f t="shared" si="1094"/>
        <v>0</v>
      </c>
      <c r="AB509" s="181">
        <f t="shared" si="1094"/>
        <v>0</v>
      </c>
      <c r="AC509" s="181">
        <f t="shared" si="1094"/>
        <v>0</v>
      </c>
      <c r="AD509" s="181">
        <f t="shared" si="1094"/>
        <v>0</v>
      </c>
      <c r="AE509" s="181">
        <f t="shared" si="1059"/>
        <v>0</v>
      </c>
      <c r="AF509" s="181">
        <f>SUM(AF510:AF525)</f>
        <v>0</v>
      </c>
      <c r="AG509" s="181">
        <f>SUM(AG510:AG525)</f>
        <v>0</v>
      </c>
      <c r="AH509" s="181">
        <f>SUM(AH510:AH525)</f>
        <v>0</v>
      </c>
      <c r="AI509" s="181">
        <f t="shared" si="1060"/>
        <v>0</v>
      </c>
      <c r="AJ509" s="181">
        <f>SUM(AJ510:AJ525)</f>
        <v>0</v>
      </c>
      <c r="AK509" s="181">
        <f>SUM(AK510:AK525)</f>
        <v>0</v>
      </c>
      <c r="AL509" s="181">
        <f>SUM(AL510:AL525)</f>
        <v>0</v>
      </c>
      <c r="AM509" s="181">
        <f t="shared" si="1061"/>
        <v>0</v>
      </c>
      <c r="AN509" s="181">
        <f>SUM(AN510:AN525)</f>
        <v>0</v>
      </c>
      <c r="AO509" s="181">
        <f>SUM(AO510:AO525)</f>
        <v>0</v>
      </c>
      <c r="AP509" s="181">
        <f>SUM(AP510:AP525)</f>
        <v>0</v>
      </c>
      <c r="AQ509" s="181">
        <f t="shared" si="1062"/>
        <v>0</v>
      </c>
      <c r="AR509" s="181">
        <f t="shared" si="1063"/>
        <v>0</v>
      </c>
    </row>
    <row r="510" spans="2:44" x14ac:dyDescent="0.25">
      <c r="B510" s="430" t="s">
        <v>647</v>
      </c>
      <c r="C510" s="174" t="s">
        <v>1209</v>
      </c>
      <c r="D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5">
        <f t="shared" si="1050"/>
        <v>0</v>
      </c>
      <c r="G510" s="175"/>
      <c r="H510" s="175">
        <f t="shared" si="1052"/>
        <v>0</v>
      </c>
      <c r="I510" s="175"/>
      <c r="J510" s="175">
        <f t="shared" si="1053"/>
        <v>0</v>
      </c>
      <c r="K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5">
        <f t="shared" si="1059"/>
        <v>0</v>
      </c>
      <c r="AF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5">
        <f t="shared" si="1060"/>
        <v>0</v>
      </c>
      <c r="AJ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5">
        <f t="shared" si="1061"/>
        <v>0</v>
      </c>
      <c r="AN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5">
        <f t="shared" si="1062"/>
        <v>0</v>
      </c>
      <c r="AR510" s="175">
        <f t="shared" si="1063"/>
        <v>0</v>
      </c>
    </row>
    <row r="511" spans="2:44" x14ac:dyDescent="0.25">
      <c r="B511" s="430" t="s">
        <v>648</v>
      </c>
      <c r="C511" s="174" t="s">
        <v>1210</v>
      </c>
      <c r="D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5">
        <f t="shared" ref="F511:F518" si="1099">D511+E511</f>
        <v>0</v>
      </c>
      <c r="G511" s="175"/>
      <c r="H511" s="175">
        <f t="shared" ref="H511:H518" si="1100">F511-G511</f>
        <v>0</v>
      </c>
      <c r="I511" s="175"/>
      <c r="J511" s="175">
        <f t="shared" ref="J511:J518" si="1101">F511-I511</f>
        <v>0</v>
      </c>
      <c r="K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5">
        <f t="shared" ref="AE511:AE518" si="1102">AB511+AC511+AD511</f>
        <v>0</v>
      </c>
      <c r="AF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5">
        <f t="shared" ref="AI511:AI518" si="1103">AF511+AG511+AH511</f>
        <v>0</v>
      </c>
      <c r="AJ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5">
        <f t="shared" ref="AM511:AM518" si="1104">AJ511+AK511+AL511</f>
        <v>0</v>
      </c>
      <c r="AN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5">
        <f t="shared" ref="AQ511:AQ518" si="1105">AN511+AO511+AP511</f>
        <v>0</v>
      </c>
      <c r="AR511" s="175">
        <f t="shared" ref="AR511:AR518" si="1106">AE511+AI511+AM511+AQ511</f>
        <v>0</v>
      </c>
    </row>
    <row r="512" spans="2:44" x14ac:dyDescent="0.25">
      <c r="B512" s="430" t="s">
        <v>649</v>
      </c>
      <c r="C512" s="174" t="s">
        <v>1211</v>
      </c>
      <c r="D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5">
        <f t="shared" si="1099"/>
        <v>0</v>
      </c>
      <c r="G512" s="175"/>
      <c r="H512" s="175">
        <f t="shared" si="1100"/>
        <v>0</v>
      </c>
      <c r="I512" s="175"/>
      <c r="J512" s="175">
        <f t="shared" si="1101"/>
        <v>0</v>
      </c>
      <c r="K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5">
        <f t="shared" si="1102"/>
        <v>0</v>
      </c>
      <c r="AF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5">
        <f t="shared" si="1103"/>
        <v>0</v>
      </c>
      <c r="AJ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5">
        <f t="shared" si="1104"/>
        <v>0</v>
      </c>
      <c r="AN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5">
        <f t="shared" si="1105"/>
        <v>0</v>
      </c>
      <c r="AR512" s="175">
        <f t="shared" si="1106"/>
        <v>0</v>
      </c>
    </row>
    <row r="513" spans="2:44" x14ac:dyDescent="0.25">
      <c r="B513" s="430" t="s">
        <v>650</v>
      </c>
      <c r="C513" s="174" t="s">
        <v>1212</v>
      </c>
      <c r="D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5">
        <f t="shared" si="1099"/>
        <v>0</v>
      </c>
      <c r="G513" s="175"/>
      <c r="H513" s="175">
        <f t="shared" si="1100"/>
        <v>0</v>
      </c>
      <c r="I513" s="175"/>
      <c r="J513" s="175">
        <f t="shared" si="1101"/>
        <v>0</v>
      </c>
      <c r="K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5">
        <f t="shared" si="1102"/>
        <v>0</v>
      </c>
      <c r="AF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5">
        <f t="shared" si="1103"/>
        <v>0</v>
      </c>
      <c r="AJ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5">
        <f t="shared" si="1104"/>
        <v>0</v>
      </c>
      <c r="AN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5">
        <f t="shared" si="1105"/>
        <v>0</v>
      </c>
      <c r="AR513" s="175">
        <f t="shared" si="1106"/>
        <v>0</v>
      </c>
    </row>
    <row r="514" spans="2:44" x14ac:dyDescent="0.25">
      <c r="B514" s="430" t="s">
        <v>651</v>
      </c>
      <c r="C514" s="174" t="s">
        <v>1213</v>
      </c>
      <c r="D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5">
        <f t="shared" si="1099"/>
        <v>0</v>
      </c>
      <c r="G514" s="175"/>
      <c r="H514" s="175">
        <f t="shared" si="1100"/>
        <v>0</v>
      </c>
      <c r="I514" s="175"/>
      <c r="J514" s="175">
        <f t="shared" si="1101"/>
        <v>0</v>
      </c>
      <c r="K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5">
        <f t="shared" si="1102"/>
        <v>0</v>
      </c>
      <c r="AF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5">
        <f t="shared" si="1103"/>
        <v>0</v>
      </c>
      <c r="AJ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5">
        <f t="shared" si="1104"/>
        <v>0</v>
      </c>
      <c r="AN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5">
        <f t="shared" si="1105"/>
        <v>0</v>
      </c>
      <c r="AR514" s="175">
        <f t="shared" si="1106"/>
        <v>0</v>
      </c>
    </row>
    <row r="515" spans="2:44" x14ac:dyDescent="0.25">
      <c r="B515" s="430" t="s">
        <v>652</v>
      </c>
      <c r="C515" s="174" t="s">
        <v>1214</v>
      </c>
      <c r="D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5">
        <f t="shared" si="1099"/>
        <v>0</v>
      </c>
      <c r="G515" s="175"/>
      <c r="H515" s="175">
        <f t="shared" si="1100"/>
        <v>0</v>
      </c>
      <c r="I515" s="175"/>
      <c r="J515" s="175">
        <f t="shared" si="1101"/>
        <v>0</v>
      </c>
      <c r="K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5">
        <f t="shared" si="1102"/>
        <v>0</v>
      </c>
      <c r="AF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5">
        <f t="shared" si="1103"/>
        <v>0</v>
      </c>
      <c r="AJ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5">
        <f t="shared" si="1104"/>
        <v>0</v>
      </c>
      <c r="AN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5">
        <f t="shared" si="1105"/>
        <v>0</v>
      </c>
      <c r="AR515" s="175">
        <f t="shared" si="1106"/>
        <v>0</v>
      </c>
    </row>
    <row r="516" spans="2:44" x14ac:dyDescent="0.25">
      <c r="B516" s="430" t="s">
        <v>653</v>
      </c>
      <c r="C516" s="174" t="s">
        <v>1215</v>
      </c>
      <c r="D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5">
        <f t="shared" si="1099"/>
        <v>0</v>
      </c>
      <c r="G516" s="175"/>
      <c r="H516" s="175">
        <f t="shared" si="1100"/>
        <v>0</v>
      </c>
      <c r="I516" s="175"/>
      <c r="J516" s="175">
        <f t="shared" si="1101"/>
        <v>0</v>
      </c>
      <c r="K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5">
        <f t="shared" si="1102"/>
        <v>0</v>
      </c>
      <c r="AF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5">
        <f t="shared" si="1103"/>
        <v>0</v>
      </c>
      <c r="AJ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5">
        <f t="shared" si="1104"/>
        <v>0</v>
      </c>
      <c r="AN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5">
        <f t="shared" si="1105"/>
        <v>0</v>
      </c>
      <c r="AR516" s="175">
        <f t="shared" si="1106"/>
        <v>0</v>
      </c>
    </row>
    <row r="517" spans="2:44" x14ac:dyDescent="0.25">
      <c r="B517" s="430" t="s">
        <v>654</v>
      </c>
      <c r="C517" s="174" t="s">
        <v>1216</v>
      </c>
      <c r="D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5">
        <f t="shared" si="1099"/>
        <v>0</v>
      </c>
      <c r="G517" s="175"/>
      <c r="H517" s="175">
        <f t="shared" si="1100"/>
        <v>0</v>
      </c>
      <c r="I517" s="175"/>
      <c r="J517" s="175">
        <f t="shared" si="1101"/>
        <v>0</v>
      </c>
      <c r="K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5">
        <f t="shared" si="1102"/>
        <v>0</v>
      </c>
      <c r="AF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5">
        <f t="shared" si="1103"/>
        <v>0</v>
      </c>
      <c r="AJ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5">
        <f t="shared" si="1104"/>
        <v>0</v>
      </c>
      <c r="AN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5">
        <f t="shared" si="1105"/>
        <v>0</v>
      </c>
      <c r="AR517" s="175">
        <f t="shared" si="1106"/>
        <v>0</v>
      </c>
    </row>
    <row r="518" spans="2:44" x14ac:dyDescent="0.25">
      <c r="B518" s="430" t="s">
        <v>655</v>
      </c>
      <c r="C518" s="174" t="s">
        <v>1217</v>
      </c>
      <c r="D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5">
        <f t="shared" si="1099"/>
        <v>0</v>
      </c>
      <c r="G518" s="175"/>
      <c r="H518" s="175">
        <f t="shared" si="1100"/>
        <v>0</v>
      </c>
      <c r="I518" s="175"/>
      <c r="J518" s="175">
        <f t="shared" si="1101"/>
        <v>0</v>
      </c>
      <c r="K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5">
        <f t="shared" si="1102"/>
        <v>0</v>
      </c>
      <c r="AF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5">
        <f t="shared" si="1103"/>
        <v>0</v>
      </c>
      <c r="AJ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5">
        <f t="shared" si="1104"/>
        <v>0</v>
      </c>
      <c r="AN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5">
        <f t="shared" si="1105"/>
        <v>0</v>
      </c>
      <c r="AR518" s="175">
        <f t="shared" si="1106"/>
        <v>0</v>
      </c>
    </row>
    <row r="519" spans="2:44" x14ac:dyDescent="0.25">
      <c r="B519" s="430" t="s">
        <v>656</v>
      </c>
      <c r="C519" s="174" t="s">
        <v>1218</v>
      </c>
      <c r="D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5">
        <f t="shared" si="1050"/>
        <v>0</v>
      </c>
      <c r="G519" s="175"/>
      <c r="H519" s="175">
        <f t="shared" si="1052"/>
        <v>0</v>
      </c>
      <c r="I519" s="175"/>
      <c r="J519" s="175">
        <f t="shared" si="1053"/>
        <v>0</v>
      </c>
      <c r="K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5">
        <f t="shared" si="1059"/>
        <v>0</v>
      </c>
      <c r="AF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5">
        <f t="shared" si="1060"/>
        <v>0</v>
      </c>
      <c r="AJ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5">
        <f t="shared" si="1061"/>
        <v>0</v>
      </c>
      <c r="AN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5">
        <f t="shared" si="1062"/>
        <v>0</v>
      </c>
      <c r="AR519" s="175">
        <f t="shared" si="1063"/>
        <v>0</v>
      </c>
    </row>
    <row r="520" spans="2:44" x14ac:dyDescent="0.25">
      <c r="B520" s="430" t="s">
        <v>657</v>
      </c>
      <c r="C520" s="174" t="s">
        <v>1219</v>
      </c>
      <c r="D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5">
        <f t="shared" si="1050"/>
        <v>0</v>
      </c>
      <c r="G520" s="175"/>
      <c r="H520" s="175">
        <f t="shared" si="1052"/>
        <v>0</v>
      </c>
      <c r="I520" s="175"/>
      <c r="J520" s="175">
        <f t="shared" si="1053"/>
        <v>0</v>
      </c>
      <c r="K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5">
        <f t="shared" si="1059"/>
        <v>0</v>
      </c>
      <c r="AF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5">
        <f t="shared" si="1060"/>
        <v>0</v>
      </c>
      <c r="AJ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5">
        <f t="shared" si="1061"/>
        <v>0</v>
      </c>
      <c r="AN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5">
        <f t="shared" si="1062"/>
        <v>0</v>
      </c>
      <c r="AR520" s="175">
        <f t="shared" si="1063"/>
        <v>0</v>
      </c>
    </row>
    <row r="521" spans="2:44" x14ac:dyDescent="0.25">
      <c r="B521" s="430" t="s">
        <v>658</v>
      </c>
      <c r="C521" s="174" t="s">
        <v>1220</v>
      </c>
      <c r="D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5">
        <f t="shared" ref="F521:F522" si="1107">D521+E521</f>
        <v>0</v>
      </c>
      <c r="G521" s="175"/>
      <c r="H521" s="175">
        <f t="shared" ref="H521:H522" si="1108">F521-G521</f>
        <v>0</v>
      </c>
      <c r="I521" s="175"/>
      <c r="J521" s="175">
        <f t="shared" ref="J521:J522" si="1109">F521-I521</f>
        <v>0</v>
      </c>
      <c r="K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5">
        <f t="shared" ref="AE521:AE522" si="1110">AB521+AC521+AD521</f>
        <v>0</v>
      </c>
      <c r="AF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5">
        <f t="shared" ref="AI521:AI522" si="1111">AF521+AG521+AH521</f>
        <v>0</v>
      </c>
      <c r="AJ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5">
        <f t="shared" ref="AM521:AM522" si="1112">AJ521+AK521+AL521</f>
        <v>0</v>
      </c>
      <c r="AN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5">
        <f t="shared" ref="AQ521:AQ522" si="1113">AN521+AO521+AP521</f>
        <v>0</v>
      </c>
      <c r="AR521" s="175">
        <f t="shared" ref="AR521:AR522" si="1114">AE521+AI521+AM521+AQ521</f>
        <v>0</v>
      </c>
    </row>
    <row r="522" spans="2:44" x14ac:dyDescent="0.25">
      <c r="B522" s="430" t="s">
        <v>659</v>
      </c>
      <c r="C522" s="174" t="s">
        <v>1221</v>
      </c>
      <c r="D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5">
        <f t="shared" si="1107"/>
        <v>0</v>
      </c>
      <c r="G522" s="175"/>
      <c r="H522" s="175">
        <f t="shared" si="1108"/>
        <v>0</v>
      </c>
      <c r="I522" s="175"/>
      <c r="J522" s="175">
        <f t="shared" si="1109"/>
        <v>0</v>
      </c>
      <c r="K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5">
        <f t="shared" si="1110"/>
        <v>0</v>
      </c>
      <c r="AF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5">
        <f t="shared" si="1111"/>
        <v>0</v>
      </c>
      <c r="AJ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5">
        <f t="shared" si="1112"/>
        <v>0</v>
      </c>
      <c r="AN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5">
        <f t="shared" si="1113"/>
        <v>0</v>
      </c>
      <c r="AR522" s="175">
        <f t="shared" si="1114"/>
        <v>0</v>
      </c>
    </row>
    <row r="523" spans="2:44" x14ac:dyDescent="0.25">
      <c r="B523" s="430" t="s">
        <v>660</v>
      </c>
      <c r="C523" s="174" t="s">
        <v>1222</v>
      </c>
      <c r="D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5">
        <f t="shared" ref="F523:F524" si="1115">D523+E523</f>
        <v>0</v>
      </c>
      <c r="G523" s="175"/>
      <c r="H523" s="175">
        <f t="shared" ref="H523:H524" si="1116">F523-G523</f>
        <v>0</v>
      </c>
      <c r="I523" s="175"/>
      <c r="J523" s="175">
        <f t="shared" ref="J523:J524" si="1117">F523-I523</f>
        <v>0</v>
      </c>
      <c r="K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5">
        <f t="shared" ref="AE523:AE524" si="1118">AB523+AC523+AD523</f>
        <v>0</v>
      </c>
      <c r="AF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5">
        <f t="shared" ref="AI523:AI524" si="1119">AF523+AG523+AH523</f>
        <v>0</v>
      </c>
      <c r="AJ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5">
        <f t="shared" ref="AM523:AM524" si="1120">AJ523+AK523+AL523</f>
        <v>0</v>
      </c>
      <c r="AN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5">
        <f t="shared" ref="AQ523:AQ524" si="1121">AN523+AO523+AP523</f>
        <v>0</v>
      </c>
      <c r="AR523" s="175">
        <f t="shared" ref="AR523:AR524" si="1122">AE523+AI523+AM523+AQ523</f>
        <v>0</v>
      </c>
    </row>
    <row r="524" spans="2:44" x14ac:dyDescent="0.25">
      <c r="B524" s="430" t="s">
        <v>661</v>
      </c>
      <c r="C524" s="174" t="s">
        <v>1223</v>
      </c>
      <c r="D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5">
        <f t="shared" si="1115"/>
        <v>0</v>
      </c>
      <c r="G524" s="175"/>
      <c r="H524" s="175">
        <f t="shared" si="1116"/>
        <v>0</v>
      </c>
      <c r="I524" s="175"/>
      <c r="J524" s="175">
        <f t="shared" si="1117"/>
        <v>0</v>
      </c>
      <c r="K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5">
        <f t="shared" si="1118"/>
        <v>0</v>
      </c>
      <c r="AF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5">
        <f t="shared" si="1119"/>
        <v>0</v>
      </c>
      <c r="AJ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5">
        <f t="shared" si="1120"/>
        <v>0</v>
      </c>
      <c r="AN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5">
        <f t="shared" si="1121"/>
        <v>0</v>
      </c>
      <c r="AR524" s="175">
        <f t="shared" si="1122"/>
        <v>0</v>
      </c>
    </row>
    <row r="525" spans="2:44" x14ac:dyDescent="0.25">
      <c r="B525" s="430" t="s">
        <v>662</v>
      </c>
      <c r="C525" s="174" t="s">
        <v>1224</v>
      </c>
      <c r="D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5">
        <f t="shared" si="1050"/>
        <v>0</v>
      </c>
      <c r="G525" s="175"/>
      <c r="H525" s="175">
        <f t="shared" si="1052"/>
        <v>0</v>
      </c>
      <c r="I525" s="175"/>
      <c r="J525" s="175">
        <f t="shared" si="1053"/>
        <v>0</v>
      </c>
      <c r="K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5">
        <f t="shared" si="1059"/>
        <v>0</v>
      </c>
      <c r="AF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5">
        <f t="shared" si="1060"/>
        <v>0</v>
      </c>
      <c r="AJ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5">
        <f t="shared" si="1061"/>
        <v>0</v>
      </c>
      <c r="AN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5">
        <f t="shared" si="1062"/>
        <v>0</v>
      </c>
      <c r="AR525" s="175">
        <f t="shared" si="1063"/>
        <v>0</v>
      </c>
    </row>
    <row r="526" spans="2:44" x14ac:dyDescent="0.25">
      <c r="B526" s="429" t="s">
        <v>663</v>
      </c>
      <c r="C526" s="172" t="s">
        <v>1225</v>
      </c>
      <c r="D526" s="173">
        <f>D527+D541</f>
        <v>0</v>
      </c>
      <c r="E526" s="173">
        <f>E527+E541</f>
        <v>0</v>
      </c>
      <c r="F526" s="173">
        <f t="shared" si="1050"/>
        <v>0</v>
      </c>
      <c r="G526" s="173">
        <f t="shared" ref="G526:I526" si="1123">G527+G541</f>
        <v>0</v>
      </c>
      <c r="H526" s="173">
        <f t="shared" si="1052"/>
        <v>0</v>
      </c>
      <c r="I526" s="173">
        <f t="shared" si="1123"/>
        <v>0</v>
      </c>
      <c r="J526" s="173">
        <f t="shared" si="1053"/>
        <v>0</v>
      </c>
      <c r="K526" s="173">
        <f t="shared" ref="K526:AP526" si="1124">K527+K541</f>
        <v>0</v>
      </c>
      <c r="L526" s="173">
        <f t="shared" si="1124"/>
        <v>0</v>
      </c>
      <c r="M526" s="173">
        <f t="shared" si="1124"/>
        <v>0</v>
      </c>
      <c r="N526" s="173">
        <f t="shared" si="1124"/>
        <v>0</v>
      </c>
      <c r="O526" s="173">
        <f t="shared" si="1124"/>
        <v>0</v>
      </c>
      <c r="P526" s="173">
        <f t="shared" ref="P526:Q526" si="1125">P527+P541</f>
        <v>0</v>
      </c>
      <c r="Q526" s="173">
        <f t="shared" si="1125"/>
        <v>0</v>
      </c>
      <c r="R526" s="173">
        <f t="shared" si="1124"/>
        <v>0</v>
      </c>
      <c r="S526" s="173">
        <f t="shared" si="1124"/>
        <v>0</v>
      </c>
      <c r="T526" s="173">
        <f t="shared" ref="T526" si="1126">T527+T541</f>
        <v>0</v>
      </c>
      <c r="U526" s="173">
        <f t="shared" si="1124"/>
        <v>0</v>
      </c>
      <c r="V526" s="173">
        <f t="shared" si="1124"/>
        <v>0</v>
      </c>
      <c r="W526" s="173">
        <f t="shared" ref="W526" si="1127">W527+W541</f>
        <v>0</v>
      </c>
      <c r="X526" s="173">
        <f t="shared" si="1124"/>
        <v>0</v>
      </c>
      <c r="Y526" s="173">
        <f t="shared" ref="Y526:Z526" si="1128">Y527+Y541</f>
        <v>0</v>
      </c>
      <c r="Z526" s="173">
        <f t="shared" si="1128"/>
        <v>0</v>
      </c>
      <c r="AA526" s="173">
        <f t="shared" si="1124"/>
        <v>0</v>
      </c>
      <c r="AB526" s="173">
        <f t="shared" si="1124"/>
        <v>0</v>
      </c>
      <c r="AC526" s="173">
        <f t="shared" si="1124"/>
        <v>0</v>
      </c>
      <c r="AD526" s="173">
        <f t="shared" si="1124"/>
        <v>0</v>
      </c>
      <c r="AE526" s="173">
        <f t="shared" si="1059"/>
        <v>0</v>
      </c>
      <c r="AF526" s="173">
        <f t="shared" si="1124"/>
        <v>0</v>
      </c>
      <c r="AG526" s="173">
        <f t="shared" si="1124"/>
        <v>0</v>
      </c>
      <c r="AH526" s="173">
        <f t="shared" si="1124"/>
        <v>0</v>
      </c>
      <c r="AI526" s="173">
        <f t="shared" si="1060"/>
        <v>0</v>
      </c>
      <c r="AJ526" s="173">
        <f t="shared" si="1124"/>
        <v>0</v>
      </c>
      <c r="AK526" s="173">
        <f t="shared" si="1124"/>
        <v>0</v>
      </c>
      <c r="AL526" s="173">
        <f t="shared" si="1124"/>
        <v>0</v>
      </c>
      <c r="AM526" s="173">
        <f t="shared" si="1061"/>
        <v>0</v>
      </c>
      <c r="AN526" s="173">
        <f t="shared" si="1124"/>
        <v>0</v>
      </c>
      <c r="AO526" s="173">
        <f t="shared" si="1124"/>
        <v>0</v>
      </c>
      <c r="AP526" s="173">
        <f t="shared" si="1124"/>
        <v>0</v>
      </c>
      <c r="AQ526" s="173">
        <f t="shared" si="1062"/>
        <v>0</v>
      </c>
      <c r="AR526" s="173">
        <f t="shared" si="1063"/>
        <v>0</v>
      </c>
    </row>
    <row r="527" spans="2:44" x14ac:dyDescent="0.25">
      <c r="B527" s="433" t="s">
        <v>664</v>
      </c>
      <c r="C527" s="180" t="s">
        <v>1226</v>
      </c>
      <c r="D527" s="181">
        <f>SUM(D528:D540)</f>
        <v>0</v>
      </c>
      <c r="E527" s="181">
        <f>SUM(E528:E540)</f>
        <v>0</v>
      </c>
      <c r="F527" s="181">
        <f t="shared" si="1050"/>
        <v>0</v>
      </c>
      <c r="G527" s="181">
        <f t="shared" ref="G527:I527" si="1129">SUM(G528:G540)</f>
        <v>0</v>
      </c>
      <c r="H527" s="181">
        <f t="shared" si="1052"/>
        <v>0</v>
      </c>
      <c r="I527" s="181">
        <f t="shared" si="1129"/>
        <v>0</v>
      </c>
      <c r="J527" s="181">
        <f t="shared" si="1053"/>
        <v>0</v>
      </c>
      <c r="K527" s="181">
        <f t="shared" ref="K527:AP527" si="1130">SUM(K528:K540)</f>
        <v>0</v>
      </c>
      <c r="L527" s="181">
        <f t="shared" si="1130"/>
        <v>0</v>
      </c>
      <c r="M527" s="181">
        <f t="shared" si="1130"/>
        <v>0</v>
      </c>
      <c r="N527" s="181">
        <f t="shared" si="1130"/>
        <v>0</v>
      </c>
      <c r="O527" s="181">
        <f t="shared" si="1130"/>
        <v>0</v>
      </c>
      <c r="P527" s="181">
        <f t="shared" ref="P527:Q527" si="1131">SUM(P528:P540)</f>
        <v>0</v>
      </c>
      <c r="Q527" s="181">
        <f t="shared" si="1131"/>
        <v>0</v>
      </c>
      <c r="R527" s="181">
        <f t="shared" si="1130"/>
        <v>0</v>
      </c>
      <c r="S527" s="181">
        <f t="shared" si="1130"/>
        <v>0</v>
      </c>
      <c r="T527" s="181">
        <f t="shared" ref="T527" si="1132">SUM(T528:T540)</f>
        <v>0</v>
      </c>
      <c r="U527" s="181">
        <f t="shared" si="1130"/>
        <v>0</v>
      </c>
      <c r="V527" s="181">
        <f t="shared" si="1130"/>
        <v>0</v>
      </c>
      <c r="W527" s="181">
        <f t="shared" ref="W527" si="1133">SUM(W528:W540)</f>
        <v>0</v>
      </c>
      <c r="X527" s="181">
        <f t="shared" si="1130"/>
        <v>0</v>
      </c>
      <c r="Y527" s="181">
        <f t="shared" ref="Y527:Z527" si="1134">SUM(Y528:Y540)</f>
        <v>0</v>
      </c>
      <c r="Z527" s="181">
        <f t="shared" si="1134"/>
        <v>0</v>
      </c>
      <c r="AA527" s="181">
        <f t="shared" si="1130"/>
        <v>0</v>
      </c>
      <c r="AB527" s="181">
        <f t="shared" si="1130"/>
        <v>0</v>
      </c>
      <c r="AC527" s="181">
        <f t="shared" si="1130"/>
        <v>0</v>
      </c>
      <c r="AD527" s="181">
        <f t="shared" si="1130"/>
        <v>0</v>
      </c>
      <c r="AE527" s="181">
        <f t="shared" si="1059"/>
        <v>0</v>
      </c>
      <c r="AF527" s="181">
        <f t="shared" si="1130"/>
        <v>0</v>
      </c>
      <c r="AG527" s="181">
        <f t="shared" si="1130"/>
        <v>0</v>
      </c>
      <c r="AH527" s="181">
        <f t="shared" si="1130"/>
        <v>0</v>
      </c>
      <c r="AI527" s="181">
        <f t="shared" si="1060"/>
        <v>0</v>
      </c>
      <c r="AJ527" s="181">
        <f t="shared" si="1130"/>
        <v>0</v>
      </c>
      <c r="AK527" s="181">
        <f t="shared" si="1130"/>
        <v>0</v>
      </c>
      <c r="AL527" s="181">
        <f t="shared" si="1130"/>
        <v>0</v>
      </c>
      <c r="AM527" s="181">
        <f t="shared" si="1061"/>
        <v>0</v>
      </c>
      <c r="AN527" s="181">
        <f t="shared" si="1130"/>
        <v>0</v>
      </c>
      <c r="AO527" s="181">
        <f t="shared" si="1130"/>
        <v>0</v>
      </c>
      <c r="AP527" s="181">
        <f t="shared" si="1130"/>
        <v>0</v>
      </c>
      <c r="AQ527" s="181">
        <f t="shared" si="1062"/>
        <v>0</v>
      </c>
      <c r="AR527" s="181">
        <f t="shared" si="1063"/>
        <v>0</v>
      </c>
    </row>
    <row r="528" spans="2:44" x14ac:dyDescent="0.25">
      <c r="B528" s="430" t="s">
        <v>665</v>
      </c>
      <c r="C528" s="174" t="s">
        <v>1227</v>
      </c>
      <c r="D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5">
        <f t="shared" ref="F528:F540" si="1135">D528+E528</f>
        <v>0</v>
      </c>
      <c r="G528" s="175"/>
      <c r="H528" s="175">
        <f t="shared" ref="H528:H540" si="1136">F528-G528</f>
        <v>0</v>
      </c>
      <c r="I528" s="175"/>
      <c r="J528" s="175">
        <f t="shared" ref="J528:J540" si="1137">F528-I528</f>
        <v>0</v>
      </c>
      <c r="K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5">
        <f t="shared" ref="AE528:AE540" si="1138">AB528+AC528+AD528</f>
        <v>0</v>
      </c>
      <c r="AF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5">
        <f t="shared" ref="AI528:AI540" si="1139">AF528+AG528+AH528</f>
        <v>0</v>
      </c>
      <c r="AJ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5">
        <f t="shared" ref="AM528:AM540" si="1140">AJ528+AK528+AL528</f>
        <v>0</v>
      </c>
      <c r="AN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5">
        <f t="shared" ref="AQ528:AQ540" si="1141">AN528+AO528+AP528</f>
        <v>0</v>
      </c>
      <c r="AR528" s="175">
        <f t="shared" ref="AR528:AR540" si="1142">AE528+AI528+AM528+AQ528</f>
        <v>0</v>
      </c>
    </row>
    <row r="529" spans="2:44" x14ac:dyDescent="0.25">
      <c r="B529" s="430" t="s">
        <v>666</v>
      </c>
      <c r="C529" s="174" t="s">
        <v>1228</v>
      </c>
      <c r="D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5">
        <f t="shared" ref="F529:F533" si="1143">D529+E529</f>
        <v>0</v>
      </c>
      <c r="G529" s="175"/>
      <c r="H529" s="175">
        <f t="shared" ref="H529:H533" si="1144">F529-G529</f>
        <v>0</v>
      </c>
      <c r="I529" s="175"/>
      <c r="J529" s="175">
        <f t="shared" ref="J529:J533" si="1145">F529-I529</f>
        <v>0</v>
      </c>
      <c r="K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5">
        <f t="shared" ref="AE529:AE533" si="1146">AB529+AC529+AD529</f>
        <v>0</v>
      </c>
      <c r="AF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5">
        <f t="shared" ref="AI529:AI533" si="1147">AF529+AG529+AH529</f>
        <v>0</v>
      </c>
      <c r="AJ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5">
        <f t="shared" ref="AM529:AM533" si="1148">AJ529+AK529+AL529</f>
        <v>0</v>
      </c>
      <c r="AN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5">
        <f t="shared" ref="AQ529:AQ533" si="1149">AN529+AO529+AP529</f>
        <v>0</v>
      </c>
      <c r="AR529" s="175">
        <f t="shared" ref="AR529:AR533" si="1150">AE529+AI529+AM529+AQ529</f>
        <v>0</v>
      </c>
    </row>
    <row r="530" spans="2:44" x14ac:dyDescent="0.25">
      <c r="B530" s="430" t="s">
        <v>667</v>
      </c>
      <c r="C530" s="174" t="s">
        <v>1229</v>
      </c>
      <c r="D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5">
        <f t="shared" si="1143"/>
        <v>0</v>
      </c>
      <c r="G530" s="175"/>
      <c r="H530" s="175">
        <f t="shared" si="1144"/>
        <v>0</v>
      </c>
      <c r="I530" s="175"/>
      <c r="J530" s="175">
        <f t="shared" si="1145"/>
        <v>0</v>
      </c>
      <c r="K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5">
        <f t="shared" si="1146"/>
        <v>0</v>
      </c>
      <c r="AF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5">
        <f t="shared" si="1147"/>
        <v>0</v>
      </c>
      <c r="AJ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5">
        <f t="shared" si="1148"/>
        <v>0</v>
      </c>
      <c r="AN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5">
        <f t="shared" si="1149"/>
        <v>0</v>
      </c>
      <c r="AR530" s="175">
        <f t="shared" si="1150"/>
        <v>0</v>
      </c>
    </row>
    <row r="531" spans="2:44" x14ac:dyDescent="0.25">
      <c r="B531" s="430" t="s">
        <v>668</v>
      </c>
      <c r="C531" s="174" t="s">
        <v>1230</v>
      </c>
      <c r="D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5">
        <f t="shared" si="1143"/>
        <v>0</v>
      </c>
      <c r="G531" s="175"/>
      <c r="H531" s="175">
        <f t="shared" si="1144"/>
        <v>0</v>
      </c>
      <c r="I531" s="175"/>
      <c r="J531" s="175">
        <f t="shared" si="1145"/>
        <v>0</v>
      </c>
      <c r="K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5">
        <f t="shared" si="1146"/>
        <v>0</v>
      </c>
      <c r="AF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5">
        <f t="shared" si="1147"/>
        <v>0</v>
      </c>
      <c r="AJ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5">
        <f t="shared" si="1148"/>
        <v>0</v>
      </c>
      <c r="AN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5">
        <f t="shared" si="1149"/>
        <v>0</v>
      </c>
      <c r="AR531" s="175">
        <f t="shared" si="1150"/>
        <v>0</v>
      </c>
    </row>
    <row r="532" spans="2:44" x14ac:dyDescent="0.25">
      <c r="B532" s="430" t="s">
        <v>669</v>
      </c>
      <c r="C532" s="174" t="s">
        <v>1231</v>
      </c>
      <c r="D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5">
        <f t="shared" si="1143"/>
        <v>0</v>
      </c>
      <c r="G532" s="175"/>
      <c r="H532" s="175">
        <f t="shared" si="1144"/>
        <v>0</v>
      </c>
      <c r="I532" s="175"/>
      <c r="J532" s="175">
        <f t="shared" si="1145"/>
        <v>0</v>
      </c>
      <c r="K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5">
        <f t="shared" si="1146"/>
        <v>0</v>
      </c>
      <c r="AF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5">
        <f t="shared" si="1147"/>
        <v>0</v>
      </c>
      <c r="AJ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5">
        <f t="shared" si="1148"/>
        <v>0</v>
      </c>
      <c r="AN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5">
        <f t="shared" si="1149"/>
        <v>0</v>
      </c>
      <c r="AR532" s="175">
        <f t="shared" si="1150"/>
        <v>0</v>
      </c>
    </row>
    <row r="533" spans="2:44" x14ac:dyDescent="0.25">
      <c r="B533" s="430" t="s">
        <v>670</v>
      </c>
      <c r="C533" s="174" t="s">
        <v>1232</v>
      </c>
      <c r="D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5">
        <f t="shared" si="1143"/>
        <v>0</v>
      </c>
      <c r="G533" s="175"/>
      <c r="H533" s="175">
        <f t="shared" si="1144"/>
        <v>0</v>
      </c>
      <c r="I533" s="175"/>
      <c r="J533" s="175">
        <f t="shared" si="1145"/>
        <v>0</v>
      </c>
      <c r="K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5">
        <f t="shared" si="1146"/>
        <v>0</v>
      </c>
      <c r="AF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5">
        <f t="shared" si="1147"/>
        <v>0</v>
      </c>
      <c r="AJ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5">
        <f t="shared" si="1148"/>
        <v>0</v>
      </c>
      <c r="AN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5">
        <f t="shared" si="1149"/>
        <v>0</v>
      </c>
      <c r="AR533" s="175">
        <f t="shared" si="1150"/>
        <v>0</v>
      </c>
    </row>
    <row r="534" spans="2:44" x14ac:dyDescent="0.25">
      <c r="B534" s="430" t="s">
        <v>671</v>
      </c>
      <c r="C534" s="174" t="s">
        <v>1233</v>
      </c>
      <c r="D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5">
        <f t="shared" si="1135"/>
        <v>0</v>
      </c>
      <c r="G534" s="175"/>
      <c r="H534" s="175">
        <f t="shared" si="1136"/>
        <v>0</v>
      </c>
      <c r="I534" s="175"/>
      <c r="J534" s="175">
        <f t="shared" si="1137"/>
        <v>0</v>
      </c>
      <c r="K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5">
        <f t="shared" si="1138"/>
        <v>0</v>
      </c>
      <c r="AF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5">
        <f t="shared" si="1139"/>
        <v>0</v>
      </c>
      <c r="AJ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5">
        <f t="shared" si="1140"/>
        <v>0</v>
      </c>
      <c r="AN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5">
        <f t="shared" si="1141"/>
        <v>0</v>
      </c>
      <c r="AR534" s="175">
        <f t="shared" si="1142"/>
        <v>0</v>
      </c>
    </row>
    <row r="535" spans="2:44" x14ac:dyDescent="0.25">
      <c r="B535" s="430" t="s">
        <v>672</v>
      </c>
      <c r="C535" s="174" t="s">
        <v>1234</v>
      </c>
      <c r="D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5">
        <f t="shared" si="1135"/>
        <v>0</v>
      </c>
      <c r="G535" s="175"/>
      <c r="H535" s="175">
        <f t="shared" si="1136"/>
        <v>0</v>
      </c>
      <c r="I535" s="175"/>
      <c r="J535" s="175">
        <f t="shared" si="1137"/>
        <v>0</v>
      </c>
      <c r="K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5">
        <f t="shared" si="1138"/>
        <v>0</v>
      </c>
      <c r="AF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5">
        <f t="shared" si="1139"/>
        <v>0</v>
      </c>
      <c r="AJ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5">
        <f t="shared" si="1140"/>
        <v>0</v>
      </c>
      <c r="AN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5">
        <f t="shared" si="1141"/>
        <v>0</v>
      </c>
      <c r="AR535" s="175">
        <f t="shared" si="1142"/>
        <v>0</v>
      </c>
    </row>
    <row r="536" spans="2:44" x14ac:dyDescent="0.25">
      <c r="B536" s="430" t="s">
        <v>673</v>
      </c>
      <c r="C536" s="174" t="s">
        <v>1235</v>
      </c>
      <c r="D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5">
        <f t="shared" si="1135"/>
        <v>0</v>
      </c>
      <c r="G536" s="175"/>
      <c r="H536" s="175">
        <f t="shared" si="1136"/>
        <v>0</v>
      </c>
      <c r="I536" s="175"/>
      <c r="J536" s="175">
        <f t="shared" si="1137"/>
        <v>0</v>
      </c>
      <c r="K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5">
        <f t="shared" si="1138"/>
        <v>0</v>
      </c>
      <c r="AF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5">
        <f t="shared" si="1139"/>
        <v>0</v>
      </c>
      <c r="AJ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5">
        <f t="shared" si="1140"/>
        <v>0</v>
      </c>
      <c r="AN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5">
        <f t="shared" si="1141"/>
        <v>0</v>
      </c>
      <c r="AR536" s="175">
        <f t="shared" si="1142"/>
        <v>0</v>
      </c>
    </row>
    <row r="537" spans="2:44" x14ac:dyDescent="0.25">
      <c r="B537" s="430" t="s">
        <v>674</v>
      </c>
      <c r="C537" s="174" t="s">
        <v>1236</v>
      </c>
      <c r="D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5">
        <f t="shared" ref="F537" si="1151">D537+E537</f>
        <v>0</v>
      </c>
      <c r="G537" s="175"/>
      <c r="H537" s="175">
        <f t="shared" ref="H537" si="1152">F537-G537</f>
        <v>0</v>
      </c>
      <c r="I537" s="175"/>
      <c r="J537" s="175">
        <f t="shared" ref="J537" si="1153">F537-I537</f>
        <v>0</v>
      </c>
      <c r="K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5">
        <f t="shared" ref="AE537" si="1154">AB537+AC537+AD537</f>
        <v>0</v>
      </c>
      <c r="AF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5">
        <f t="shared" ref="AI537" si="1155">AF537+AG537+AH537</f>
        <v>0</v>
      </c>
      <c r="AJ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5">
        <f t="shared" ref="AM537" si="1156">AJ537+AK537+AL537</f>
        <v>0</v>
      </c>
      <c r="AN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5">
        <f t="shared" ref="AQ537" si="1157">AN537+AO537+AP537</f>
        <v>0</v>
      </c>
      <c r="AR537" s="175">
        <f t="shared" ref="AR537" si="1158">AE537+AI537+AM537+AQ537</f>
        <v>0</v>
      </c>
    </row>
    <row r="538" spans="2:44" x14ac:dyDescent="0.25">
      <c r="B538" s="430" t="s">
        <v>675</v>
      </c>
      <c r="C538" s="174" t="s">
        <v>1237</v>
      </c>
      <c r="D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5">
        <f t="shared" ref="F538" si="1159">D538+E538</f>
        <v>0</v>
      </c>
      <c r="G538" s="175"/>
      <c r="H538" s="175">
        <f t="shared" ref="H538" si="1160">F538-G538</f>
        <v>0</v>
      </c>
      <c r="I538" s="175"/>
      <c r="J538" s="175">
        <f t="shared" ref="J538" si="1161">F538-I538</f>
        <v>0</v>
      </c>
      <c r="K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5">
        <f t="shared" ref="AE538" si="1162">AB538+AC538+AD538</f>
        <v>0</v>
      </c>
      <c r="AF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5">
        <f t="shared" ref="AI538" si="1163">AF538+AG538+AH538</f>
        <v>0</v>
      </c>
      <c r="AJ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5">
        <f t="shared" ref="AM538" si="1164">AJ538+AK538+AL538</f>
        <v>0</v>
      </c>
      <c r="AN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5">
        <f t="shared" ref="AQ538" si="1165">AN538+AO538+AP538</f>
        <v>0</v>
      </c>
      <c r="AR538" s="175">
        <f t="shared" ref="AR538" si="1166">AE538+AI538+AM538+AQ538</f>
        <v>0</v>
      </c>
    </row>
    <row r="539" spans="2:44" x14ac:dyDescent="0.25">
      <c r="B539" s="430" t="s">
        <v>676</v>
      </c>
      <c r="C539" s="174" t="s">
        <v>1238</v>
      </c>
      <c r="D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5">
        <f t="shared" ref="F539" si="1167">D539+E539</f>
        <v>0</v>
      </c>
      <c r="G539" s="175"/>
      <c r="H539" s="175">
        <f t="shared" ref="H539" si="1168">F539-G539</f>
        <v>0</v>
      </c>
      <c r="I539" s="175"/>
      <c r="J539" s="175">
        <f t="shared" ref="J539" si="1169">F539-I539</f>
        <v>0</v>
      </c>
      <c r="K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5">
        <f t="shared" ref="AE539" si="1170">AB539+AC539+AD539</f>
        <v>0</v>
      </c>
      <c r="AF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5">
        <f t="shared" ref="AI539" si="1171">AF539+AG539+AH539</f>
        <v>0</v>
      </c>
      <c r="AJ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5">
        <f t="shared" ref="AM539" si="1172">AJ539+AK539+AL539</f>
        <v>0</v>
      </c>
      <c r="AN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5">
        <f t="shared" ref="AQ539" si="1173">AN539+AO539+AP539</f>
        <v>0</v>
      </c>
      <c r="AR539" s="175">
        <f t="shared" ref="AR539" si="1174">AE539+AI539+AM539+AQ539</f>
        <v>0</v>
      </c>
    </row>
    <row r="540" spans="2:44" x14ac:dyDescent="0.25">
      <c r="B540" s="430" t="s">
        <v>677</v>
      </c>
      <c r="C540" s="174" t="s">
        <v>1239</v>
      </c>
      <c r="D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5">
        <f t="shared" si="1135"/>
        <v>0</v>
      </c>
      <c r="G540" s="175"/>
      <c r="H540" s="175">
        <f t="shared" si="1136"/>
        <v>0</v>
      </c>
      <c r="I540" s="175"/>
      <c r="J540" s="175">
        <f t="shared" si="1137"/>
        <v>0</v>
      </c>
      <c r="K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5">
        <f t="shared" si="1138"/>
        <v>0</v>
      </c>
      <c r="AF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5">
        <f t="shared" si="1139"/>
        <v>0</v>
      </c>
      <c r="AJ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5">
        <f t="shared" si="1140"/>
        <v>0</v>
      </c>
      <c r="AN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5">
        <f t="shared" si="1141"/>
        <v>0</v>
      </c>
      <c r="AR540" s="175">
        <f t="shared" si="1142"/>
        <v>0</v>
      </c>
    </row>
    <row r="541" spans="2:44" x14ac:dyDescent="0.25">
      <c r="B541" s="433" t="s">
        <v>678</v>
      </c>
      <c r="C541" s="180" t="s">
        <v>1240</v>
      </c>
      <c r="D541" s="181">
        <f>SUM(D542:D559)</f>
        <v>0</v>
      </c>
      <c r="E541" s="181">
        <f>SUM(E542:E559)</f>
        <v>0</v>
      </c>
      <c r="F541" s="181">
        <f t="shared" si="1050"/>
        <v>0</v>
      </c>
      <c r="G541" s="181">
        <f>SUM(G542:G559)</f>
        <v>0</v>
      </c>
      <c r="H541" s="181">
        <f>SUM(H542:H559)</f>
        <v>0</v>
      </c>
      <c r="I541" s="181">
        <f>SUM(I542:I559)</f>
        <v>0</v>
      </c>
      <c r="J541" s="181">
        <f>SUM(J542:J559)</f>
        <v>0</v>
      </c>
      <c r="K541" s="181">
        <f t="shared" ref="K541:AD541" si="1175">SUM(K542:K559)</f>
        <v>0</v>
      </c>
      <c r="L541" s="181">
        <f t="shared" si="1175"/>
        <v>0</v>
      </c>
      <c r="M541" s="181">
        <f t="shared" si="1175"/>
        <v>0</v>
      </c>
      <c r="N541" s="181">
        <f t="shared" si="1175"/>
        <v>0</v>
      </c>
      <c r="O541" s="181">
        <f t="shared" si="1175"/>
        <v>0</v>
      </c>
      <c r="P541" s="181">
        <f t="shared" si="1175"/>
        <v>0</v>
      </c>
      <c r="Q541" s="181">
        <f t="shared" si="1175"/>
        <v>0</v>
      </c>
      <c r="R541" s="181">
        <f t="shared" si="1175"/>
        <v>0</v>
      </c>
      <c r="S541" s="181">
        <f t="shared" si="1175"/>
        <v>0</v>
      </c>
      <c r="T541" s="181">
        <f t="shared" si="1175"/>
        <v>0</v>
      </c>
      <c r="U541" s="181">
        <f t="shared" si="1175"/>
        <v>0</v>
      </c>
      <c r="V541" s="181">
        <f t="shared" si="1175"/>
        <v>0</v>
      </c>
      <c r="W541" s="181">
        <f t="shared" si="1175"/>
        <v>0</v>
      </c>
      <c r="X541" s="181">
        <f t="shared" si="1175"/>
        <v>0</v>
      </c>
      <c r="Y541" s="181">
        <f t="shared" si="1175"/>
        <v>0</v>
      </c>
      <c r="Z541" s="181">
        <f t="shared" ref="Z541" si="1176">SUM(Z542:Z559)</f>
        <v>0</v>
      </c>
      <c r="AA541" s="181">
        <f t="shared" si="1175"/>
        <v>0</v>
      </c>
      <c r="AB541" s="181">
        <f t="shared" si="1175"/>
        <v>0</v>
      </c>
      <c r="AC541" s="181">
        <f t="shared" si="1175"/>
        <v>0</v>
      </c>
      <c r="AD541" s="181">
        <f t="shared" si="1175"/>
        <v>0</v>
      </c>
      <c r="AE541" s="181">
        <f t="shared" si="1059"/>
        <v>0</v>
      </c>
      <c r="AF541" s="181">
        <f t="shared" ref="AF541:AH541" si="1177">SUM(AF542:AF559)</f>
        <v>0</v>
      </c>
      <c r="AG541" s="181">
        <f t="shared" si="1177"/>
        <v>0</v>
      </c>
      <c r="AH541" s="181">
        <f t="shared" si="1177"/>
        <v>0</v>
      </c>
      <c r="AI541" s="181">
        <f t="shared" si="1060"/>
        <v>0</v>
      </c>
      <c r="AJ541" s="181">
        <f t="shared" ref="AJ541:AL541" si="1178">SUM(AJ542:AJ559)</f>
        <v>0</v>
      </c>
      <c r="AK541" s="181">
        <f t="shared" si="1178"/>
        <v>0</v>
      </c>
      <c r="AL541" s="181">
        <f t="shared" si="1178"/>
        <v>0</v>
      </c>
      <c r="AM541" s="181">
        <f t="shared" si="1061"/>
        <v>0</v>
      </c>
      <c r="AN541" s="181">
        <f t="shared" ref="AN541:AP541" si="1179">SUM(AN542:AN559)</f>
        <v>0</v>
      </c>
      <c r="AO541" s="181">
        <f t="shared" si="1179"/>
        <v>0</v>
      </c>
      <c r="AP541" s="181">
        <f t="shared" si="1179"/>
        <v>0</v>
      </c>
      <c r="AQ541" s="181">
        <f t="shared" si="1062"/>
        <v>0</v>
      </c>
      <c r="AR541" s="181">
        <f t="shared" si="1063"/>
        <v>0</v>
      </c>
    </row>
    <row r="542" spans="2:44" x14ac:dyDescent="0.25">
      <c r="B542" s="430" t="s">
        <v>679</v>
      </c>
      <c r="C542" s="174" t="s">
        <v>1241</v>
      </c>
      <c r="D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5">
        <f t="shared" ref="F542" si="1180">D542+E542</f>
        <v>0</v>
      </c>
      <c r="G542" s="175"/>
      <c r="H542" s="175">
        <f t="shared" ref="H542" si="1181">F542-G542</f>
        <v>0</v>
      </c>
      <c r="I542" s="175"/>
      <c r="J542" s="175">
        <f t="shared" ref="J542" si="1182">F542-I542</f>
        <v>0</v>
      </c>
      <c r="K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5">
        <f t="shared" ref="AE542" si="1183">AB542+AC542+AD542</f>
        <v>0</v>
      </c>
      <c r="AF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5">
        <f t="shared" ref="AI542" si="1184">AF542+AG542+AH542</f>
        <v>0</v>
      </c>
      <c r="AJ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5">
        <f t="shared" ref="AM542" si="1185">AJ542+AK542+AL542</f>
        <v>0</v>
      </c>
      <c r="AN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5">
        <f t="shared" ref="AQ542" si="1186">AN542+AO542+AP542</f>
        <v>0</v>
      </c>
      <c r="AR542" s="175">
        <f t="shared" ref="AR542" si="1187">AE542+AI542+AM542+AQ542</f>
        <v>0</v>
      </c>
    </row>
    <row r="543" spans="2:44" x14ac:dyDescent="0.25">
      <c r="B543" s="430" t="s">
        <v>680</v>
      </c>
      <c r="C543" s="174" t="s">
        <v>1242</v>
      </c>
      <c r="D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5">
        <f t="shared" ref="F543:F559" si="1188">D543+E543</f>
        <v>0</v>
      </c>
      <c r="G543" s="175"/>
      <c r="H543" s="175">
        <f t="shared" ref="H543:H559" si="1189">F543-G543</f>
        <v>0</v>
      </c>
      <c r="I543" s="175"/>
      <c r="J543" s="175">
        <f t="shared" ref="J543:J559" si="1190">F543-I543</f>
        <v>0</v>
      </c>
      <c r="K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5">
        <f t="shared" ref="AE543:AE559" si="1191">AB543+AC543+AD543</f>
        <v>0</v>
      </c>
      <c r="AF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5">
        <f t="shared" ref="AI543:AI559" si="1192">AF543+AG543+AH543</f>
        <v>0</v>
      </c>
      <c r="AJ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5">
        <f t="shared" ref="AM543:AM559" si="1193">AJ543+AK543+AL543</f>
        <v>0</v>
      </c>
      <c r="AN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5">
        <f t="shared" ref="AQ543:AQ559" si="1194">AN543+AO543+AP543</f>
        <v>0</v>
      </c>
      <c r="AR543" s="175">
        <f t="shared" ref="AR543:AR559" si="1195">AE543+AI543+AM543+AQ543</f>
        <v>0</v>
      </c>
    </row>
    <row r="544" spans="2:44" x14ac:dyDescent="0.25">
      <c r="B544" s="430" t="s">
        <v>681</v>
      </c>
      <c r="C544" s="174" t="s">
        <v>1243</v>
      </c>
      <c r="D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5">
        <f t="shared" si="1188"/>
        <v>0</v>
      </c>
      <c r="G544" s="175"/>
      <c r="H544" s="175">
        <f t="shared" si="1189"/>
        <v>0</v>
      </c>
      <c r="I544" s="175"/>
      <c r="J544" s="175">
        <f t="shared" si="1190"/>
        <v>0</v>
      </c>
      <c r="K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5">
        <f t="shared" si="1191"/>
        <v>0</v>
      </c>
      <c r="AF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5">
        <f t="shared" si="1192"/>
        <v>0</v>
      </c>
      <c r="AJ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5">
        <f t="shared" si="1193"/>
        <v>0</v>
      </c>
      <c r="AN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5">
        <f t="shared" si="1194"/>
        <v>0</v>
      </c>
      <c r="AR544" s="175">
        <f t="shared" si="1195"/>
        <v>0</v>
      </c>
    </row>
    <row r="545" spans="2:44" x14ac:dyDescent="0.25">
      <c r="B545" s="430" t="s">
        <v>682</v>
      </c>
      <c r="C545" s="174" t="s">
        <v>748</v>
      </c>
      <c r="D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5">
        <f t="shared" si="1188"/>
        <v>0</v>
      </c>
      <c r="G545" s="175"/>
      <c r="H545" s="175">
        <f t="shared" si="1189"/>
        <v>0</v>
      </c>
      <c r="I545" s="175"/>
      <c r="J545" s="175">
        <f t="shared" si="1190"/>
        <v>0</v>
      </c>
      <c r="K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5">
        <f t="shared" si="1191"/>
        <v>0</v>
      </c>
      <c r="AF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5">
        <f t="shared" si="1192"/>
        <v>0</v>
      </c>
      <c r="AJ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5">
        <f t="shared" si="1193"/>
        <v>0</v>
      </c>
      <c r="AN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5">
        <f t="shared" si="1194"/>
        <v>0</v>
      </c>
      <c r="AR545" s="175">
        <f t="shared" si="1195"/>
        <v>0</v>
      </c>
    </row>
    <row r="546" spans="2:44" x14ac:dyDescent="0.25">
      <c r="B546" s="430" t="s">
        <v>683</v>
      </c>
      <c r="C546" s="174" t="s">
        <v>1244</v>
      </c>
      <c r="D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5">
        <f t="shared" si="1188"/>
        <v>0</v>
      </c>
      <c r="G546" s="175"/>
      <c r="H546" s="175">
        <f t="shared" si="1189"/>
        <v>0</v>
      </c>
      <c r="I546" s="175"/>
      <c r="J546" s="175">
        <f t="shared" si="1190"/>
        <v>0</v>
      </c>
      <c r="K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5">
        <f t="shared" si="1191"/>
        <v>0</v>
      </c>
      <c r="AF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5">
        <f t="shared" si="1192"/>
        <v>0</v>
      </c>
      <c r="AJ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5">
        <f t="shared" si="1193"/>
        <v>0</v>
      </c>
      <c r="AN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5">
        <f t="shared" si="1194"/>
        <v>0</v>
      </c>
      <c r="AR546" s="175">
        <f t="shared" si="1195"/>
        <v>0</v>
      </c>
    </row>
    <row r="547" spans="2:44" x14ac:dyDescent="0.25">
      <c r="B547" s="430" t="s">
        <v>684</v>
      </c>
      <c r="C547" s="174" t="s">
        <v>1245</v>
      </c>
      <c r="D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5">
        <f t="shared" si="1188"/>
        <v>0</v>
      </c>
      <c r="G547" s="175"/>
      <c r="H547" s="175">
        <f t="shared" si="1189"/>
        <v>0</v>
      </c>
      <c r="I547" s="175"/>
      <c r="J547" s="175">
        <f t="shared" si="1190"/>
        <v>0</v>
      </c>
      <c r="K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5">
        <f t="shared" si="1191"/>
        <v>0</v>
      </c>
      <c r="AF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5">
        <f t="shared" si="1192"/>
        <v>0</v>
      </c>
      <c r="AJ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5">
        <f t="shared" si="1193"/>
        <v>0</v>
      </c>
      <c r="AN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5">
        <f t="shared" si="1194"/>
        <v>0</v>
      </c>
      <c r="AR547" s="175">
        <f t="shared" si="1195"/>
        <v>0</v>
      </c>
    </row>
    <row r="548" spans="2:44" x14ac:dyDescent="0.25">
      <c r="B548" s="430" t="s">
        <v>685</v>
      </c>
      <c r="C548" s="174" t="s">
        <v>1246</v>
      </c>
      <c r="D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5">
        <f t="shared" si="1188"/>
        <v>0</v>
      </c>
      <c r="G548" s="175"/>
      <c r="H548" s="175">
        <f t="shared" si="1189"/>
        <v>0</v>
      </c>
      <c r="I548" s="175"/>
      <c r="J548" s="175">
        <f t="shared" si="1190"/>
        <v>0</v>
      </c>
      <c r="K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5">
        <f t="shared" si="1191"/>
        <v>0</v>
      </c>
      <c r="AF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5">
        <f t="shared" si="1192"/>
        <v>0</v>
      </c>
      <c r="AJ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5">
        <f t="shared" si="1193"/>
        <v>0</v>
      </c>
      <c r="AN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5">
        <f t="shared" si="1194"/>
        <v>0</v>
      </c>
      <c r="AR548" s="175">
        <f t="shared" si="1195"/>
        <v>0</v>
      </c>
    </row>
    <row r="549" spans="2:44" x14ac:dyDescent="0.25">
      <c r="B549" s="430" t="s">
        <v>686</v>
      </c>
      <c r="C549" s="174" t="s">
        <v>1247</v>
      </c>
      <c r="D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5">
        <f t="shared" si="1188"/>
        <v>0</v>
      </c>
      <c r="G549" s="175"/>
      <c r="H549" s="175">
        <f t="shared" si="1189"/>
        <v>0</v>
      </c>
      <c r="I549" s="175"/>
      <c r="J549" s="175">
        <f t="shared" si="1190"/>
        <v>0</v>
      </c>
      <c r="K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5">
        <f t="shared" si="1191"/>
        <v>0</v>
      </c>
      <c r="AF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5">
        <f t="shared" si="1192"/>
        <v>0</v>
      </c>
      <c r="AJ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5">
        <f t="shared" si="1193"/>
        <v>0</v>
      </c>
      <c r="AN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5">
        <f t="shared" si="1194"/>
        <v>0</v>
      </c>
      <c r="AR549" s="175">
        <f t="shared" si="1195"/>
        <v>0</v>
      </c>
    </row>
    <row r="550" spans="2:44" x14ac:dyDescent="0.25">
      <c r="B550" s="430" t="s">
        <v>687</v>
      </c>
      <c r="C550" s="174" t="s">
        <v>1248</v>
      </c>
      <c r="D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5">
        <f t="shared" si="1188"/>
        <v>0</v>
      </c>
      <c r="G550" s="175"/>
      <c r="H550" s="175">
        <f t="shared" si="1189"/>
        <v>0</v>
      </c>
      <c r="I550" s="175"/>
      <c r="J550" s="175">
        <f t="shared" si="1190"/>
        <v>0</v>
      </c>
      <c r="K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5">
        <f t="shared" si="1191"/>
        <v>0</v>
      </c>
      <c r="AF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5">
        <f t="shared" si="1192"/>
        <v>0</v>
      </c>
      <c r="AJ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5">
        <f t="shared" si="1193"/>
        <v>0</v>
      </c>
      <c r="AN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5">
        <f t="shared" si="1194"/>
        <v>0</v>
      </c>
      <c r="AR550" s="175">
        <f t="shared" si="1195"/>
        <v>0</v>
      </c>
    </row>
    <row r="551" spans="2:44" x14ac:dyDescent="0.25">
      <c r="B551" s="430" t="s">
        <v>688</v>
      </c>
      <c r="C551" s="174" t="s">
        <v>1249</v>
      </c>
      <c r="D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5">
        <f t="shared" si="1188"/>
        <v>0</v>
      </c>
      <c r="G551" s="175"/>
      <c r="H551" s="175">
        <f t="shared" si="1189"/>
        <v>0</v>
      </c>
      <c r="I551" s="175"/>
      <c r="J551" s="175">
        <f t="shared" si="1190"/>
        <v>0</v>
      </c>
      <c r="K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5">
        <f t="shared" si="1191"/>
        <v>0</v>
      </c>
      <c r="AF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5">
        <f t="shared" si="1192"/>
        <v>0</v>
      </c>
      <c r="AJ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5">
        <f t="shared" si="1193"/>
        <v>0</v>
      </c>
      <c r="AN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5">
        <f t="shared" si="1194"/>
        <v>0</v>
      </c>
      <c r="AR551" s="175">
        <f t="shared" si="1195"/>
        <v>0</v>
      </c>
    </row>
    <row r="552" spans="2:44" x14ac:dyDescent="0.25">
      <c r="B552" s="430" t="s">
        <v>689</v>
      </c>
      <c r="C552" s="174" t="s">
        <v>1250</v>
      </c>
      <c r="D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5">
        <f t="shared" si="1188"/>
        <v>0</v>
      </c>
      <c r="G552" s="175"/>
      <c r="H552" s="175">
        <f t="shared" si="1189"/>
        <v>0</v>
      </c>
      <c r="I552" s="175"/>
      <c r="J552" s="175">
        <f t="shared" si="1190"/>
        <v>0</v>
      </c>
      <c r="K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5">
        <f t="shared" si="1191"/>
        <v>0</v>
      </c>
      <c r="AF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5">
        <f t="shared" si="1192"/>
        <v>0</v>
      </c>
      <c r="AJ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5">
        <f t="shared" si="1193"/>
        <v>0</v>
      </c>
      <c r="AN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5">
        <f t="shared" si="1194"/>
        <v>0</v>
      </c>
      <c r="AR552" s="175">
        <f t="shared" si="1195"/>
        <v>0</v>
      </c>
    </row>
    <row r="553" spans="2:44" x14ac:dyDescent="0.25">
      <c r="B553" s="430" t="s">
        <v>690</v>
      </c>
      <c r="C553" s="174" t="s">
        <v>1251</v>
      </c>
      <c r="D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5">
        <f t="shared" si="1188"/>
        <v>0</v>
      </c>
      <c r="G553" s="175"/>
      <c r="H553" s="175">
        <f t="shared" si="1189"/>
        <v>0</v>
      </c>
      <c r="I553" s="175"/>
      <c r="J553" s="175">
        <f t="shared" si="1190"/>
        <v>0</v>
      </c>
      <c r="K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5">
        <f t="shared" si="1191"/>
        <v>0</v>
      </c>
      <c r="AF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5">
        <f t="shared" si="1192"/>
        <v>0</v>
      </c>
      <c r="AJ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5">
        <f t="shared" si="1193"/>
        <v>0</v>
      </c>
      <c r="AN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5">
        <f t="shared" si="1194"/>
        <v>0</v>
      </c>
      <c r="AR553" s="175">
        <f t="shared" si="1195"/>
        <v>0</v>
      </c>
    </row>
    <row r="554" spans="2:44" x14ac:dyDescent="0.25">
      <c r="B554" s="430" t="s">
        <v>691</v>
      </c>
      <c r="C554" s="174" t="s">
        <v>1252</v>
      </c>
      <c r="D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5">
        <f t="shared" si="1188"/>
        <v>0</v>
      </c>
      <c r="G554" s="175"/>
      <c r="H554" s="175">
        <f t="shared" si="1189"/>
        <v>0</v>
      </c>
      <c r="I554" s="175"/>
      <c r="J554" s="175">
        <f t="shared" si="1190"/>
        <v>0</v>
      </c>
      <c r="K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5">
        <f t="shared" si="1191"/>
        <v>0</v>
      </c>
      <c r="AF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5">
        <f t="shared" si="1192"/>
        <v>0</v>
      </c>
      <c r="AJ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5">
        <f t="shared" si="1193"/>
        <v>0</v>
      </c>
      <c r="AN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5">
        <f t="shared" si="1194"/>
        <v>0</v>
      </c>
      <c r="AR554" s="175">
        <f t="shared" si="1195"/>
        <v>0</v>
      </c>
    </row>
    <row r="555" spans="2:44" x14ac:dyDescent="0.25">
      <c r="B555" s="430" t="s">
        <v>692</v>
      </c>
      <c r="C555" s="174" t="s">
        <v>1253</v>
      </c>
      <c r="D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5">
        <f t="shared" si="1188"/>
        <v>0</v>
      </c>
      <c r="G555" s="175"/>
      <c r="H555" s="175">
        <f t="shared" si="1189"/>
        <v>0</v>
      </c>
      <c r="I555" s="175"/>
      <c r="J555" s="175">
        <f t="shared" si="1190"/>
        <v>0</v>
      </c>
      <c r="K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5">
        <f t="shared" si="1191"/>
        <v>0</v>
      </c>
      <c r="AF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5">
        <f t="shared" si="1192"/>
        <v>0</v>
      </c>
      <c r="AJ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5">
        <f t="shared" si="1193"/>
        <v>0</v>
      </c>
      <c r="AN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5">
        <f t="shared" si="1194"/>
        <v>0</v>
      </c>
      <c r="AR555" s="175">
        <f t="shared" si="1195"/>
        <v>0</v>
      </c>
    </row>
    <row r="556" spans="2:44" x14ac:dyDescent="0.25">
      <c r="B556" s="430" t="s">
        <v>693</v>
      </c>
      <c r="C556" s="174" t="s">
        <v>1254</v>
      </c>
      <c r="D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5">
        <f t="shared" si="1188"/>
        <v>0</v>
      </c>
      <c r="G556" s="175"/>
      <c r="H556" s="175">
        <f t="shared" si="1189"/>
        <v>0</v>
      </c>
      <c r="I556" s="175"/>
      <c r="J556" s="175">
        <f t="shared" si="1190"/>
        <v>0</v>
      </c>
      <c r="K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5">
        <f t="shared" si="1191"/>
        <v>0</v>
      </c>
      <c r="AF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5">
        <f t="shared" si="1192"/>
        <v>0</v>
      </c>
      <c r="AJ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5">
        <f t="shared" si="1193"/>
        <v>0</v>
      </c>
      <c r="AN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5">
        <f t="shared" si="1194"/>
        <v>0</v>
      </c>
      <c r="AR556" s="175">
        <f t="shared" si="1195"/>
        <v>0</v>
      </c>
    </row>
    <row r="557" spans="2:44" x14ac:dyDescent="0.25">
      <c r="B557" s="430" t="s">
        <v>694</v>
      </c>
      <c r="C557" s="174" t="s">
        <v>1255</v>
      </c>
      <c r="D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5">
        <f t="shared" si="1188"/>
        <v>0</v>
      </c>
      <c r="G557" s="175"/>
      <c r="H557" s="175">
        <f t="shared" si="1189"/>
        <v>0</v>
      </c>
      <c r="I557" s="175"/>
      <c r="J557" s="175">
        <f t="shared" si="1190"/>
        <v>0</v>
      </c>
      <c r="K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5">
        <f t="shared" si="1191"/>
        <v>0</v>
      </c>
      <c r="AF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5">
        <f t="shared" si="1192"/>
        <v>0</v>
      </c>
      <c r="AJ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5">
        <f t="shared" si="1193"/>
        <v>0</v>
      </c>
      <c r="AN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5">
        <f t="shared" si="1194"/>
        <v>0</v>
      </c>
      <c r="AR557" s="175">
        <f t="shared" si="1195"/>
        <v>0</v>
      </c>
    </row>
    <row r="558" spans="2:44" x14ac:dyDescent="0.25">
      <c r="B558" s="430" t="s">
        <v>695</v>
      </c>
      <c r="C558" s="174" t="s">
        <v>1256</v>
      </c>
      <c r="D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5">
        <f t="shared" si="1188"/>
        <v>0</v>
      </c>
      <c r="G558" s="175"/>
      <c r="H558" s="175">
        <f t="shared" si="1189"/>
        <v>0</v>
      </c>
      <c r="I558" s="175"/>
      <c r="J558" s="175">
        <f t="shared" si="1190"/>
        <v>0</v>
      </c>
      <c r="K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5">
        <f t="shared" si="1191"/>
        <v>0</v>
      </c>
      <c r="AF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5">
        <f t="shared" si="1192"/>
        <v>0</v>
      </c>
      <c r="AJ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5">
        <f t="shared" si="1193"/>
        <v>0</v>
      </c>
      <c r="AN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5">
        <f t="shared" si="1194"/>
        <v>0</v>
      </c>
      <c r="AR558" s="175">
        <f t="shared" si="1195"/>
        <v>0</v>
      </c>
    </row>
    <row r="559" spans="2:44" x14ac:dyDescent="0.25">
      <c r="B559" s="430" t="s">
        <v>696</v>
      </c>
      <c r="C559" s="174" t="s">
        <v>1257</v>
      </c>
      <c r="D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5">
        <f t="shared" si="1188"/>
        <v>0</v>
      </c>
      <c r="G559" s="175"/>
      <c r="H559" s="175">
        <f t="shared" si="1189"/>
        <v>0</v>
      </c>
      <c r="I559" s="175"/>
      <c r="J559" s="175">
        <f t="shared" si="1190"/>
        <v>0</v>
      </c>
      <c r="K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5">
        <f t="shared" si="1191"/>
        <v>0</v>
      </c>
      <c r="AF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5">
        <f t="shared" si="1192"/>
        <v>0</v>
      </c>
      <c r="AJ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5">
        <f t="shared" si="1193"/>
        <v>0</v>
      </c>
      <c r="AN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5">
        <f t="shared" si="1194"/>
        <v>0</v>
      </c>
      <c r="AR559" s="175">
        <f t="shared" si="1195"/>
        <v>0</v>
      </c>
    </row>
    <row r="560" spans="2:44" x14ac:dyDescent="0.25">
      <c r="B560" s="429" t="s">
        <v>697</v>
      </c>
      <c r="C560" s="172" t="s">
        <v>1258</v>
      </c>
      <c r="D560" s="173">
        <f>SUM(D561:D565)</f>
        <v>0</v>
      </c>
      <c r="E560" s="173">
        <f>SUM(E561:E565)</f>
        <v>0</v>
      </c>
      <c r="F560" s="173">
        <f t="shared" ref="F560:F565" si="1196">D560+E560</f>
        <v>0</v>
      </c>
      <c r="G560" s="173">
        <f>SUM(G561:G565)</f>
        <v>0</v>
      </c>
      <c r="H560" s="173">
        <f t="shared" ref="H560:H565" si="1197">F560-G560</f>
        <v>0</v>
      </c>
      <c r="I560" s="173">
        <f>SUM(I561:I565)</f>
        <v>0</v>
      </c>
      <c r="J560" s="173">
        <f t="shared" ref="J560:J565" si="1198">F560-I560</f>
        <v>0</v>
      </c>
      <c r="K560" s="173">
        <f t="shared" ref="K560:AD560" si="1199">SUM(K561:K565)</f>
        <v>0</v>
      </c>
      <c r="L560" s="173">
        <f t="shared" si="1199"/>
        <v>0</v>
      </c>
      <c r="M560" s="173">
        <f t="shared" si="1199"/>
        <v>0</v>
      </c>
      <c r="N560" s="173">
        <f t="shared" si="1199"/>
        <v>0</v>
      </c>
      <c r="O560" s="173">
        <f t="shared" si="1199"/>
        <v>0</v>
      </c>
      <c r="P560" s="173">
        <f t="shared" ref="P560:Q560" si="1200">SUM(P561:P565)</f>
        <v>0</v>
      </c>
      <c r="Q560" s="173">
        <f t="shared" si="1200"/>
        <v>0</v>
      </c>
      <c r="R560" s="173">
        <f t="shared" si="1199"/>
        <v>0</v>
      </c>
      <c r="S560" s="173">
        <f t="shared" si="1199"/>
        <v>0</v>
      </c>
      <c r="T560" s="173">
        <f t="shared" ref="T560" si="1201">SUM(T561:T565)</f>
        <v>0</v>
      </c>
      <c r="U560" s="173">
        <f t="shared" si="1199"/>
        <v>0</v>
      </c>
      <c r="V560" s="173">
        <f t="shared" si="1199"/>
        <v>0</v>
      </c>
      <c r="W560" s="173">
        <f t="shared" ref="W560" si="1202">SUM(W561:W565)</f>
        <v>0</v>
      </c>
      <c r="X560" s="173">
        <f t="shared" si="1199"/>
        <v>0</v>
      </c>
      <c r="Y560" s="173">
        <f t="shared" ref="Y560:Z560" si="1203">SUM(Y561:Y565)</f>
        <v>0</v>
      </c>
      <c r="Z560" s="173">
        <f t="shared" si="1203"/>
        <v>0</v>
      </c>
      <c r="AA560" s="173">
        <f t="shared" si="1199"/>
        <v>0</v>
      </c>
      <c r="AB560" s="173">
        <f t="shared" si="1199"/>
        <v>0</v>
      </c>
      <c r="AC560" s="173">
        <f t="shared" si="1199"/>
        <v>0</v>
      </c>
      <c r="AD560" s="173">
        <f t="shared" si="1199"/>
        <v>0</v>
      </c>
      <c r="AE560" s="173">
        <f t="shared" ref="AE560:AE565" si="1204">AB560+AC560+AD560</f>
        <v>0</v>
      </c>
      <c r="AF560" s="173">
        <f>SUM(AF561:AF565)</f>
        <v>0</v>
      </c>
      <c r="AG560" s="173">
        <f>SUM(AG561:AG565)</f>
        <v>0</v>
      </c>
      <c r="AH560" s="173">
        <f>SUM(AH561:AH565)</f>
        <v>0</v>
      </c>
      <c r="AI560" s="173">
        <f t="shared" ref="AI560:AI565" si="1205">AF560+AG560+AH560</f>
        <v>0</v>
      </c>
      <c r="AJ560" s="173">
        <f>SUM(AJ561:AJ565)</f>
        <v>0</v>
      </c>
      <c r="AK560" s="173">
        <f>SUM(AK561:AK565)</f>
        <v>0</v>
      </c>
      <c r="AL560" s="173">
        <f>SUM(AL561:AL565)</f>
        <v>0</v>
      </c>
      <c r="AM560" s="173">
        <f t="shared" ref="AM560:AM565" si="1206">AJ560+AK560+AL560</f>
        <v>0</v>
      </c>
      <c r="AN560" s="173">
        <f>SUM(AN561:AN565)</f>
        <v>0</v>
      </c>
      <c r="AO560" s="173">
        <f>SUM(AO561:AO565)</f>
        <v>0</v>
      </c>
      <c r="AP560" s="173">
        <f>SUM(AP561:AP565)</f>
        <v>0</v>
      </c>
      <c r="AQ560" s="173">
        <f t="shared" ref="AQ560:AQ565" si="1207">AN560+AO560+AP560</f>
        <v>0</v>
      </c>
      <c r="AR560" s="173">
        <f t="shared" ref="AR560:AR565" si="1208">AE560+AI560+AM560+AQ560</f>
        <v>0</v>
      </c>
    </row>
    <row r="561" spans="2:44" x14ac:dyDescent="0.25">
      <c r="B561" s="430" t="s">
        <v>698</v>
      </c>
      <c r="C561" s="174" t="s">
        <v>1259</v>
      </c>
      <c r="D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5">
        <f t="shared" si="1196"/>
        <v>0</v>
      </c>
      <c r="G561" s="175"/>
      <c r="H561" s="175">
        <f t="shared" si="1197"/>
        <v>0</v>
      </c>
      <c r="I561" s="175"/>
      <c r="J561" s="175">
        <f t="shared" si="1198"/>
        <v>0</v>
      </c>
      <c r="K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5">
        <f t="shared" si="1204"/>
        <v>0</v>
      </c>
      <c r="AF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5">
        <f t="shared" si="1205"/>
        <v>0</v>
      </c>
      <c r="AJ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5">
        <f t="shared" si="1206"/>
        <v>0</v>
      </c>
      <c r="AN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5">
        <f t="shared" si="1207"/>
        <v>0</v>
      </c>
      <c r="AR561" s="175">
        <f t="shared" si="1208"/>
        <v>0</v>
      </c>
    </row>
    <row r="562" spans="2:44" x14ac:dyDescent="0.25">
      <c r="B562" s="430" t="s">
        <v>699</v>
      </c>
      <c r="C562" s="174" t="s">
        <v>1260</v>
      </c>
      <c r="D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5">
        <f t="shared" si="1196"/>
        <v>0</v>
      </c>
      <c r="G562" s="175"/>
      <c r="H562" s="175">
        <f t="shared" si="1197"/>
        <v>0</v>
      </c>
      <c r="I562" s="175"/>
      <c r="J562" s="175">
        <f t="shared" si="1198"/>
        <v>0</v>
      </c>
      <c r="K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5">
        <f t="shared" si="1204"/>
        <v>0</v>
      </c>
      <c r="AF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5">
        <f t="shared" si="1205"/>
        <v>0</v>
      </c>
      <c r="AJ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5">
        <f t="shared" si="1206"/>
        <v>0</v>
      </c>
      <c r="AN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5">
        <f t="shared" si="1207"/>
        <v>0</v>
      </c>
      <c r="AR562" s="175">
        <f t="shared" si="1208"/>
        <v>0</v>
      </c>
    </row>
    <row r="563" spans="2:44" x14ac:dyDescent="0.25">
      <c r="B563" s="430" t="s">
        <v>700</v>
      </c>
      <c r="C563" s="174" t="s">
        <v>1261</v>
      </c>
      <c r="D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5">
        <f t="shared" si="1196"/>
        <v>0</v>
      </c>
      <c r="G563" s="175"/>
      <c r="H563" s="175">
        <f t="shared" si="1197"/>
        <v>0</v>
      </c>
      <c r="I563" s="175"/>
      <c r="J563" s="175">
        <f t="shared" si="1198"/>
        <v>0</v>
      </c>
      <c r="K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5">
        <f t="shared" si="1204"/>
        <v>0</v>
      </c>
      <c r="AF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5">
        <f t="shared" si="1205"/>
        <v>0</v>
      </c>
      <c r="AJ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5">
        <f t="shared" si="1206"/>
        <v>0</v>
      </c>
      <c r="AN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5">
        <f t="shared" si="1207"/>
        <v>0</v>
      </c>
      <c r="AR563" s="175">
        <f t="shared" si="1208"/>
        <v>0</v>
      </c>
    </row>
    <row r="564" spans="2:44" x14ac:dyDescent="0.25">
      <c r="B564" s="430" t="s">
        <v>701</v>
      </c>
      <c r="C564" s="174" t="s">
        <v>1262</v>
      </c>
      <c r="D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5">
        <f t="shared" si="1196"/>
        <v>0</v>
      </c>
      <c r="G564" s="175"/>
      <c r="H564" s="175">
        <f t="shared" si="1197"/>
        <v>0</v>
      </c>
      <c r="I564" s="175"/>
      <c r="J564" s="175">
        <f t="shared" si="1198"/>
        <v>0</v>
      </c>
      <c r="K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5">
        <f t="shared" si="1204"/>
        <v>0</v>
      </c>
      <c r="AF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5">
        <f t="shared" si="1205"/>
        <v>0</v>
      </c>
      <c r="AJ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5">
        <f t="shared" si="1206"/>
        <v>0</v>
      </c>
      <c r="AN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5">
        <f t="shared" si="1207"/>
        <v>0</v>
      </c>
      <c r="AR564" s="175">
        <f t="shared" si="1208"/>
        <v>0</v>
      </c>
    </row>
    <row r="565" spans="2:44" x14ac:dyDescent="0.25">
      <c r="B565" s="430" t="s">
        <v>702</v>
      </c>
      <c r="C565" s="174" t="s">
        <v>1263</v>
      </c>
      <c r="D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5">
        <f t="shared" si="1196"/>
        <v>0</v>
      </c>
      <c r="G565" s="175"/>
      <c r="H565" s="175">
        <f t="shared" si="1197"/>
        <v>0</v>
      </c>
      <c r="I565" s="175"/>
      <c r="J565" s="175">
        <f t="shared" si="1198"/>
        <v>0</v>
      </c>
      <c r="K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5">
        <f t="shared" si="1204"/>
        <v>0</v>
      </c>
      <c r="AF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5">
        <f t="shared" si="1205"/>
        <v>0</v>
      </c>
      <c r="AJ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5">
        <f t="shared" si="1206"/>
        <v>0</v>
      </c>
      <c r="AN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5">
        <f t="shared" si="1207"/>
        <v>0</v>
      </c>
      <c r="AR565" s="175">
        <f t="shared" si="1208"/>
        <v>0</v>
      </c>
    </row>
    <row r="566" spans="2:44" ht="26.25" x14ac:dyDescent="0.25">
      <c r="B566" s="431"/>
      <c r="C566" s="176" t="s">
        <v>1264</v>
      </c>
      <c r="D566" s="177">
        <f>D12+D106+D222+D327+D397+D499+D526+D560</f>
        <v>1507375.061</v>
      </c>
      <c r="E566" s="177">
        <f>E12+E106+E222+E327+E397+E499+E526+E560</f>
        <v>3387375.7616666663</v>
      </c>
      <c r="F566" s="177">
        <f t="shared" si="1050"/>
        <v>4894750.8226666665</v>
      </c>
      <c r="G566" s="177">
        <f>G12+G106+G222+G327+G397+G499+G526+G560</f>
        <v>0</v>
      </c>
      <c r="H566" s="177">
        <f t="shared" si="1052"/>
        <v>4894750.8226666665</v>
      </c>
      <c r="I566" s="177">
        <f>I12+I106+I222+I327+I397+I499+I526+I560</f>
        <v>0</v>
      </c>
      <c r="J566" s="177">
        <f t="shared" si="1053"/>
        <v>4894750.8226666665</v>
      </c>
      <c r="K566" s="177">
        <f t="shared" ref="K566:AD566" si="1209">K12+K106+K222+K327+K397+K499+K526+K560</f>
        <v>215760</v>
      </c>
      <c r="L566" s="177">
        <f t="shared" si="1209"/>
        <v>1204331.3443333332</v>
      </c>
      <c r="M566" s="177">
        <f t="shared" si="1209"/>
        <v>0</v>
      </c>
      <c r="N566" s="177">
        <f t="shared" si="1209"/>
        <v>0</v>
      </c>
      <c r="O566" s="177">
        <f t="shared" si="1209"/>
        <v>0</v>
      </c>
      <c r="P566" s="177">
        <f t="shared" ref="P566:Q566" si="1210">P12+P106+P222+P327+P397+P499+P526+P560</f>
        <v>1531251.925</v>
      </c>
      <c r="Q566" s="177">
        <f t="shared" si="1210"/>
        <v>0</v>
      </c>
      <c r="R566" s="177">
        <f t="shared" si="1209"/>
        <v>0</v>
      </c>
      <c r="S566" s="177">
        <f t="shared" si="1209"/>
        <v>0</v>
      </c>
      <c r="T566" s="177">
        <f t="shared" ref="T566" si="1211">T12+T106+T222+T327+T397+T499+T526+T560</f>
        <v>1682830.1949999998</v>
      </c>
      <c r="U566" s="177">
        <f t="shared" si="1209"/>
        <v>507925.41666666669</v>
      </c>
      <c r="V566" s="177">
        <f t="shared" si="1209"/>
        <v>0</v>
      </c>
      <c r="W566" s="177">
        <f t="shared" ref="W566" si="1212">W12+W106+W222+W327+W397+W499+W526+W560</f>
        <v>0</v>
      </c>
      <c r="X566" s="177">
        <f t="shared" si="1209"/>
        <v>0</v>
      </c>
      <c r="Y566" s="177">
        <f t="shared" ref="Y566:Z566" si="1213">Y12+Y106+Y222+Y327+Y397+Y499+Y526+Y560</f>
        <v>0</v>
      </c>
      <c r="Z566" s="177">
        <f t="shared" si="1213"/>
        <v>0</v>
      </c>
      <c r="AA566" s="177">
        <f t="shared" si="1209"/>
        <v>0</v>
      </c>
      <c r="AB566" s="177">
        <f t="shared" si="1209"/>
        <v>1166708.9233333331</v>
      </c>
      <c r="AC566" s="177">
        <f t="shared" si="1209"/>
        <v>486582</v>
      </c>
      <c r="AD566" s="177">
        <f t="shared" si="1209"/>
        <v>669349.755</v>
      </c>
      <c r="AE566" s="177">
        <f t="shared" si="1059"/>
        <v>2322640.6783333332</v>
      </c>
      <c r="AF566" s="177">
        <f t="shared" ref="AF566:AH566" si="1214">AF12+AF106+AF222+AF327+AF397+AF499+AF526+AF560</f>
        <v>326642.375</v>
      </c>
      <c r="AG566" s="177">
        <f t="shared" si="1214"/>
        <v>240243.75</v>
      </c>
      <c r="AH566" s="177">
        <f t="shared" si="1214"/>
        <v>395981.2583333333</v>
      </c>
      <c r="AI566" s="177">
        <f t="shared" si="1060"/>
        <v>962867.3833333333</v>
      </c>
      <c r="AJ566" s="177">
        <f t="shared" ref="AJ566:AL566" si="1215">AJ12+AJ106+AJ222+AJ327+AJ397+AJ499+AJ526+AJ560</f>
        <v>216639.33333333334</v>
      </c>
      <c r="AK566" s="177">
        <f t="shared" si="1215"/>
        <v>829096.83599999989</v>
      </c>
      <c r="AL566" s="177">
        <f t="shared" si="1215"/>
        <v>112163.55</v>
      </c>
      <c r="AM566" s="177">
        <f t="shared" si="1061"/>
        <v>1157899.7193333332</v>
      </c>
      <c r="AN566" s="177">
        <f t="shared" ref="AN566:AP566" si="1216">AN12+AN106+AN222+AN327+AN397+AN499+AN526+AN560</f>
        <v>679274.8</v>
      </c>
      <c r="AO566" s="177">
        <f t="shared" si="1216"/>
        <v>19416.3</v>
      </c>
      <c r="AP566" s="177">
        <f t="shared" si="1216"/>
        <v>0</v>
      </c>
      <c r="AQ566" s="177">
        <f t="shared" si="1062"/>
        <v>698691.10000000009</v>
      </c>
      <c r="AR566" s="177">
        <f t="shared" si="1063"/>
        <v>5142098.8809999991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E17" sqref="E17"/>
    </sheetView>
  </sheetViews>
  <sheetFormatPr baseColWidth="10" defaultColWidth="11.42578125" defaultRowHeight="15" x14ac:dyDescent="0.25"/>
  <cols>
    <col min="1" max="2" width="21.7109375" customWidth="1"/>
    <col min="3" max="3" width="27.42578125" customWidth="1"/>
    <col min="4" max="4" width="27.42578125" style="425" customWidth="1"/>
    <col min="5" max="7" width="27.42578125" customWidth="1"/>
    <col min="8" max="8" width="15.28515625" customWidth="1"/>
    <col min="9" max="9" width="13.710937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20" width="14.140625" customWidth="1"/>
    <col min="21" max="21" width="17" customWidth="1"/>
  </cols>
  <sheetData>
    <row r="1" spans="1:23" ht="18.75" x14ac:dyDescent="0.25">
      <c r="A1" s="425"/>
      <c r="B1" s="263"/>
      <c r="C1" s="263"/>
      <c r="D1" s="263"/>
      <c r="E1" s="263"/>
      <c r="F1" s="263"/>
      <c r="G1" s="263"/>
      <c r="H1" s="263" t="s">
        <v>1517</v>
      </c>
      <c r="J1" s="425"/>
      <c r="K1" s="263"/>
      <c r="L1" s="263"/>
      <c r="M1" s="263"/>
      <c r="N1" s="263"/>
      <c r="O1" s="263"/>
      <c r="P1" s="470" t="s">
        <v>1518</v>
      </c>
      <c r="Q1" s="470" t="s">
        <v>1519</v>
      </c>
      <c r="R1" s="470" t="s">
        <v>1520</v>
      </c>
      <c r="S1" s="470" t="s">
        <v>1521</v>
      </c>
      <c r="T1" s="470" t="s">
        <v>1522</v>
      </c>
      <c r="U1" s="470" t="s">
        <v>1523</v>
      </c>
      <c r="V1" s="470" t="s">
        <v>1524</v>
      </c>
      <c r="W1" s="470" t="s">
        <v>1525</v>
      </c>
    </row>
    <row r="2" spans="1:23" ht="18.75" x14ac:dyDescent="0.25">
      <c r="A2" s="249" t="s">
        <v>1442</v>
      </c>
      <c r="B2" s="263"/>
      <c r="C2" s="263"/>
      <c r="D2" s="263"/>
      <c r="E2" s="263"/>
      <c r="F2" s="263"/>
      <c r="G2" s="263"/>
      <c r="H2" s="263"/>
      <c r="J2" s="425"/>
      <c r="K2" s="263"/>
      <c r="L2" s="263"/>
      <c r="M2" s="263"/>
      <c r="N2" s="263"/>
      <c r="O2" s="263"/>
      <c r="P2" s="263"/>
      <c r="Q2" s="263"/>
      <c r="R2" s="263"/>
      <c r="S2" s="263"/>
      <c r="T2" s="263"/>
      <c r="U2" s="263"/>
      <c r="V2" s="425"/>
      <c r="W2" s="425"/>
    </row>
    <row r="3" spans="1:23" x14ac:dyDescent="0.25">
      <c r="A3" s="605" t="s">
        <v>1526</v>
      </c>
      <c r="B3" s="605"/>
      <c r="C3" s="605"/>
      <c r="D3" s="605"/>
      <c r="E3" s="605"/>
      <c r="F3" s="605"/>
      <c r="G3" s="605"/>
      <c r="H3" s="605"/>
      <c r="I3" s="605"/>
      <c r="J3" s="605"/>
      <c r="K3" s="605"/>
      <c r="L3" s="605"/>
      <c r="M3" s="605"/>
      <c r="N3" s="605"/>
      <c r="O3" s="605"/>
      <c r="P3" s="605"/>
      <c r="Q3" s="605"/>
      <c r="R3" s="605"/>
      <c r="S3" s="605"/>
      <c r="T3" s="605"/>
      <c r="U3" s="605"/>
      <c r="V3" s="425"/>
      <c r="W3" s="425"/>
    </row>
    <row r="4" spans="1:23" s="338" customFormat="1" x14ac:dyDescent="0.25">
      <c r="A4" s="346" t="s">
        <v>1527</v>
      </c>
      <c r="B4" s="478"/>
      <c r="C4" s="478"/>
      <c r="D4" s="478"/>
      <c r="E4" s="478"/>
      <c r="F4" s="478"/>
      <c r="G4" s="478"/>
      <c r="H4" s="478"/>
      <c r="I4" s="478"/>
      <c r="J4" s="478"/>
      <c r="K4" s="478"/>
      <c r="L4" s="478"/>
      <c r="M4" s="478"/>
      <c r="N4" s="478"/>
      <c r="O4" s="478"/>
      <c r="P4" s="478"/>
      <c r="Q4" s="478"/>
      <c r="R4" s="478"/>
      <c r="S4" s="478"/>
      <c r="T4" s="478"/>
      <c r="U4" s="478"/>
      <c r="V4" s="425"/>
      <c r="W4" s="425"/>
    </row>
    <row r="5" spans="1:23" x14ac:dyDescent="0.25">
      <c r="A5" s="294" t="s">
        <v>1528</v>
      </c>
      <c r="B5" s="249"/>
      <c r="C5" s="249"/>
      <c r="D5" s="249"/>
      <c r="E5" s="249"/>
      <c r="F5" s="249"/>
      <c r="G5" s="249"/>
      <c r="H5" s="249"/>
      <c r="I5" s="249"/>
      <c r="J5" s="249"/>
      <c r="K5" s="249"/>
      <c r="L5" s="249"/>
      <c r="M5" s="249"/>
      <c r="N5" s="249"/>
      <c r="O5" s="249"/>
      <c r="P5" s="249"/>
      <c r="Q5" s="249"/>
      <c r="R5" s="249"/>
      <c r="S5" s="249"/>
      <c r="T5" s="249"/>
      <c r="U5" s="249"/>
      <c r="V5" s="425"/>
      <c r="W5" s="425"/>
    </row>
    <row r="6" spans="1:23" ht="15" customHeight="1" x14ac:dyDescent="0.25">
      <c r="A6" s="550" t="s">
        <v>1348</v>
      </c>
      <c r="B6" s="552" t="s">
        <v>1349</v>
      </c>
      <c r="C6" s="562" t="s">
        <v>1350</v>
      </c>
      <c r="D6" s="562" t="s">
        <v>1351</v>
      </c>
      <c r="E6" s="562" t="s">
        <v>1352</v>
      </c>
      <c r="F6" s="562" t="s">
        <v>1309</v>
      </c>
      <c r="G6" s="562" t="s">
        <v>1353</v>
      </c>
      <c r="H6" s="565" t="s">
        <v>1354</v>
      </c>
      <c r="I6" s="567"/>
      <c r="J6" s="567"/>
      <c r="K6" s="567"/>
      <c r="L6" s="567"/>
      <c r="M6" s="567"/>
      <c r="N6" s="567"/>
      <c r="O6" s="566"/>
      <c r="P6" s="571" t="s">
        <v>1355</v>
      </c>
      <c r="Q6" s="572"/>
      <c r="R6" s="552" t="s">
        <v>1356</v>
      </c>
      <c r="S6" s="552" t="s">
        <v>1357</v>
      </c>
      <c r="T6" s="552" t="s">
        <v>1358</v>
      </c>
      <c r="U6" s="568" t="s">
        <v>1359</v>
      </c>
      <c r="V6" s="425"/>
      <c r="W6" s="425"/>
    </row>
    <row r="7" spans="1:23" ht="15" customHeight="1" x14ac:dyDescent="0.25">
      <c r="A7" s="550"/>
      <c r="B7" s="550"/>
      <c r="C7" s="563"/>
      <c r="D7" s="563"/>
      <c r="E7" s="563"/>
      <c r="F7" s="563"/>
      <c r="G7" s="563"/>
      <c r="H7" s="565" t="s">
        <v>1360</v>
      </c>
      <c r="I7" s="566"/>
      <c r="J7" s="565" t="s">
        <v>1361</v>
      </c>
      <c r="K7" s="566"/>
      <c r="L7" s="565" t="s">
        <v>1362</v>
      </c>
      <c r="M7" s="566"/>
      <c r="N7" s="565" t="s">
        <v>1363</v>
      </c>
      <c r="O7" s="566"/>
      <c r="P7" s="573"/>
      <c r="Q7" s="574"/>
      <c r="R7" s="550"/>
      <c r="S7" s="550"/>
      <c r="T7" s="550"/>
      <c r="U7" s="569"/>
      <c r="V7" s="425"/>
      <c r="W7" s="425"/>
    </row>
    <row r="8" spans="1:23" ht="25.5" x14ac:dyDescent="0.25">
      <c r="A8" s="551"/>
      <c r="B8" s="551"/>
      <c r="C8" s="564"/>
      <c r="D8" s="564"/>
      <c r="E8" s="564"/>
      <c r="F8" s="564"/>
      <c r="G8" s="564"/>
      <c r="H8" s="406" t="s">
        <v>1364</v>
      </c>
      <c r="I8" s="406" t="s">
        <v>35</v>
      </c>
      <c r="J8" s="406" t="s">
        <v>1364</v>
      </c>
      <c r="K8" s="406" t="s">
        <v>35</v>
      </c>
      <c r="L8" s="406" t="s">
        <v>1364</v>
      </c>
      <c r="M8" s="406" t="s">
        <v>35</v>
      </c>
      <c r="N8" s="406" t="s">
        <v>1364</v>
      </c>
      <c r="O8" s="406" t="s">
        <v>35</v>
      </c>
      <c r="P8" s="406" t="s">
        <v>1364</v>
      </c>
      <c r="Q8" s="406" t="s">
        <v>35</v>
      </c>
      <c r="R8" s="551"/>
      <c r="S8" s="551"/>
      <c r="T8" s="551"/>
      <c r="U8" s="570"/>
      <c r="V8" s="425"/>
      <c r="W8" s="425"/>
    </row>
    <row r="9" spans="1:23" s="338" customFormat="1" ht="15.75" x14ac:dyDescent="0.25">
      <c r="A9" s="407"/>
      <c r="B9" s="408"/>
      <c r="C9" s="409"/>
      <c r="D9" s="409"/>
      <c r="E9" s="409"/>
      <c r="F9" s="410"/>
      <c r="G9" s="409"/>
      <c r="H9" s="411"/>
      <c r="I9" s="411"/>
      <c r="J9" s="411"/>
      <c r="K9" s="411"/>
      <c r="L9" s="411"/>
      <c r="M9" s="411"/>
      <c r="N9" s="411"/>
      <c r="O9" s="411"/>
      <c r="P9" s="411"/>
      <c r="Q9" s="411"/>
      <c r="R9" s="412"/>
      <c r="S9" s="412"/>
      <c r="T9" s="412"/>
      <c r="U9" s="413"/>
      <c r="V9" s="425"/>
      <c r="W9" s="425"/>
    </row>
    <row r="10" spans="1:23" ht="15.75" x14ac:dyDescent="0.25">
      <c r="A10" s="602" t="s">
        <v>1526</v>
      </c>
      <c r="B10" s="602" t="s">
        <v>1529</v>
      </c>
      <c r="C10" s="479"/>
      <c r="D10" s="479"/>
      <c r="E10" s="479"/>
      <c r="F10" s="479"/>
      <c r="G10" s="260"/>
      <c r="H10" s="260"/>
      <c r="I10" s="332"/>
      <c r="J10" s="260"/>
      <c r="K10" s="332"/>
      <c r="L10" s="260"/>
      <c r="M10" s="332"/>
      <c r="N10" s="260"/>
      <c r="O10" s="332"/>
      <c r="P10" s="369">
        <f>H10+J10+L10+N10</f>
        <v>0</v>
      </c>
      <c r="Q10" s="370">
        <f>I10+K10+M10+O10</f>
        <v>0</v>
      </c>
      <c r="R10" s="260"/>
      <c r="S10" s="260"/>
      <c r="T10" s="260"/>
      <c r="U10" s="260"/>
      <c r="V10" s="425"/>
      <c r="W10" s="425"/>
    </row>
    <row r="11" spans="1:23" ht="15.75" x14ac:dyDescent="0.25">
      <c r="A11" s="603"/>
      <c r="B11" s="603"/>
      <c r="C11" s="479"/>
      <c r="D11" s="479"/>
      <c r="E11" s="479"/>
      <c r="F11" s="479"/>
      <c r="G11" s="260"/>
      <c r="H11" s="260"/>
      <c r="I11" s="332"/>
      <c r="J11" s="260"/>
      <c r="K11" s="332"/>
      <c r="L11" s="260"/>
      <c r="M11" s="332"/>
      <c r="N11" s="260"/>
      <c r="O11" s="332"/>
      <c r="P11" s="369">
        <f t="shared" ref="P11:P35" si="0">H11+J11+L11+N11</f>
        <v>0</v>
      </c>
      <c r="Q11" s="370">
        <f t="shared" ref="Q11:Q35" si="1">I11+K11+M11+O11</f>
        <v>0</v>
      </c>
      <c r="R11" s="260"/>
      <c r="S11" s="260"/>
      <c r="T11" s="260"/>
      <c r="U11" s="260"/>
      <c r="V11" s="425"/>
      <c r="W11" s="425"/>
    </row>
    <row r="12" spans="1:23" ht="15.75" x14ac:dyDescent="0.25">
      <c r="A12" s="603"/>
      <c r="B12" s="603"/>
      <c r="C12" s="479"/>
      <c r="D12" s="479"/>
      <c r="E12" s="479"/>
      <c r="F12" s="479"/>
      <c r="G12" s="260"/>
      <c r="H12" s="260"/>
      <c r="I12" s="332"/>
      <c r="J12" s="260"/>
      <c r="K12" s="332"/>
      <c r="L12" s="260"/>
      <c r="M12" s="332"/>
      <c r="N12" s="260"/>
      <c r="O12" s="332"/>
      <c r="P12" s="369">
        <f t="shared" si="0"/>
        <v>0</v>
      </c>
      <c r="Q12" s="370">
        <f t="shared" si="1"/>
        <v>0</v>
      </c>
      <c r="R12" s="260"/>
      <c r="S12" s="260"/>
      <c r="T12" s="260"/>
      <c r="U12" s="260"/>
      <c r="V12" s="425"/>
      <c r="W12" s="425"/>
    </row>
    <row r="13" spans="1:23" ht="15.75" x14ac:dyDescent="0.25">
      <c r="A13" s="603"/>
      <c r="B13" s="603"/>
      <c r="C13" s="479"/>
      <c r="D13" s="479"/>
      <c r="E13" s="479"/>
      <c r="F13" s="479"/>
      <c r="G13" s="260"/>
      <c r="H13" s="260"/>
      <c r="I13" s="332"/>
      <c r="J13" s="260"/>
      <c r="K13" s="332"/>
      <c r="L13" s="260"/>
      <c r="M13" s="332"/>
      <c r="N13" s="260"/>
      <c r="O13" s="332"/>
      <c r="P13" s="369">
        <f t="shared" si="0"/>
        <v>0</v>
      </c>
      <c r="Q13" s="370">
        <f t="shared" si="1"/>
        <v>0</v>
      </c>
      <c r="R13" s="260"/>
      <c r="S13" s="260"/>
      <c r="T13" s="260"/>
      <c r="U13" s="260"/>
      <c r="V13" s="425"/>
      <c r="W13" s="425"/>
    </row>
    <row r="14" spans="1:23" ht="15.75" x14ac:dyDescent="0.25">
      <c r="A14" s="603"/>
      <c r="B14" s="603"/>
      <c r="C14" s="479"/>
      <c r="D14" s="479"/>
      <c r="E14" s="479"/>
      <c r="F14" s="479"/>
      <c r="G14" s="260"/>
      <c r="H14" s="260"/>
      <c r="I14" s="332"/>
      <c r="J14" s="260"/>
      <c r="K14" s="332"/>
      <c r="L14" s="260"/>
      <c r="M14" s="332"/>
      <c r="N14" s="260"/>
      <c r="O14" s="332"/>
      <c r="P14" s="369">
        <f t="shared" si="0"/>
        <v>0</v>
      </c>
      <c r="Q14" s="370">
        <f t="shared" si="1"/>
        <v>0</v>
      </c>
      <c r="R14" s="260"/>
      <c r="S14" s="260"/>
      <c r="T14" s="260"/>
      <c r="U14" s="260"/>
      <c r="V14" s="425"/>
      <c r="W14" s="425"/>
    </row>
    <row r="15" spans="1:23" ht="15.75" x14ac:dyDescent="0.25">
      <c r="A15" s="604"/>
      <c r="B15" s="604"/>
      <c r="C15" s="479"/>
      <c r="D15" s="479"/>
      <c r="E15" s="479"/>
      <c r="F15" s="479"/>
      <c r="G15" s="260"/>
      <c r="H15" s="260"/>
      <c r="I15" s="332"/>
      <c r="J15" s="260"/>
      <c r="K15" s="332"/>
      <c r="L15" s="260"/>
      <c r="M15" s="332"/>
      <c r="N15" s="260"/>
      <c r="O15" s="332"/>
      <c r="P15" s="369">
        <f t="shared" si="0"/>
        <v>0</v>
      </c>
      <c r="Q15" s="370">
        <f t="shared" si="1"/>
        <v>0</v>
      </c>
      <c r="R15" s="260"/>
      <c r="S15" s="260"/>
      <c r="T15" s="260"/>
      <c r="U15" s="333"/>
      <c r="V15" s="425"/>
      <c r="W15" s="425"/>
    </row>
    <row r="16" spans="1:23" ht="15.75" customHeight="1" x14ac:dyDescent="0.25">
      <c r="A16" s="602" t="s">
        <v>1527</v>
      </c>
      <c r="B16" s="602" t="s">
        <v>1530</v>
      </c>
      <c r="C16" s="479"/>
      <c r="D16" s="479"/>
      <c r="E16" s="479"/>
      <c r="F16" s="479"/>
      <c r="G16" s="260"/>
      <c r="H16" s="260"/>
      <c r="I16" s="332"/>
      <c r="J16" s="260"/>
      <c r="K16" s="332"/>
      <c r="L16" s="334"/>
      <c r="M16" s="332"/>
      <c r="N16" s="260"/>
      <c r="O16" s="332"/>
      <c r="P16" s="369">
        <f t="shared" si="0"/>
        <v>0</v>
      </c>
      <c r="Q16" s="370">
        <f t="shared" si="1"/>
        <v>0</v>
      </c>
      <c r="R16" s="260"/>
      <c r="S16" s="260"/>
      <c r="T16" s="260"/>
      <c r="U16" s="260"/>
      <c r="V16" s="425"/>
      <c r="W16" s="425"/>
    </row>
    <row r="17" spans="1:21" ht="15.75" x14ac:dyDescent="0.25">
      <c r="A17" s="603"/>
      <c r="B17" s="603"/>
      <c r="C17" s="479"/>
      <c r="D17" s="479"/>
      <c r="E17" s="479"/>
      <c r="F17" s="479"/>
      <c r="G17" s="260"/>
      <c r="H17" s="260"/>
      <c r="I17" s="332"/>
      <c r="J17" s="260"/>
      <c r="K17" s="332"/>
      <c r="L17" s="334"/>
      <c r="M17" s="332"/>
      <c r="N17" s="260"/>
      <c r="O17" s="332"/>
      <c r="P17" s="369">
        <f t="shared" si="0"/>
        <v>0</v>
      </c>
      <c r="Q17" s="370">
        <f t="shared" si="1"/>
        <v>0</v>
      </c>
      <c r="R17" s="260"/>
      <c r="S17" s="260"/>
      <c r="T17" s="260"/>
      <c r="U17" s="260"/>
    </row>
    <row r="18" spans="1:21" ht="15.75" x14ac:dyDescent="0.25">
      <c r="A18" s="603"/>
      <c r="B18" s="603"/>
      <c r="C18" s="479"/>
      <c r="D18" s="479"/>
      <c r="E18" s="479"/>
      <c r="F18" s="479"/>
      <c r="G18" s="260"/>
      <c r="H18" s="260"/>
      <c r="I18" s="332"/>
      <c r="J18" s="260"/>
      <c r="K18" s="332"/>
      <c r="L18" s="334"/>
      <c r="M18" s="332"/>
      <c r="N18" s="260"/>
      <c r="O18" s="332"/>
      <c r="P18" s="369">
        <f t="shared" si="0"/>
        <v>0</v>
      </c>
      <c r="Q18" s="370">
        <f t="shared" si="1"/>
        <v>0</v>
      </c>
      <c r="R18" s="260"/>
      <c r="S18" s="260"/>
      <c r="T18" s="260"/>
      <c r="U18" s="260"/>
    </row>
    <row r="19" spans="1:21" ht="15.75" x14ac:dyDescent="0.25">
      <c r="A19" s="603"/>
      <c r="B19" s="603"/>
      <c r="C19" s="479"/>
      <c r="D19" s="479"/>
      <c r="E19" s="479"/>
      <c r="F19" s="479"/>
      <c r="G19" s="260"/>
      <c r="H19" s="260"/>
      <c r="I19" s="332"/>
      <c r="J19" s="260"/>
      <c r="K19" s="332"/>
      <c r="L19" s="334"/>
      <c r="M19" s="332"/>
      <c r="N19" s="260"/>
      <c r="O19" s="332"/>
      <c r="P19" s="369">
        <f t="shared" si="0"/>
        <v>0</v>
      </c>
      <c r="Q19" s="370">
        <f t="shared" si="1"/>
        <v>0</v>
      </c>
      <c r="R19" s="260"/>
      <c r="S19" s="260"/>
      <c r="T19" s="260"/>
      <c r="U19" s="260"/>
    </row>
    <row r="20" spans="1:21" ht="15.75" x14ac:dyDescent="0.25">
      <c r="A20" s="603"/>
      <c r="B20" s="603"/>
      <c r="C20" s="479"/>
      <c r="D20" s="479"/>
      <c r="E20" s="479"/>
      <c r="F20" s="479"/>
      <c r="G20" s="260"/>
      <c r="H20" s="260"/>
      <c r="I20" s="332"/>
      <c r="J20" s="260"/>
      <c r="K20" s="332"/>
      <c r="L20" s="260"/>
      <c r="M20" s="332"/>
      <c r="N20" s="260"/>
      <c r="O20" s="332"/>
      <c r="P20" s="369">
        <f t="shared" si="0"/>
        <v>0</v>
      </c>
      <c r="Q20" s="370">
        <f t="shared" si="1"/>
        <v>0</v>
      </c>
      <c r="R20" s="260"/>
      <c r="S20" s="260"/>
      <c r="T20" s="260"/>
      <c r="U20" s="335"/>
    </row>
    <row r="21" spans="1:21" s="338" customFormat="1" ht="15.75" x14ac:dyDescent="0.25">
      <c r="A21" s="603"/>
      <c r="B21" s="603"/>
      <c r="C21" s="479"/>
      <c r="D21" s="479"/>
      <c r="E21" s="479"/>
      <c r="F21" s="479"/>
      <c r="G21" s="260"/>
      <c r="H21" s="260"/>
      <c r="I21" s="332"/>
      <c r="J21" s="260"/>
      <c r="K21" s="332"/>
      <c r="L21" s="260"/>
      <c r="M21" s="332"/>
      <c r="N21" s="260"/>
      <c r="O21" s="332"/>
      <c r="P21" s="369">
        <f t="shared" si="0"/>
        <v>0</v>
      </c>
      <c r="Q21" s="370">
        <f t="shared" si="1"/>
        <v>0</v>
      </c>
      <c r="R21" s="260"/>
      <c r="S21" s="260"/>
      <c r="T21" s="260"/>
      <c r="U21" s="335"/>
    </row>
    <row r="22" spans="1:21" s="338" customFormat="1" ht="15.75" x14ac:dyDescent="0.25">
      <c r="A22" s="603"/>
      <c r="B22" s="603"/>
      <c r="C22" s="479"/>
      <c r="D22" s="479"/>
      <c r="E22" s="479"/>
      <c r="F22" s="479"/>
      <c r="G22" s="260"/>
      <c r="H22" s="260"/>
      <c r="I22" s="332"/>
      <c r="J22" s="260"/>
      <c r="K22" s="332"/>
      <c r="L22" s="260"/>
      <c r="M22" s="332"/>
      <c r="N22" s="260"/>
      <c r="O22" s="332"/>
      <c r="P22" s="369">
        <f t="shared" si="0"/>
        <v>0</v>
      </c>
      <c r="Q22" s="370">
        <f t="shared" si="1"/>
        <v>0</v>
      </c>
      <c r="R22" s="260"/>
      <c r="S22" s="260"/>
      <c r="T22" s="260"/>
      <c r="U22" s="335"/>
    </row>
    <row r="23" spans="1:21" s="338" customFormat="1" ht="15.75" x14ac:dyDescent="0.25">
      <c r="A23" s="603"/>
      <c r="B23" s="603"/>
      <c r="C23" s="479"/>
      <c r="D23" s="479"/>
      <c r="E23" s="479"/>
      <c r="F23" s="479"/>
      <c r="G23" s="260"/>
      <c r="H23" s="260"/>
      <c r="I23" s="332"/>
      <c r="J23" s="260"/>
      <c r="K23" s="332"/>
      <c r="L23" s="260"/>
      <c r="M23" s="332"/>
      <c r="N23" s="260"/>
      <c r="O23" s="332"/>
      <c r="P23" s="369">
        <f t="shared" si="0"/>
        <v>0</v>
      </c>
      <c r="Q23" s="370">
        <f t="shared" si="1"/>
        <v>0</v>
      </c>
      <c r="R23" s="260"/>
      <c r="S23" s="260"/>
      <c r="T23" s="260"/>
      <c r="U23" s="335"/>
    </row>
    <row r="24" spans="1:21" s="338" customFormat="1" ht="15.75" x14ac:dyDescent="0.25">
      <c r="A24" s="603"/>
      <c r="B24" s="603"/>
      <c r="C24" s="479"/>
      <c r="D24" s="479"/>
      <c r="E24" s="479"/>
      <c r="F24" s="479"/>
      <c r="G24" s="260"/>
      <c r="H24" s="260"/>
      <c r="I24" s="332"/>
      <c r="J24" s="260"/>
      <c r="K24" s="332"/>
      <c r="L24" s="260"/>
      <c r="M24" s="332"/>
      <c r="N24" s="260"/>
      <c r="O24" s="332"/>
      <c r="P24" s="369">
        <f t="shared" si="0"/>
        <v>0</v>
      </c>
      <c r="Q24" s="370">
        <f t="shared" si="1"/>
        <v>0</v>
      </c>
      <c r="R24" s="260"/>
      <c r="S24" s="260"/>
      <c r="T24" s="260"/>
      <c r="U24" s="335"/>
    </row>
    <row r="25" spans="1:21" s="338" customFormat="1" ht="15.75" x14ac:dyDescent="0.25">
      <c r="A25" s="606" t="s">
        <v>1528</v>
      </c>
      <c r="B25" s="606" t="s">
        <v>1531</v>
      </c>
      <c r="C25" s="479"/>
      <c r="D25" s="479"/>
      <c r="E25" s="479"/>
      <c r="F25" s="479"/>
      <c r="G25" s="260"/>
      <c r="H25" s="260"/>
      <c r="I25" s="332"/>
      <c r="J25" s="260"/>
      <c r="K25" s="332"/>
      <c r="L25" s="260"/>
      <c r="M25" s="332"/>
      <c r="N25" s="260"/>
      <c r="O25" s="332"/>
      <c r="P25" s="369">
        <f t="shared" si="0"/>
        <v>0</v>
      </c>
      <c r="Q25" s="370">
        <f t="shared" si="1"/>
        <v>0</v>
      </c>
      <c r="R25" s="260"/>
      <c r="S25" s="260"/>
      <c r="T25" s="260"/>
      <c r="U25" s="335"/>
    </row>
    <row r="26" spans="1:21" s="338" customFormat="1" ht="15.75" x14ac:dyDescent="0.25">
      <c r="A26" s="606"/>
      <c r="B26" s="606"/>
      <c r="C26" s="479"/>
      <c r="D26" s="479"/>
      <c r="E26" s="479"/>
      <c r="F26" s="479"/>
      <c r="G26" s="260"/>
      <c r="H26" s="260"/>
      <c r="I26" s="332"/>
      <c r="J26" s="260"/>
      <c r="K26" s="332"/>
      <c r="L26" s="260"/>
      <c r="M26" s="332"/>
      <c r="N26" s="260"/>
      <c r="O26" s="332"/>
      <c r="P26" s="369">
        <f t="shared" si="0"/>
        <v>0</v>
      </c>
      <c r="Q26" s="370">
        <f t="shared" si="1"/>
        <v>0</v>
      </c>
      <c r="R26" s="260"/>
      <c r="S26" s="260"/>
      <c r="T26" s="260"/>
      <c r="U26" s="335"/>
    </row>
    <row r="27" spans="1:21" s="338" customFormat="1" ht="15.75" x14ac:dyDescent="0.25">
      <c r="A27" s="606"/>
      <c r="B27" s="606"/>
      <c r="C27" s="479"/>
      <c r="D27" s="479"/>
      <c r="E27" s="479"/>
      <c r="F27" s="479"/>
      <c r="G27" s="260"/>
      <c r="H27" s="260"/>
      <c r="I27" s="332"/>
      <c r="J27" s="260"/>
      <c r="K27" s="332"/>
      <c r="L27" s="260"/>
      <c r="M27" s="332"/>
      <c r="N27" s="260"/>
      <c r="O27" s="332"/>
      <c r="P27" s="369">
        <f t="shared" si="0"/>
        <v>0</v>
      </c>
      <c r="Q27" s="370">
        <f t="shared" si="1"/>
        <v>0</v>
      </c>
      <c r="R27" s="260"/>
      <c r="S27" s="260"/>
      <c r="T27" s="260"/>
      <c r="U27" s="335"/>
    </row>
    <row r="28" spans="1:21" s="338" customFormat="1" ht="15.75" x14ac:dyDescent="0.25">
      <c r="A28" s="606"/>
      <c r="B28" s="606"/>
      <c r="C28" s="479"/>
      <c r="D28" s="479"/>
      <c r="E28" s="479"/>
      <c r="F28" s="479"/>
      <c r="G28" s="260"/>
      <c r="H28" s="260"/>
      <c r="I28" s="332"/>
      <c r="J28" s="260"/>
      <c r="K28" s="332"/>
      <c r="L28" s="260"/>
      <c r="M28" s="332"/>
      <c r="N28" s="260"/>
      <c r="O28" s="332"/>
      <c r="P28" s="369">
        <f t="shared" si="0"/>
        <v>0</v>
      </c>
      <c r="Q28" s="370">
        <f t="shared" si="1"/>
        <v>0</v>
      </c>
      <c r="R28" s="260"/>
      <c r="S28" s="260"/>
      <c r="T28" s="260"/>
      <c r="U28" s="335"/>
    </row>
    <row r="29" spans="1:21" s="338" customFormat="1" ht="15.75" x14ac:dyDescent="0.25">
      <c r="A29" s="606"/>
      <c r="B29" s="606"/>
      <c r="C29" s="479"/>
      <c r="D29" s="479"/>
      <c r="E29" s="479"/>
      <c r="F29" s="479"/>
      <c r="G29" s="260"/>
      <c r="H29" s="260"/>
      <c r="I29" s="332"/>
      <c r="J29" s="260"/>
      <c r="K29" s="332"/>
      <c r="L29" s="260"/>
      <c r="M29" s="332"/>
      <c r="N29" s="260"/>
      <c r="O29" s="332"/>
      <c r="P29" s="369">
        <f t="shared" si="0"/>
        <v>0</v>
      </c>
      <c r="Q29" s="370">
        <f t="shared" si="1"/>
        <v>0</v>
      </c>
      <c r="R29" s="260"/>
      <c r="S29" s="260"/>
      <c r="T29" s="260"/>
      <c r="U29" s="335"/>
    </row>
    <row r="30" spans="1:21" s="338" customFormat="1" ht="15.75" x14ac:dyDescent="0.25">
      <c r="A30" s="606"/>
      <c r="B30" s="606"/>
      <c r="C30" s="479"/>
      <c r="D30" s="479"/>
      <c r="E30" s="479"/>
      <c r="F30" s="479"/>
      <c r="G30" s="260"/>
      <c r="H30" s="260"/>
      <c r="I30" s="332"/>
      <c r="J30" s="260"/>
      <c r="K30" s="332"/>
      <c r="L30" s="260"/>
      <c r="M30" s="332"/>
      <c r="N30" s="260"/>
      <c r="O30" s="332"/>
      <c r="P30" s="369">
        <f t="shared" si="0"/>
        <v>0</v>
      </c>
      <c r="Q30" s="370">
        <f t="shared" si="1"/>
        <v>0</v>
      </c>
      <c r="R30" s="260"/>
      <c r="S30" s="260"/>
      <c r="T30" s="260"/>
      <c r="U30" s="335"/>
    </row>
    <row r="31" spans="1:21" s="338" customFormat="1" ht="15.75" x14ac:dyDescent="0.25">
      <c r="A31" s="606"/>
      <c r="B31" s="606"/>
      <c r="C31" s="479"/>
      <c r="D31" s="479"/>
      <c r="E31" s="479"/>
      <c r="F31" s="479"/>
      <c r="G31" s="260"/>
      <c r="H31" s="260"/>
      <c r="I31" s="332"/>
      <c r="J31" s="260"/>
      <c r="K31" s="332"/>
      <c r="L31" s="260"/>
      <c r="M31" s="332"/>
      <c r="N31" s="260"/>
      <c r="O31" s="332"/>
      <c r="P31" s="369">
        <f t="shared" si="0"/>
        <v>0</v>
      </c>
      <c r="Q31" s="370">
        <f t="shared" si="1"/>
        <v>0</v>
      </c>
      <c r="R31" s="260"/>
      <c r="S31" s="260"/>
      <c r="T31" s="260"/>
      <c r="U31" s="335"/>
    </row>
    <row r="32" spans="1:21" s="338" customFormat="1" ht="15.75" x14ac:dyDescent="0.25">
      <c r="A32" s="606"/>
      <c r="B32" s="606"/>
      <c r="C32" s="479"/>
      <c r="D32" s="479"/>
      <c r="E32" s="479"/>
      <c r="F32" s="479"/>
      <c r="G32" s="260"/>
      <c r="H32" s="260"/>
      <c r="I32" s="332"/>
      <c r="J32" s="260"/>
      <c r="K32" s="332"/>
      <c r="L32" s="260"/>
      <c r="M32" s="332"/>
      <c r="N32" s="260"/>
      <c r="O32" s="332"/>
      <c r="P32" s="369">
        <f t="shared" si="0"/>
        <v>0</v>
      </c>
      <c r="Q32" s="370">
        <f t="shared" si="1"/>
        <v>0</v>
      </c>
      <c r="R32" s="260"/>
      <c r="S32" s="260"/>
      <c r="T32" s="260"/>
      <c r="U32" s="335"/>
    </row>
    <row r="33" spans="1:21" s="338" customFormat="1" ht="15.75" x14ac:dyDescent="0.25">
      <c r="A33" s="606"/>
      <c r="B33" s="606"/>
      <c r="C33" s="479"/>
      <c r="D33" s="479"/>
      <c r="E33" s="479"/>
      <c r="F33" s="479"/>
      <c r="G33" s="260"/>
      <c r="H33" s="260"/>
      <c r="I33" s="332"/>
      <c r="J33" s="260"/>
      <c r="K33" s="332"/>
      <c r="L33" s="260"/>
      <c r="M33" s="332"/>
      <c r="N33" s="260"/>
      <c r="O33" s="332"/>
      <c r="P33" s="369">
        <f t="shared" si="0"/>
        <v>0</v>
      </c>
      <c r="Q33" s="370">
        <f t="shared" si="1"/>
        <v>0</v>
      </c>
      <c r="R33" s="260"/>
      <c r="S33" s="260"/>
      <c r="T33" s="260"/>
      <c r="U33" s="335"/>
    </row>
    <row r="34" spans="1:21" s="338" customFormat="1" ht="15.75" x14ac:dyDescent="0.25">
      <c r="A34" s="606"/>
      <c r="B34" s="606"/>
      <c r="C34" s="479"/>
      <c r="D34" s="479"/>
      <c r="E34" s="479"/>
      <c r="F34" s="479"/>
      <c r="G34" s="260"/>
      <c r="H34" s="260"/>
      <c r="I34" s="332"/>
      <c r="J34" s="260"/>
      <c r="K34" s="332"/>
      <c r="L34" s="260"/>
      <c r="M34" s="332"/>
      <c r="N34" s="260"/>
      <c r="O34" s="332"/>
      <c r="P34" s="369">
        <f t="shared" si="0"/>
        <v>0</v>
      </c>
      <c r="Q34" s="370">
        <f t="shared" si="1"/>
        <v>0</v>
      </c>
      <c r="R34" s="260"/>
      <c r="S34" s="260"/>
      <c r="T34" s="260"/>
      <c r="U34" s="335"/>
    </row>
    <row r="35" spans="1:21" ht="15.75" x14ac:dyDescent="0.25">
      <c r="A35" s="606"/>
      <c r="B35" s="606"/>
      <c r="C35" s="479"/>
      <c r="D35" s="479"/>
      <c r="E35" s="479"/>
      <c r="F35" s="479"/>
      <c r="G35" s="260"/>
      <c r="H35" s="260"/>
      <c r="I35" s="332"/>
      <c r="J35" s="260"/>
      <c r="K35" s="332"/>
      <c r="L35" s="260"/>
      <c r="M35" s="332"/>
      <c r="N35" s="260"/>
      <c r="O35" s="332"/>
      <c r="P35" s="369">
        <f t="shared" si="0"/>
        <v>0</v>
      </c>
      <c r="Q35" s="370">
        <f t="shared" si="1"/>
        <v>0</v>
      </c>
      <c r="R35" s="260"/>
      <c r="S35" s="260"/>
      <c r="T35" s="260"/>
      <c r="U35" s="260"/>
    </row>
    <row r="36" spans="1:21" ht="15.75" x14ac:dyDescent="0.25">
      <c r="A36" s="271"/>
      <c r="B36" s="272"/>
      <c r="C36" s="271" t="s">
        <v>1532</v>
      </c>
      <c r="D36" s="272"/>
      <c r="E36" s="272"/>
      <c r="F36" s="272"/>
      <c r="G36" s="273"/>
      <c r="H36" s="261">
        <f t="shared" ref="H36:Q36" si="2">SUM(H10:H35)</f>
        <v>0</v>
      </c>
      <c r="I36" s="262">
        <f t="shared" si="2"/>
        <v>0</v>
      </c>
      <c r="J36" s="261">
        <f t="shared" si="2"/>
        <v>0</v>
      </c>
      <c r="K36" s="262">
        <f t="shared" si="2"/>
        <v>0</v>
      </c>
      <c r="L36" s="261">
        <f t="shared" si="2"/>
        <v>0</v>
      </c>
      <c r="M36" s="262">
        <f t="shared" si="2"/>
        <v>0</v>
      </c>
      <c r="N36" s="261">
        <f t="shared" si="2"/>
        <v>0</v>
      </c>
      <c r="O36" s="262">
        <f t="shared" si="2"/>
        <v>0</v>
      </c>
      <c r="P36" s="262">
        <f t="shared" si="2"/>
        <v>0</v>
      </c>
      <c r="Q36" s="262">
        <f t="shared" si="2"/>
        <v>0</v>
      </c>
      <c r="R36" s="243"/>
      <c r="S36" s="243"/>
      <c r="T36" s="243"/>
      <c r="U36" s="243"/>
    </row>
    <row r="39" spans="1:21" x14ac:dyDescent="0.25">
      <c r="A39" s="425"/>
      <c r="B39" s="425"/>
      <c r="C39" s="425"/>
      <c r="E39" s="425"/>
      <c r="F39" s="425"/>
      <c r="G39" s="425"/>
      <c r="H39" s="425"/>
      <c r="J39" s="425"/>
      <c r="L39" s="425"/>
      <c r="N39" s="425"/>
      <c r="P39" s="425"/>
      <c r="R39" s="425"/>
      <c r="S39" s="425"/>
      <c r="T39" s="425"/>
      <c r="U39" s="425"/>
    </row>
    <row r="40" spans="1:21" x14ac:dyDescent="0.25">
      <c r="A40" s="425"/>
      <c r="B40" s="425"/>
      <c r="C40" s="425"/>
      <c r="E40" s="425"/>
      <c r="F40" s="425"/>
      <c r="G40" s="425"/>
      <c r="H40" s="425"/>
      <c r="J40" s="425"/>
      <c r="L40" s="425"/>
      <c r="N40" s="425"/>
      <c r="P40" s="425"/>
      <c r="R40" s="425"/>
      <c r="S40" s="425"/>
      <c r="T40" s="425"/>
      <c r="U40" s="425"/>
    </row>
    <row r="41" spans="1:21" x14ac:dyDescent="0.25">
      <c r="A41" s="425"/>
      <c r="B41" s="425"/>
      <c r="C41" s="425"/>
      <c r="E41" s="425"/>
      <c r="F41" s="425"/>
      <c r="G41" s="425"/>
      <c r="H41" s="425"/>
      <c r="J41" s="425"/>
      <c r="L41" s="425"/>
      <c r="N41" s="425"/>
      <c r="P41" s="425"/>
      <c r="R41" s="425"/>
      <c r="S41" s="425"/>
      <c r="T41" s="425"/>
      <c r="U41" s="425"/>
    </row>
    <row r="42" spans="1:21" x14ac:dyDescent="0.25">
      <c r="A42" s="425"/>
      <c r="B42" s="425"/>
      <c r="C42" s="425"/>
      <c r="E42" s="425"/>
      <c r="F42" s="425"/>
      <c r="G42" s="425"/>
      <c r="H42" s="425"/>
      <c r="I42" s="425"/>
      <c r="J42" s="425"/>
      <c r="K42" s="425"/>
      <c r="L42" s="425"/>
      <c r="M42" s="425"/>
      <c r="N42" s="425"/>
      <c r="O42" s="425"/>
      <c r="P42" s="425"/>
      <c r="Q42" s="425"/>
      <c r="R42" s="425"/>
      <c r="S42" s="425"/>
      <c r="T42" s="425"/>
      <c r="U42" s="425"/>
    </row>
    <row r="43" spans="1:21" x14ac:dyDescent="0.25">
      <c r="A43" s="425"/>
      <c r="B43" s="425"/>
      <c r="C43" s="425"/>
      <c r="E43" s="425"/>
      <c r="F43" s="425"/>
      <c r="G43" s="425"/>
      <c r="H43" s="425"/>
      <c r="I43" s="425"/>
      <c r="J43" s="425"/>
      <c r="K43" s="425"/>
      <c r="L43" s="425"/>
      <c r="M43" s="425"/>
      <c r="N43" s="425"/>
      <c r="O43" s="425"/>
      <c r="P43" s="425"/>
      <c r="Q43" s="425"/>
      <c r="R43" s="425"/>
      <c r="S43" s="425"/>
      <c r="T43" s="425"/>
      <c r="U43" s="425"/>
    </row>
    <row r="44" spans="1:21" x14ac:dyDescent="0.25">
      <c r="A44" s="425"/>
      <c r="B44" s="425"/>
      <c r="C44" s="425"/>
      <c r="E44" s="425"/>
      <c r="F44" s="425"/>
      <c r="G44" s="425"/>
      <c r="H44" s="425"/>
      <c r="I44" s="425"/>
      <c r="J44" s="425"/>
      <c r="K44" s="425"/>
      <c r="L44" s="425"/>
      <c r="M44" s="425"/>
      <c r="N44" s="425"/>
      <c r="O44" s="425"/>
      <c r="P44" s="425"/>
      <c r="Q44" s="425"/>
      <c r="R44" s="425"/>
      <c r="S44" s="425"/>
      <c r="T44" s="425"/>
      <c r="U44" s="425"/>
    </row>
    <row r="45" spans="1:21" x14ac:dyDescent="0.25">
      <c r="A45" s="425"/>
      <c r="B45" s="425"/>
      <c r="C45" s="425"/>
      <c r="E45" s="425"/>
      <c r="F45" s="425"/>
      <c r="G45" s="425"/>
      <c r="H45" s="425"/>
      <c r="I45" s="425"/>
      <c r="J45" s="425"/>
      <c r="K45" s="425"/>
      <c r="L45" s="425"/>
      <c r="M45" s="425"/>
      <c r="N45" s="425"/>
      <c r="O45" s="425"/>
      <c r="P45" s="425"/>
      <c r="Q45" s="425"/>
      <c r="R45" s="425"/>
      <c r="S45" s="425"/>
      <c r="T45" s="425"/>
      <c r="U45" s="425"/>
    </row>
    <row r="46" spans="1:21" x14ac:dyDescent="0.25">
      <c r="A46" s="425"/>
      <c r="B46" s="425"/>
      <c r="C46" s="425"/>
      <c r="E46" s="425"/>
      <c r="F46" s="425"/>
      <c r="G46" s="425"/>
      <c r="H46" s="425"/>
      <c r="I46" s="425"/>
      <c r="J46" s="425"/>
      <c r="K46" s="425"/>
      <c r="L46" s="425"/>
      <c r="M46" s="425"/>
      <c r="N46" s="425"/>
      <c r="O46" s="425"/>
      <c r="P46" s="425"/>
      <c r="Q46" s="425"/>
      <c r="R46" s="425"/>
      <c r="S46" s="425"/>
      <c r="T46" s="425"/>
      <c r="U46" s="425"/>
    </row>
    <row r="47" spans="1:21" x14ac:dyDescent="0.25">
      <c r="A47" s="425"/>
      <c r="B47" s="425"/>
      <c r="C47" s="425"/>
      <c r="E47" s="425"/>
      <c r="F47" s="425"/>
      <c r="G47" s="425"/>
      <c r="H47" s="425"/>
      <c r="I47" s="425"/>
      <c r="J47" s="425"/>
      <c r="K47" s="425"/>
      <c r="L47" s="425"/>
      <c r="M47" s="425"/>
      <c r="N47" s="425"/>
      <c r="O47" s="425"/>
      <c r="P47" s="425"/>
      <c r="Q47" s="425"/>
      <c r="R47" s="425"/>
      <c r="S47" s="425"/>
      <c r="T47" s="425"/>
      <c r="U47" s="425"/>
    </row>
    <row r="48" spans="1:21" x14ac:dyDescent="0.25">
      <c r="A48" s="425"/>
      <c r="B48" s="425"/>
      <c r="C48" s="425"/>
      <c r="E48" s="425"/>
      <c r="F48" s="425"/>
      <c r="G48" s="425"/>
      <c r="H48" s="425"/>
      <c r="I48" s="425"/>
      <c r="J48" s="425"/>
      <c r="K48" s="425"/>
      <c r="L48" s="425"/>
      <c r="M48" s="425"/>
      <c r="N48" s="425"/>
      <c r="O48" s="425"/>
      <c r="P48" s="425"/>
      <c r="Q48" s="425"/>
      <c r="R48" s="425"/>
      <c r="S48" s="425"/>
      <c r="T48" s="425"/>
      <c r="U48" s="425"/>
    </row>
    <row r="49" spans="9:17" x14ac:dyDescent="0.25">
      <c r="I49" s="425"/>
      <c r="J49" s="425"/>
      <c r="K49" s="425"/>
      <c r="L49" s="425"/>
      <c r="M49" s="425"/>
      <c r="N49" s="425"/>
      <c r="O49" s="425"/>
      <c r="P49" s="425"/>
      <c r="Q49" s="425"/>
    </row>
    <row r="50" spans="9:17" x14ac:dyDescent="0.25">
      <c r="I50" s="425"/>
      <c r="J50" s="425"/>
      <c r="K50" s="425"/>
      <c r="L50" s="425"/>
      <c r="M50" s="425"/>
      <c r="N50" s="425"/>
      <c r="O50" s="425"/>
      <c r="P50" s="425"/>
      <c r="Q50" s="425"/>
    </row>
    <row r="51" spans="9:17" x14ac:dyDescent="0.25">
      <c r="I51" s="425"/>
      <c r="J51" s="425"/>
      <c r="K51" s="425"/>
      <c r="L51" s="425"/>
      <c r="M51" s="425"/>
      <c r="N51" s="425"/>
      <c r="O51" s="425"/>
      <c r="P51" s="425"/>
      <c r="Q51" s="425"/>
    </row>
    <row r="52" spans="9:17" x14ac:dyDescent="0.25">
      <c r="I52" s="425"/>
      <c r="J52" s="425"/>
      <c r="K52" s="425"/>
      <c r="L52" s="425"/>
      <c r="M52" s="425"/>
      <c r="N52" s="425"/>
      <c r="O52" s="425"/>
      <c r="P52" s="425"/>
      <c r="Q52" s="425"/>
    </row>
    <row r="53" spans="9:17" x14ac:dyDescent="0.25">
      <c r="I53" s="425"/>
      <c r="J53" s="425"/>
      <c r="K53" s="425"/>
      <c r="L53" s="425"/>
      <c r="M53" s="425"/>
      <c r="N53" s="425"/>
      <c r="O53" s="425"/>
      <c r="P53" s="425"/>
      <c r="Q53" s="425"/>
    </row>
    <row r="54" spans="9:17" x14ac:dyDescent="0.25">
      <c r="I54" s="425"/>
      <c r="J54" s="425"/>
      <c r="K54" s="425"/>
      <c r="L54" s="425"/>
      <c r="M54" s="425"/>
      <c r="N54" s="425"/>
      <c r="O54" s="425"/>
      <c r="P54" s="425"/>
      <c r="Q54" s="425"/>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sheetPr>
  <dimension ref="A1:AF64"/>
  <sheetViews>
    <sheetView zoomScale="60" zoomScaleNormal="60" workbookViewId="0">
      <pane ySplit="6" topLeftCell="A7" activePane="bottomLeft" state="frozen"/>
      <selection activeCell="A7" sqref="A7"/>
      <selection pane="bottomLeft" activeCell="C34" sqref="C34:C36"/>
    </sheetView>
  </sheetViews>
  <sheetFormatPr baseColWidth="10" defaultColWidth="11.42578125" defaultRowHeight="15" x14ac:dyDescent="0.25"/>
  <cols>
    <col min="1" max="1" width="21.7109375" style="338" customWidth="1"/>
    <col min="2" max="2" width="39.42578125" style="338" customWidth="1"/>
    <col min="3" max="3" width="27.42578125" style="338" customWidth="1"/>
    <col min="4" max="4" width="46.42578125" style="425" customWidth="1"/>
    <col min="5" max="5" width="36.85546875" style="338" customWidth="1"/>
    <col min="6" max="6" width="27.42578125" style="338" customWidth="1"/>
    <col min="7" max="7" width="43" style="338" customWidth="1"/>
    <col min="8" max="8" width="15.28515625" style="338" customWidth="1"/>
    <col min="9" max="9" width="21.85546875" style="220" customWidth="1"/>
    <col min="10" max="10" width="15.28515625" style="338" customWidth="1"/>
    <col min="11" max="11" width="18.85546875" style="220" customWidth="1"/>
    <col min="12" max="12" width="11.42578125" style="338"/>
    <col min="13" max="13" width="19.42578125" style="220" customWidth="1"/>
    <col min="14" max="14" width="11.42578125" style="338"/>
    <col min="15" max="15" width="20.140625" style="220" customWidth="1"/>
    <col min="16" max="16" width="15.28515625" style="338" customWidth="1"/>
    <col min="17" max="17" width="35.140625" style="220" customWidth="1"/>
    <col min="18" max="18" width="22.85546875" style="338" customWidth="1"/>
    <col min="19" max="19" width="29" style="338" customWidth="1"/>
    <col min="20" max="20" width="21.28515625" style="338" customWidth="1"/>
    <col min="21" max="21" width="23.85546875" style="338" customWidth="1"/>
    <col min="22" max="16384" width="11.42578125" style="338"/>
  </cols>
  <sheetData>
    <row r="1" spans="1:32" ht="18.75" x14ac:dyDescent="0.25">
      <c r="A1" s="425"/>
      <c r="B1" s="263"/>
      <c r="C1" s="263"/>
      <c r="D1" s="263"/>
      <c r="E1" s="263"/>
      <c r="F1" s="263"/>
      <c r="G1" s="263"/>
      <c r="H1" s="263" t="s">
        <v>1533</v>
      </c>
      <c r="J1" s="425"/>
      <c r="K1" s="263"/>
      <c r="L1" s="263"/>
      <c r="M1" s="470" t="s">
        <v>1534</v>
      </c>
      <c r="N1" s="470" t="s">
        <v>1535</v>
      </c>
      <c r="O1" s="470" t="s">
        <v>1536</v>
      </c>
      <c r="P1" s="470" t="s">
        <v>1537</v>
      </c>
      <c r="Q1" s="470" t="s">
        <v>1538</v>
      </c>
      <c r="R1" s="470" t="s">
        <v>1539</v>
      </c>
      <c r="S1" s="470" t="s">
        <v>1540</v>
      </c>
      <c r="T1" s="470" t="s">
        <v>1541</v>
      </c>
      <c r="U1" s="470" t="s">
        <v>1542</v>
      </c>
      <c r="V1" s="472" t="s">
        <v>1543</v>
      </c>
      <c r="W1" s="470" t="s">
        <v>1544</v>
      </c>
      <c r="X1" s="470" t="s">
        <v>1545</v>
      </c>
      <c r="Y1" s="470" t="s">
        <v>1546</v>
      </c>
      <c r="Z1" s="470" t="s">
        <v>1547</v>
      </c>
      <c r="AA1" s="470" t="s">
        <v>1548</v>
      </c>
      <c r="AB1" s="470" t="s">
        <v>1549</v>
      </c>
      <c r="AC1" s="470" t="s">
        <v>1550</v>
      </c>
      <c r="AD1" s="470" t="s">
        <v>1551</v>
      </c>
      <c r="AE1" s="470" t="s">
        <v>1552</v>
      </c>
      <c r="AF1" s="470" t="s">
        <v>1553</v>
      </c>
    </row>
    <row r="2" spans="1:32" ht="18.75" x14ac:dyDescent="0.25">
      <c r="A2" s="249" t="s">
        <v>1442</v>
      </c>
      <c r="B2" s="263"/>
      <c r="C2" s="263"/>
      <c r="D2" s="263"/>
      <c r="E2" s="263"/>
      <c r="F2" s="263"/>
      <c r="G2" s="263"/>
      <c r="H2" s="263"/>
      <c r="J2" s="425"/>
      <c r="K2" s="263"/>
      <c r="L2" s="263"/>
      <c r="M2" s="263"/>
      <c r="N2" s="263"/>
      <c r="O2" s="263"/>
      <c r="P2" s="263"/>
      <c r="Q2" s="263"/>
      <c r="R2" s="263"/>
      <c r="S2" s="263"/>
      <c r="T2" s="263"/>
      <c r="U2" s="263"/>
      <c r="V2" s="425"/>
      <c r="W2" s="425"/>
      <c r="X2" s="425"/>
      <c r="Y2" s="425"/>
      <c r="Z2" s="425"/>
      <c r="AA2" s="425"/>
      <c r="AB2" s="425"/>
      <c r="AC2" s="425"/>
      <c r="AD2" s="425"/>
      <c r="AE2" s="425"/>
      <c r="AF2" s="425"/>
    </row>
    <row r="3" spans="1:32" x14ac:dyDescent="0.25">
      <c r="A3" s="605" t="s">
        <v>1554</v>
      </c>
      <c r="B3" s="605"/>
      <c r="C3" s="605"/>
      <c r="D3" s="605"/>
      <c r="E3" s="605"/>
      <c r="F3" s="605"/>
      <c r="G3" s="605"/>
      <c r="H3" s="605"/>
      <c r="I3" s="605"/>
      <c r="J3" s="605"/>
      <c r="K3" s="605"/>
      <c r="L3" s="605"/>
      <c r="M3" s="605"/>
      <c r="N3" s="605"/>
      <c r="O3" s="605"/>
      <c r="P3" s="605"/>
      <c r="Q3" s="605"/>
      <c r="R3" s="605"/>
      <c r="S3" s="605"/>
      <c r="T3" s="605"/>
      <c r="U3" s="605"/>
      <c r="V3" s="425"/>
      <c r="W3" s="425"/>
      <c r="X3" s="425"/>
      <c r="Y3" s="425"/>
      <c r="Z3" s="425"/>
      <c r="AA3" s="425"/>
      <c r="AB3" s="425"/>
      <c r="AC3" s="425"/>
      <c r="AD3" s="425"/>
      <c r="AE3" s="425"/>
      <c r="AF3" s="425"/>
    </row>
    <row r="4" spans="1:32" ht="1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1356</v>
      </c>
      <c r="S4" s="552" t="s">
        <v>1357</v>
      </c>
      <c r="T4" s="552" t="s">
        <v>1358</v>
      </c>
      <c r="U4" s="568" t="s">
        <v>1359</v>
      </c>
      <c r="V4" s="425"/>
      <c r="W4" s="425"/>
      <c r="X4" s="425"/>
      <c r="Y4" s="425"/>
      <c r="Z4" s="425"/>
      <c r="AA4" s="425"/>
      <c r="AB4" s="425"/>
      <c r="AC4" s="425"/>
      <c r="AD4" s="425"/>
      <c r="AE4" s="425"/>
      <c r="AF4" s="425"/>
    </row>
    <row r="5" spans="1:32"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69"/>
      <c r="V5" s="425"/>
      <c r="W5" s="425"/>
      <c r="X5" s="425"/>
      <c r="Y5" s="425"/>
      <c r="Z5" s="425"/>
      <c r="AA5" s="425"/>
      <c r="AB5" s="425"/>
      <c r="AC5" s="425"/>
      <c r="AD5" s="425"/>
      <c r="AE5" s="425"/>
      <c r="AF5" s="425"/>
    </row>
    <row r="6" spans="1:32"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70"/>
      <c r="V6" s="425"/>
      <c r="W6" s="425"/>
      <c r="X6" s="425"/>
      <c r="Y6" s="425"/>
      <c r="Z6" s="425"/>
      <c r="AA6" s="425"/>
      <c r="AB6" s="425"/>
      <c r="AC6" s="425"/>
      <c r="AD6" s="425"/>
      <c r="AE6" s="425"/>
      <c r="AF6" s="425"/>
    </row>
    <row r="7" spans="1:32" ht="15.75" x14ac:dyDescent="0.25">
      <c r="A7" s="407"/>
      <c r="B7" s="408"/>
      <c r="C7" s="409"/>
      <c r="D7" s="409"/>
      <c r="E7" s="409"/>
      <c r="F7" s="410"/>
      <c r="G7" s="409"/>
      <c r="H7" s="411"/>
      <c r="I7" s="411"/>
      <c r="J7" s="411"/>
      <c r="K7" s="411"/>
      <c r="L7" s="411"/>
      <c r="M7" s="411"/>
      <c r="N7" s="411"/>
      <c r="O7" s="411"/>
      <c r="P7" s="411"/>
      <c r="Q7" s="411"/>
      <c r="R7" s="412"/>
      <c r="S7" s="412"/>
      <c r="T7" s="412"/>
      <c r="U7" s="413"/>
      <c r="V7" s="425"/>
      <c r="W7" s="425"/>
      <c r="X7" s="425"/>
      <c r="Y7" s="425"/>
      <c r="Z7" s="425"/>
      <c r="AA7" s="425"/>
      <c r="AB7" s="425"/>
      <c r="AC7" s="425"/>
      <c r="AD7" s="425"/>
      <c r="AE7" s="425"/>
      <c r="AF7" s="425"/>
    </row>
    <row r="8" spans="1:32" ht="168" customHeight="1" x14ac:dyDescent="0.25">
      <c r="A8" s="669" t="s">
        <v>1555</v>
      </c>
      <c r="B8" s="670" t="s">
        <v>1556</v>
      </c>
      <c r="C8" s="650" t="s">
        <v>1534</v>
      </c>
      <c r="D8" s="651" t="s">
        <v>1828</v>
      </c>
      <c r="E8" s="652" t="s">
        <v>1829</v>
      </c>
      <c r="F8" s="653" t="s">
        <v>1830</v>
      </c>
      <c r="G8" s="652" t="s">
        <v>2031</v>
      </c>
      <c r="H8" s="654">
        <v>0.4</v>
      </c>
      <c r="I8" s="655">
        <f>+'2. CONTRATACION DE PERSONAL'!G773*0.4+'2. CONTRATACION DE PERSONAL'!G776/2</f>
        <v>42516</v>
      </c>
      <c r="J8" s="654">
        <v>0.6</v>
      </c>
      <c r="K8" s="655">
        <f>+'2. CONTRATACION DE PERSONAL'!G773*0.6+'2. CONTRATACION DE PERSONAL'!G776/2</f>
        <v>51516</v>
      </c>
      <c r="L8" s="653"/>
      <c r="M8" s="655"/>
      <c r="N8" s="653"/>
      <c r="O8" s="655"/>
      <c r="P8" s="656">
        <f>H8+J8+L8+N8</f>
        <v>1</v>
      </c>
      <c r="Q8" s="657">
        <f>I8+K8+M8+O8</f>
        <v>94032</v>
      </c>
      <c r="R8" s="653" t="s">
        <v>1831</v>
      </c>
      <c r="S8" s="653" t="s">
        <v>1832</v>
      </c>
      <c r="T8" s="653" t="s">
        <v>1833</v>
      </c>
      <c r="U8" s="653" t="s">
        <v>1834</v>
      </c>
      <c r="V8" s="425"/>
      <c r="W8" s="425"/>
      <c r="X8" s="425"/>
      <c r="Y8" s="425"/>
      <c r="Z8" s="425"/>
      <c r="AA8" s="425"/>
      <c r="AB8" s="425"/>
      <c r="AC8" s="425"/>
      <c r="AD8" s="425"/>
      <c r="AE8" s="425"/>
      <c r="AF8" s="425"/>
    </row>
    <row r="9" spans="1:32" hidden="1" x14ac:dyDescent="0.25">
      <c r="A9" s="671"/>
      <c r="B9" s="672" t="s">
        <v>1557</v>
      </c>
      <c r="C9" s="650"/>
      <c r="D9" s="650"/>
      <c r="E9" s="650"/>
      <c r="F9" s="650"/>
      <c r="G9" s="650"/>
      <c r="H9" s="650"/>
      <c r="I9" s="659"/>
      <c r="J9" s="650"/>
      <c r="K9" s="659"/>
      <c r="L9" s="650"/>
      <c r="M9" s="659"/>
      <c r="N9" s="650"/>
      <c r="O9" s="659"/>
      <c r="P9" s="660">
        <f t="shared" ref="P9:P36" si="0">H9+J9+L9+N9</f>
        <v>0</v>
      </c>
      <c r="Q9" s="657">
        <f t="shared" ref="Q9:Q36" si="1">I9+K9+M9+O9</f>
        <v>0</v>
      </c>
      <c r="R9" s="650"/>
      <c r="S9" s="650"/>
      <c r="T9" s="650"/>
      <c r="U9" s="650"/>
      <c r="V9" s="425"/>
      <c r="W9" s="425"/>
      <c r="X9" s="425"/>
      <c r="Y9" s="425"/>
      <c r="Z9" s="425"/>
      <c r="AA9" s="425"/>
      <c r="AB9" s="425"/>
      <c r="AC9" s="425"/>
      <c r="AD9" s="425"/>
      <c r="AE9" s="425"/>
      <c r="AF9" s="425"/>
    </row>
    <row r="10" spans="1:32" hidden="1" x14ac:dyDescent="0.25">
      <c r="A10" s="671"/>
      <c r="B10" s="672"/>
      <c r="C10" s="650"/>
      <c r="D10" s="650"/>
      <c r="E10" s="650"/>
      <c r="F10" s="650"/>
      <c r="G10" s="650"/>
      <c r="H10" s="650"/>
      <c r="I10" s="659"/>
      <c r="J10" s="650"/>
      <c r="K10" s="659"/>
      <c r="L10" s="650"/>
      <c r="M10" s="659"/>
      <c r="N10" s="650"/>
      <c r="O10" s="659"/>
      <c r="P10" s="660">
        <f t="shared" si="0"/>
        <v>0</v>
      </c>
      <c r="Q10" s="657">
        <f t="shared" si="1"/>
        <v>0</v>
      </c>
      <c r="R10" s="650"/>
      <c r="S10" s="650"/>
      <c r="T10" s="650"/>
      <c r="U10" s="650"/>
      <c r="V10" s="425"/>
      <c r="W10" s="425"/>
      <c r="X10" s="425"/>
      <c r="Y10" s="425"/>
      <c r="Z10" s="425"/>
      <c r="AA10" s="425"/>
      <c r="AB10" s="425"/>
      <c r="AC10" s="425"/>
      <c r="AD10" s="425"/>
      <c r="AE10" s="425"/>
      <c r="AF10" s="425"/>
    </row>
    <row r="11" spans="1:32" hidden="1" x14ac:dyDescent="0.25">
      <c r="A11" s="671"/>
      <c r="B11" s="672"/>
      <c r="C11" s="650"/>
      <c r="D11" s="650"/>
      <c r="E11" s="650"/>
      <c r="F11" s="650"/>
      <c r="G11" s="650"/>
      <c r="H11" s="650"/>
      <c r="I11" s="659"/>
      <c r="J11" s="650"/>
      <c r="K11" s="659"/>
      <c r="L11" s="650"/>
      <c r="M11" s="659"/>
      <c r="N11" s="650"/>
      <c r="O11" s="659"/>
      <c r="P11" s="660">
        <f t="shared" si="0"/>
        <v>0</v>
      </c>
      <c r="Q11" s="657">
        <f t="shared" si="1"/>
        <v>0</v>
      </c>
      <c r="R11" s="650"/>
      <c r="S11" s="650"/>
      <c r="T11" s="650"/>
      <c r="U11" s="650"/>
      <c r="V11" s="425"/>
      <c r="W11" s="425"/>
      <c r="X11" s="425"/>
      <c r="Y11" s="425"/>
      <c r="Z11" s="425"/>
      <c r="AA11" s="425"/>
      <c r="AB11" s="425"/>
      <c r="AC11" s="425"/>
      <c r="AD11" s="425"/>
      <c r="AE11" s="425"/>
      <c r="AF11" s="425"/>
    </row>
    <row r="12" spans="1:32" hidden="1" x14ac:dyDescent="0.25">
      <c r="A12" s="671"/>
      <c r="B12" s="672"/>
      <c r="C12" s="650"/>
      <c r="D12" s="650"/>
      <c r="E12" s="650"/>
      <c r="F12" s="650"/>
      <c r="G12" s="650"/>
      <c r="H12" s="650"/>
      <c r="I12" s="659"/>
      <c r="J12" s="650"/>
      <c r="K12" s="659"/>
      <c r="L12" s="650"/>
      <c r="M12" s="659"/>
      <c r="N12" s="650"/>
      <c r="O12" s="659"/>
      <c r="P12" s="660">
        <f t="shared" si="0"/>
        <v>0</v>
      </c>
      <c r="Q12" s="657">
        <f t="shared" si="1"/>
        <v>0</v>
      </c>
      <c r="R12" s="650"/>
      <c r="S12" s="650"/>
      <c r="T12" s="650"/>
      <c r="U12" s="650"/>
      <c r="V12" s="425"/>
      <c r="W12" s="425"/>
      <c r="X12" s="425"/>
      <c r="Y12" s="425"/>
      <c r="Z12" s="425"/>
      <c r="AA12" s="425"/>
      <c r="AB12" s="425"/>
      <c r="AC12" s="425"/>
      <c r="AD12" s="425"/>
      <c r="AE12" s="425"/>
      <c r="AF12" s="425"/>
    </row>
    <row r="13" spans="1:32" hidden="1" x14ac:dyDescent="0.25">
      <c r="A13" s="671"/>
      <c r="B13" s="672"/>
      <c r="C13" s="650"/>
      <c r="D13" s="650"/>
      <c r="E13" s="650"/>
      <c r="F13" s="650"/>
      <c r="G13" s="650"/>
      <c r="H13" s="650"/>
      <c r="I13" s="659"/>
      <c r="J13" s="650"/>
      <c r="K13" s="659"/>
      <c r="L13" s="661"/>
      <c r="M13" s="659"/>
      <c r="N13" s="650"/>
      <c r="O13" s="659"/>
      <c r="P13" s="660">
        <f t="shared" si="0"/>
        <v>0</v>
      </c>
      <c r="Q13" s="657">
        <f t="shared" si="1"/>
        <v>0</v>
      </c>
      <c r="R13" s="650"/>
      <c r="S13" s="650"/>
      <c r="T13" s="650"/>
      <c r="U13" s="650"/>
    </row>
    <row r="14" spans="1:32" hidden="1" x14ac:dyDescent="0.25">
      <c r="A14" s="671"/>
      <c r="B14" s="672" t="s">
        <v>1558</v>
      </c>
      <c r="C14" s="650"/>
      <c r="D14" s="650"/>
      <c r="E14" s="650"/>
      <c r="F14" s="650"/>
      <c r="G14" s="650"/>
      <c r="H14" s="650"/>
      <c r="I14" s="659"/>
      <c r="J14" s="650"/>
      <c r="K14" s="659"/>
      <c r="L14" s="661"/>
      <c r="M14" s="659"/>
      <c r="N14" s="650"/>
      <c r="O14" s="659"/>
      <c r="P14" s="660">
        <f t="shared" si="0"/>
        <v>0</v>
      </c>
      <c r="Q14" s="657">
        <f t="shared" si="1"/>
        <v>0</v>
      </c>
      <c r="R14" s="650"/>
      <c r="S14" s="650"/>
      <c r="T14" s="650"/>
      <c r="U14" s="650"/>
    </row>
    <row r="15" spans="1:32" hidden="1" x14ac:dyDescent="0.25">
      <c r="A15" s="671"/>
      <c r="B15" s="672"/>
      <c r="C15" s="650"/>
      <c r="D15" s="650"/>
      <c r="E15" s="650"/>
      <c r="F15" s="650"/>
      <c r="G15" s="650"/>
      <c r="H15" s="650"/>
      <c r="I15" s="659"/>
      <c r="J15" s="650"/>
      <c r="K15" s="659"/>
      <c r="L15" s="661"/>
      <c r="M15" s="659"/>
      <c r="N15" s="650"/>
      <c r="O15" s="659"/>
      <c r="P15" s="660">
        <f t="shared" si="0"/>
        <v>0</v>
      </c>
      <c r="Q15" s="657">
        <f t="shared" si="1"/>
        <v>0</v>
      </c>
      <c r="R15" s="650"/>
      <c r="S15" s="650"/>
      <c r="T15" s="650"/>
      <c r="U15" s="650"/>
    </row>
    <row r="16" spans="1:32" hidden="1" x14ac:dyDescent="0.25">
      <c r="A16" s="671"/>
      <c r="B16" s="672"/>
      <c r="C16" s="650"/>
      <c r="D16" s="650"/>
      <c r="E16" s="650"/>
      <c r="F16" s="650"/>
      <c r="G16" s="650"/>
      <c r="H16" s="650"/>
      <c r="I16" s="659"/>
      <c r="J16" s="650"/>
      <c r="K16" s="659"/>
      <c r="L16" s="661"/>
      <c r="M16" s="659"/>
      <c r="N16" s="650"/>
      <c r="O16" s="659"/>
      <c r="P16" s="660">
        <f t="shared" si="0"/>
        <v>0</v>
      </c>
      <c r="Q16" s="657">
        <f t="shared" si="1"/>
        <v>0</v>
      </c>
      <c r="R16" s="650"/>
      <c r="S16" s="650"/>
      <c r="T16" s="650"/>
      <c r="U16" s="650"/>
    </row>
    <row r="17" spans="1:21" hidden="1" x14ac:dyDescent="0.25">
      <c r="A17" s="671"/>
      <c r="B17" s="672"/>
      <c r="C17" s="650"/>
      <c r="D17" s="650"/>
      <c r="E17" s="650"/>
      <c r="F17" s="650"/>
      <c r="G17" s="650"/>
      <c r="H17" s="650"/>
      <c r="I17" s="659"/>
      <c r="J17" s="650"/>
      <c r="K17" s="659"/>
      <c r="L17" s="661"/>
      <c r="M17" s="659"/>
      <c r="N17" s="650"/>
      <c r="O17" s="659"/>
      <c r="P17" s="660">
        <f t="shared" si="0"/>
        <v>0</v>
      </c>
      <c r="Q17" s="657">
        <f t="shared" si="1"/>
        <v>0</v>
      </c>
      <c r="R17" s="650"/>
      <c r="S17" s="650"/>
      <c r="T17" s="650"/>
      <c r="U17" s="650"/>
    </row>
    <row r="18" spans="1:21" hidden="1" x14ac:dyDescent="0.25">
      <c r="A18" s="671"/>
      <c r="B18" s="672"/>
      <c r="C18" s="650"/>
      <c r="D18" s="650"/>
      <c r="E18" s="650"/>
      <c r="F18" s="650"/>
      <c r="G18" s="650"/>
      <c r="H18" s="650"/>
      <c r="I18" s="659"/>
      <c r="J18" s="650"/>
      <c r="K18" s="659"/>
      <c r="L18" s="661"/>
      <c r="M18" s="659"/>
      <c r="N18" s="650"/>
      <c r="O18" s="659"/>
      <c r="P18" s="660">
        <f t="shared" si="0"/>
        <v>0</v>
      </c>
      <c r="Q18" s="657">
        <f t="shared" si="1"/>
        <v>0</v>
      </c>
      <c r="R18" s="650"/>
      <c r="S18" s="650"/>
      <c r="T18" s="650"/>
      <c r="U18" s="650"/>
    </row>
    <row r="19" spans="1:21" hidden="1" x14ac:dyDescent="0.25">
      <c r="A19" s="671"/>
      <c r="B19" s="669" t="s">
        <v>1559</v>
      </c>
      <c r="C19" s="650"/>
      <c r="D19" s="650"/>
      <c r="E19" s="650"/>
      <c r="F19" s="650"/>
      <c r="G19" s="650"/>
      <c r="H19" s="650"/>
      <c r="I19" s="659"/>
      <c r="J19" s="650"/>
      <c r="K19" s="659"/>
      <c r="L19" s="661"/>
      <c r="M19" s="659"/>
      <c r="N19" s="650"/>
      <c r="O19" s="659"/>
      <c r="P19" s="660">
        <f t="shared" si="0"/>
        <v>0</v>
      </c>
      <c r="Q19" s="657">
        <f t="shared" si="1"/>
        <v>0</v>
      </c>
      <c r="R19" s="650"/>
      <c r="S19" s="650"/>
      <c r="T19" s="650"/>
      <c r="U19" s="650"/>
    </row>
    <row r="20" spans="1:21" hidden="1" x14ac:dyDescent="0.25">
      <c r="A20" s="671"/>
      <c r="B20" s="671"/>
      <c r="C20" s="650"/>
      <c r="D20" s="650"/>
      <c r="E20" s="650"/>
      <c r="F20" s="650"/>
      <c r="G20" s="650"/>
      <c r="H20" s="650"/>
      <c r="I20" s="659"/>
      <c r="J20" s="650"/>
      <c r="K20" s="659"/>
      <c r="L20" s="661"/>
      <c r="M20" s="659"/>
      <c r="N20" s="650"/>
      <c r="O20" s="659"/>
      <c r="P20" s="660">
        <f t="shared" si="0"/>
        <v>0</v>
      </c>
      <c r="Q20" s="657">
        <f t="shared" si="1"/>
        <v>0</v>
      </c>
      <c r="R20" s="650"/>
      <c r="S20" s="650"/>
      <c r="T20" s="650"/>
      <c r="U20" s="650"/>
    </row>
    <row r="21" spans="1:21" hidden="1" x14ac:dyDescent="0.25">
      <c r="A21" s="671"/>
      <c r="B21" s="671"/>
      <c r="C21" s="650"/>
      <c r="D21" s="650"/>
      <c r="E21" s="650"/>
      <c r="F21" s="650"/>
      <c r="G21" s="650"/>
      <c r="H21" s="650"/>
      <c r="I21" s="659"/>
      <c r="J21" s="650"/>
      <c r="K21" s="659"/>
      <c r="L21" s="661"/>
      <c r="M21" s="659"/>
      <c r="N21" s="650"/>
      <c r="O21" s="659"/>
      <c r="P21" s="660">
        <f t="shared" si="0"/>
        <v>0</v>
      </c>
      <c r="Q21" s="657">
        <f t="shared" si="1"/>
        <v>0</v>
      </c>
      <c r="R21" s="650"/>
      <c r="S21" s="650"/>
      <c r="T21" s="650"/>
      <c r="U21" s="650"/>
    </row>
    <row r="22" spans="1:21" hidden="1" x14ac:dyDescent="0.25">
      <c r="A22" s="671"/>
      <c r="B22" s="671"/>
      <c r="C22" s="650"/>
      <c r="D22" s="650"/>
      <c r="E22" s="650"/>
      <c r="F22" s="650"/>
      <c r="G22" s="650"/>
      <c r="H22" s="650"/>
      <c r="I22" s="659"/>
      <c r="J22" s="650"/>
      <c r="K22" s="659"/>
      <c r="L22" s="661"/>
      <c r="M22" s="659"/>
      <c r="N22" s="650"/>
      <c r="O22" s="659"/>
      <c r="P22" s="660">
        <f t="shared" si="0"/>
        <v>0</v>
      </c>
      <c r="Q22" s="657">
        <f t="shared" si="1"/>
        <v>0</v>
      </c>
      <c r="R22" s="650"/>
      <c r="S22" s="650"/>
      <c r="T22" s="650"/>
      <c r="U22" s="650"/>
    </row>
    <row r="23" spans="1:21" hidden="1" x14ac:dyDescent="0.25">
      <c r="A23" s="671"/>
      <c r="B23" s="673"/>
      <c r="C23" s="650"/>
      <c r="D23" s="650"/>
      <c r="E23" s="650"/>
      <c r="F23" s="650"/>
      <c r="G23" s="650"/>
      <c r="H23" s="650"/>
      <c r="I23" s="659"/>
      <c r="J23" s="650"/>
      <c r="K23" s="659"/>
      <c r="L23" s="661"/>
      <c r="M23" s="659"/>
      <c r="N23" s="650"/>
      <c r="O23" s="659"/>
      <c r="P23" s="660">
        <f t="shared" si="0"/>
        <v>0</v>
      </c>
      <c r="Q23" s="657">
        <f t="shared" si="1"/>
        <v>0</v>
      </c>
      <c r="R23" s="650"/>
      <c r="S23" s="650"/>
      <c r="T23" s="650"/>
      <c r="U23" s="650"/>
    </row>
    <row r="24" spans="1:21" hidden="1" x14ac:dyDescent="0.25">
      <c r="A24" s="671"/>
      <c r="B24" s="669" t="s">
        <v>1560</v>
      </c>
      <c r="C24" s="650"/>
      <c r="D24" s="650"/>
      <c r="E24" s="650"/>
      <c r="F24" s="650"/>
      <c r="G24" s="650"/>
      <c r="H24" s="650"/>
      <c r="I24" s="659"/>
      <c r="J24" s="650"/>
      <c r="K24" s="659"/>
      <c r="L24" s="661"/>
      <c r="M24" s="659"/>
      <c r="N24" s="650"/>
      <c r="O24" s="659"/>
      <c r="P24" s="660">
        <f t="shared" si="0"/>
        <v>0</v>
      </c>
      <c r="Q24" s="657">
        <f t="shared" si="1"/>
        <v>0</v>
      </c>
      <c r="R24" s="650"/>
      <c r="S24" s="650"/>
      <c r="T24" s="650"/>
      <c r="U24" s="650"/>
    </row>
    <row r="25" spans="1:21" hidden="1" x14ac:dyDescent="0.25">
      <c r="A25" s="671"/>
      <c r="B25" s="671"/>
      <c r="C25" s="650"/>
      <c r="D25" s="650"/>
      <c r="E25" s="650"/>
      <c r="F25" s="650"/>
      <c r="G25" s="650"/>
      <c r="H25" s="650"/>
      <c r="I25" s="659"/>
      <c r="J25" s="650"/>
      <c r="K25" s="659"/>
      <c r="L25" s="661"/>
      <c r="M25" s="659"/>
      <c r="N25" s="650"/>
      <c r="O25" s="659"/>
      <c r="P25" s="660">
        <f t="shared" si="0"/>
        <v>0</v>
      </c>
      <c r="Q25" s="657">
        <f t="shared" si="1"/>
        <v>0</v>
      </c>
      <c r="R25" s="650"/>
      <c r="S25" s="650"/>
      <c r="T25" s="650"/>
      <c r="U25" s="650"/>
    </row>
    <row r="26" spans="1:21" hidden="1" x14ac:dyDescent="0.25">
      <c r="A26" s="671"/>
      <c r="B26" s="671"/>
      <c r="C26" s="650"/>
      <c r="D26" s="650"/>
      <c r="E26" s="650"/>
      <c r="F26" s="650"/>
      <c r="G26" s="650"/>
      <c r="H26" s="650"/>
      <c r="I26" s="659"/>
      <c r="J26" s="650"/>
      <c r="K26" s="659"/>
      <c r="L26" s="661"/>
      <c r="M26" s="659"/>
      <c r="N26" s="650"/>
      <c r="O26" s="659"/>
      <c r="P26" s="660">
        <f t="shared" si="0"/>
        <v>0</v>
      </c>
      <c r="Q26" s="657">
        <f t="shared" si="1"/>
        <v>0</v>
      </c>
      <c r="R26" s="650"/>
      <c r="S26" s="650"/>
      <c r="T26" s="650"/>
      <c r="U26" s="650"/>
    </row>
    <row r="27" spans="1:21" hidden="1" x14ac:dyDescent="0.25">
      <c r="A27" s="671"/>
      <c r="B27" s="671"/>
      <c r="C27" s="650"/>
      <c r="D27" s="650"/>
      <c r="E27" s="650"/>
      <c r="F27" s="650"/>
      <c r="G27" s="650"/>
      <c r="H27" s="650"/>
      <c r="I27" s="659"/>
      <c r="J27" s="650"/>
      <c r="K27" s="659"/>
      <c r="L27" s="661"/>
      <c r="M27" s="659"/>
      <c r="N27" s="650"/>
      <c r="O27" s="659"/>
      <c r="P27" s="660">
        <f t="shared" si="0"/>
        <v>0</v>
      </c>
      <c r="Q27" s="657">
        <f t="shared" si="1"/>
        <v>0</v>
      </c>
      <c r="R27" s="650"/>
      <c r="S27" s="650"/>
      <c r="T27" s="650"/>
      <c r="U27" s="650"/>
    </row>
    <row r="28" spans="1:21" hidden="1" x14ac:dyDescent="0.25">
      <c r="A28" s="671"/>
      <c r="B28" s="673"/>
      <c r="C28" s="650"/>
      <c r="D28" s="650"/>
      <c r="E28" s="650"/>
      <c r="F28" s="650"/>
      <c r="G28" s="650"/>
      <c r="H28" s="650"/>
      <c r="I28" s="659"/>
      <c r="J28" s="650"/>
      <c r="K28" s="659"/>
      <c r="L28" s="661"/>
      <c r="M28" s="659"/>
      <c r="N28" s="650"/>
      <c r="O28" s="659"/>
      <c r="P28" s="660">
        <f t="shared" si="0"/>
        <v>0</v>
      </c>
      <c r="Q28" s="657">
        <f t="shared" si="1"/>
        <v>0</v>
      </c>
      <c r="R28" s="650"/>
      <c r="S28" s="650"/>
      <c r="T28" s="650"/>
      <c r="U28" s="650"/>
    </row>
    <row r="29" spans="1:21" hidden="1" x14ac:dyDescent="0.25">
      <c r="A29" s="671"/>
      <c r="B29" s="672" t="s">
        <v>1561</v>
      </c>
      <c r="C29" s="662"/>
      <c r="D29" s="662"/>
      <c r="E29" s="650"/>
      <c r="F29" s="650"/>
      <c r="G29" s="650"/>
      <c r="H29" s="650"/>
      <c r="I29" s="659"/>
      <c r="J29" s="650"/>
      <c r="K29" s="659"/>
      <c r="L29" s="661"/>
      <c r="M29" s="659"/>
      <c r="N29" s="650"/>
      <c r="O29" s="659"/>
      <c r="P29" s="660">
        <f t="shared" si="0"/>
        <v>0</v>
      </c>
      <c r="Q29" s="657">
        <f t="shared" si="1"/>
        <v>0</v>
      </c>
      <c r="R29" s="650"/>
      <c r="S29" s="650"/>
      <c r="T29" s="650"/>
      <c r="U29" s="650"/>
    </row>
    <row r="30" spans="1:21" hidden="1" x14ac:dyDescent="0.25">
      <c r="A30" s="671"/>
      <c r="B30" s="672"/>
      <c r="C30" s="662"/>
      <c r="D30" s="662"/>
      <c r="E30" s="650"/>
      <c r="F30" s="650"/>
      <c r="G30" s="650"/>
      <c r="H30" s="650"/>
      <c r="I30" s="659"/>
      <c r="J30" s="650"/>
      <c r="K30" s="659"/>
      <c r="L30" s="661"/>
      <c r="M30" s="659"/>
      <c r="N30" s="650"/>
      <c r="O30" s="659"/>
      <c r="P30" s="660">
        <f t="shared" si="0"/>
        <v>0</v>
      </c>
      <c r="Q30" s="657">
        <f t="shared" si="1"/>
        <v>0</v>
      </c>
      <c r="R30" s="650"/>
      <c r="S30" s="650"/>
      <c r="T30" s="650"/>
      <c r="U30" s="650"/>
    </row>
    <row r="31" spans="1:21" hidden="1" x14ac:dyDescent="0.25">
      <c r="A31" s="671"/>
      <c r="B31" s="672"/>
      <c r="C31" s="662"/>
      <c r="D31" s="662"/>
      <c r="E31" s="650"/>
      <c r="F31" s="650"/>
      <c r="G31" s="650"/>
      <c r="H31" s="650"/>
      <c r="I31" s="659"/>
      <c r="J31" s="650"/>
      <c r="K31" s="659"/>
      <c r="L31" s="661"/>
      <c r="M31" s="659"/>
      <c r="N31" s="650"/>
      <c r="O31" s="659"/>
      <c r="P31" s="660">
        <f t="shared" si="0"/>
        <v>0</v>
      </c>
      <c r="Q31" s="657">
        <f t="shared" si="1"/>
        <v>0</v>
      </c>
      <c r="R31" s="650"/>
      <c r="S31" s="650"/>
      <c r="T31" s="650"/>
      <c r="U31" s="650"/>
    </row>
    <row r="32" spans="1:21" hidden="1" x14ac:dyDescent="0.25">
      <c r="A32" s="671"/>
      <c r="B32" s="672"/>
      <c r="C32" s="662"/>
      <c r="D32" s="662"/>
      <c r="E32" s="650"/>
      <c r="F32" s="650"/>
      <c r="G32" s="650"/>
      <c r="H32" s="650"/>
      <c r="I32" s="659"/>
      <c r="J32" s="650"/>
      <c r="K32" s="659"/>
      <c r="L32" s="661"/>
      <c r="M32" s="659"/>
      <c r="N32" s="650"/>
      <c r="O32" s="659"/>
      <c r="P32" s="660">
        <f t="shared" si="0"/>
        <v>0</v>
      </c>
      <c r="Q32" s="657">
        <f t="shared" si="1"/>
        <v>0</v>
      </c>
      <c r="R32" s="650"/>
      <c r="S32" s="650"/>
      <c r="T32" s="650"/>
      <c r="U32" s="650"/>
    </row>
    <row r="33" spans="1:21" hidden="1" x14ac:dyDescent="0.25">
      <c r="A33" s="671"/>
      <c r="B33" s="672"/>
      <c r="C33" s="662"/>
      <c r="D33" s="662"/>
      <c r="E33" s="650"/>
      <c r="F33" s="650"/>
      <c r="G33" s="650"/>
      <c r="H33" s="650"/>
      <c r="I33" s="659"/>
      <c r="J33" s="650"/>
      <c r="K33" s="659"/>
      <c r="L33" s="661"/>
      <c r="M33" s="659"/>
      <c r="N33" s="650"/>
      <c r="O33" s="659"/>
      <c r="P33" s="660">
        <f t="shared" si="0"/>
        <v>0</v>
      </c>
      <c r="Q33" s="657">
        <f t="shared" si="1"/>
        <v>0</v>
      </c>
      <c r="R33" s="650"/>
      <c r="S33" s="650"/>
      <c r="T33" s="650"/>
      <c r="U33" s="650"/>
    </row>
    <row r="34" spans="1:21" ht="109.5" customHeight="1" x14ac:dyDescent="0.25">
      <c r="A34" s="671"/>
      <c r="B34" s="672" t="s">
        <v>1562</v>
      </c>
      <c r="C34" s="649" t="s">
        <v>1534</v>
      </c>
      <c r="D34" s="663" t="s">
        <v>1835</v>
      </c>
      <c r="E34" s="663" t="s">
        <v>1836</v>
      </c>
      <c r="F34" s="663" t="s">
        <v>1837</v>
      </c>
      <c r="G34" s="664" t="s">
        <v>2030</v>
      </c>
      <c r="H34" s="650"/>
      <c r="I34" s="659"/>
      <c r="J34" s="650">
        <v>1</v>
      </c>
      <c r="K34" s="659">
        <f>'2. CONTRATACION DE PERSONAL'!D802</f>
        <v>27240</v>
      </c>
      <c r="L34" s="661"/>
      <c r="M34" s="659"/>
      <c r="N34" s="650"/>
      <c r="O34" s="659"/>
      <c r="P34" s="665">
        <f t="shared" si="0"/>
        <v>1</v>
      </c>
      <c r="Q34" s="657">
        <f t="shared" si="1"/>
        <v>27240</v>
      </c>
      <c r="R34" s="663" t="s">
        <v>1831</v>
      </c>
      <c r="S34" s="663" t="s">
        <v>1839</v>
      </c>
      <c r="T34" s="663" t="s">
        <v>1833</v>
      </c>
      <c r="U34" s="663" t="s">
        <v>1834</v>
      </c>
    </row>
    <row r="35" spans="1:21" s="425" customFormat="1" ht="69" customHeight="1" x14ac:dyDescent="0.25">
      <c r="A35" s="671"/>
      <c r="B35" s="672"/>
      <c r="C35" s="658"/>
      <c r="D35" s="666"/>
      <c r="E35" s="666"/>
      <c r="F35" s="666"/>
      <c r="G35" s="664" t="s">
        <v>1838</v>
      </c>
      <c r="H35" s="667">
        <v>0.25</v>
      </c>
      <c r="I35" s="659">
        <f>+'2. CONTRATACION DE PERSONAL'!D882/4+'2. CONTRATACION DE PERSONAL'!D1210/4</f>
        <v>343627.54874999996</v>
      </c>
      <c r="J35" s="667">
        <v>0.25</v>
      </c>
      <c r="K35" s="659">
        <f>+'2. CONTRATACION DE PERSONAL'!D882/4+'2. CONTRATACION DE PERSONAL'!D1210/4</f>
        <v>343627.54874999996</v>
      </c>
      <c r="L35" s="667">
        <v>0.25</v>
      </c>
      <c r="M35" s="659">
        <f>+'2. CONTRATACION DE PERSONAL'!D882/4+'2. CONTRATACION DE PERSONAL'!D1210/4</f>
        <v>343627.54874999996</v>
      </c>
      <c r="N35" s="667">
        <v>0.25</v>
      </c>
      <c r="O35" s="659">
        <f>+'2. CONTRATACION DE PERSONAL'!D882/4++'2. CONTRATACION DE PERSONAL'!D1210/4</f>
        <v>343627.54874999996</v>
      </c>
      <c r="P35" s="656">
        <f t="shared" si="0"/>
        <v>1</v>
      </c>
      <c r="Q35" s="657">
        <f t="shared" si="1"/>
        <v>1374510.1949999998</v>
      </c>
      <c r="R35" s="666"/>
      <c r="S35" s="666"/>
      <c r="T35" s="666"/>
      <c r="U35" s="666"/>
    </row>
    <row r="36" spans="1:21" s="425" customFormat="1" ht="87" customHeight="1" x14ac:dyDescent="0.25">
      <c r="A36" s="671"/>
      <c r="B36" s="672"/>
      <c r="C36" s="658"/>
      <c r="D36" s="666"/>
      <c r="E36" s="666"/>
      <c r="F36" s="666"/>
      <c r="G36" s="664" t="s">
        <v>2035</v>
      </c>
      <c r="H36" s="667">
        <v>0.25</v>
      </c>
      <c r="I36" s="659">
        <f>+'2. CONTRATACION DE PERSONAL'!D943/4</f>
        <v>46762</v>
      </c>
      <c r="J36" s="667">
        <v>0.25</v>
      </c>
      <c r="K36" s="659">
        <f>+'2. CONTRATACION DE PERSONAL'!D943/4</f>
        <v>46762</v>
      </c>
      <c r="L36" s="667">
        <v>0.25</v>
      </c>
      <c r="M36" s="659">
        <f>+'2. CONTRATACION DE PERSONAL'!D943/4</f>
        <v>46762</v>
      </c>
      <c r="N36" s="667">
        <v>0.25</v>
      </c>
      <c r="O36" s="659">
        <f>+'2. CONTRATACION DE PERSONAL'!D943/4</f>
        <v>46762</v>
      </c>
      <c r="P36" s="656">
        <f t="shared" si="0"/>
        <v>1</v>
      </c>
      <c r="Q36" s="657">
        <f t="shared" si="1"/>
        <v>187048</v>
      </c>
      <c r="R36" s="666"/>
      <c r="S36" s="668" t="s">
        <v>1840</v>
      </c>
      <c r="T36" s="666"/>
      <c r="U36" s="666"/>
    </row>
    <row r="37" spans="1:21" ht="15.75" x14ac:dyDescent="0.25">
      <c r="A37" s="271"/>
      <c r="B37" s="272"/>
      <c r="C37" s="271" t="s">
        <v>1563</v>
      </c>
      <c r="D37" s="272"/>
      <c r="E37" s="272"/>
      <c r="F37" s="272"/>
      <c r="G37" s="273"/>
      <c r="H37" s="261">
        <f>SUM(H8:H36)</f>
        <v>0.9</v>
      </c>
      <c r="I37" s="262">
        <f>SUM(I8:I36)</f>
        <v>432905.54874999996</v>
      </c>
      <c r="J37" s="261">
        <f>SUM(J8:J36)</f>
        <v>2.1</v>
      </c>
      <c r="K37" s="262">
        <f>SUM(K8:K36)</f>
        <v>469145.54874999996</v>
      </c>
      <c r="L37" s="261">
        <f>SUM(L8:L36)</f>
        <v>0.5</v>
      </c>
      <c r="M37" s="262">
        <f>SUM(M8:M36)</f>
        <v>390389.54874999996</v>
      </c>
      <c r="N37" s="261">
        <f>SUM(N8:N36)</f>
        <v>0.5</v>
      </c>
      <c r="O37" s="262">
        <f>SUM(O8:O36)</f>
        <v>390389.54874999996</v>
      </c>
      <c r="P37" s="262">
        <f>SUM(P8:P36)</f>
        <v>4</v>
      </c>
      <c r="Q37" s="262">
        <f>SUM(Q8:Q36)</f>
        <v>1682830.1949999998</v>
      </c>
      <c r="R37" s="243"/>
      <c r="S37" s="243"/>
      <c r="T37" s="243"/>
      <c r="U37" s="243"/>
    </row>
    <row r="43" spans="1:21" x14ac:dyDescent="0.25">
      <c r="C43" s="425"/>
      <c r="E43" s="425"/>
      <c r="F43" s="425"/>
      <c r="G43" s="425"/>
      <c r="H43" s="425"/>
      <c r="I43" s="425"/>
      <c r="J43" s="425"/>
      <c r="K43" s="425"/>
      <c r="L43" s="425"/>
      <c r="M43" s="425"/>
      <c r="N43" s="425"/>
      <c r="O43" s="425"/>
      <c r="P43" s="425"/>
      <c r="Q43" s="425"/>
    </row>
    <row r="44" spans="1:21" x14ac:dyDescent="0.25">
      <c r="C44" s="425"/>
      <c r="E44" s="425"/>
      <c r="F44" s="425"/>
      <c r="G44" s="425"/>
      <c r="H44" s="425"/>
      <c r="I44" s="425"/>
      <c r="J44" s="425"/>
      <c r="K44" s="425"/>
      <c r="L44" s="425"/>
      <c r="M44" s="425"/>
      <c r="N44" s="425"/>
      <c r="O44" s="425"/>
      <c r="P44" s="425"/>
      <c r="Q44" s="425"/>
    </row>
    <row r="45" spans="1:21" x14ac:dyDescent="0.25">
      <c r="C45" s="425"/>
      <c r="E45" s="425"/>
      <c r="F45" s="425"/>
      <c r="G45" s="425"/>
      <c r="H45" s="425"/>
      <c r="I45" s="425"/>
      <c r="J45" s="425"/>
      <c r="K45" s="425"/>
      <c r="L45" s="425"/>
      <c r="M45" s="425"/>
      <c r="N45" s="425"/>
      <c r="O45" s="425"/>
      <c r="P45" s="425"/>
      <c r="Q45" s="425"/>
    </row>
    <row r="46" spans="1:21" x14ac:dyDescent="0.25">
      <c r="C46" s="425"/>
      <c r="E46" s="425"/>
      <c r="F46" s="425"/>
      <c r="G46" s="425"/>
      <c r="H46" s="425"/>
      <c r="I46" s="425"/>
      <c r="J46" s="425"/>
      <c r="K46" s="425"/>
      <c r="L46" s="425"/>
      <c r="M46" s="425"/>
      <c r="N46" s="425"/>
      <c r="O46" s="425"/>
      <c r="P46" s="425"/>
      <c r="Q46" s="425"/>
    </row>
    <row r="47" spans="1:21" x14ac:dyDescent="0.25">
      <c r="C47" s="425"/>
      <c r="E47" s="425"/>
      <c r="F47" s="425"/>
      <c r="G47" s="425"/>
      <c r="H47" s="425"/>
      <c r="I47" s="425"/>
      <c r="J47" s="425"/>
      <c r="K47" s="425"/>
      <c r="L47" s="425"/>
      <c r="M47" s="425"/>
      <c r="N47" s="425"/>
      <c r="O47" s="425"/>
      <c r="P47" s="425"/>
      <c r="Q47" s="425"/>
    </row>
    <row r="48" spans="1:21" x14ac:dyDescent="0.25">
      <c r="C48" s="425"/>
      <c r="E48" s="425"/>
      <c r="F48" s="425"/>
      <c r="G48" s="425"/>
      <c r="H48" s="425"/>
      <c r="I48" s="425"/>
      <c r="J48" s="425"/>
      <c r="K48" s="425"/>
      <c r="L48" s="425"/>
      <c r="M48" s="425"/>
      <c r="N48" s="425"/>
      <c r="O48" s="425"/>
      <c r="P48" s="425"/>
      <c r="Q48" s="425"/>
    </row>
    <row r="49" spans="3:17" x14ac:dyDescent="0.25">
      <c r="C49" s="425"/>
      <c r="E49" s="425"/>
      <c r="F49" s="425"/>
      <c r="G49" s="425"/>
      <c r="H49" s="425"/>
      <c r="I49" s="425"/>
      <c r="J49" s="425"/>
      <c r="K49" s="425"/>
      <c r="L49" s="425"/>
      <c r="M49" s="425"/>
      <c r="N49" s="425"/>
      <c r="O49" s="425"/>
      <c r="P49" s="425"/>
      <c r="Q49" s="425"/>
    </row>
    <row r="50" spans="3:17" x14ac:dyDescent="0.25">
      <c r="C50" s="425"/>
      <c r="E50" s="425"/>
      <c r="F50" s="425"/>
      <c r="G50" s="425"/>
      <c r="H50" s="425"/>
      <c r="I50" s="425"/>
      <c r="J50" s="425"/>
      <c r="K50" s="425"/>
      <c r="L50" s="425"/>
      <c r="M50" s="425"/>
      <c r="N50" s="425"/>
      <c r="O50" s="425"/>
      <c r="P50" s="425"/>
      <c r="Q50" s="425"/>
    </row>
    <row r="51" spans="3:17" x14ac:dyDescent="0.25">
      <c r="C51" s="425"/>
      <c r="E51" s="425"/>
      <c r="F51" s="425"/>
      <c r="G51" s="425"/>
      <c r="H51" s="425"/>
      <c r="I51" s="425"/>
      <c r="J51" s="425"/>
      <c r="K51" s="425"/>
      <c r="L51" s="425"/>
      <c r="M51" s="425"/>
      <c r="N51" s="425"/>
      <c r="O51" s="425"/>
      <c r="P51" s="425"/>
      <c r="Q51" s="425"/>
    </row>
    <row r="52" spans="3:17" x14ac:dyDescent="0.25">
      <c r="C52" s="425"/>
      <c r="E52" s="425"/>
      <c r="F52" s="425"/>
      <c r="G52" s="425"/>
      <c r="H52" s="425"/>
      <c r="I52" s="425"/>
      <c r="J52" s="425"/>
      <c r="K52" s="425"/>
      <c r="L52" s="425"/>
      <c r="M52" s="425"/>
      <c r="N52" s="425"/>
      <c r="O52" s="425"/>
      <c r="P52" s="425"/>
      <c r="Q52" s="425"/>
    </row>
    <row r="53" spans="3:17" x14ac:dyDescent="0.25">
      <c r="C53" s="425"/>
      <c r="E53" s="425"/>
      <c r="F53" s="425"/>
      <c r="G53" s="425"/>
      <c r="H53" s="425"/>
      <c r="I53" s="425"/>
      <c r="J53" s="425"/>
      <c r="K53" s="425"/>
      <c r="L53" s="425"/>
      <c r="M53" s="425"/>
      <c r="N53" s="425"/>
      <c r="O53" s="425"/>
      <c r="P53" s="425"/>
      <c r="Q53" s="425"/>
    </row>
    <row r="54" spans="3:17" x14ac:dyDescent="0.25">
      <c r="C54" s="471"/>
      <c r="D54" s="471"/>
      <c r="E54" s="425"/>
      <c r="F54" s="425"/>
      <c r="G54" s="425"/>
      <c r="H54" s="425"/>
      <c r="J54" s="425"/>
      <c r="L54" s="425"/>
      <c r="N54" s="425"/>
      <c r="P54" s="425"/>
    </row>
    <row r="55" spans="3:17" x14ac:dyDescent="0.25">
      <c r="C55" s="425"/>
      <c r="E55" s="425"/>
      <c r="F55" s="425"/>
      <c r="G55" s="425"/>
      <c r="H55" s="425"/>
      <c r="J55" s="425"/>
      <c r="L55" s="425"/>
      <c r="N55" s="425"/>
      <c r="P55" s="425"/>
    </row>
    <row r="56" spans="3:17" x14ac:dyDescent="0.25">
      <c r="C56" s="425"/>
      <c r="E56" s="425"/>
      <c r="F56" s="425"/>
      <c r="G56" s="425"/>
      <c r="H56" s="425"/>
      <c r="J56" s="425"/>
      <c r="L56" s="425"/>
      <c r="N56" s="425"/>
      <c r="P56" s="425"/>
    </row>
    <row r="57" spans="3:17" x14ac:dyDescent="0.25">
      <c r="C57" s="425"/>
      <c r="E57" s="425"/>
      <c r="F57" s="425"/>
      <c r="G57" s="425"/>
      <c r="H57" s="425"/>
      <c r="J57" s="425"/>
      <c r="L57" s="425"/>
      <c r="N57" s="425"/>
      <c r="P57" s="425"/>
    </row>
    <row r="58" spans="3:17" x14ac:dyDescent="0.25">
      <c r="C58" s="425"/>
      <c r="E58" s="425"/>
      <c r="F58" s="425"/>
      <c r="G58" s="425"/>
      <c r="H58" s="425"/>
      <c r="J58" s="425"/>
      <c r="L58" s="425"/>
      <c r="N58" s="425"/>
      <c r="P58" s="425"/>
    </row>
    <row r="59" spans="3:17" x14ac:dyDescent="0.25">
      <c r="C59" s="425"/>
    </row>
    <row r="60" spans="3:17" x14ac:dyDescent="0.25">
      <c r="C60" s="425"/>
    </row>
    <row r="61" spans="3:17" x14ac:dyDescent="0.25">
      <c r="C61" s="425"/>
    </row>
    <row r="62" spans="3:17" x14ac:dyDescent="0.25">
      <c r="C62" s="425"/>
    </row>
    <row r="63" spans="3:17" x14ac:dyDescent="0.25">
      <c r="C63" s="425"/>
    </row>
    <row r="64" spans="3:17" x14ac:dyDescent="0.25">
      <c r="C64" s="425"/>
    </row>
  </sheetData>
  <mergeCells count="33">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D4:D6"/>
    <mergeCell ref="D34:D36"/>
    <mergeCell ref="E34:E36"/>
    <mergeCell ref="F34:F36"/>
    <mergeCell ref="C34:C36"/>
    <mergeCell ref="A8:A36"/>
    <mergeCell ref="B9:B13"/>
    <mergeCell ref="B14:B18"/>
    <mergeCell ref="B19:B23"/>
    <mergeCell ref="B24:B28"/>
    <mergeCell ref="B29:B33"/>
    <mergeCell ref="B34:B36"/>
    <mergeCell ref="R34:R36"/>
    <mergeCell ref="S34:S35"/>
    <mergeCell ref="T34:T36"/>
    <mergeCell ref="U34:U36"/>
    <mergeCell ref="N5:O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34">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75"/>
  <sheetViews>
    <sheetView tabSelected="1" zoomScale="60" zoomScaleNormal="60" workbookViewId="0">
      <pane ySplit="7" topLeftCell="A8" activePane="bottomLeft" state="frozen"/>
      <selection activeCell="Q6" sqref="Q6"/>
      <selection pane="bottomLeft" activeCell="E44" sqref="E44"/>
    </sheetView>
  </sheetViews>
  <sheetFormatPr baseColWidth="10" defaultColWidth="12.5703125" defaultRowHeight="15" x14ac:dyDescent="0.25"/>
  <cols>
    <col min="1" max="2" width="21.7109375" customWidth="1"/>
    <col min="3" max="3" width="27.42578125" customWidth="1"/>
    <col min="4" max="4" width="27.42578125" style="425" customWidth="1"/>
    <col min="5" max="6" width="27.42578125" customWidth="1"/>
    <col min="7" max="7" width="38.710937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37.140625" customWidth="1"/>
    <col min="19" max="19" width="25.140625" customWidth="1"/>
    <col min="20" max="20" width="28.5703125" customWidth="1"/>
    <col min="21" max="21" width="30.85546875" customWidth="1"/>
  </cols>
  <sheetData>
    <row r="1" spans="1:21" s="256" customFormat="1" ht="18.75" x14ac:dyDescent="0.3">
      <c r="H1" s="259" t="s">
        <v>1564</v>
      </c>
      <c r="M1" s="259"/>
      <c r="N1" s="259"/>
      <c r="O1" s="259"/>
      <c r="P1" s="470" t="s">
        <v>1565</v>
      </c>
      <c r="Q1" s="470" t="s">
        <v>1566</v>
      </c>
      <c r="R1" s="470" t="s">
        <v>1567</v>
      </c>
      <c r="S1" s="470" t="s">
        <v>1568</v>
      </c>
      <c r="T1" s="470" t="s">
        <v>1569</v>
      </c>
      <c r="U1" s="470" t="s">
        <v>1570</v>
      </c>
    </row>
    <row r="2" spans="1:21" s="256" customFormat="1" ht="10.5" customHeight="1" x14ac:dyDescent="0.3">
      <c r="A2" s="299" t="s">
        <v>1571</v>
      </c>
      <c r="H2" s="259"/>
      <c r="M2" s="259"/>
      <c r="N2" s="259"/>
      <c r="O2" s="259"/>
      <c r="P2" s="259"/>
      <c r="Q2" s="259"/>
      <c r="R2" s="259"/>
      <c r="S2" s="259"/>
      <c r="T2" s="259"/>
      <c r="U2" s="259"/>
    </row>
    <row r="3" spans="1:21" s="256" customFormat="1" ht="27.75" hidden="1" customHeight="1" x14ac:dyDescent="0.2">
      <c r="A3" s="607" t="s">
        <v>1572</v>
      </c>
      <c r="B3" s="607"/>
      <c r="C3" s="607"/>
      <c r="D3" s="607"/>
      <c r="E3" s="607"/>
      <c r="F3" s="607"/>
      <c r="G3" s="607"/>
      <c r="H3" s="607"/>
      <c r="I3" s="607"/>
      <c r="J3" s="607"/>
      <c r="K3" s="607"/>
      <c r="L3" s="607"/>
      <c r="M3" s="607"/>
      <c r="N3" s="607"/>
      <c r="O3" s="607"/>
      <c r="P3" s="607"/>
      <c r="Q3" s="607"/>
      <c r="R3" s="607"/>
      <c r="S3" s="607"/>
      <c r="T3" s="607"/>
      <c r="U3" s="607"/>
    </row>
    <row r="4" spans="1:21" s="298" customFormat="1" hidden="1" x14ac:dyDescent="0.25">
      <c r="A4" s="608" t="s">
        <v>1573</v>
      </c>
      <c r="B4" s="608"/>
      <c r="C4" s="608"/>
      <c r="D4" s="608"/>
      <c r="E4" s="608"/>
      <c r="F4" s="608"/>
      <c r="G4" s="608"/>
      <c r="H4" s="608"/>
      <c r="I4" s="608"/>
      <c r="J4" s="608"/>
      <c r="K4" s="608"/>
      <c r="L4" s="608"/>
      <c r="M4" s="608"/>
      <c r="N4" s="608"/>
      <c r="O4" s="608"/>
      <c r="P4" s="608"/>
      <c r="Q4" s="608"/>
      <c r="R4" s="608"/>
      <c r="S4" s="608"/>
      <c r="T4" s="608"/>
      <c r="U4" s="608"/>
    </row>
    <row r="5" spans="1:21" s="65" customFormat="1" ht="23.25" customHeight="1" x14ac:dyDescent="0.25">
      <c r="A5" s="550" t="s">
        <v>1348</v>
      </c>
      <c r="B5" s="552" t="s">
        <v>1349</v>
      </c>
      <c r="C5" s="562" t="s">
        <v>1350</v>
      </c>
      <c r="D5" s="562" t="s">
        <v>1351</v>
      </c>
      <c r="E5" s="562" t="s">
        <v>1352</v>
      </c>
      <c r="F5" s="562" t="s">
        <v>1309</v>
      </c>
      <c r="G5" s="562" t="s">
        <v>1353</v>
      </c>
      <c r="H5" s="565" t="s">
        <v>1354</v>
      </c>
      <c r="I5" s="567"/>
      <c r="J5" s="567"/>
      <c r="K5" s="567"/>
      <c r="L5" s="567"/>
      <c r="M5" s="567"/>
      <c r="N5" s="567"/>
      <c r="O5" s="566"/>
      <c r="P5" s="571" t="s">
        <v>1355</v>
      </c>
      <c r="Q5" s="572"/>
      <c r="R5" s="552" t="s">
        <v>1356</v>
      </c>
      <c r="S5" s="552" t="s">
        <v>1357</v>
      </c>
      <c r="T5" s="552" t="s">
        <v>1358</v>
      </c>
      <c r="U5" s="568" t="s">
        <v>1359</v>
      </c>
    </row>
    <row r="6" spans="1:21" s="65" customFormat="1" ht="15" customHeight="1" x14ac:dyDescent="0.25">
      <c r="A6" s="550"/>
      <c r="B6" s="550"/>
      <c r="C6" s="563"/>
      <c r="D6" s="563"/>
      <c r="E6" s="563"/>
      <c r="F6" s="563"/>
      <c r="G6" s="563"/>
      <c r="H6" s="565" t="s">
        <v>1360</v>
      </c>
      <c r="I6" s="566"/>
      <c r="J6" s="565" t="s">
        <v>1361</v>
      </c>
      <c r="K6" s="566"/>
      <c r="L6" s="565" t="s">
        <v>1362</v>
      </c>
      <c r="M6" s="566"/>
      <c r="N6" s="565" t="s">
        <v>1363</v>
      </c>
      <c r="O6" s="566"/>
      <c r="P6" s="573"/>
      <c r="Q6" s="574"/>
      <c r="R6" s="550"/>
      <c r="S6" s="550"/>
      <c r="T6" s="550"/>
      <c r="U6" s="569"/>
    </row>
    <row r="7" spans="1:21" s="66" customFormat="1" ht="24" customHeight="1" x14ac:dyDescent="0.25">
      <c r="A7" s="551"/>
      <c r="B7" s="551"/>
      <c r="C7" s="564"/>
      <c r="D7" s="564"/>
      <c r="E7" s="564"/>
      <c r="F7" s="564"/>
      <c r="G7" s="564"/>
      <c r="H7" s="406" t="s">
        <v>1364</v>
      </c>
      <c r="I7" s="406" t="s">
        <v>35</v>
      </c>
      <c r="J7" s="406" t="s">
        <v>1364</v>
      </c>
      <c r="K7" s="406" t="s">
        <v>35</v>
      </c>
      <c r="L7" s="406" t="s">
        <v>1364</v>
      </c>
      <c r="M7" s="406" t="s">
        <v>35</v>
      </c>
      <c r="N7" s="406" t="s">
        <v>1364</v>
      </c>
      <c r="O7" s="406" t="s">
        <v>35</v>
      </c>
      <c r="P7" s="406" t="s">
        <v>1364</v>
      </c>
      <c r="Q7" s="406" t="s">
        <v>35</v>
      </c>
      <c r="R7" s="551"/>
      <c r="S7" s="551"/>
      <c r="T7" s="551"/>
      <c r="U7" s="570"/>
    </row>
    <row r="8" spans="1:21" s="240" customFormat="1" ht="15.75" x14ac:dyDescent="0.25">
      <c r="A8" s="407"/>
      <c r="B8" s="408"/>
      <c r="C8" s="409"/>
      <c r="D8" s="409"/>
      <c r="E8" s="409"/>
      <c r="F8" s="410"/>
      <c r="G8" s="409"/>
      <c r="H8" s="411"/>
      <c r="I8" s="411"/>
      <c r="J8" s="411"/>
      <c r="K8" s="411"/>
      <c r="L8" s="411"/>
      <c r="M8" s="411"/>
      <c r="N8" s="411"/>
      <c r="O8" s="411"/>
      <c r="P8" s="411"/>
      <c r="Q8" s="411"/>
      <c r="R8" s="412"/>
      <c r="S8" s="412"/>
      <c r="T8" s="412"/>
      <c r="U8" s="413"/>
    </row>
    <row r="9" spans="1:21" ht="15.75" hidden="1" customHeight="1" x14ac:dyDescent="0.25">
      <c r="A9" s="584" t="s">
        <v>1574</v>
      </c>
      <c r="B9" s="581" t="s">
        <v>1575</v>
      </c>
      <c r="C9" s="257"/>
      <c r="D9" s="257"/>
      <c r="E9" s="257"/>
      <c r="F9" s="257"/>
      <c r="G9" s="257"/>
      <c r="H9" s="336"/>
      <c r="I9" s="337"/>
      <c r="J9" s="257"/>
      <c r="K9" s="337"/>
      <c r="L9" s="257"/>
      <c r="M9" s="337"/>
      <c r="N9" s="257"/>
      <c r="O9" s="337"/>
      <c r="P9" s="369">
        <f t="shared" ref="P9:Q9" si="0">H9+J9+L9+N9</f>
        <v>0</v>
      </c>
      <c r="Q9" s="370">
        <f t="shared" si="0"/>
        <v>0</v>
      </c>
      <c r="R9" s="257"/>
      <c r="S9" s="257"/>
      <c r="T9" s="257"/>
      <c r="U9" s="257"/>
    </row>
    <row r="10" spans="1:21" ht="15.75" hidden="1" x14ac:dyDescent="0.25">
      <c r="A10" s="584"/>
      <c r="B10" s="582"/>
      <c r="C10" s="257"/>
      <c r="D10" s="257"/>
      <c r="E10" s="257"/>
      <c r="F10" s="257"/>
      <c r="G10" s="257"/>
      <c r="H10" s="336"/>
      <c r="I10" s="337"/>
      <c r="J10" s="257"/>
      <c r="K10" s="337"/>
      <c r="L10" s="257"/>
      <c r="M10" s="337"/>
      <c r="N10" s="257"/>
      <c r="O10" s="337"/>
      <c r="P10" s="369">
        <f t="shared" ref="P10:P28" si="1">H10+J10+L10+N10</f>
        <v>0</v>
      </c>
      <c r="Q10" s="370">
        <f t="shared" ref="Q10:Q27" si="2">I10+K10+M10+O10</f>
        <v>0</v>
      </c>
      <c r="R10" s="257"/>
      <c r="S10" s="257"/>
      <c r="T10" s="257"/>
      <c r="U10" s="257"/>
    </row>
    <row r="11" spans="1:21" s="338" customFormat="1" ht="15.75" hidden="1" x14ac:dyDescent="0.25">
      <c r="A11" s="584"/>
      <c r="B11" s="582"/>
      <c r="C11" s="257"/>
      <c r="D11" s="257"/>
      <c r="E11" s="257"/>
      <c r="F11" s="257"/>
      <c r="G11" s="257"/>
      <c r="H11" s="336"/>
      <c r="I11" s="337"/>
      <c r="J11" s="257"/>
      <c r="K11" s="337"/>
      <c r="L11" s="257"/>
      <c r="M11" s="337"/>
      <c r="N11" s="257"/>
      <c r="O11" s="337"/>
      <c r="P11" s="369">
        <f t="shared" si="1"/>
        <v>0</v>
      </c>
      <c r="Q11" s="370">
        <f t="shared" si="2"/>
        <v>0</v>
      </c>
      <c r="R11" s="257"/>
      <c r="S11" s="257"/>
      <c r="T11" s="257"/>
      <c r="U11" s="257"/>
    </row>
    <row r="12" spans="1:21" ht="15.75" hidden="1" x14ac:dyDescent="0.25">
      <c r="A12" s="584"/>
      <c r="B12" s="582"/>
      <c r="C12" s="257"/>
      <c r="D12" s="257"/>
      <c r="E12" s="257"/>
      <c r="F12" s="257"/>
      <c r="G12" s="257"/>
      <c r="H12" s="336"/>
      <c r="I12" s="337"/>
      <c r="J12" s="257"/>
      <c r="K12" s="337"/>
      <c r="L12" s="257"/>
      <c r="M12" s="337"/>
      <c r="N12" s="257"/>
      <c r="O12" s="337"/>
      <c r="P12" s="369">
        <f t="shared" si="1"/>
        <v>0</v>
      </c>
      <c r="Q12" s="370">
        <f t="shared" si="2"/>
        <v>0</v>
      </c>
      <c r="R12" s="257"/>
      <c r="S12" s="257"/>
      <c r="T12" s="257"/>
      <c r="U12" s="257"/>
    </row>
    <row r="13" spans="1:21" ht="15.75" hidden="1" x14ac:dyDescent="0.25">
      <c r="A13" s="584"/>
      <c r="B13" s="582"/>
      <c r="C13" s="257"/>
      <c r="D13" s="257"/>
      <c r="E13" s="257"/>
      <c r="F13" s="257"/>
      <c r="G13" s="257"/>
      <c r="H13" s="336"/>
      <c r="I13" s="337"/>
      <c r="J13" s="257"/>
      <c r="K13" s="337"/>
      <c r="L13" s="257"/>
      <c r="M13" s="337"/>
      <c r="N13" s="257"/>
      <c r="O13" s="337"/>
      <c r="P13" s="369">
        <f t="shared" si="1"/>
        <v>0</v>
      </c>
      <c r="Q13" s="370">
        <f t="shared" si="2"/>
        <v>0</v>
      </c>
      <c r="R13" s="257"/>
      <c r="S13" s="257"/>
      <c r="T13" s="257"/>
      <c r="U13" s="257"/>
    </row>
    <row r="14" spans="1:21" ht="15.75" hidden="1" x14ac:dyDescent="0.25">
      <c r="A14" s="584"/>
      <c r="B14" s="583"/>
      <c r="C14" s="257"/>
      <c r="D14" s="257"/>
      <c r="E14" s="257"/>
      <c r="F14" s="257"/>
      <c r="G14" s="257"/>
      <c r="H14" s="336"/>
      <c r="I14" s="337"/>
      <c r="J14" s="257"/>
      <c r="K14" s="337"/>
      <c r="L14" s="257"/>
      <c r="M14" s="337"/>
      <c r="N14" s="257"/>
      <c r="O14" s="337"/>
      <c r="P14" s="369">
        <f t="shared" si="1"/>
        <v>0</v>
      </c>
      <c r="Q14" s="370">
        <f t="shared" si="2"/>
        <v>0</v>
      </c>
      <c r="R14" s="257"/>
      <c r="S14" s="257"/>
      <c r="T14" s="257"/>
      <c r="U14" s="257"/>
    </row>
    <row r="15" spans="1:21" ht="15.75" hidden="1" x14ac:dyDescent="0.25">
      <c r="A15" s="584"/>
      <c r="B15" s="581" t="s">
        <v>1576</v>
      </c>
      <c r="C15" s="257"/>
      <c r="D15" s="257"/>
      <c r="E15" s="257"/>
      <c r="F15" s="257"/>
      <c r="G15" s="257"/>
      <c r="H15" s="336"/>
      <c r="I15" s="337"/>
      <c r="J15" s="257"/>
      <c r="K15" s="337"/>
      <c r="L15" s="257"/>
      <c r="M15" s="337"/>
      <c r="N15" s="257"/>
      <c r="O15" s="337"/>
      <c r="P15" s="369">
        <f t="shared" si="1"/>
        <v>0</v>
      </c>
      <c r="Q15" s="370">
        <f t="shared" si="2"/>
        <v>0</v>
      </c>
      <c r="R15" s="257"/>
      <c r="S15" s="257"/>
      <c r="T15" s="257"/>
      <c r="U15" s="257"/>
    </row>
    <row r="16" spans="1:21" s="338" customFormat="1" ht="15.75" hidden="1" x14ac:dyDescent="0.25">
      <c r="A16" s="584"/>
      <c r="B16" s="582"/>
      <c r="C16" s="257"/>
      <c r="D16" s="257"/>
      <c r="E16" s="257"/>
      <c r="F16" s="257"/>
      <c r="G16" s="257"/>
      <c r="H16" s="336"/>
      <c r="I16" s="337"/>
      <c r="J16" s="257"/>
      <c r="K16" s="337"/>
      <c r="L16" s="257"/>
      <c r="M16" s="337"/>
      <c r="N16" s="257"/>
      <c r="O16" s="337"/>
      <c r="P16" s="369">
        <f t="shared" si="1"/>
        <v>0</v>
      </c>
      <c r="Q16" s="370">
        <f t="shared" si="2"/>
        <v>0</v>
      </c>
      <c r="R16" s="257"/>
      <c r="S16" s="257"/>
      <c r="T16" s="257"/>
      <c r="U16" s="257"/>
    </row>
    <row r="17" spans="1:21" s="338" customFormat="1" ht="15.75" hidden="1" x14ac:dyDescent="0.25">
      <c r="A17" s="584"/>
      <c r="B17" s="582"/>
      <c r="C17" s="257"/>
      <c r="D17" s="257"/>
      <c r="E17" s="257"/>
      <c r="F17" s="257"/>
      <c r="G17" s="257"/>
      <c r="H17" s="336"/>
      <c r="I17" s="337"/>
      <c r="J17" s="257"/>
      <c r="K17" s="337"/>
      <c r="L17" s="257"/>
      <c r="M17" s="337"/>
      <c r="N17" s="257"/>
      <c r="O17" s="337"/>
      <c r="P17" s="369">
        <f t="shared" si="1"/>
        <v>0</v>
      </c>
      <c r="Q17" s="370">
        <f t="shared" si="2"/>
        <v>0</v>
      </c>
      <c r="R17" s="257"/>
      <c r="S17" s="257"/>
      <c r="T17" s="257"/>
      <c r="U17" s="257"/>
    </row>
    <row r="18" spans="1:21" s="338" customFormat="1" ht="15.75" hidden="1" x14ac:dyDescent="0.25">
      <c r="A18" s="584"/>
      <c r="B18" s="582"/>
      <c r="C18" s="257"/>
      <c r="D18" s="257"/>
      <c r="E18" s="257"/>
      <c r="F18" s="257"/>
      <c r="G18" s="257"/>
      <c r="H18" s="336"/>
      <c r="I18" s="337"/>
      <c r="J18" s="257"/>
      <c r="K18" s="337"/>
      <c r="L18" s="257"/>
      <c r="M18" s="337"/>
      <c r="N18" s="257"/>
      <c r="O18" s="337"/>
      <c r="P18" s="369">
        <f t="shared" si="1"/>
        <v>0</v>
      </c>
      <c r="Q18" s="370">
        <f t="shared" si="2"/>
        <v>0</v>
      </c>
      <c r="R18" s="257"/>
      <c r="S18" s="257"/>
      <c r="T18" s="257"/>
      <c r="U18" s="257"/>
    </row>
    <row r="19" spans="1:21" ht="15.75" hidden="1" x14ac:dyDescent="0.25">
      <c r="A19" s="584"/>
      <c r="B19" s="582"/>
      <c r="C19" s="257"/>
      <c r="D19" s="257"/>
      <c r="E19" s="257"/>
      <c r="F19" s="257"/>
      <c r="G19" s="257"/>
      <c r="H19" s="336"/>
      <c r="I19" s="337"/>
      <c r="J19" s="257"/>
      <c r="K19" s="337"/>
      <c r="L19" s="257"/>
      <c r="M19" s="337"/>
      <c r="N19" s="257"/>
      <c r="O19" s="337"/>
      <c r="P19" s="369">
        <f t="shared" si="1"/>
        <v>0</v>
      </c>
      <c r="Q19" s="370">
        <f t="shared" si="2"/>
        <v>0</v>
      </c>
      <c r="R19" s="257"/>
      <c r="S19" s="257"/>
      <c r="T19" s="257"/>
      <c r="U19" s="257"/>
    </row>
    <row r="20" spans="1:21" ht="15.75" hidden="1" x14ac:dyDescent="0.25">
      <c r="A20" s="584"/>
      <c r="B20" s="583"/>
      <c r="C20" s="257"/>
      <c r="D20" s="257"/>
      <c r="E20" s="257"/>
      <c r="F20" s="257"/>
      <c r="G20" s="257"/>
      <c r="H20" s="336"/>
      <c r="I20" s="337"/>
      <c r="J20" s="257"/>
      <c r="K20" s="337"/>
      <c r="L20" s="257"/>
      <c r="M20" s="337"/>
      <c r="N20" s="257"/>
      <c r="O20" s="337"/>
      <c r="P20" s="369">
        <f t="shared" si="1"/>
        <v>0</v>
      </c>
      <c r="Q20" s="370">
        <f t="shared" si="2"/>
        <v>0</v>
      </c>
      <c r="R20" s="257"/>
      <c r="S20" s="257"/>
      <c r="T20" s="257"/>
      <c r="U20" s="257"/>
    </row>
    <row r="21" spans="1:21" s="338" customFormat="1" ht="15.75" hidden="1" x14ac:dyDescent="0.25">
      <c r="A21" s="584"/>
      <c r="B21" s="581" t="s">
        <v>1577</v>
      </c>
      <c r="C21" s="257"/>
      <c r="D21" s="257"/>
      <c r="E21" s="257"/>
      <c r="F21" s="257"/>
      <c r="G21" s="257"/>
      <c r="H21" s="336"/>
      <c r="I21" s="337"/>
      <c r="J21" s="257"/>
      <c r="K21" s="337"/>
      <c r="L21" s="257"/>
      <c r="M21" s="337"/>
      <c r="N21" s="257"/>
      <c r="O21" s="337"/>
      <c r="P21" s="369">
        <f t="shared" si="1"/>
        <v>0</v>
      </c>
      <c r="Q21" s="370">
        <f t="shared" si="2"/>
        <v>0</v>
      </c>
      <c r="R21" s="257"/>
      <c r="S21" s="257"/>
      <c r="T21" s="257"/>
      <c r="U21" s="257"/>
    </row>
    <row r="22" spans="1:21" s="338" customFormat="1" ht="15.75" hidden="1" x14ac:dyDescent="0.25">
      <c r="A22" s="584"/>
      <c r="B22" s="582"/>
      <c r="C22" s="257"/>
      <c r="D22" s="257"/>
      <c r="E22" s="257"/>
      <c r="F22" s="257"/>
      <c r="G22" s="257"/>
      <c r="H22" s="336"/>
      <c r="I22" s="337"/>
      <c r="J22" s="257"/>
      <c r="K22" s="337"/>
      <c r="L22" s="257"/>
      <c r="M22" s="337"/>
      <c r="N22" s="257"/>
      <c r="O22" s="337"/>
      <c r="P22" s="369">
        <f t="shared" si="1"/>
        <v>0</v>
      </c>
      <c r="Q22" s="370">
        <f t="shared" si="2"/>
        <v>0</v>
      </c>
      <c r="R22" s="257"/>
      <c r="S22" s="257"/>
      <c r="T22" s="257"/>
      <c r="U22" s="257"/>
    </row>
    <row r="23" spans="1:21" s="338" customFormat="1" ht="15.75" hidden="1" x14ac:dyDescent="0.25">
      <c r="A23" s="584"/>
      <c r="B23" s="582"/>
      <c r="C23" s="257"/>
      <c r="D23" s="257"/>
      <c r="E23" s="257"/>
      <c r="F23" s="257"/>
      <c r="G23" s="257"/>
      <c r="H23" s="336"/>
      <c r="I23" s="337"/>
      <c r="J23" s="257"/>
      <c r="K23" s="337"/>
      <c r="L23" s="257"/>
      <c r="M23" s="337"/>
      <c r="N23" s="257"/>
      <c r="O23" s="337"/>
      <c r="P23" s="369">
        <f t="shared" si="1"/>
        <v>0</v>
      </c>
      <c r="Q23" s="370">
        <f t="shared" si="2"/>
        <v>0</v>
      </c>
      <c r="R23" s="257"/>
      <c r="S23" s="257"/>
      <c r="T23" s="257"/>
      <c r="U23" s="257"/>
    </row>
    <row r="24" spans="1:21" s="338" customFormat="1" ht="15.75" hidden="1" x14ac:dyDescent="0.25">
      <c r="A24" s="584"/>
      <c r="B24" s="582"/>
      <c r="C24" s="257"/>
      <c r="D24" s="257"/>
      <c r="E24" s="257"/>
      <c r="F24" s="257"/>
      <c r="G24" s="257"/>
      <c r="H24" s="336"/>
      <c r="I24" s="337"/>
      <c r="J24" s="257"/>
      <c r="K24" s="337"/>
      <c r="L24" s="257"/>
      <c r="M24" s="337"/>
      <c r="N24" s="257"/>
      <c r="O24" s="337"/>
      <c r="P24" s="369">
        <f t="shared" si="1"/>
        <v>0</v>
      </c>
      <c r="Q24" s="370">
        <f t="shared" si="2"/>
        <v>0</v>
      </c>
      <c r="R24" s="257"/>
      <c r="S24" s="257"/>
      <c r="T24" s="257"/>
      <c r="U24" s="257"/>
    </row>
    <row r="25" spans="1:21" s="338" customFormat="1" ht="15.75" hidden="1" x14ac:dyDescent="0.25">
      <c r="A25" s="584"/>
      <c r="B25" s="582"/>
      <c r="C25" s="257"/>
      <c r="D25" s="257"/>
      <c r="E25" s="257"/>
      <c r="F25" s="257"/>
      <c r="G25" s="257"/>
      <c r="H25" s="336"/>
      <c r="I25" s="337"/>
      <c r="J25" s="257"/>
      <c r="K25" s="337"/>
      <c r="L25" s="257"/>
      <c r="M25" s="337"/>
      <c r="N25" s="257"/>
      <c r="O25" s="337"/>
      <c r="P25" s="369">
        <f t="shared" si="1"/>
        <v>0</v>
      </c>
      <c r="Q25" s="370">
        <f t="shared" si="2"/>
        <v>0</v>
      </c>
      <c r="R25" s="257"/>
      <c r="S25" s="257"/>
      <c r="T25" s="257"/>
      <c r="U25" s="257"/>
    </row>
    <row r="26" spans="1:21" ht="15.75" hidden="1" x14ac:dyDescent="0.25">
      <c r="A26" s="584"/>
      <c r="B26" s="583"/>
      <c r="C26" s="257"/>
      <c r="D26" s="257"/>
      <c r="E26" s="257"/>
      <c r="F26" s="257"/>
      <c r="G26" s="257"/>
      <c r="H26" s="257"/>
      <c r="I26" s="337"/>
      <c r="J26" s="257"/>
      <c r="K26" s="337"/>
      <c r="L26" s="257"/>
      <c r="M26" s="337"/>
      <c r="N26" s="257"/>
      <c r="O26" s="337"/>
      <c r="P26" s="369">
        <f t="shared" si="1"/>
        <v>0</v>
      </c>
      <c r="Q26" s="370">
        <f t="shared" si="2"/>
        <v>0</v>
      </c>
      <c r="R26" s="257"/>
      <c r="S26" s="257"/>
      <c r="T26" s="257"/>
      <c r="U26" s="257"/>
    </row>
    <row r="27" spans="1:21" ht="47.25" customHeight="1" x14ac:dyDescent="0.25">
      <c r="A27" s="628" t="s">
        <v>1578</v>
      </c>
      <c r="B27" s="628" t="s">
        <v>1579</v>
      </c>
      <c r="C27" s="629"/>
      <c r="D27" s="629" t="s">
        <v>1841</v>
      </c>
      <c r="E27" s="629" t="s">
        <v>1842</v>
      </c>
      <c r="F27" s="629" t="s">
        <v>1843</v>
      </c>
      <c r="G27" s="630" t="s">
        <v>1844</v>
      </c>
      <c r="H27" s="631">
        <v>0.25</v>
      </c>
      <c r="I27" s="632">
        <f>+'2. CONTRATACION DE PERSONAL'!D1146/4</f>
        <v>0</v>
      </c>
      <c r="J27" s="633">
        <v>0.25</v>
      </c>
      <c r="K27" s="632">
        <f>+'2. CONTRATACION DE PERSONAL'!D1146/4</f>
        <v>0</v>
      </c>
      <c r="L27" s="633">
        <v>0.25</v>
      </c>
      <c r="M27" s="632">
        <f>+'2. CONTRATACION DE PERSONAL'!D1146/4</f>
        <v>0</v>
      </c>
      <c r="N27" s="633">
        <v>0.25</v>
      </c>
      <c r="O27" s="632">
        <f>+'2. CONTRATACION DE PERSONAL'!D1146/4</f>
        <v>0</v>
      </c>
      <c r="P27" s="634">
        <f t="shared" si="1"/>
        <v>1</v>
      </c>
      <c r="Q27" s="635">
        <f t="shared" si="2"/>
        <v>0</v>
      </c>
      <c r="R27" s="630" t="s">
        <v>1850</v>
      </c>
      <c r="S27" s="630" t="s">
        <v>1851</v>
      </c>
      <c r="T27" s="630" t="s">
        <v>1852</v>
      </c>
      <c r="U27" s="630" t="s">
        <v>1853</v>
      </c>
    </row>
    <row r="28" spans="1:21" s="338" customFormat="1" ht="58.5" customHeight="1" x14ac:dyDescent="0.25">
      <c r="A28" s="636"/>
      <c r="B28" s="636"/>
      <c r="C28" s="637"/>
      <c r="D28" s="637"/>
      <c r="E28" s="637"/>
      <c r="F28" s="637"/>
      <c r="G28" s="630" t="s">
        <v>1845</v>
      </c>
      <c r="H28" s="631">
        <v>0.5</v>
      </c>
      <c r="I28" s="632">
        <f>+'5. ACTIVIDADES ESPECIALES'!D759+'5. ACTIVIDADES ESPECIALES'!D803+'5. ACTIVIDADES ESPECIALES'!D847</f>
        <v>115440</v>
      </c>
      <c r="J28" s="633">
        <v>0.5</v>
      </c>
      <c r="K28" s="632">
        <f>+'7. Infraestructura'!D40</f>
        <v>0</v>
      </c>
      <c r="L28" s="638"/>
      <c r="M28" s="632"/>
      <c r="N28" s="638"/>
      <c r="O28" s="632"/>
      <c r="P28" s="634">
        <f t="shared" si="1"/>
        <v>1</v>
      </c>
      <c r="Q28" s="635">
        <f>I28+K28+M28+O28</f>
        <v>115440</v>
      </c>
      <c r="R28" s="639" t="s">
        <v>1854</v>
      </c>
      <c r="S28" s="639" t="s">
        <v>1855</v>
      </c>
      <c r="T28" s="639" t="s">
        <v>1856</v>
      </c>
      <c r="U28" s="639" t="s">
        <v>1857</v>
      </c>
    </row>
    <row r="29" spans="1:21" s="425" customFormat="1" ht="84.75" customHeight="1" x14ac:dyDescent="0.25">
      <c r="A29" s="636"/>
      <c r="B29" s="636"/>
      <c r="C29" s="637"/>
      <c r="D29" s="637"/>
      <c r="E29" s="637"/>
      <c r="F29" s="640"/>
      <c r="G29" s="630" t="s">
        <v>1846</v>
      </c>
      <c r="H29" s="638">
        <v>2</v>
      </c>
      <c r="I29" s="632">
        <v>0</v>
      </c>
      <c r="J29" s="638">
        <v>2</v>
      </c>
      <c r="K29" s="632"/>
      <c r="L29" s="638">
        <v>1</v>
      </c>
      <c r="M29" s="632">
        <v>0</v>
      </c>
      <c r="N29" s="638">
        <v>3</v>
      </c>
      <c r="O29" s="632">
        <v>0</v>
      </c>
      <c r="P29" s="634">
        <f t="shared" ref="P29:P39" si="3">H29+J29+L29+N29</f>
        <v>8</v>
      </c>
      <c r="Q29" s="635">
        <f t="shared" ref="Q29:Q39" si="4">I29+K29+M29+O29</f>
        <v>0</v>
      </c>
      <c r="R29" s="641"/>
      <c r="S29" s="641"/>
      <c r="T29" s="641"/>
      <c r="U29" s="641"/>
    </row>
    <row r="30" spans="1:21" s="425" customFormat="1" ht="72.75" customHeight="1" x14ac:dyDescent="0.25">
      <c r="A30" s="636"/>
      <c r="B30" s="636"/>
      <c r="C30" s="637"/>
      <c r="D30" s="637"/>
      <c r="E30" s="637"/>
      <c r="F30" s="638" t="s">
        <v>1847</v>
      </c>
      <c r="G30" s="644" t="s">
        <v>1848</v>
      </c>
      <c r="H30" s="631"/>
      <c r="I30" s="632"/>
      <c r="J30" s="638">
        <v>0</v>
      </c>
      <c r="K30" s="632"/>
      <c r="L30" s="638">
        <v>0</v>
      </c>
      <c r="M30" s="632"/>
      <c r="N30" s="638">
        <v>0</v>
      </c>
      <c r="O30" s="632"/>
      <c r="P30" s="634">
        <f t="shared" si="3"/>
        <v>0</v>
      </c>
      <c r="Q30" s="635">
        <f t="shared" si="4"/>
        <v>0</v>
      </c>
      <c r="R30" s="641"/>
      <c r="S30" s="641"/>
      <c r="T30" s="641"/>
      <c r="U30" s="641"/>
    </row>
    <row r="31" spans="1:21" s="425" customFormat="1" ht="54" customHeight="1" x14ac:dyDescent="0.25">
      <c r="A31" s="636"/>
      <c r="B31" s="636"/>
      <c r="C31" s="640"/>
      <c r="D31" s="640"/>
      <c r="E31" s="640"/>
      <c r="F31" s="638" t="s">
        <v>1849</v>
      </c>
      <c r="G31" s="644" t="s">
        <v>1919</v>
      </c>
      <c r="H31" s="631"/>
      <c r="I31" s="632"/>
      <c r="J31" s="638">
        <v>0</v>
      </c>
      <c r="K31" s="632">
        <f>+'5. ACTIVIDADES ESPECIALES'!D891</f>
        <v>0</v>
      </c>
      <c r="L31" s="638"/>
      <c r="M31" s="632"/>
      <c r="N31" s="638"/>
      <c r="O31" s="632"/>
      <c r="P31" s="634">
        <f t="shared" si="3"/>
        <v>0</v>
      </c>
      <c r="Q31" s="635">
        <f t="shared" si="4"/>
        <v>0</v>
      </c>
      <c r="R31" s="642"/>
      <c r="S31" s="642"/>
      <c r="T31" s="642"/>
      <c r="U31" s="642"/>
    </row>
    <row r="32" spans="1:21" ht="82.5" customHeight="1" x14ac:dyDescent="0.25">
      <c r="A32" s="636"/>
      <c r="B32" s="628" t="s">
        <v>1580</v>
      </c>
      <c r="C32" s="629"/>
      <c r="D32" s="629" t="s">
        <v>1858</v>
      </c>
      <c r="E32" s="629" t="s">
        <v>1859</v>
      </c>
      <c r="F32" s="638" t="s">
        <v>1860</v>
      </c>
      <c r="G32" s="630" t="s">
        <v>2099</v>
      </c>
      <c r="H32" s="638">
        <v>1</v>
      </c>
      <c r="I32" s="632">
        <f>+'5. ACTIVIDADES ESPECIALES'!D936</f>
        <v>0</v>
      </c>
      <c r="J32" s="638"/>
      <c r="K32" s="632"/>
      <c r="L32" s="638"/>
      <c r="M32" s="632"/>
      <c r="N32" s="638"/>
      <c r="O32" s="632"/>
      <c r="P32" s="634">
        <f t="shared" si="3"/>
        <v>1</v>
      </c>
      <c r="Q32" s="635">
        <f t="shared" si="4"/>
        <v>0</v>
      </c>
      <c r="R32" s="630" t="s">
        <v>1871</v>
      </c>
      <c r="S32" s="630" t="s">
        <v>1872</v>
      </c>
      <c r="T32" s="630" t="s">
        <v>1873</v>
      </c>
      <c r="U32" s="630" t="s">
        <v>1853</v>
      </c>
    </row>
    <row r="33" spans="1:21" s="338" customFormat="1" ht="60" x14ac:dyDescent="0.25">
      <c r="A33" s="636"/>
      <c r="B33" s="636"/>
      <c r="C33" s="637"/>
      <c r="D33" s="637"/>
      <c r="E33" s="637"/>
      <c r="F33" s="629" t="s">
        <v>1861</v>
      </c>
      <c r="G33" s="630" t="s">
        <v>1862</v>
      </c>
      <c r="H33" s="638"/>
      <c r="I33" s="632"/>
      <c r="J33" s="638">
        <v>1</v>
      </c>
      <c r="K33" s="632">
        <f>+'5. ACTIVIDADES ESPECIALES'!F989+'5. ACTIVIDADES ESPECIALES'!F990</f>
        <v>93028.75</v>
      </c>
      <c r="L33" s="638"/>
      <c r="M33" s="632"/>
      <c r="N33" s="638">
        <v>1</v>
      </c>
      <c r="O33" s="632">
        <f>+'5. ACTIVIDADES ESPECIALES'!F991+'5. ACTIVIDADES ESPECIALES'!F992</f>
        <v>57257</v>
      </c>
      <c r="P33" s="634">
        <f t="shared" si="3"/>
        <v>2</v>
      </c>
      <c r="Q33" s="635">
        <f t="shared" si="4"/>
        <v>150285.75</v>
      </c>
      <c r="R33" s="630" t="s">
        <v>1752</v>
      </c>
      <c r="S33" s="630" t="s">
        <v>1753</v>
      </c>
      <c r="T33" s="630" t="s">
        <v>1754</v>
      </c>
      <c r="U33" s="630" t="s">
        <v>1755</v>
      </c>
    </row>
    <row r="34" spans="1:21" s="425" customFormat="1" ht="61.5" customHeight="1" x14ac:dyDescent="0.25">
      <c r="A34" s="636"/>
      <c r="B34" s="636"/>
      <c r="C34" s="637"/>
      <c r="D34" s="637"/>
      <c r="E34" s="637"/>
      <c r="F34" s="640"/>
      <c r="G34" s="630" t="s">
        <v>1921</v>
      </c>
      <c r="H34" s="638">
        <v>1</v>
      </c>
      <c r="I34" s="632">
        <f>+'5. ACTIVIDADES ESPECIALES'!D1026</f>
        <v>0</v>
      </c>
      <c r="J34" s="638"/>
      <c r="K34" s="632"/>
      <c r="L34" s="638"/>
      <c r="M34" s="632"/>
      <c r="N34" s="638"/>
      <c r="O34" s="632"/>
      <c r="P34" s="634"/>
      <c r="Q34" s="635">
        <f t="shared" si="4"/>
        <v>0</v>
      </c>
      <c r="R34" s="630"/>
      <c r="S34" s="630"/>
      <c r="T34" s="630"/>
      <c r="U34" s="630"/>
    </row>
    <row r="35" spans="1:21" s="425" customFormat="1" ht="90" x14ac:dyDescent="0.25">
      <c r="A35" s="636"/>
      <c r="B35" s="636"/>
      <c r="C35" s="637"/>
      <c r="D35" s="637"/>
      <c r="E35" s="637"/>
      <c r="F35" s="638" t="s">
        <v>1863</v>
      </c>
      <c r="G35" s="630" t="s">
        <v>1864</v>
      </c>
      <c r="H35" s="638">
        <v>1</v>
      </c>
      <c r="I35" s="632">
        <v>0</v>
      </c>
      <c r="J35" s="638"/>
      <c r="K35" s="632"/>
      <c r="L35" s="638"/>
      <c r="M35" s="632"/>
      <c r="N35" s="638"/>
      <c r="O35" s="632"/>
      <c r="P35" s="634">
        <f t="shared" si="3"/>
        <v>1</v>
      </c>
      <c r="Q35" s="635">
        <f t="shared" si="4"/>
        <v>0</v>
      </c>
      <c r="R35" s="630" t="s">
        <v>1874</v>
      </c>
      <c r="S35" s="630" t="s">
        <v>1875</v>
      </c>
      <c r="T35" s="630" t="s">
        <v>1876</v>
      </c>
      <c r="U35" s="630" t="s">
        <v>1877</v>
      </c>
    </row>
    <row r="36" spans="1:21" s="425" customFormat="1" ht="43.5" customHeight="1" x14ac:dyDescent="0.25">
      <c r="A36" s="636"/>
      <c r="B36" s="636"/>
      <c r="C36" s="637"/>
      <c r="D36" s="637"/>
      <c r="E36" s="637"/>
      <c r="F36" s="638" t="s">
        <v>1865</v>
      </c>
      <c r="G36" s="630" t="s">
        <v>2070</v>
      </c>
      <c r="H36" s="638"/>
      <c r="I36" s="632"/>
      <c r="J36" s="638">
        <v>1</v>
      </c>
      <c r="K36" s="632">
        <f>+'2. CONTRATACION DE PERSONAL'!D1026</f>
        <v>4000</v>
      </c>
      <c r="L36" s="638"/>
      <c r="M36" s="632"/>
      <c r="N36" s="638"/>
      <c r="O36" s="632"/>
      <c r="P36" s="634">
        <f t="shared" si="3"/>
        <v>1</v>
      </c>
      <c r="Q36" s="635">
        <f t="shared" si="4"/>
        <v>4000</v>
      </c>
      <c r="R36" s="630" t="s">
        <v>1878</v>
      </c>
      <c r="S36" s="630" t="s">
        <v>1879</v>
      </c>
      <c r="T36" s="630"/>
      <c r="U36" s="630"/>
    </row>
    <row r="37" spans="1:21" s="338" customFormat="1" ht="60" x14ac:dyDescent="0.25">
      <c r="A37" s="636"/>
      <c r="B37" s="636"/>
      <c r="C37" s="637"/>
      <c r="D37" s="637"/>
      <c r="E37" s="637"/>
      <c r="F37" s="638" t="s">
        <v>1866</v>
      </c>
      <c r="G37" s="630" t="s">
        <v>1867</v>
      </c>
      <c r="H37" s="638">
        <v>1</v>
      </c>
      <c r="I37" s="632">
        <f>+'2. CONTRATACION DE PERSONAL'!D1086/4</f>
        <v>56199.916666666672</v>
      </c>
      <c r="J37" s="638">
        <v>1</v>
      </c>
      <c r="K37" s="632">
        <f>+'2. CONTRATACION DE PERSONAL'!D1086/4</f>
        <v>56199.916666666672</v>
      </c>
      <c r="L37" s="638">
        <v>1</v>
      </c>
      <c r="M37" s="632">
        <f>+'2. CONTRATACION DE PERSONAL'!D1086/4</f>
        <v>56199.916666666672</v>
      </c>
      <c r="N37" s="638">
        <v>1</v>
      </c>
      <c r="O37" s="632">
        <f>+'2. CONTRATACION DE PERSONAL'!D1086/4</f>
        <v>56199.916666666672</v>
      </c>
      <c r="P37" s="634">
        <f t="shared" si="3"/>
        <v>4</v>
      </c>
      <c r="Q37" s="635">
        <f t="shared" si="4"/>
        <v>224799.66666666669</v>
      </c>
      <c r="R37" s="630" t="s">
        <v>1880</v>
      </c>
      <c r="S37" s="630" t="s">
        <v>1881</v>
      </c>
      <c r="T37" s="630"/>
      <c r="U37" s="630" t="s">
        <v>1722</v>
      </c>
    </row>
    <row r="38" spans="1:21" s="338" customFormat="1" ht="60" x14ac:dyDescent="0.25">
      <c r="A38" s="636"/>
      <c r="B38" s="636"/>
      <c r="C38" s="637"/>
      <c r="D38" s="637"/>
      <c r="E38" s="637"/>
      <c r="F38" s="638" t="s">
        <v>1868</v>
      </c>
      <c r="G38" s="630" t="s">
        <v>1920</v>
      </c>
      <c r="H38" s="638">
        <v>1</v>
      </c>
      <c r="I38" s="632">
        <f>+'5. ACTIVIDADES ESPECIALES'!D1071/4</f>
        <v>3350</v>
      </c>
      <c r="J38" s="638">
        <v>1</v>
      </c>
      <c r="K38" s="632">
        <f>+'5. ACTIVIDADES ESPECIALES'!D1071/4</f>
        <v>3350</v>
      </c>
      <c r="L38" s="638">
        <v>1</v>
      </c>
      <c r="M38" s="632">
        <f>+'5. ACTIVIDADES ESPECIALES'!D1071/4</f>
        <v>3350</v>
      </c>
      <c r="N38" s="638">
        <v>1</v>
      </c>
      <c r="O38" s="632">
        <f>+'5. ACTIVIDADES ESPECIALES'!D1071/4</f>
        <v>3350</v>
      </c>
      <c r="P38" s="634">
        <f t="shared" si="3"/>
        <v>4</v>
      </c>
      <c r="Q38" s="635">
        <f t="shared" si="4"/>
        <v>13400</v>
      </c>
      <c r="R38" s="630" t="s">
        <v>1882</v>
      </c>
      <c r="S38" s="630" t="s">
        <v>1883</v>
      </c>
      <c r="T38" s="630" t="s">
        <v>1884</v>
      </c>
      <c r="U38" s="630" t="s">
        <v>1853</v>
      </c>
    </row>
    <row r="39" spans="1:21" ht="45" x14ac:dyDescent="0.25">
      <c r="A39" s="636"/>
      <c r="B39" s="636"/>
      <c r="C39" s="640"/>
      <c r="D39" s="640"/>
      <c r="E39" s="640"/>
      <c r="F39" s="638" t="s">
        <v>1869</v>
      </c>
      <c r="G39" s="630" t="s">
        <v>1870</v>
      </c>
      <c r="H39" s="638">
        <v>1</v>
      </c>
      <c r="I39" s="632"/>
      <c r="J39" s="638"/>
      <c r="K39" s="632"/>
      <c r="L39" s="638"/>
      <c r="M39" s="632"/>
      <c r="N39" s="638">
        <v>2</v>
      </c>
      <c r="O39" s="632"/>
      <c r="P39" s="634">
        <f t="shared" si="3"/>
        <v>3</v>
      </c>
      <c r="Q39" s="635">
        <f t="shared" si="4"/>
        <v>0</v>
      </c>
      <c r="R39" s="630"/>
      <c r="S39" s="630" t="s">
        <v>1885</v>
      </c>
      <c r="T39" s="630"/>
      <c r="U39" s="643"/>
    </row>
    <row r="40" spans="1:21" ht="15.75" x14ac:dyDescent="0.25">
      <c r="A40" s="277"/>
      <c r="B40" s="278"/>
      <c r="C40" s="277" t="s">
        <v>1581</v>
      </c>
      <c r="D40" s="278"/>
      <c r="E40" s="278"/>
      <c r="F40" s="278"/>
      <c r="G40" s="279"/>
      <c r="H40" s="244">
        <f>SUM(H9:H39)</f>
        <v>8.75</v>
      </c>
      <c r="I40" s="219">
        <f>SUM(I9:I39)</f>
        <v>174989.91666666669</v>
      </c>
      <c r="J40" s="244">
        <f>SUM(J9:J39)</f>
        <v>6.75</v>
      </c>
      <c r="K40" s="219">
        <f>SUM(K9:K39)</f>
        <v>156578.66666666669</v>
      </c>
      <c r="L40" s="244">
        <f>SUM(L9:L39)</f>
        <v>3.25</v>
      </c>
      <c r="M40" s="219">
        <f>SUM(M9:M39)</f>
        <v>59549.916666666672</v>
      </c>
      <c r="N40" s="244">
        <f>SUM(N9:N39)</f>
        <v>8.25</v>
      </c>
      <c r="O40" s="219">
        <f>SUM(O9:O39)</f>
        <v>116806.91666666667</v>
      </c>
      <c r="P40" s="219">
        <f>SUM(P9:P39)</f>
        <v>26</v>
      </c>
      <c r="Q40" s="219">
        <f>SUM(Q9:Q39)</f>
        <v>507925.41666666669</v>
      </c>
      <c r="R40" s="244"/>
      <c r="S40" s="244"/>
      <c r="T40" s="244"/>
      <c r="U40" s="258"/>
    </row>
    <row r="45" spans="1:21" x14ac:dyDescent="0.25">
      <c r="A45" s="425"/>
      <c r="B45" s="425"/>
      <c r="C45" s="425"/>
      <c r="E45" s="425"/>
      <c r="F45" s="425"/>
      <c r="G45" s="425"/>
      <c r="H45" s="425"/>
      <c r="I45" s="425"/>
      <c r="J45" s="425"/>
      <c r="K45" s="425"/>
      <c r="L45" s="425"/>
      <c r="M45" s="425"/>
      <c r="N45" s="425"/>
      <c r="O45" s="425"/>
      <c r="P45" s="425"/>
      <c r="Q45" s="425"/>
      <c r="R45" s="425"/>
      <c r="S45" s="425"/>
      <c r="T45" s="425"/>
      <c r="U45" s="425"/>
    </row>
    <row r="46" spans="1:21" x14ac:dyDescent="0.25">
      <c r="A46" s="425"/>
      <c r="B46" s="425"/>
      <c r="C46" s="425"/>
      <c r="E46" s="425"/>
      <c r="F46" s="425"/>
      <c r="G46" s="425"/>
      <c r="H46" s="425"/>
      <c r="I46" s="425"/>
      <c r="J46" s="425"/>
      <c r="K46" s="425"/>
      <c r="L46" s="425"/>
      <c r="M46" s="425"/>
      <c r="N46" s="425"/>
      <c r="O46" s="425"/>
      <c r="P46" s="425"/>
      <c r="Q46" s="425"/>
      <c r="R46" s="425"/>
      <c r="S46" s="425"/>
      <c r="T46" s="425"/>
      <c r="U46" s="425"/>
    </row>
    <row r="47" spans="1:21" x14ac:dyDescent="0.25">
      <c r="A47" s="425"/>
      <c r="B47" s="425"/>
      <c r="C47" s="425"/>
      <c r="E47" s="425"/>
      <c r="F47" s="425"/>
      <c r="G47" s="425"/>
      <c r="H47" s="425"/>
      <c r="I47" s="425"/>
      <c r="J47" s="425"/>
      <c r="K47" s="425"/>
      <c r="L47" s="425"/>
      <c r="M47" s="425"/>
      <c r="N47" s="425"/>
      <c r="O47" s="425"/>
      <c r="P47" s="425"/>
      <c r="Q47" s="425"/>
      <c r="R47" s="425"/>
      <c r="S47" s="425"/>
      <c r="T47" s="425"/>
      <c r="U47" s="425"/>
    </row>
    <row r="48" spans="1:21" x14ac:dyDescent="0.25">
      <c r="A48" s="425"/>
      <c r="B48" s="425"/>
      <c r="C48" s="425"/>
      <c r="E48" s="425"/>
      <c r="F48" s="425"/>
      <c r="G48" s="425"/>
      <c r="H48" s="425"/>
      <c r="I48" s="425"/>
      <c r="J48" s="425"/>
      <c r="K48" s="425"/>
      <c r="L48" s="425"/>
      <c r="M48" s="425"/>
      <c r="N48" s="425"/>
      <c r="O48" s="425"/>
      <c r="P48" s="425"/>
      <c r="Q48" s="425"/>
      <c r="R48" s="425"/>
      <c r="S48" s="425"/>
      <c r="T48" s="425"/>
      <c r="U48" s="425"/>
    </row>
    <row r="49" spans="1:21" x14ac:dyDescent="0.25">
      <c r="A49" s="425"/>
      <c r="B49" s="425"/>
      <c r="C49" s="425"/>
      <c r="E49" s="425"/>
      <c r="F49" s="425"/>
      <c r="G49" s="425"/>
      <c r="H49" s="425"/>
      <c r="I49" s="425"/>
      <c r="J49" s="425"/>
      <c r="K49" s="425"/>
      <c r="L49" s="425"/>
      <c r="M49" s="425"/>
      <c r="N49" s="425"/>
      <c r="O49" s="425"/>
      <c r="P49" s="425"/>
      <c r="Q49" s="425"/>
      <c r="R49" s="425"/>
      <c r="S49" s="425"/>
      <c r="T49" s="425"/>
      <c r="U49" s="425"/>
    </row>
    <row r="50" spans="1:21" x14ac:dyDescent="0.25">
      <c r="C50" s="425"/>
    </row>
    <row r="60" spans="1:21" s="240" customFormat="1" ht="12" x14ac:dyDescent="0.25"/>
    <row r="61" spans="1:21" s="240" customFormat="1" ht="12" x14ac:dyDescent="0.25"/>
    <row r="74" s="240" customFormat="1" ht="12" x14ac:dyDescent="0.25"/>
    <row r="75" s="240" customFormat="1" ht="12" x14ac:dyDescent="0.25"/>
  </sheetData>
  <mergeCells count="38">
    <mergeCell ref="D5:D7"/>
    <mergeCell ref="T5:T7"/>
    <mergeCell ref="U5:U7"/>
    <mergeCell ref="P5:Q6"/>
    <mergeCell ref="R5:R7"/>
    <mergeCell ref="N6:O6"/>
    <mergeCell ref="G5:G7"/>
    <mergeCell ref="H5:O5"/>
    <mergeCell ref="H6:I6"/>
    <mergeCell ref="S5:S7"/>
    <mergeCell ref="A3:U3"/>
    <mergeCell ref="B9:B14"/>
    <mergeCell ref="B15:B20"/>
    <mergeCell ref="B21:B26"/>
    <mergeCell ref="B32:B39"/>
    <mergeCell ref="B27:B31"/>
    <mergeCell ref="A5:A7"/>
    <mergeCell ref="B5:B7"/>
    <mergeCell ref="C5:C7"/>
    <mergeCell ref="E5:E7"/>
    <mergeCell ref="A9:A26"/>
    <mergeCell ref="A27:A39"/>
    <mergeCell ref="A4:U4"/>
    <mergeCell ref="F5:F7"/>
    <mergeCell ref="J6:K6"/>
    <mergeCell ref="L6:M6"/>
    <mergeCell ref="U28:U31"/>
    <mergeCell ref="E27:E31"/>
    <mergeCell ref="F27:F29"/>
    <mergeCell ref="D27:D31"/>
    <mergeCell ref="D32:D39"/>
    <mergeCell ref="E32:E39"/>
    <mergeCell ref="C32:C39"/>
    <mergeCell ref="C27:C31"/>
    <mergeCell ref="R28:R31"/>
    <mergeCell ref="S28:S31"/>
    <mergeCell ref="T28:T31"/>
    <mergeCell ref="F33:F3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7 C32">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D12" sqref="D12"/>
    </sheetView>
  </sheetViews>
  <sheetFormatPr baseColWidth="10" defaultColWidth="11.42578125" defaultRowHeight="15" x14ac:dyDescent="0.25"/>
  <cols>
    <col min="1" max="2" width="21.7109375" customWidth="1"/>
    <col min="3" max="3" width="27.42578125" customWidth="1"/>
    <col min="4" max="4" width="27.42578125" style="425" customWidth="1"/>
    <col min="5" max="7" width="27.42578125" customWidth="1"/>
    <col min="8" max="8" width="15.28515625" customWidth="1"/>
    <col min="9" max="9" width="11.5703125" style="220"/>
    <col min="10" max="10" width="15.28515625" customWidth="1"/>
    <col min="11" max="11" width="18.85546875" style="220" customWidth="1"/>
    <col min="13" max="13" width="11.5703125" style="220"/>
    <col min="15" max="15" width="11.5703125" style="220"/>
    <col min="16" max="16" width="15.28515625" customWidth="1"/>
    <col min="17" max="17" width="18.28515625" style="220" customWidth="1"/>
    <col min="18" max="18" width="14.140625" hidden="1" customWidth="1"/>
    <col min="19" max="21" width="14.140625" customWidth="1"/>
    <col min="22" max="22" width="17" customWidth="1"/>
  </cols>
  <sheetData>
    <row r="1" spans="1:22" ht="18.75" x14ac:dyDescent="0.25">
      <c r="A1" s="425"/>
      <c r="B1" s="263"/>
      <c r="C1" s="469" t="s">
        <v>1582</v>
      </c>
      <c r="D1" s="263"/>
      <c r="E1" s="263"/>
      <c r="F1" s="263"/>
      <c r="G1" s="425"/>
      <c r="H1" s="263" t="s">
        <v>1583</v>
      </c>
      <c r="J1" s="263"/>
      <c r="K1" s="263"/>
      <c r="L1" s="263"/>
      <c r="M1" s="263"/>
      <c r="N1" s="263"/>
      <c r="O1" s="263"/>
      <c r="P1" s="263"/>
      <c r="Q1" s="263"/>
      <c r="R1" s="263"/>
      <c r="S1" s="263"/>
      <c r="T1" s="263"/>
      <c r="U1" s="263"/>
      <c r="V1" s="263"/>
    </row>
    <row r="2" spans="1:22" s="338" customFormat="1" ht="18.75" x14ac:dyDescent="0.25">
      <c r="A2" s="425" t="s">
        <v>1420</v>
      </c>
      <c r="B2" s="263"/>
      <c r="C2" s="263"/>
      <c r="D2" s="263"/>
      <c r="E2" s="263"/>
      <c r="F2" s="263"/>
      <c r="G2" s="425"/>
      <c r="H2" s="263"/>
      <c r="I2" s="220"/>
      <c r="J2" s="263"/>
      <c r="K2" s="263"/>
      <c r="L2" s="263"/>
      <c r="M2" s="263"/>
      <c r="N2" s="263"/>
      <c r="O2" s="263"/>
      <c r="P2" s="263"/>
      <c r="Q2" s="263"/>
      <c r="R2" s="263"/>
      <c r="S2" s="263"/>
      <c r="T2" s="263"/>
      <c r="U2" s="263"/>
      <c r="V2" s="263"/>
    </row>
    <row r="3" spans="1:22" x14ac:dyDescent="0.25">
      <c r="A3" s="249" t="s">
        <v>1584</v>
      </c>
      <c r="B3" s="249"/>
      <c r="C3" s="249"/>
      <c r="D3" s="249"/>
      <c r="E3" s="249"/>
      <c r="F3" s="249"/>
      <c r="G3" s="249"/>
      <c r="H3" s="249"/>
      <c r="I3" s="249"/>
      <c r="J3" s="249"/>
      <c r="K3" s="249"/>
      <c r="L3" s="249"/>
      <c r="M3" s="249"/>
      <c r="N3" s="249"/>
      <c r="O3" s="249"/>
      <c r="P3" s="249"/>
      <c r="Q3" s="249"/>
      <c r="R3" s="249"/>
      <c r="S3" s="249"/>
      <c r="T3" s="249"/>
      <c r="U3" s="249"/>
      <c r="V3" s="249"/>
    </row>
    <row r="4" spans="1:22" ht="1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1444</v>
      </c>
      <c r="S4" s="552" t="s">
        <v>1356</v>
      </c>
      <c r="T4" s="552" t="s">
        <v>1357</v>
      </c>
      <c r="U4" s="552" t="s">
        <v>1358</v>
      </c>
      <c r="V4" s="568" t="s">
        <v>1359</v>
      </c>
    </row>
    <row r="5" spans="1:22"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50"/>
      <c r="V5" s="569"/>
    </row>
    <row r="6" spans="1:22"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51"/>
      <c r="V6" s="570"/>
    </row>
    <row r="7" spans="1:22" s="338" customFormat="1" ht="15.75" x14ac:dyDescent="0.25">
      <c r="A7" s="407"/>
      <c r="B7" s="408"/>
      <c r="C7" s="409"/>
      <c r="D7" s="409"/>
      <c r="E7" s="409"/>
      <c r="F7" s="410"/>
      <c r="G7" s="409"/>
      <c r="H7" s="411"/>
      <c r="I7" s="411"/>
      <c r="J7" s="411"/>
      <c r="K7" s="411"/>
      <c r="L7" s="411"/>
      <c r="M7" s="411"/>
      <c r="N7" s="411"/>
      <c r="O7" s="411"/>
      <c r="P7" s="411"/>
      <c r="Q7" s="411"/>
      <c r="R7" s="412"/>
      <c r="S7" s="412"/>
      <c r="T7" s="412"/>
      <c r="U7" s="412"/>
      <c r="V7" s="413"/>
    </row>
    <row r="8" spans="1:22" ht="15.75" customHeight="1" x14ac:dyDescent="0.25">
      <c r="A8" s="584" t="s">
        <v>1585</v>
      </c>
      <c r="B8" s="581" t="s">
        <v>1586</v>
      </c>
      <c r="C8" s="303"/>
      <c r="D8" s="303"/>
      <c r="E8" s="303"/>
      <c r="F8" s="303"/>
      <c r="G8" s="303"/>
      <c r="H8" s="329"/>
      <c r="I8" s="330"/>
      <c r="J8" s="329"/>
      <c r="K8" s="330"/>
      <c r="L8" s="329"/>
      <c r="M8" s="330"/>
      <c r="N8" s="329"/>
      <c r="O8" s="330"/>
      <c r="P8" s="369">
        <f t="shared" ref="P8:Q8" si="0">H8+J8+L8+N8</f>
        <v>0</v>
      </c>
      <c r="Q8" s="370">
        <f t="shared" si="0"/>
        <v>0</v>
      </c>
      <c r="R8" s="303"/>
      <c r="S8" s="303"/>
      <c r="T8" s="303"/>
      <c r="U8" s="303"/>
      <c r="V8" s="303"/>
    </row>
    <row r="9" spans="1:22" ht="15.75" x14ac:dyDescent="0.25">
      <c r="A9" s="584"/>
      <c r="B9" s="582"/>
      <c r="C9" s="303"/>
      <c r="D9" s="303"/>
      <c r="E9" s="303"/>
      <c r="F9" s="303"/>
      <c r="G9" s="303"/>
      <c r="H9" s="329"/>
      <c r="I9" s="330"/>
      <c r="J9" s="329"/>
      <c r="K9" s="330"/>
      <c r="L9" s="329"/>
      <c r="M9" s="330"/>
      <c r="N9" s="329"/>
      <c r="O9" s="330"/>
      <c r="P9" s="369">
        <f t="shared" ref="P9:P20" si="1">H9+J9+L9+N9</f>
        <v>0</v>
      </c>
      <c r="Q9" s="370">
        <f t="shared" ref="Q9:Q20" si="2">I9+K9+M9+O9</f>
        <v>0</v>
      </c>
      <c r="R9" s="303"/>
      <c r="S9" s="303"/>
      <c r="T9" s="303"/>
      <c r="U9" s="303"/>
      <c r="V9" s="303"/>
    </row>
    <row r="10" spans="1:22" s="338" customFormat="1" ht="15.75" x14ac:dyDescent="0.25">
      <c r="A10" s="584"/>
      <c r="B10" s="582"/>
      <c r="C10" s="303"/>
      <c r="D10" s="303"/>
      <c r="E10" s="303"/>
      <c r="F10" s="303"/>
      <c r="G10" s="303"/>
      <c r="H10" s="329"/>
      <c r="I10" s="330"/>
      <c r="J10" s="329"/>
      <c r="K10" s="330"/>
      <c r="L10" s="329"/>
      <c r="M10" s="330"/>
      <c r="N10" s="329"/>
      <c r="O10" s="330"/>
      <c r="P10" s="369">
        <f t="shared" ref="P10:P15" si="3">H10+J10+L10+N10</f>
        <v>0</v>
      </c>
      <c r="Q10" s="370">
        <f t="shared" ref="Q10:Q15" si="4">I10+K10+M10+O10</f>
        <v>0</v>
      </c>
      <c r="R10" s="303"/>
      <c r="S10" s="303"/>
      <c r="T10" s="303"/>
      <c r="U10" s="303"/>
      <c r="V10" s="303"/>
    </row>
    <row r="11" spans="1:22" s="338" customFormat="1" ht="15.75" x14ac:dyDescent="0.25">
      <c r="A11" s="584"/>
      <c r="B11" s="582"/>
      <c r="C11" s="303"/>
      <c r="D11" s="303"/>
      <c r="E11" s="303"/>
      <c r="F11" s="303"/>
      <c r="G11" s="303"/>
      <c r="H11" s="329"/>
      <c r="I11" s="330"/>
      <c r="J11" s="329"/>
      <c r="K11" s="330"/>
      <c r="L11" s="329"/>
      <c r="M11" s="330"/>
      <c r="N11" s="329"/>
      <c r="O11" s="330"/>
      <c r="P11" s="369">
        <f t="shared" si="3"/>
        <v>0</v>
      </c>
      <c r="Q11" s="370">
        <f t="shared" si="4"/>
        <v>0</v>
      </c>
      <c r="R11" s="303"/>
      <c r="S11" s="303"/>
      <c r="T11" s="303"/>
      <c r="U11" s="303"/>
      <c r="V11" s="303"/>
    </row>
    <row r="12" spans="1:22" s="338" customFormat="1" ht="15.75" x14ac:dyDescent="0.25">
      <c r="A12" s="584"/>
      <c r="B12" s="582"/>
      <c r="C12" s="303"/>
      <c r="D12" s="303"/>
      <c r="E12" s="303"/>
      <c r="F12" s="303"/>
      <c r="G12" s="303"/>
      <c r="H12" s="329"/>
      <c r="I12" s="330"/>
      <c r="J12" s="329"/>
      <c r="K12" s="330"/>
      <c r="L12" s="329"/>
      <c r="M12" s="330"/>
      <c r="N12" s="329"/>
      <c r="O12" s="330"/>
      <c r="P12" s="369">
        <f t="shared" si="3"/>
        <v>0</v>
      </c>
      <c r="Q12" s="370">
        <f t="shared" si="4"/>
        <v>0</v>
      </c>
      <c r="R12" s="303"/>
      <c r="S12" s="303"/>
      <c r="T12" s="303"/>
      <c r="U12" s="303"/>
      <c r="V12" s="303"/>
    </row>
    <row r="13" spans="1:22" s="338" customFormat="1" ht="15.75" x14ac:dyDescent="0.25">
      <c r="A13" s="584"/>
      <c r="B13" s="582"/>
      <c r="C13" s="303"/>
      <c r="D13" s="303"/>
      <c r="E13" s="303"/>
      <c r="F13" s="303"/>
      <c r="G13" s="303"/>
      <c r="H13" s="329"/>
      <c r="I13" s="330"/>
      <c r="J13" s="329"/>
      <c r="K13" s="330"/>
      <c r="L13" s="329"/>
      <c r="M13" s="330"/>
      <c r="N13" s="329"/>
      <c r="O13" s="330"/>
      <c r="P13" s="369">
        <f t="shared" ref="P13:P14" si="5">H13+J13+L13+N13</f>
        <v>0</v>
      </c>
      <c r="Q13" s="370">
        <f t="shared" ref="Q13:Q14" si="6">I13+K13+M13+O13</f>
        <v>0</v>
      </c>
      <c r="R13" s="303"/>
      <c r="S13" s="303"/>
      <c r="T13" s="303"/>
      <c r="U13" s="303"/>
      <c r="V13" s="303"/>
    </row>
    <row r="14" spans="1:22" s="338" customFormat="1" ht="15.75" x14ac:dyDescent="0.25">
      <c r="A14" s="584"/>
      <c r="B14" s="582"/>
      <c r="C14" s="303"/>
      <c r="D14" s="303"/>
      <c r="E14" s="303"/>
      <c r="F14" s="303"/>
      <c r="G14" s="303"/>
      <c r="H14" s="329"/>
      <c r="I14" s="330"/>
      <c r="J14" s="329"/>
      <c r="K14" s="330"/>
      <c r="L14" s="329"/>
      <c r="M14" s="330"/>
      <c r="N14" s="329"/>
      <c r="O14" s="330"/>
      <c r="P14" s="369">
        <f t="shared" si="5"/>
        <v>0</v>
      </c>
      <c r="Q14" s="370">
        <f t="shared" si="6"/>
        <v>0</v>
      </c>
      <c r="R14" s="303"/>
      <c r="S14" s="303"/>
      <c r="T14" s="303"/>
      <c r="U14" s="303"/>
      <c r="V14" s="303"/>
    </row>
    <row r="15" spans="1:22" ht="15.75" x14ac:dyDescent="0.25">
      <c r="A15" s="584"/>
      <c r="B15" s="582"/>
      <c r="C15" s="303"/>
      <c r="D15" s="303"/>
      <c r="E15" s="303"/>
      <c r="F15" s="303"/>
      <c r="G15" s="303"/>
      <c r="H15" s="329"/>
      <c r="I15" s="330"/>
      <c r="J15" s="329"/>
      <c r="K15" s="330"/>
      <c r="L15" s="329"/>
      <c r="M15" s="330"/>
      <c r="N15" s="329"/>
      <c r="O15" s="330"/>
      <c r="P15" s="369">
        <f t="shared" si="3"/>
        <v>0</v>
      </c>
      <c r="Q15" s="370">
        <f t="shared" si="4"/>
        <v>0</v>
      </c>
      <c r="R15" s="303"/>
      <c r="S15" s="303"/>
      <c r="T15" s="303"/>
      <c r="U15" s="303"/>
      <c r="V15" s="303"/>
    </row>
    <row r="16" spans="1:22" ht="15.75" x14ac:dyDescent="0.25">
      <c r="A16" s="584"/>
      <c r="B16" s="582"/>
      <c r="C16" s="303"/>
      <c r="D16" s="303"/>
      <c r="E16" s="303"/>
      <c r="F16" s="303"/>
      <c r="G16" s="303"/>
      <c r="H16" s="329"/>
      <c r="I16" s="330"/>
      <c r="J16" s="329"/>
      <c r="K16" s="330"/>
      <c r="L16" s="329"/>
      <c r="M16" s="330"/>
      <c r="N16" s="329"/>
      <c r="O16" s="330"/>
      <c r="P16" s="369">
        <f t="shared" si="1"/>
        <v>0</v>
      </c>
      <c r="Q16" s="370">
        <f t="shared" si="2"/>
        <v>0</v>
      </c>
      <c r="R16" s="303"/>
      <c r="S16" s="303"/>
      <c r="T16" s="303"/>
      <c r="U16" s="303"/>
      <c r="V16" s="303"/>
    </row>
    <row r="17" spans="1:22" ht="15.75" x14ac:dyDescent="0.25">
      <c r="A17" s="584"/>
      <c r="B17" s="582"/>
      <c r="C17" s="303"/>
      <c r="D17" s="303"/>
      <c r="E17" s="303"/>
      <c r="F17" s="303"/>
      <c r="G17" s="303"/>
      <c r="H17" s="329"/>
      <c r="I17" s="330"/>
      <c r="J17" s="329"/>
      <c r="K17" s="330"/>
      <c r="L17" s="329"/>
      <c r="M17" s="330"/>
      <c r="N17" s="329"/>
      <c r="O17" s="330"/>
      <c r="P17" s="369">
        <f t="shared" si="1"/>
        <v>0</v>
      </c>
      <c r="Q17" s="370">
        <f t="shared" si="2"/>
        <v>0</v>
      </c>
      <c r="R17" s="303"/>
      <c r="S17" s="303"/>
      <c r="T17" s="303"/>
      <c r="U17" s="303"/>
      <c r="V17" s="303"/>
    </row>
    <row r="18" spans="1:22" ht="15.75" x14ac:dyDescent="0.25">
      <c r="A18" s="584"/>
      <c r="B18" s="582"/>
      <c r="C18" s="303"/>
      <c r="D18" s="303"/>
      <c r="E18" s="303"/>
      <c r="F18" s="303"/>
      <c r="G18" s="303"/>
      <c r="H18" s="329"/>
      <c r="I18" s="330"/>
      <c r="J18" s="329"/>
      <c r="K18" s="330"/>
      <c r="L18" s="329"/>
      <c r="M18" s="330"/>
      <c r="N18" s="329"/>
      <c r="O18" s="330"/>
      <c r="P18" s="369">
        <f t="shared" si="1"/>
        <v>0</v>
      </c>
      <c r="Q18" s="370">
        <f t="shared" si="2"/>
        <v>0</v>
      </c>
      <c r="R18" s="303"/>
      <c r="S18" s="303"/>
      <c r="T18" s="303"/>
      <c r="U18" s="303"/>
      <c r="V18" s="303"/>
    </row>
    <row r="19" spans="1:22" ht="15.75" x14ac:dyDescent="0.25">
      <c r="A19" s="584"/>
      <c r="B19" s="582"/>
      <c r="C19" s="303"/>
      <c r="D19" s="303"/>
      <c r="E19" s="303"/>
      <c r="F19" s="303"/>
      <c r="G19" s="303"/>
      <c r="H19" s="329"/>
      <c r="I19" s="330"/>
      <c r="J19" s="329"/>
      <c r="K19" s="330"/>
      <c r="L19" s="329"/>
      <c r="M19" s="330"/>
      <c r="N19" s="329"/>
      <c r="O19" s="330"/>
      <c r="P19" s="369">
        <f t="shared" si="1"/>
        <v>0</v>
      </c>
      <c r="Q19" s="370">
        <f t="shared" si="2"/>
        <v>0</v>
      </c>
      <c r="R19" s="303"/>
      <c r="S19" s="303"/>
      <c r="T19" s="303"/>
      <c r="U19" s="303"/>
      <c r="V19" s="303"/>
    </row>
    <row r="20" spans="1:22" ht="15.75" x14ac:dyDescent="0.25">
      <c r="A20" s="584"/>
      <c r="B20" s="583"/>
      <c r="C20" s="303"/>
      <c r="D20" s="303"/>
      <c r="E20" s="303"/>
      <c r="F20" s="303"/>
      <c r="G20" s="303"/>
      <c r="H20" s="329"/>
      <c r="I20" s="330"/>
      <c r="J20" s="329"/>
      <c r="K20" s="330"/>
      <c r="L20" s="329"/>
      <c r="M20" s="330"/>
      <c r="N20" s="329"/>
      <c r="O20" s="330"/>
      <c r="P20" s="369">
        <f t="shared" si="1"/>
        <v>0</v>
      </c>
      <c r="Q20" s="370">
        <f t="shared" si="2"/>
        <v>0</v>
      </c>
      <c r="R20" s="303"/>
      <c r="S20" s="303"/>
      <c r="T20" s="303"/>
      <c r="U20" s="303"/>
      <c r="V20" s="303"/>
    </row>
    <row r="21" spans="1:22" ht="15.6" customHeight="1" x14ac:dyDescent="0.25">
      <c r="A21" s="271"/>
      <c r="B21" s="272"/>
      <c r="C21" s="271" t="s">
        <v>1587</v>
      </c>
      <c r="D21" s="272"/>
      <c r="E21" s="272"/>
      <c r="F21" s="272"/>
      <c r="G21" s="273"/>
      <c r="H21" s="266">
        <f t="shared" ref="H21:Q21" si="7">SUM(H8:H20)</f>
        <v>0</v>
      </c>
      <c r="I21" s="222">
        <f t="shared" si="7"/>
        <v>0</v>
      </c>
      <c r="J21" s="266">
        <f t="shared" si="7"/>
        <v>0</v>
      </c>
      <c r="K21" s="222">
        <f t="shared" si="7"/>
        <v>0</v>
      </c>
      <c r="L21" s="266">
        <f t="shared" si="7"/>
        <v>0</v>
      </c>
      <c r="M21" s="222">
        <f t="shared" si="7"/>
        <v>0</v>
      </c>
      <c r="N21" s="266">
        <f t="shared" si="7"/>
        <v>0</v>
      </c>
      <c r="O21" s="222">
        <f t="shared" si="7"/>
        <v>0</v>
      </c>
      <c r="P21" s="222">
        <f t="shared" si="7"/>
        <v>0</v>
      </c>
      <c r="Q21" s="222">
        <f t="shared" si="7"/>
        <v>0</v>
      </c>
      <c r="R21" s="244"/>
      <c r="S21" s="244"/>
      <c r="T21" s="244"/>
      <c r="U21" s="244"/>
      <c r="V21" s="24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B9" sqref="B9:B20"/>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25" customWidth="1"/>
    <col min="5" max="7" width="27.42578125" customWidth="1"/>
    <col min="8" max="8" width="15.28515625" customWidth="1"/>
    <col min="9" max="9" width="14.85546875" style="220" bestFit="1" customWidth="1"/>
    <col min="10" max="10" width="15.28515625" customWidth="1"/>
    <col min="11" max="11" width="18.85546875" style="220" customWidth="1"/>
    <col min="13" max="13" width="14.85546875" style="220" bestFit="1" customWidth="1"/>
    <col min="15" max="15" width="14.855468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 customHeight="1" x14ac:dyDescent="0.25">
      <c r="A1" s="425"/>
      <c r="B1" s="225"/>
      <c r="C1" s="470" t="s">
        <v>1588</v>
      </c>
      <c r="D1" s="470" t="s">
        <v>1589</v>
      </c>
      <c r="E1" s="225"/>
      <c r="F1" s="225"/>
      <c r="G1" s="225"/>
      <c r="H1" s="270" t="s">
        <v>1590</v>
      </c>
      <c r="J1" s="425"/>
      <c r="K1" s="225"/>
      <c r="L1" s="225"/>
      <c r="M1" s="225"/>
      <c r="N1" s="225"/>
      <c r="O1" s="225"/>
      <c r="P1" s="225"/>
      <c r="Q1" s="225"/>
      <c r="R1" s="225"/>
      <c r="S1" s="225"/>
      <c r="T1" s="225"/>
      <c r="U1" s="225"/>
      <c r="V1" s="225"/>
    </row>
    <row r="2" spans="1:22" ht="18" customHeight="1" x14ac:dyDescent="0.25">
      <c r="A2" s="425"/>
      <c r="B2" s="225"/>
      <c r="C2" s="225"/>
      <c r="D2" s="225"/>
      <c r="E2" s="225"/>
      <c r="F2" s="225"/>
      <c r="G2" s="225"/>
      <c r="H2" s="270"/>
      <c r="J2" s="425"/>
      <c r="K2" s="225"/>
      <c r="L2" s="225"/>
      <c r="M2" s="225"/>
      <c r="N2" s="225"/>
      <c r="O2" s="225"/>
      <c r="P2" s="225"/>
      <c r="Q2" s="225"/>
      <c r="R2" s="225"/>
      <c r="S2" s="225"/>
      <c r="T2" s="225"/>
      <c r="U2" s="225"/>
      <c r="V2" s="225"/>
    </row>
    <row r="3" spans="1:22" ht="18" customHeight="1" x14ac:dyDescent="0.25">
      <c r="A3" s="294" t="s">
        <v>1442</v>
      </c>
      <c r="B3" s="225"/>
      <c r="C3" s="225"/>
      <c r="D3" s="225"/>
      <c r="E3" s="225"/>
      <c r="F3" s="225"/>
      <c r="G3" s="225"/>
      <c r="H3" s="270"/>
      <c r="J3" s="425"/>
      <c r="K3" s="225"/>
      <c r="L3" s="225"/>
      <c r="M3" s="225"/>
      <c r="N3" s="225"/>
      <c r="O3" s="225"/>
      <c r="P3" s="225"/>
      <c r="Q3" s="225"/>
      <c r="R3" s="225"/>
      <c r="S3" s="225"/>
      <c r="T3" s="225"/>
      <c r="U3" s="225"/>
      <c r="V3" s="225"/>
    </row>
    <row r="4" spans="1:22" ht="33" customHeight="1" x14ac:dyDescent="0.25">
      <c r="A4" s="609" t="s">
        <v>1591</v>
      </c>
      <c r="B4" s="609"/>
      <c r="C4" s="609"/>
      <c r="D4" s="609"/>
      <c r="E4" s="609"/>
      <c r="F4" s="609"/>
      <c r="G4" s="609"/>
      <c r="H4" s="609"/>
      <c r="I4" s="609"/>
      <c r="J4" s="609"/>
      <c r="K4" s="609"/>
      <c r="L4" s="609"/>
      <c r="M4" s="609"/>
      <c r="N4" s="609"/>
      <c r="O4" s="609"/>
      <c r="P4" s="609"/>
      <c r="Q4" s="609"/>
      <c r="R4" s="609"/>
      <c r="S4" s="609"/>
      <c r="T4" s="609"/>
      <c r="U4" s="609"/>
      <c r="V4" s="609"/>
    </row>
    <row r="5" spans="1:22" ht="14.45" customHeight="1" x14ac:dyDescent="0.25">
      <c r="A5" s="550" t="s">
        <v>1348</v>
      </c>
      <c r="B5" s="552" t="s">
        <v>1349</v>
      </c>
      <c r="C5" s="562" t="s">
        <v>1350</v>
      </c>
      <c r="D5" s="562" t="s">
        <v>1351</v>
      </c>
      <c r="E5" s="562" t="s">
        <v>1352</v>
      </c>
      <c r="F5" s="562" t="s">
        <v>1309</v>
      </c>
      <c r="G5" s="562" t="s">
        <v>1353</v>
      </c>
      <c r="H5" s="565" t="s">
        <v>1354</v>
      </c>
      <c r="I5" s="567"/>
      <c r="J5" s="567"/>
      <c r="K5" s="567"/>
      <c r="L5" s="567"/>
      <c r="M5" s="567"/>
      <c r="N5" s="567"/>
      <c r="O5" s="566"/>
      <c r="P5" s="571" t="s">
        <v>1355</v>
      </c>
      <c r="Q5" s="572"/>
      <c r="R5" s="552" t="s">
        <v>1444</v>
      </c>
      <c r="S5" s="552" t="s">
        <v>1356</v>
      </c>
      <c r="T5" s="552" t="s">
        <v>1357</v>
      </c>
      <c r="U5" s="552" t="s">
        <v>1358</v>
      </c>
      <c r="V5" s="568" t="s">
        <v>1359</v>
      </c>
    </row>
    <row r="6" spans="1:22" ht="14.45" customHeight="1" x14ac:dyDescent="0.25">
      <c r="A6" s="550"/>
      <c r="B6" s="550"/>
      <c r="C6" s="563"/>
      <c r="D6" s="563"/>
      <c r="E6" s="563"/>
      <c r="F6" s="563"/>
      <c r="G6" s="563"/>
      <c r="H6" s="565" t="s">
        <v>1360</v>
      </c>
      <c r="I6" s="566"/>
      <c r="J6" s="565" t="s">
        <v>1361</v>
      </c>
      <c r="K6" s="566"/>
      <c r="L6" s="565" t="s">
        <v>1362</v>
      </c>
      <c r="M6" s="566"/>
      <c r="N6" s="565" t="s">
        <v>1363</v>
      </c>
      <c r="O6" s="566"/>
      <c r="P6" s="573"/>
      <c r="Q6" s="574"/>
      <c r="R6" s="550"/>
      <c r="S6" s="550"/>
      <c r="T6" s="550"/>
      <c r="U6" s="550"/>
      <c r="V6" s="569"/>
    </row>
    <row r="7" spans="1:22" ht="25.5" x14ac:dyDescent="0.25">
      <c r="A7" s="551"/>
      <c r="B7" s="551"/>
      <c r="C7" s="564"/>
      <c r="D7" s="564"/>
      <c r="E7" s="564"/>
      <c r="F7" s="564"/>
      <c r="G7" s="564"/>
      <c r="H7" s="406" t="s">
        <v>1364</v>
      </c>
      <c r="I7" s="406" t="s">
        <v>35</v>
      </c>
      <c r="J7" s="406" t="s">
        <v>1364</v>
      </c>
      <c r="K7" s="406" t="s">
        <v>35</v>
      </c>
      <c r="L7" s="406" t="s">
        <v>1364</v>
      </c>
      <c r="M7" s="406" t="s">
        <v>35</v>
      </c>
      <c r="N7" s="406" t="s">
        <v>1364</v>
      </c>
      <c r="O7" s="406" t="s">
        <v>35</v>
      </c>
      <c r="P7" s="406" t="s">
        <v>1364</v>
      </c>
      <c r="Q7" s="406" t="s">
        <v>35</v>
      </c>
      <c r="R7" s="551"/>
      <c r="S7" s="551"/>
      <c r="T7" s="551"/>
      <c r="U7" s="551"/>
      <c r="V7" s="570"/>
    </row>
    <row r="8" spans="1:22" ht="15.6" customHeight="1" x14ac:dyDescent="0.25">
      <c r="A8" s="407"/>
      <c r="B8" s="408"/>
      <c r="C8" s="409"/>
      <c r="D8" s="409"/>
      <c r="E8" s="409"/>
      <c r="F8" s="410"/>
      <c r="G8" s="409"/>
      <c r="H8" s="411"/>
      <c r="I8" s="411"/>
      <c r="J8" s="411"/>
      <c r="K8" s="411"/>
      <c r="L8" s="411"/>
      <c r="M8" s="411"/>
      <c r="N8" s="411"/>
      <c r="O8" s="411"/>
      <c r="P8" s="411"/>
      <c r="Q8" s="411"/>
      <c r="R8" s="412"/>
      <c r="S8" s="412"/>
      <c r="T8" s="412"/>
      <c r="U8" s="412"/>
      <c r="V8" s="413"/>
    </row>
    <row r="9" spans="1:22" ht="15.75" x14ac:dyDescent="0.25">
      <c r="A9" s="610" t="s">
        <v>1592</v>
      </c>
      <c r="B9" s="553" t="s">
        <v>1531</v>
      </c>
      <c r="C9" s="303"/>
      <c r="D9" s="303"/>
      <c r="E9" s="303"/>
      <c r="F9" s="303"/>
      <c r="G9" s="303"/>
      <c r="H9" s="325"/>
      <c r="I9" s="328"/>
      <c r="J9" s="325"/>
      <c r="K9" s="328"/>
      <c r="L9" s="325"/>
      <c r="M9" s="328"/>
      <c r="N9" s="325"/>
      <c r="O9" s="328"/>
      <c r="P9" s="371">
        <f t="shared" ref="P9:Q20" si="0">H9+J9+L9+N9</f>
        <v>0</v>
      </c>
      <c r="Q9" s="370">
        <f t="shared" si="0"/>
        <v>0</v>
      </c>
      <c r="R9" s="303"/>
      <c r="S9" s="303"/>
      <c r="T9" s="303"/>
      <c r="U9" s="303"/>
      <c r="V9" s="303"/>
    </row>
    <row r="10" spans="1:22" ht="15.75" x14ac:dyDescent="0.25">
      <c r="A10" s="611"/>
      <c r="B10" s="554"/>
      <c r="C10" s="303"/>
      <c r="D10" s="303"/>
      <c r="E10" s="303"/>
      <c r="F10" s="303"/>
      <c r="G10" s="303"/>
      <c r="H10" s="325"/>
      <c r="I10" s="328"/>
      <c r="J10" s="325"/>
      <c r="K10" s="328"/>
      <c r="L10" s="325"/>
      <c r="M10" s="328"/>
      <c r="N10" s="325"/>
      <c r="O10" s="328"/>
      <c r="P10" s="371">
        <f t="shared" si="0"/>
        <v>0</v>
      </c>
      <c r="Q10" s="370">
        <f t="shared" si="0"/>
        <v>0</v>
      </c>
      <c r="R10" s="303"/>
      <c r="S10" s="303"/>
      <c r="T10" s="303"/>
      <c r="U10" s="303"/>
      <c r="V10" s="303"/>
    </row>
    <row r="11" spans="1:22" ht="15.75" x14ac:dyDescent="0.25">
      <c r="A11" s="611"/>
      <c r="B11" s="554"/>
      <c r="C11" s="303"/>
      <c r="D11" s="303"/>
      <c r="E11" s="303"/>
      <c r="F11" s="303"/>
      <c r="G11" s="303"/>
      <c r="H11" s="325"/>
      <c r="I11" s="328"/>
      <c r="J11" s="325"/>
      <c r="K11" s="328"/>
      <c r="L11" s="325"/>
      <c r="M11" s="328"/>
      <c r="N11" s="325"/>
      <c r="O11" s="328"/>
      <c r="P11" s="371">
        <f t="shared" si="0"/>
        <v>0</v>
      </c>
      <c r="Q11" s="370">
        <f t="shared" si="0"/>
        <v>0</v>
      </c>
      <c r="R11" s="303"/>
      <c r="S11" s="303"/>
      <c r="T11" s="303"/>
      <c r="U11" s="303"/>
      <c r="V11" s="303"/>
    </row>
    <row r="12" spans="1:22" ht="15.75" x14ac:dyDescent="0.25">
      <c r="A12" s="611"/>
      <c r="B12" s="554"/>
      <c r="C12" s="303"/>
      <c r="D12" s="303"/>
      <c r="E12" s="303"/>
      <c r="F12" s="303"/>
      <c r="G12" s="303"/>
      <c r="H12" s="325"/>
      <c r="I12" s="328"/>
      <c r="J12" s="325"/>
      <c r="K12" s="328"/>
      <c r="L12" s="325"/>
      <c r="M12" s="328"/>
      <c r="N12" s="325"/>
      <c r="O12" s="328"/>
      <c r="P12" s="371">
        <f t="shared" si="0"/>
        <v>0</v>
      </c>
      <c r="Q12" s="370">
        <f t="shared" si="0"/>
        <v>0</v>
      </c>
      <c r="R12" s="303"/>
      <c r="S12" s="303"/>
      <c r="T12" s="303"/>
      <c r="U12" s="303"/>
      <c r="V12" s="71"/>
    </row>
    <row r="13" spans="1:22" ht="15.75" x14ac:dyDescent="0.25">
      <c r="A13" s="611"/>
      <c r="B13" s="554"/>
      <c r="C13" s="303"/>
      <c r="D13" s="303"/>
      <c r="E13" s="303"/>
      <c r="F13" s="303"/>
      <c r="G13" s="257"/>
      <c r="H13" s="331"/>
      <c r="I13" s="328"/>
      <c r="J13" s="331"/>
      <c r="K13" s="328"/>
      <c r="L13" s="331"/>
      <c r="M13" s="328"/>
      <c r="N13" s="331"/>
      <c r="O13" s="328"/>
      <c r="P13" s="371">
        <f t="shared" si="0"/>
        <v>0</v>
      </c>
      <c r="Q13" s="370">
        <f t="shared" si="0"/>
        <v>0</v>
      </c>
      <c r="R13" s="303"/>
      <c r="S13" s="303"/>
      <c r="T13" s="303"/>
      <c r="U13" s="303"/>
      <c r="V13" s="257"/>
    </row>
    <row r="14" spans="1:22" ht="15.75" x14ac:dyDescent="0.25">
      <c r="A14" s="611"/>
      <c r="B14" s="554"/>
      <c r="C14" s="303"/>
      <c r="D14" s="303"/>
      <c r="E14" s="303"/>
      <c r="F14" s="303"/>
      <c r="G14" s="303"/>
      <c r="H14" s="325"/>
      <c r="I14" s="328"/>
      <c r="J14" s="325"/>
      <c r="K14" s="328"/>
      <c r="L14" s="325"/>
      <c r="M14" s="328"/>
      <c r="N14" s="325"/>
      <c r="O14" s="328"/>
      <c r="P14" s="371">
        <f t="shared" si="0"/>
        <v>0</v>
      </c>
      <c r="Q14" s="370">
        <f t="shared" si="0"/>
        <v>0</v>
      </c>
      <c r="R14" s="303"/>
      <c r="S14" s="303"/>
      <c r="T14" s="303"/>
      <c r="U14" s="303"/>
      <c r="V14" s="303"/>
    </row>
    <row r="15" spans="1:22" ht="15.75" x14ac:dyDescent="0.25">
      <c r="A15" s="611"/>
      <c r="B15" s="554"/>
      <c r="C15" s="303"/>
      <c r="D15" s="303"/>
      <c r="E15" s="303"/>
      <c r="F15" s="303"/>
      <c r="G15" s="72"/>
      <c r="H15" s="325"/>
      <c r="I15" s="328"/>
      <c r="J15" s="325"/>
      <c r="K15" s="328"/>
      <c r="L15" s="325"/>
      <c r="M15" s="328"/>
      <c r="N15" s="325"/>
      <c r="O15" s="328"/>
      <c r="P15" s="371">
        <f t="shared" si="0"/>
        <v>0</v>
      </c>
      <c r="Q15" s="370">
        <f t="shared" si="0"/>
        <v>0</v>
      </c>
      <c r="R15" s="303"/>
      <c r="S15" s="303"/>
      <c r="T15" s="303"/>
      <c r="U15" s="303"/>
      <c r="V15" s="303"/>
    </row>
    <row r="16" spans="1:22" ht="15.75" x14ac:dyDescent="0.25">
      <c r="A16" s="611"/>
      <c r="B16" s="554"/>
      <c r="C16" s="303"/>
      <c r="D16" s="303"/>
      <c r="E16" s="303"/>
      <c r="F16" s="303"/>
      <c r="G16" s="303"/>
      <c r="H16" s="325"/>
      <c r="I16" s="328"/>
      <c r="J16" s="325"/>
      <c r="K16" s="328"/>
      <c r="L16" s="325"/>
      <c r="M16" s="328"/>
      <c r="N16" s="325"/>
      <c r="O16" s="328"/>
      <c r="P16" s="371">
        <f t="shared" si="0"/>
        <v>0</v>
      </c>
      <c r="Q16" s="370">
        <f t="shared" si="0"/>
        <v>0</v>
      </c>
      <c r="R16" s="303"/>
      <c r="S16" s="303"/>
      <c r="T16" s="303"/>
      <c r="U16" s="303"/>
      <c r="V16" s="303"/>
    </row>
    <row r="17" spans="1:22" ht="15.75" x14ac:dyDescent="0.25">
      <c r="A17" s="611"/>
      <c r="B17" s="554"/>
      <c r="C17" s="303"/>
      <c r="D17" s="303"/>
      <c r="E17" s="303"/>
      <c r="F17" s="303"/>
      <c r="G17" s="303"/>
      <c r="H17" s="331"/>
      <c r="I17" s="328"/>
      <c r="J17" s="331"/>
      <c r="K17" s="328"/>
      <c r="L17" s="331"/>
      <c r="M17" s="328"/>
      <c r="N17" s="331"/>
      <c r="O17" s="328"/>
      <c r="P17" s="371">
        <f t="shared" si="0"/>
        <v>0</v>
      </c>
      <c r="Q17" s="370">
        <f t="shared" si="0"/>
        <v>0</v>
      </c>
      <c r="R17" s="325"/>
      <c r="S17" s="325"/>
      <c r="T17" s="325"/>
      <c r="U17" s="325"/>
      <c r="V17" s="303"/>
    </row>
    <row r="18" spans="1:22" ht="15.75" x14ac:dyDescent="0.25">
      <c r="A18" s="611"/>
      <c r="B18" s="554"/>
      <c r="C18" s="303"/>
      <c r="D18" s="303"/>
      <c r="E18" s="303"/>
      <c r="F18" s="303"/>
      <c r="G18" s="303"/>
      <c r="H18" s="325"/>
      <c r="I18" s="328"/>
      <c r="J18" s="325"/>
      <c r="K18" s="328"/>
      <c r="L18" s="325"/>
      <c r="M18" s="328"/>
      <c r="N18" s="325"/>
      <c r="O18" s="328"/>
      <c r="P18" s="372">
        <f t="shared" si="0"/>
        <v>0</v>
      </c>
      <c r="Q18" s="373">
        <f t="shared" si="0"/>
        <v>0</v>
      </c>
      <c r="R18" s="303"/>
      <c r="S18" s="303"/>
      <c r="T18" s="303"/>
      <c r="U18" s="303"/>
      <c r="V18" s="303"/>
    </row>
    <row r="19" spans="1:22" ht="15.75" x14ac:dyDescent="0.25">
      <c r="A19" s="611"/>
      <c r="B19" s="554"/>
      <c r="C19" s="303"/>
      <c r="D19" s="303"/>
      <c r="E19" s="303"/>
      <c r="F19" s="303"/>
      <c r="G19" s="303"/>
      <c r="H19" s="325"/>
      <c r="I19" s="328"/>
      <c r="J19" s="325"/>
      <c r="K19" s="328"/>
      <c r="L19" s="325"/>
      <c r="M19" s="328"/>
      <c r="N19" s="325"/>
      <c r="O19" s="328"/>
      <c r="P19" s="372">
        <f t="shared" si="0"/>
        <v>0</v>
      </c>
      <c r="Q19" s="373">
        <f t="shared" si="0"/>
        <v>0</v>
      </c>
      <c r="R19" s="303"/>
      <c r="S19" s="303"/>
      <c r="T19" s="303"/>
      <c r="U19" s="303"/>
      <c r="V19" s="339"/>
    </row>
    <row r="20" spans="1:22" ht="15.75" x14ac:dyDescent="0.25">
      <c r="A20" s="612"/>
      <c r="B20" s="555"/>
      <c r="C20" s="303"/>
      <c r="D20" s="303"/>
      <c r="E20" s="303"/>
      <c r="F20" s="303"/>
      <c r="G20" s="303"/>
      <c r="H20" s="325"/>
      <c r="I20" s="328"/>
      <c r="J20" s="325"/>
      <c r="K20" s="328"/>
      <c r="L20" s="325"/>
      <c r="M20" s="328"/>
      <c r="N20" s="325"/>
      <c r="O20" s="328"/>
      <c r="P20" s="371">
        <f t="shared" si="0"/>
        <v>0</v>
      </c>
      <c r="Q20" s="370">
        <f t="shared" si="0"/>
        <v>0</v>
      </c>
      <c r="R20" s="325"/>
      <c r="S20" s="325"/>
      <c r="T20" s="325"/>
      <c r="U20" s="325"/>
      <c r="V20" s="303"/>
    </row>
    <row r="21" spans="1:22" ht="15.6" customHeight="1" x14ac:dyDescent="0.25">
      <c r="A21" s="280"/>
      <c r="B21" s="224"/>
      <c r="C21" s="280" t="s">
        <v>1593</v>
      </c>
      <c r="D21" s="280"/>
      <c r="E21" s="224"/>
      <c r="F21" s="224"/>
      <c r="G21" s="224"/>
      <c r="H21" s="79">
        <f t="shared" ref="H21:Q21" si="1">SUM(H9:H20)</f>
        <v>0</v>
      </c>
      <c r="I21" s="221">
        <f t="shared" si="1"/>
        <v>0</v>
      </c>
      <c r="J21" s="79">
        <f t="shared" si="1"/>
        <v>0</v>
      </c>
      <c r="K21" s="221">
        <f t="shared" si="1"/>
        <v>0</v>
      </c>
      <c r="L21" s="79">
        <f t="shared" si="1"/>
        <v>0</v>
      </c>
      <c r="M21" s="221">
        <f t="shared" si="1"/>
        <v>0</v>
      </c>
      <c r="N21" s="79">
        <f t="shared" si="1"/>
        <v>0</v>
      </c>
      <c r="O21" s="221">
        <f t="shared" si="1"/>
        <v>0</v>
      </c>
      <c r="P21" s="221">
        <f t="shared" si="1"/>
        <v>0</v>
      </c>
      <c r="Q21" s="221">
        <f t="shared" si="1"/>
        <v>0</v>
      </c>
      <c r="R21" s="67"/>
      <c r="S21" s="67"/>
      <c r="T21" s="67"/>
      <c r="U21" s="67"/>
      <c r="V21" s="67"/>
    </row>
    <row r="23" spans="1:22" x14ac:dyDescent="0.25">
      <c r="A23" s="425"/>
      <c r="B23" s="425"/>
      <c r="C23" s="425"/>
      <c r="E23" s="425"/>
      <c r="F23" s="425"/>
      <c r="G23" s="425"/>
      <c r="H23" s="425"/>
      <c r="J23" s="425"/>
      <c r="L23" s="425"/>
      <c r="N23" s="425"/>
      <c r="P23" s="425"/>
      <c r="R23" s="425"/>
      <c r="S23" s="425"/>
      <c r="T23" s="425"/>
      <c r="U23" s="425"/>
      <c r="V23" s="425"/>
    </row>
    <row r="24" spans="1:22" x14ac:dyDescent="0.25">
      <c r="A24" s="425"/>
      <c r="B24" s="425"/>
      <c r="C24" s="425"/>
      <c r="E24" s="425"/>
      <c r="F24" s="425"/>
      <c r="G24" s="425"/>
      <c r="H24" s="425"/>
      <c r="J24" s="425"/>
      <c r="L24" s="425"/>
      <c r="N24" s="425"/>
      <c r="P24" s="425"/>
      <c r="R24" s="425"/>
      <c r="S24" s="425"/>
      <c r="T24" s="425"/>
      <c r="U24" s="425"/>
      <c r="V24" s="42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C16" sqref="C16"/>
    </sheetView>
  </sheetViews>
  <sheetFormatPr baseColWidth="10" defaultColWidth="11.42578125" defaultRowHeight="15" x14ac:dyDescent="0.25"/>
  <cols>
    <col min="1" max="1" width="34" customWidth="1"/>
    <col min="2" max="2" width="35.7109375" customWidth="1"/>
    <col min="3" max="3" width="27.42578125" customWidth="1"/>
    <col min="4" max="4" width="27.42578125" style="42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18" t="s">
        <v>1594</v>
      </c>
      <c r="B1" s="618"/>
      <c r="C1" s="618"/>
      <c r="D1" s="618"/>
      <c r="E1" s="618"/>
      <c r="F1" s="618"/>
      <c r="G1" s="618"/>
      <c r="H1" s="618"/>
      <c r="I1" s="618"/>
      <c r="J1" s="618"/>
      <c r="K1" s="618"/>
      <c r="L1" s="618"/>
      <c r="M1" s="618"/>
      <c r="N1" s="618"/>
      <c r="O1" s="618"/>
      <c r="P1" s="618"/>
      <c r="Q1" s="618"/>
      <c r="R1" s="618"/>
      <c r="S1" s="618"/>
      <c r="T1" s="618"/>
      <c r="U1" s="618"/>
      <c r="V1" s="470" t="s">
        <v>1595</v>
      </c>
      <c r="W1" s="470" t="s">
        <v>1596</v>
      </c>
      <c r="X1" s="470" t="s">
        <v>1597</v>
      </c>
      <c r="Y1" s="470" t="s">
        <v>1598</v>
      </c>
      <c r="Z1" s="470" t="s">
        <v>1599</v>
      </c>
      <c r="AA1" s="470" t="s">
        <v>1600</v>
      </c>
      <c r="AB1" s="470" t="s">
        <v>1601</v>
      </c>
    </row>
    <row r="2" spans="1:28" x14ac:dyDescent="0.25">
      <c r="A2" s="619" t="s">
        <v>1602</v>
      </c>
      <c r="B2" s="619"/>
      <c r="C2" s="619"/>
      <c r="D2" s="619"/>
      <c r="E2" s="619"/>
      <c r="F2" s="619"/>
      <c r="G2" s="619"/>
      <c r="H2" s="619"/>
      <c r="I2" s="619"/>
      <c r="J2" s="619"/>
      <c r="K2" s="619"/>
      <c r="L2" s="619"/>
      <c r="M2" s="619"/>
      <c r="N2" s="619"/>
      <c r="O2" s="619"/>
      <c r="P2" s="619"/>
      <c r="Q2" s="619"/>
      <c r="R2" s="619"/>
      <c r="S2" s="619"/>
      <c r="T2" s="619"/>
      <c r="U2" s="619"/>
      <c r="V2" s="425"/>
      <c r="W2" s="425"/>
      <c r="X2" s="425"/>
      <c r="Y2" s="425"/>
      <c r="Z2" s="425"/>
      <c r="AA2" s="425"/>
      <c r="AB2" s="425"/>
    </row>
    <row r="3" spans="1:28" ht="13.5" customHeight="1" x14ac:dyDescent="0.25">
      <c r="A3" s="481" t="s">
        <v>1603</v>
      </c>
      <c r="B3" s="292"/>
      <c r="C3" s="292"/>
      <c r="D3" s="292"/>
      <c r="E3" s="292"/>
      <c r="F3" s="292"/>
      <c r="G3" s="292"/>
      <c r="H3" s="292"/>
      <c r="I3" s="292"/>
      <c r="J3" s="292"/>
      <c r="K3" s="292"/>
      <c r="L3" s="292"/>
      <c r="M3" s="473" t="s">
        <v>1604</v>
      </c>
      <c r="N3" s="473" t="s">
        <v>1605</v>
      </c>
      <c r="O3" s="473" t="s">
        <v>1606</v>
      </c>
      <c r="P3" s="473" t="s">
        <v>1607</v>
      </c>
      <c r="Q3" s="292"/>
      <c r="R3" s="292"/>
      <c r="S3" s="292"/>
      <c r="T3" s="292"/>
      <c r="U3" s="292"/>
      <c r="V3" s="425"/>
      <c r="W3" s="425"/>
      <c r="X3" s="425"/>
      <c r="Y3" s="425"/>
      <c r="Z3" s="425"/>
      <c r="AA3" s="425"/>
      <c r="AB3" s="425"/>
    </row>
    <row r="4" spans="1:28" ht="15" customHeight="1" x14ac:dyDescent="0.25">
      <c r="A4" s="550" t="s">
        <v>1348</v>
      </c>
      <c r="B4" s="552" t="s">
        <v>1349</v>
      </c>
      <c r="C4" s="562" t="s">
        <v>1350</v>
      </c>
      <c r="D4" s="562" t="s">
        <v>1351</v>
      </c>
      <c r="E4" s="562" t="s">
        <v>1352</v>
      </c>
      <c r="F4" s="562" t="s">
        <v>1309</v>
      </c>
      <c r="G4" s="562" t="s">
        <v>1353</v>
      </c>
      <c r="H4" s="565" t="s">
        <v>1354</v>
      </c>
      <c r="I4" s="567"/>
      <c r="J4" s="567"/>
      <c r="K4" s="567"/>
      <c r="L4" s="567"/>
      <c r="M4" s="567"/>
      <c r="N4" s="567"/>
      <c r="O4" s="566"/>
      <c r="P4" s="571" t="s">
        <v>1355</v>
      </c>
      <c r="Q4" s="572"/>
      <c r="R4" s="552" t="s">
        <v>1356</v>
      </c>
      <c r="S4" s="552" t="s">
        <v>1357</v>
      </c>
      <c r="T4" s="552" t="s">
        <v>1358</v>
      </c>
      <c r="U4" s="568" t="s">
        <v>1359</v>
      </c>
      <c r="V4" s="425"/>
      <c r="W4" s="425"/>
      <c r="X4" s="425"/>
      <c r="Y4" s="425"/>
      <c r="Z4" s="425"/>
      <c r="AA4" s="425"/>
      <c r="AB4" s="425"/>
    </row>
    <row r="5" spans="1:28" ht="15" customHeight="1" x14ac:dyDescent="0.25">
      <c r="A5" s="550"/>
      <c r="B5" s="550"/>
      <c r="C5" s="563"/>
      <c r="D5" s="563"/>
      <c r="E5" s="563"/>
      <c r="F5" s="563"/>
      <c r="G5" s="563"/>
      <c r="H5" s="565" t="s">
        <v>1360</v>
      </c>
      <c r="I5" s="566"/>
      <c r="J5" s="565" t="s">
        <v>1361</v>
      </c>
      <c r="K5" s="566"/>
      <c r="L5" s="565" t="s">
        <v>1362</v>
      </c>
      <c r="M5" s="566"/>
      <c r="N5" s="565" t="s">
        <v>1363</v>
      </c>
      <c r="O5" s="566"/>
      <c r="P5" s="573"/>
      <c r="Q5" s="574"/>
      <c r="R5" s="550"/>
      <c r="S5" s="550"/>
      <c r="T5" s="550"/>
      <c r="U5" s="569"/>
      <c r="V5" s="425"/>
      <c r="W5" s="425"/>
      <c r="X5" s="425"/>
      <c r="Y5" s="425"/>
      <c r="Z5" s="425"/>
      <c r="AA5" s="425"/>
      <c r="AB5" s="425"/>
    </row>
    <row r="6" spans="1:28" ht="25.5" x14ac:dyDescent="0.25">
      <c r="A6" s="551"/>
      <c r="B6" s="551"/>
      <c r="C6" s="564"/>
      <c r="D6" s="564"/>
      <c r="E6" s="564"/>
      <c r="F6" s="564"/>
      <c r="G6" s="564"/>
      <c r="H6" s="406" t="s">
        <v>1364</v>
      </c>
      <c r="I6" s="406" t="s">
        <v>35</v>
      </c>
      <c r="J6" s="406" t="s">
        <v>1364</v>
      </c>
      <c r="K6" s="406" t="s">
        <v>35</v>
      </c>
      <c r="L6" s="406" t="s">
        <v>1364</v>
      </c>
      <c r="M6" s="406" t="s">
        <v>35</v>
      </c>
      <c r="N6" s="406" t="s">
        <v>1364</v>
      </c>
      <c r="O6" s="406" t="s">
        <v>35</v>
      </c>
      <c r="P6" s="406" t="s">
        <v>1364</v>
      </c>
      <c r="Q6" s="406" t="s">
        <v>35</v>
      </c>
      <c r="R6" s="551"/>
      <c r="S6" s="551"/>
      <c r="T6" s="551"/>
      <c r="U6" s="570"/>
      <c r="V6" s="425"/>
      <c r="W6" s="425"/>
      <c r="X6" s="425"/>
      <c r="Y6" s="425"/>
      <c r="Z6" s="425"/>
      <c r="AA6" s="425"/>
      <c r="AB6" s="425"/>
    </row>
    <row r="7" spans="1:28" ht="15.75" x14ac:dyDescent="0.25">
      <c r="A7" s="407"/>
      <c r="B7" s="408"/>
      <c r="C7" s="409"/>
      <c r="D7" s="409"/>
      <c r="E7" s="409"/>
      <c r="F7" s="410"/>
      <c r="G7" s="409"/>
      <c r="H7" s="411"/>
      <c r="I7" s="411"/>
      <c r="J7" s="411"/>
      <c r="K7" s="411"/>
      <c r="L7" s="411"/>
      <c r="M7" s="411"/>
      <c r="N7" s="411"/>
      <c r="O7" s="411"/>
      <c r="P7" s="411"/>
      <c r="Q7" s="411"/>
      <c r="R7" s="412"/>
      <c r="S7" s="412"/>
      <c r="T7" s="412"/>
      <c r="U7" s="413"/>
      <c r="V7" s="425"/>
      <c r="W7" s="425"/>
      <c r="X7" s="425"/>
      <c r="Y7" s="425"/>
      <c r="Z7" s="425"/>
      <c r="AA7" s="425"/>
      <c r="AB7" s="425"/>
    </row>
    <row r="8" spans="1:28" ht="15.75" x14ac:dyDescent="0.25">
      <c r="A8" s="556" t="s">
        <v>1608</v>
      </c>
      <c r="B8" s="614" t="s">
        <v>1609</v>
      </c>
      <c r="C8" s="257"/>
      <c r="D8" s="257"/>
      <c r="E8" s="288"/>
      <c r="F8" s="288"/>
      <c r="G8" s="257"/>
      <c r="H8" s="336"/>
      <c r="I8" s="337"/>
      <c r="J8" s="257"/>
      <c r="K8" s="337"/>
      <c r="L8" s="257"/>
      <c r="M8" s="337"/>
      <c r="N8" s="257"/>
      <c r="O8" s="337"/>
      <c r="P8" s="369">
        <f t="shared" ref="P8:Q8" si="0">H8+J8+L8+N8</f>
        <v>0</v>
      </c>
      <c r="Q8" s="370">
        <f t="shared" si="0"/>
        <v>0</v>
      </c>
      <c r="R8" s="257"/>
      <c r="S8" s="257"/>
      <c r="T8" s="257"/>
      <c r="U8" s="257"/>
      <c r="V8" s="425"/>
      <c r="W8" s="425"/>
      <c r="X8" s="425"/>
      <c r="Y8" s="425"/>
      <c r="Z8" s="425"/>
      <c r="AA8" s="425"/>
      <c r="AB8" s="425"/>
    </row>
    <row r="9" spans="1:28" s="338" customFormat="1" ht="15.75" x14ac:dyDescent="0.25">
      <c r="A9" s="557"/>
      <c r="B9" s="614"/>
      <c r="C9" s="257"/>
      <c r="D9" s="257"/>
      <c r="E9" s="288"/>
      <c r="F9" s="288"/>
      <c r="G9" s="257"/>
      <c r="H9" s="336"/>
      <c r="I9" s="337"/>
      <c r="J9" s="257"/>
      <c r="K9" s="337"/>
      <c r="L9" s="257"/>
      <c r="M9" s="337"/>
      <c r="N9" s="257"/>
      <c r="O9" s="337"/>
      <c r="P9" s="369">
        <f t="shared" ref="P9:P11" si="1">H9+J9+L9+N9</f>
        <v>0</v>
      </c>
      <c r="Q9" s="370">
        <f t="shared" ref="Q9:Q11" si="2">I9+K9+M9+O9</f>
        <v>0</v>
      </c>
      <c r="R9" s="257"/>
      <c r="S9" s="257"/>
      <c r="T9" s="257"/>
      <c r="U9" s="257"/>
      <c r="V9" s="425"/>
      <c r="W9" s="425"/>
      <c r="X9" s="425"/>
      <c r="Y9" s="425"/>
      <c r="Z9" s="425"/>
      <c r="AA9" s="425"/>
      <c r="AB9" s="425"/>
    </row>
    <row r="10" spans="1:28" s="338" customFormat="1" ht="15.75" x14ac:dyDescent="0.25">
      <c r="A10" s="557"/>
      <c r="B10" s="614"/>
      <c r="C10" s="257"/>
      <c r="D10" s="257"/>
      <c r="E10" s="288"/>
      <c r="F10" s="288"/>
      <c r="G10" s="257"/>
      <c r="H10" s="336"/>
      <c r="I10" s="337"/>
      <c r="J10" s="257"/>
      <c r="K10" s="337"/>
      <c r="L10" s="257"/>
      <c r="M10" s="337"/>
      <c r="N10" s="257"/>
      <c r="O10" s="337"/>
      <c r="P10" s="369">
        <f t="shared" si="1"/>
        <v>0</v>
      </c>
      <c r="Q10" s="370">
        <f t="shared" si="2"/>
        <v>0</v>
      </c>
      <c r="R10" s="257"/>
      <c r="S10" s="257"/>
      <c r="T10" s="257"/>
      <c r="U10" s="257"/>
      <c r="V10" s="425"/>
      <c r="W10" s="425"/>
      <c r="X10" s="425"/>
      <c r="Y10" s="425"/>
      <c r="Z10" s="425"/>
      <c r="AA10" s="425"/>
      <c r="AB10" s="425"/>
    </row>
    <row r="11" spans="1:28" s="425" customFormat="1" ht="15.75" x14ac:dyDescent="0.25">
      <c r="A11" s="557"/>
      <c r="B11" s="614"/>
      <c r="C11" s="257"/>
      <c r="D11" s="257"/>
      <c r="E11" s="288"/>
      <c r="F11" s="288"/>
      <c r="G11" s="257"/>
      <c r="H11" s="336"/>
      <c r="I11" s="337"/>
      <c r="J11" s="257"/>
      <c r="K11" s="337"/>
      <c r="L11" s="257"/>
      <c r="M11" s="337"/>
      <c r="N11" s="257"/>
      <c r="O11" s="337"/>
      <c r="P11" s="369">
        <f t="shared" si="1"/>
        <v>0</v>
      </c>
      <c r="Q11" s="370">
        <f t="shared" si="2"/>
        <v>0</v>
      </c>
      <c r="R11" s="257"/>
      <c r="S11" s="257"/>
      <c r="T11" s="257"/>
      <c r="U11" s="257"/>
    </row>
    <row r="12" spans="1:28" s="338" customFormat="1" ht="15.75" x14ac:dyDescent="0.25">
      <c r="A12" s="557"/>
      <c r="B12" s="614"/>
      <c r="C12" s="257"/>
      <c r="D12" s="257"/>
      <c r="E12" s="288"/>
      <c r="F12" s="288"/>
      <c r="G12" s="257"/>
      <c r="H12" s="336"/>
      <c r="I12" s="337"/>
      <c r="J12" s="257"/>
      <c r="K12" s="337"/>
      <c r="L12" s="257"/>
      <c r="M12" s="337"/>
      <c r="N12" s="257"/>
      <c r="O12" s="337"/>
      <c r="P12" s="369">
        <f t="shared" ref="P12:P32" si="3">H12+J12+L12+N12</f>
        <v>0</v>
      </c>
      <c r="Q12" s="370">
        <f t="shared" ref="Q12:Q32" si="4">I12+K12+M12+O12</f>
        <v>0</v>
      </c>
      <c r="R12" s="257"/>
      <c r="S12" s="257"/>
      <c r="T12" s="257"/>
      <c r="U12" s="257"/>
      <c r="V12" s="425"/>
      <c r="W12" s="425"/>
      <c r="X12" s="425"/>
      <c r="Y12" s="425"/>
      <c r="Z12" s="425"/>
      <c r="AA12" s="425"/>
      <c r="AB12" s="425"/>
    </row>
    <row r="13" spans="1:28" s="425" customFormat="1" ht="15.75" x14ac:dyDescent="0.25">
      <c r="A13" s="557"/>
      <c r="B13" s="614"/>
      <c r="C13" s="257"/>
      <c r="D13" s="257"/>
      <c r="E13" s="288"/>
      <c r="F13" s="288"/>
      <c r="G13" s="257"/>
      <c r="H13" s="336"/>
      <c r="I13" s="337"/>
      <c r="J13" s="257"/>
      <c r="K13" s="337"/>
      <c r="L13" s="257"/>
      <c r="M13" s="337"/>
      <c r="N13" s="257"/>
      <c r="O13" s="337"/>
      <c r="P13" s="369">
        <f t="shared" si="3"/>
        <v>0</v>
      </c>
      <c r="Q13" s="370">
        <f t="shared" si="4"/>
        <v>0</v>
      </c>
      <c r="R13" s="257"/>
      <c r="S13" s="257"/>
      <c r="T13" s="257"/>
      <c r="U13" s="257"/>
    </row>
    <row r="14" spans="1:28" s="425" customFormat="1" ht="15.75" x14ac:dyDescent="0.25">
      <c r="A14" s="557"/>
      <c r="B14" s="614"/>
      <c r="C14" s="257"/>
      <c r="D14" s="257"/>
      <c r="E14" s="288"/>
      <c r="F14" s="288"/>
      <c r="G14" s="257"/>
      <c r="H14" s="336"/>
      <c r="I14" s="337"/>
      <c r="J14" s="257"/>
      <c r="K14" s="337"/>
      <c r="L14" s="257"/>
      <c r="M14" s="337"/>
      <c r="N14" s="257"/>
      <c r="O14" s="337"/>
      <c r="P14" s="369">
        <f t="shared" si="3"/>
        <v>0</v>
      </c>
      <c r="Q14" s="370">
        <f t="shared" si="4"/>
        <v>0</v>
      </c>
      <c r="R14" s="257"/>
      <c r="S14" s="257"/>
      <c r="T14" s="257"/>
      <c r="U14" s="257"/>
    </row>
    <row r="15" spans="1:28" s="338" customFormat="1" ht="15.75" x14ac:dyDescent="0.25">
      <c r="A15" s="557"/>
      <c r="B15" s="614"/>
      <c r="C15" s="257"/>
      <c r="D15" s="257"/>
      <c r="E15" s="288"/>
      <c r="F15" s="288"/>
      <c r="G15" s="257"/>
      <c r="H15" s="336"/>
      <c r="I15" s="337"/>
      <c r="J15" s="257"/>
      <c r="K15" s="337"/>
      <c r="L15" s="257"/>
      <c r="M15" s="337"/>
      <c r="N15" s="257"/>
      <c r="O15" s="337"/>
      <c r="P15" s="369">
        <f t="shared" si="3"/>
        <v>0</v>
      </c>
      <c r="Q15" s="370">
        <f t="shared" si="4"/>
        <v>0</v>
      </c>
      <c r="R15" s="257"/>
      <c r="S15" s="257"/>
      <c r="T15" s="257"/>
      <c r="U15" s="257"/>
      <c r="V15" s="425"/>
      <c r="W15" s="425"/>
      <c r="X15" s="425"/>
      <c r="Y15" s="425"/>
      <c r="Z15" s="425"/>
      <c r="AA15" s="425"/>
      <c r="AB15" s="425"/>
    </row>
    <row r="16" spans="1:28" s="425" customFormat="1" ht="15.75" x14ac:dyDescent="0.25">
      <c r="A16" s="557"/>
      <c r="B16" s="614"/>
      <c r="C16" s="257"/>
      <c r="D16" s="257"/>
      <c r="E16" s="288"/>
      <c r="F16" s="288"/>
      <c r="G16" s="257"/>
      <c r="H16" s="336"/>
      <c r="I16" s="337"/>
      <c r="J16" s="257"/>
      <c r="K16" s="337"/>
      <c r="L16" s="257"/>
      <c r="M16" s="337"/>
      <c r="N16" s="257"/>
      <c r="O16" s="337"/>
      <c r="P16" s="369">
        <f t="shared" si="3"/>
        <v>0</v>
      </c>
      <c r="Q16" s="370">
        <f t="shared" si="4"/>
        <v>0</v>
      </c>
      <c r="R16" s="257"/>
      <c r="S16" s="257"/>
      <c r="T16" s="257"/>
      <c r="U16" s="257"/>
    </row>
    <row r="17" spans="1:21" s="338" customFormat="1" ht="15.75" x14ac:dyDescent="0.25">
      <c r="A17" s="557"/>
      <c r="B17" s="614"/>
      <c r="C17" s="257"/>
      <c r="D17" s="257"/>
      <c r="E17" s="288"/>
      <c r="F17" s="288"/>
      <c r="G17" s="257"/>
      <c r="H17" s="336"/>
      <c r="I17" s="337"/>
      <c r="J17" s="257"/>
      <c r="K17" s="337"/>
      <c r="L17" s="257"/>
      <c r="M17" s="337"/>
      <c r="N17" s="257"/>
      <c r="O17" s="337"/>
      <c r="P17" s="369">
        <f t="shared" si="3"/>
        <v>0</v>
      </c>
      <c r="Q17" s="370">
        <f t="shared" si="4"/>
        <v>0</v>
      </c>
      <c r="R17" s="257"/>
      <c r="S17" s="257"/>
      <c r="T17" s="257"/>
      <c r="U17" s="257"/>
    </row>
    <row r="18" spans="1:21" ht="15.75" x14ac:dyDescent="0.25">
      <c r="A18" s="557"/>
      <c r="B18" s="614"/>
      <c r="C18" s="257"/>
      <c r="D18" s="257"/>
      <c r="E18" s="288"/>
      <c r="F18" s="288"/>
      <c r="G18" s="257"/>
      <c r="H18" s="336"/>
      <c r="I18" s="337"/>
      <c r="J18" s="257"/>
      <c r="K18" s="337"/>
      <c r="L18" s="257"/>
      <c r="M18" s="337"/>
      <c r="N18" s="257"/>
      <c r="O18" s="337"/>
      <c r="P18" s="369">
        <f t="shared" si="3"/>
        <v>0</v>
      </c>
      <c r="Q18" s="370">
        <f t="shared" si="4"/>
        <v>0</v>
      </c>
      <c r="R18" s="257"/>
      <c r="S18" s="257"/>
      <c r="T18" s="257"/>
      <c r="U18" s="257"/>
    </row>
    <row r="19" spans="1:21" ht="15.75" x14ac:dyDescent="0.25">
      <c r="A19" s="557"/>
      <c r="B19" s="613" t="s">
        <v>1610</v>
      </c>
      <c r="C19" s="257"/>
      <c r="D19" s="257"/>
      <c r="E19" s="288"/>
      <c r="F19" s="257"/>
      <c r="G19" s="257"/>
      <c r="H19" s="257"/>
      <c r="I19" s="337"/>
      <c r="J19" s="257"/>
      <c r="K19" s="337"/>
      <c r="L19" s="257"/>
      <c r="M19" s="337"/>
      <c r="N19" s="257"/>
      <c r="O19" s="337"/>
      <c r="P19" s="369">
        <f t="shared" si="3"/>
        <v>0</v>
      </c>
      <c r="Q19" s="370">
        <f t="shared" si="4"/>
        <v>0</v>
      </c>
      <c r="R19" s="257"/>
      <c r="S19" s="257"/>
      <c r="T19" s="257"/>
      <c r="U19" s="257"/>
    </row>
    <row r="20" spans="1:21" ht="15.75" x14ac:dyDescent="0.25">
      <c r="A20" s="557"/>
      <c r="B20" s="613"/>
      <c r="C20" s="257"/>
      <c r="D20" s="257"/>
      <c r="E20" s="288"/>
      <c r="F20" s="257"/>
      <c r="G20" s="257"/>
      <c r="H20" s="336"/>
      <c r="I20" s="337"/>
      <c r="J20" s="257"/>
      <c r="K20" s="337"/>
      <c r="L20" s="257"/>
      <c r="M20" s="337"/>
      <c r="N20" s="257"/>
      <c r="O20" s="337"/>
      <c r="P20" s="369">
        <f t="shared" si="3"/>
        <v>0</v>
      </c>
      <c r="Q20" s="370">
        <f t="shared" si="4"/>
        <v>0</v>
      </c>
      <c r="R20" s="257"/>
      <c r="S20" s="257"/>
      <c r="T20" s="257"/>
      <c r="U20" s="257"/>
    </row>
    <row r="21" spans="1:21" s="338" customFormat="1" ht="15.75" x14ac:dyDescent="0.25">
      <c r="A21" s="557"/>
      <c r="B21" s="613"/>
      <c r="C21" s="257"/>
      <c r="D21" s="257"/>
      <c r="E21" s="288"/>
      <c r="F21" s="257"/>
      <c r="G21" s="257"/>
      <c r="H21" s="336"/>
      <c r="I21" s="337"/>
      <c r="J21" s="257"/>
      <c r="K21" s="337"/>
      <c r="L21" s="257"/>
      <c r="M21" s="337"/>
      <c r="N21" s="257"/>
      <c r="O21" s="337"/>
      <c r="P21" s="369">
        <f t="shared" si="3"/>
        <v>0</v>
      </c>
      <c r="Q21" s="370">
        <f t="shared" si="4"/>
        <v>0</v>
      </c>
      <c r="R21" s="257"/>
      <c r="S21" s="257"/>
      <c r="T21" s="257"/>
      <c r="U21" s="257"/>
    </row>
    <row r="22" spans="1:21" s="338" customFormat="1" ht="15.75" x14ac:dyDescent="0.25">
      <c r="A22" s="557"/>
      <c r="B22" s="613"/>
      <c r="C22" s="257"/>
      <c r="D22" s="257"/>
      <c r="E22" s="288"/>
      <c r="F22" s="257"/>
      <c r="G22" s="257"/>
      <c r="H22" s="336"/>
      <c r="I22" s="337"/>
      <c r="J22" s="257"/>
      <c r="K22" s="337"/>
      <c r="L22" s="257"/>
      <c r="M22" s="337"/>
      <c r="N22" s="257"/>
      <c r="O22" s="337"/>
      <c r="P22" s="369">
        <f t="shared" si="3"/>
        <v>0</v>
      </c>
      <c r="Q22" s="370">
        <f t="shared" si="4"/>
        <v>0</v>
      </c>
      <c r="R22" s="257"/>
      <c r="S22" s="257"/>
      <c r="T22" s="257"/>
      <c r="U22" s="257"/>
    </row>
    <row r="23" spans="1:21" s="338" customFormat="1" ht="15.75" x14ac:dyDescent="0.25">
      <c r="A23" s="557"/>
      <c r="B23" s="613"/>
      <c r="C23" s="257"/>
      <c r="D23" s="257"/>
      <c r="E23" s="288"/>
      <c r="F23" s="257"/>
      <c r="G23" s="257"/>
      <c r="H23" s="336"/>
      <c r="I23" s="337"/>
      <c r="J23" s="257"/>
      <c r="K23" s="337"/>
      <c r="L23" s="257"/>
      <c r="M23" s="337"/>
      <c r="N23" s="257"/>
      <c r="O23" s="337"/>
      <c r="P23" s="369">
        <f t="shared" si="3"/>
        <v>0</v>
      </c>
      <c r="Q23" s="370">
        <f t="shared" si="4"/>
        <v>0</v>
      </c>
      <c r="R23" s="257"/>
      <c r="S23" s="257"/>
      <c r="T23" s="257"/>
      <c r="U23" s="257"/>
    </row>
    <row r="24" spans="1:21" s="338" customFormat="1" ht="15.75" x14ac:dyDescent="0.25">
      <c r="A24" s="557"/>
      <c r="B24" s="613"/>
      <c r="C24" s="257"/>
      <c r="D24" s="257"/>
      <c r="E24" s="288"/>
      <c r="F24" s="257"/>
      <c r="G24" s="257"/>
      <c r="H24" s="336"/>
      <c r="I24" s="337"/>
      <c r="J24" s="257"/>
      <c r="K24" s="337"/>
      <c r="L24" s="257"/>
      <c r="M24" s="337"/>
      <c r="N24" s="257"/>
      <c r="O24" s="337"/>
      <c r="P24" s="369">
        <f t="shared" si="3"/>
        <v>0</v>
      </c>
      <c r="Q24" s="370">
        <f t="shared" si="4"/>
        <v>0</v>
      </c>
      <c r="R24" s="257"/>
      <c r="S24" s="257"/>
      <c r="T24" s="257"/>
      <c r="U24" s="257"/>
    </row>
    <row r="25" spans="1:21" s="338" customFormat="1" ht="15.75" x14ac:dyDescent="0.25">
      <c r="A25" s="557"/>
      <c r="B25" s="613"/>
      <c r="C25" s="257"/>
      <c r="D25" s="257"/>
      <c r="E25" s="288"/>
      <c r="F25" s="257"/>
      <c r="G25" s="257"/>
      <c r="H25" s="336"/>
      <c r="I25" s="337"/>
      <c r="J25" s="257"/>
      <c r="K25" s="337"/>
      <c r="L25" s="257"/>
      <c r="M25" s="337"/>
      <c r="N25" s="257"/>
      <c r="O25" s="337"/>
      <c r="P25" s="369">
        <f t="shared" si="3"/>
        <v>0</v>
      </c>
      <c r="Q25" s="370">
        <f t="shared" si="4"/>
        <v>0</v>
      </c>
      <c r="R25" s="257"/>
      <c r="S25" s="257"/>
      <c r="T25" s="257"/>
      <c r="U25" s="257"/>
    </row>
    <row r="26" spans="1:21" ht="15.75" x14ac:dyDescent="0.25">
      <c r="A26" s="557"/>
      <c r="B26" s="613"/>
      <c r="C26" s="257"/>
      <c r="D26" s="257"/>
      <c r="E26" s="288"/>
      <c r="F26" s="257"/>
      <c r="G26" s="257"/>
      <c r="H26" s="257"/>
      <c r="I26" s="337"/>
      <c r="J26" s="257"/>
      <c r="K26" s="337"/>
      <c r="L26" s="257"/>
      <c r="M26" s="337"/>
      <c r="N26" s="257"/>
      <c r="O26" s="337"/>
      <c r="P26" s="369">
        <f t="shared" si="3"/>
        <v>0</v>
      </c>
      <c r="Q26" s="370">
        <f t="shared" si="4"/>
        <v>0</v>
      </c>
      <c r="R26" s="257"/>
      <c r="S26" s="257"/>
      <c r="T26" s="257"/>
      <c r="U26" s="333"/>
    </row>
    <row r="27" spans="1:21" ht="15.75" x14ac:dyDescent="0.25">
      <c r="A27" s="557"/>
      <c r="B27" s="613"/>
      <c r="C27" s="257"/>
      <c r="D27" s="257"/>
      <c r="E27" s="288"/>
      <c r="F27" s="257"/>
      <c r="G27" s="257"/>
      <c r="H27" s="257"/>
      <c r="I27" s="337"/>
      <c r="J27" s="257"/>
      <c r="K27" s="337"/>
      <c r="L27" s="257"/>
      <c r="M27" s="337"/>
      <c r="N27" s="257"/>
      <c r="O27" s="337"/>
      <c r="P27" s="369">
        <f t="shared" si="3"/>
        <v>0</v>
      </c>
      <c r="Q27" s="370">
        <f t="shared" si="4"/>
        <v>0</v>
      </c>
      <c r="R27" s="257"/>
      <c r="S27" s="257"/>
      <c r="T27" s="257"/>
      <c r="U27" s="333"/>
    </row>
    <row r="28" spans="1:21" ht="15.75" x14ac:dyDescent="0.25">
      <c r="A28" s="557"/>
      <c r="B28" s="613"/>
      <c r="C28" s="257"/>
      <c r="D28" s="257"/>
      <c r="E28" s="288"/>
      <c r="F28" s="257"/>
      <c r="G28" s="257"/>
      <c r="H28" s="257"/>
      <c r="I28" s="337"/>
      <c r="J28" s="257"/>
      <c r="K28" s="337"/>
      <c r="L28" s="257"/>
      <c r="M28" s="337"/>
      <c r="N28" s="257"/>
      <c r="O28" s="337"/>
      <c r="P28" s="369">
        <f t="shared" si="3"/>
        <v>0</v>
      </c>
      <c r="Q28" s="370">
        <f t="shared" si="4"/>
        <v>0</v>
      </c>
      <c r="R28" s="257"/>
      <c r="S28" s="257"/>
      <c r="T28" s="257"/>
      <c r="U28" s="333"/>
    </row>
    <row r="29" spans="1:21" ht="15.75" x14ac:dyDescent="0.25">
      <c r="A29" s="557"/>
      <c r="B29" s="613"/>
      <c r="C29" s="257"/>
      <c r="D29" s="257"/>
      <c r="E29" s="288"/>
      <c r="F29" s="257"/>
      <c r="G29" s="257"/>
      <c r="H29" s="257"/>
      <c r="I29" s="337"/>
      <c r="J29" s="257"/>
      <c r="K29" s="337"/>
      <c r="L29" s="257"/>
      <c r="M29" s="337"/>
      <c r="N29" s="257"/>
      <c r="O29" s="337"/>
      <c r="P29" s="369">
        <f t="shared" si="3"/>
        <v>0</v>
      </c>
      <c r="Q29" s="370">
        <f t="shared" si="4"/>
        <v>0</v>
      </c>
      <c r="R29" s="257"/>
      <c r="S29" s="257"/>
      <c r="T29" s="257"/>
      <c r="U29" s="333"/>
    </row>
    <row r="30" spans="1:21" ht="15.75" x14ac:dyDescent="0.25">
      <c r="A30" s="557"/>
      <c r="B30" s="613" t="s">
        <v>1611</v>
      </c>
      <c r="C30" s="257"/>
      <c r="D30" s="257"/>
      <c r="E30" s="288"/>
      <c r="F30" s="257"/>
      <c r="G30" s="257"/>
      <c r="H30" s="257"/>
      <c r="I30" s="337"/>
      <c r="J30" s="257"/>
      <c r="K30" s="337"/>
      <c r="L30" s="257"/>
      <c r="M30" s="337"/>
      <c r="N30" s="257"/>
      <c r="O30" s="337"/>
      <c r="P30" s="369">
        <f t="shared" si="3"/>
        <v>0</v>
      </c>
      <c r="Q30" s="370">
        <f t="shared" si="4"/>
        <v>0</v>
      </c>
      <c r="R30" s="257"/>
      <c r="S30" s="257"/>
      <c r="T30" s="257"/>
      <c r="U30" s="333"/>
    </row>
    <row r="31" spans="1:21" ht="15.75" x14ac:dyDescent="0.25">
      <c r="A31" s="557"/>
      <c r="B31" s="613"/>
      <c r="C31" s="340"/>
      <c r="D31" s="340"/>
      <c r="E31" s="288"/>
      <c r="F31" s="291"/>
      <c r="G31" s="291"/>
      <c r="H31" s="257"/>
      <c r="I31" s="337"/>
      <c r="J31" s="257"/>
      <c r="K31" s="337"/>
      <c r="L31" s="257"/>
      <c r="M31" s="337"/>
      <c r="N31" s="257"/>
      <c r="O31" s="337"/>
      <c r="P31" s="369">
        <f t="shared" si="3"/>
        <v>0</v>
      </c>
      <c r="Q31" s="370">
        <f t="shared" si="4"/>
        <v>0</v>
      </c>
      <c r="R31" s="257"/>
      <c r="S31" s="257"/>
      <c r="T31" s="257"/>
      <c r="U31" s="333"/>
    </row>
    <row r="32" spans="1:21" s="338" customFormat="1" ht="15.75" x14ac:dyDescent="0.25">
      <c r="A32" s="557"/>
      <c r="B32" s="613"/>
      <c r="C32" s="340"/>
      <c r="D32" s="340"/>
      <c r="E32" s="288"/>
      <c r="F32" s="291"/>
      <c r="G32" s="291"/>
      <c r="H32" s="257"/>
      <c r="I32" s="337"/>
      <c r="J32" s="257"/>
      <c r="K32" s="337"/>
      <c r="L32" s="257"/>
      <c r="M32" s="337"/>
      <c r="N32" s="257"/>
      <c r="O32" s="337"/>
      <c r="P32" s="369">
        <f t="shared" si="3"/>
        <v>0</v>
      </c>
      <c r="Q32" s="370">
        <f t="shared" si="4"/>
        <v>0</v>
      </c>
      <c r="R32" s="257"/>
      <c r="S32" s="257"/>
      <c r="T32" s="257"/>
      <c r="U32" s="333"/>
    </row>
    <row r="33" spans="1:21" s="338" customFormat="1" ht="15.75" x14ac:dyDescent="0.25">
      <c r="A33" s="557"/>
      <c r="B33" s="613"/>
      <c r="C33" s="340"/>
      <c r="D33" s="340"/>
      <c r="E33" s="288"/>
      <c r="F33" s="291"/>
      <c r="G33" s="291"/>
      <c r="H33" s="257"/>
      <c r="I33" s="337"/>
      <c r="J33" s="257"/>
      <c r="K33" s="337"/>
      <c r="L33" s="257"/>
      <c r="M33" s="337"/>
      <c r="N33" s="257"/>
      <c r="O33" s="337"/>
      <c r="P33" s="369">
        <f t="shared" ref="P33:P35" si="5">H33+J33+L33+N33</f>
        <v>0</v>
      </c>
      <c r="Q33" s="370">
        <f t="shared" ref="Q33:Q35" si="6">I33+K33+M33+O33</f>
        <v>0</v>
      </c>
      <c r="R33" s="257"/>
      <c r="S33" s="257"/>
      <c r="T33" s="257"/>
      <c r="U33" s="333"/>
    </row>
    <row r="34" spans="1:21" ht="15.75" x14ac:dyDescent="0.25">
      <c r="A34" s="557"/>
      <c r="B34" s="613"/>
      <c r="C34" s="340"/>
      <c r="D34" s="340"/>
      <c r="E34" s="288"/>
      <c r="F34" s="287"/>
      <c r="G34" s="291"/>
      <c r="H34" s="257"/>
      <c r="I34" s="337"/>
      <c r="J34" s="257"/>
      <c r="K34" s="337"/>
      <c r="L34" s="257"/>
      <c r="M34" s="337"/>
      <c r="N34" s="257"/>
      <c r="O34" s="337"/>
      <c r="P34" s="369">
        <f t="shared" si="5"/>
        <v>0</v>
      </c>
      <c r="Q34" s="370">
        <f t="shared" si="6"/>
        <v>0</v>
      </c>
      <c r="R34" s="257"/>
      <c r="S34" s="257"/>
      <c r="T34" s="257"/>
      <c r="U34" s="333"/>
    </row>
    <row r="35" spans="1:21" s="338" customFormat="1" ht="15.75" x14ac:dyDescent="0.25">
      <c r="A35" s="557"/>
      <c r="B35" s="613"/>
      <c r="C35" s="340"/>
      <c r="D35" s="340"/>
      <c r="E35" s="288"/>
      <c r="F35" s="287"/>
      <c r="G35" s="291"/>
      <c r="H35" s="257"/>
      <c r="I35" s="337"/>
      <c r="J35" s="257"/>
      <c r="K35" s="337"/>
      <c r="L35" s="257"/>
      <c r="M35" s="337"/>
      <c r="N35" s="257"/>
      <c r="O35" s="337"/>
      <c r="P35" s="369">
        <f t="shared" si="5"/>
        <v>0</v>
      </c>
      <c r="Q35" s="370">
        <f t="shared" si="6"/>
        <v>0</v>
      </c>
      <c r="R35" s="257"/>
      <c r="S35" s="257"/>
      <c r="T35" s="257"/>
      <c r="U35" s="333"/>
    </row>
    <row r="36" spans="1:21" ht="15.75" x14ac:dyDescent="0.25">
      <c r="A36" s="615" t="s">
        <v>1612</v>
      </c>
      <c r="B36" s="616"/>
      <c r="C36" s="616"/>
      <c r="D36" s="616"/>
      <c r="E36" s="616"/>
      <c r="F36" s="616"/>
      <c r="G36" s="617"/>
      <c r="H36" s="219">
        <f t="shared" ref="H36:Q36" si="7">SUM(H8:H35)</f>
        <v>0</v>
      </c>
      <c r="I36" s="219">
        <f t="shared" si="7"/>
        <v>0</v>
      </c>
      <c r="J36" s="219">
        <f t="shared" si="7"/>
        <v>0</v>
      </c>
      <c r="K36" s="219">
        <f t="shared" si="7"/>
        <v>0</v>
      </c>
      <c r="L36" s="219">
        <f t="shared" si="7"/>
        <v>0</v>
      </c>
      <c r="M36" s="219">
        <f t="shared" si="7"/>
        <v>0</v>
      </c>
      <c r="N36" s="219">
        <f t="shared" si="7"/>
        <v>0</v>
      </c>
      <c r="O36" s="219">
        <f t="shared" si="7"/>
        <v>0</v>
      </c>
      <c r="P36" s="219">
        <f t="shared" si="7"/>
        <v>0</v>
      </c>
      <c r="Q36" s="219">
        <f t="shared" si="7"/>
        <v>0</v>
      </c>
      <c r="R36" s="244"/>
      <c r="S36" s="244"/>
      <c r="T36" s="244"/>
      <c r="U36" s="258"/>
    </row>
    <row r="39" spans="1:21" x14ac:dyDescent="0.25">
      <c r="A39" s="425"/>
      <c r="B39" s="425"/>
      <c r="C39" s="425"/>
      <c r="E39" s="425"/>
      <c r="F39" s="425"/>
      <c r="G39" s="425"/>
      <c r="H39" s="425"/>
      <c r="I39" s="425"/>
      <c r="J39" s="425"/>
      <c r="K39" s="425"/>
      <c r="L39" s="425"/>
      <c r="M39" s="425"/>
      <c r="N39" s="425"/>
      <c r="O39" s="425"/>
      <c r="P39" s="425"/>
      <c r="Q39" s="425"/>
      <c r="R39" s="425"/>
      <c r="S39" s="425"/>
      <c r="T39" s="425"/>
      <c r="U39" s="425"/>
    </row>
    <row r="40" spans="1:21" x14ac:dyDescent="0.25">
      <c r="A40" s="425"/>
      <c r="B40" s="425"/>
      <c r="C40" s="425"/>
      <c r="E40" s="425"/>
      <c r="F40" s="425"/>
      <c r="G40" s="425"/>
      <c r="H40" s="425"/>
      <c r="I40" s="425"/>
      <c r="J40" s="425"/>
      <c r="K40" s="425"/>
      <c r="L40" s="425"/>
      <c r="M40" s="425"/>
      <c r="N40" s="425"/>
      <c r="O40" s="425"/>
      <c r="P40" s="425"/>
      <c r="Q40" s="425"/>
      <c r="R40" s="425"/>
      <c r="S40" s="425"/>
      <c r="T40" s="425"/>
      <c r="U40" s="425"/>
    </row>
    <row r="41" spans="1:21" x14ac:dyDescent="0.25">
      <c r="A41" s="425"/>
      <c r="B41" s="425"/>
      <c r="C41" s="425"/>
      <c r="E41" s="425"/>
      <c r="F41" s="425"/>
      <c r="G41" s="425"/>
      <c r="H41" s="425"/>
      <c r="I41" s="425"/>
      <c r="J41" s="425"/>
      <c r="K41" s="425"/>
      <c r="L41" s="425"/>
      <c r="M41" s="425"/>
      <c r="N41" s="425"/>
      <c r="O41" s="425"/>
      <c r="P41" s="425"/>
      <c r="Q41" s="425"/>
      <c r="R41" s="425"/>
      <c r="S41" s="425"/>
      <c r="T41" s="425"/>
      <c r="U41" s="425"/>
    </row>
    <row r="42" spans="1:21" x14ac:dyDescent="0.25">
      <c r="A42" s="425"/>
      <c r="B42" s="425"/>
      <c r="C42" s="425"/>
      <c r="E42" s="425"/>
      <c r="F42" s="425"/>
      <c r="G42" s="425"/>
      <c r="H42" s="425"/>
      <c r="I42" s="425"/>
      <c r="J42" s="425"/>
      <c r="K42" s="425"/>
      <c r="L42" s="425"/>
      <c r="M42" s="425"/>
      <c r="N42" s="425"/>
      <c r="O42" s="425"/>
      <c r="P42" s="425"/>
      <c r="Q42" s="425"/>
      <c r="R42" s="425"/>
      <c r="S42" s="425"/>
      <c r="T42" s="425"/>
      <c r="U42" s="42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D17" sqref="D17"/>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25" customWidth="1"/>
    <col min="5" max="7" width="27.42578125" customWidth="1"/>
    <col min="8" max="8" width="15.28515625" customWidth="1"/>
    <col min="9" max="9" width="11.5703125" style="220"/>
    <col min="10" max="10" width="15.28515625" customWidth="1"/>
    <col min="11" max="11" width="18.85546875" style="220" customWidth="1"/>
    <col min="13" max="13" width="11.5703125" style="220"/>
    <col min="15" max="15" width="11.5703125" style="220"/>
    <col min="16" max="16" width="15.28515625" customWidth="1"/>
    <col min="17" max="17" width="18.28515625" style="220" customWidth="1"/>
    <col min="18" max="18" width="14.140625" hidden="1" customWidth="1"/>
    <col min="19" max="21" width="14.140625" customWidth="1"/>
    <col min="22" max="22" width="17" customWidth="1"/>
  </cols>
  <sheetData>
    <row r="1" spans="1:28" ht="24.75" customHeight="1" x14ac:dyDescent="0.25">
      <c r="A1" s="425"/>
      <c r="B1" s="470" t="s">
        <v>1613</v>
      </c>
      <c r="C1" s="470" t="s">
        <v>1614</v>
      </c>
      <c r="D1" s="470" t="s">
        <v>1615</v>
      </c>
      <c r="E1" s="470" t="s">
        <v>1616</v>
      </c>
      <c r="F1" s="621" t="s">
        <v>1617</v>
      </c>
      <c r="G1" s="621"/>
      <c r="H1" s="621"/>
      <c r="I1" s="621"/>
      <c r="J1" s="621"/>
      <c r="K1" s="621"/>
      <c r="L1" s="621"/>
      <c r="M1" s="621"/>
      <c r="N1" s="269"/>
      <c r="O1" s="269"/>
      <c r="P1" s="269"/>
      <c r="Q1" s="269"/>
      <c r="R1" s="269"/>
      <c r="S1" s="269"/>
      <c r="T1" s="269"/>
      <c r="U1" s="269"/>
      <c r="V1" s="269"/>
      <c r="W1" s="269"/>
      <c r="X1" s="269"/>
      <c r="Y1" s="269"/>
      <c r="Z1" s="269"/>
      <c r="AA1" s="269"/>
      <c r="AB1" s="269"/>
    </row>
    <row r="2" spans="1:28" ht="18.75" x14ac:dyDescent="0.25">
      <c r="A2" s="296" t="s">
        <v>1618</v>
      </c>
      <c r="B2" s="425"/>
      <c r="C2" s="425"/>
      <c r="E2" s="425"/>
      <c r="F2" s="425"/>
      <c r="G2" s="425"/>
      <c r="H2" s="269"/>
      <c r="J2" s="269"/>
      <c r="K2" s="269"/>
      <c r="L2" s="269"/>
      <c r="M2" s="269"/>
      <c r="N2" s="269"/>
      <c r="O2" s="269"/>
      <c r="P2" s="269"/>
      <c r="Q2" s="269"/>
      <c r="R2" s="269"/>
      <c r="S2" s="269"/>
      <c r="T2" s="269"/>
      <c r="U2" s="269"/>
      <c r="V2" s="269"/>
      <c r="W2" s="269"/>
      <c r="X2" s="269"/>
      <c r="Y2" s="269"/>
      <c r="Z2" s="269"/>
      <c r="AA2" s="269"/>
      <c r="AB2" s="269"/>
    </row>
    <row r="3" spans="1:28" s="338" customFormat="1" ht="18.75" x14ac:dyDescent="0.25">
      <c r="A3" s="296" t="s">
        <v>1619</v>
      </c>
      <c r="B3" s="425"/>
      <c r="C3" s="425"/>
      <c r="D3" s="425"/>
      <c r="E3" s="425"/>
      <c r="F3" s="425"/>
      <c r="G3" s="425"/>
      <c r="H3" s="269"/>
      <c r="I3" s="220"/>
      <c r="J3" s="269"/>
      <c r="K3" s="269"/>
      <c r="L3" s="269"/>
      <c r="M3" s="269"/>
      <c r="N3" s="269"/>
      <c r="O3" s="269"/>
      <c r="P3" s="269"/>
      <c r="Q3" s="269"/>
      <c r="R3" s="269"/>
      <c r="S3" s="269"/>
      <c r="T3" s="269"/>
      <c r="U3" s="269"/>
      <c r="V3" s="269"/>
      <c r="W3" s="269"/>
      <c r="X3" s="269"/>
      <c r="Y3" s="269"/>
      <c r="Z3" s="269"/>
      <c r="AA3" s="269"/>
      <c r="AB3" s="269"/>
    </row>
    <row r="4" spans="1:28" s="338" customFormat="1" ht="18.75" x14ac:dyDescent="0.25">
      <c r="A4" s="296" t="s">
        <v>1620</v>
      </c>
      <c r="B4" s="425"/>
      <c r="C4" s="425"/>
      <c r="D4" s="425"/>
      <c r="E4" s="425"/>
      <c r="F4" s="425"/>
      <c r="G4" s="425"/>
      <c r="H4" s="269"/>
      <c r="I4" s="220"/>
      <c r="J4" s="269"/>
      <c r="K4" s="269"/>
      <c r="L4" s="269"/>
      <c r="M4" s="269"/>
      <c r="N4" s="269"/>
      <c r="O4" s="269"/>
      <c r="P4" s="269"/>
      <c r="Q4" s="269"/>
      <c r="R4" s="269"/>
      <c r="S4" s="269"/>
      <c r="T4" s="269"/>
      <c r="U4" s="269"/>
      <c r="V4" s="269"/>
      <c r="W4" s="269"/>
      <c r="X4" s="269"/>
      <c r="Y4" s="269"/>
      <c r="Z4" s="269"/>
      <c r="AA4" s="269"/>
      <c r="AB4" s="269"/>
    </row>
    <row r="5" spans="1:28" ht="18.75" customHeight="1" x14ac:dyDescent="0.25">
      <c r="A5" s="609" t="s">
        <v>1621</v>
      </c>
      <c r="B5" s="622"/>
      <c r="C5" s="622"/>
      <c r="D5" s="622"/>
      <c r="E5" s="622"/>
      <c r="F5" s="622"/>
      <c r="G5" s="622"/>
      <c r="H5" s="622"/>
      <c r="I5" s="622"/>
      <c r="J5" s="622"/>
      <c r="K5" s="622"/>
      <c r="L5" s="622"/>
      <c r="M5" s="622"/>
      <c r="N5" s="622"/>
      <c r="O5" s="622"/>
      <c r="P5" s="622"/>
      <c r="Q5" s="622"/>
      <c r="R5" s="622"/>
      <c r="S5" s="622"/>
      <c r="T5" s="622"/>
      <c r="U5" s="622"/>
      <c r="V5" s="622"/>
      <c r="W5" s="425"/>
      <c r="X5" s="425"/>
      <c r="Y5" s="425"/>
      <c r="Z5" s="425"/>
      <c r="AA5" s="425"/>
      <c r="AB5" s="425"/>
    </row>
    <row r="6" spans="1:28" ht="15" customHeight="1" x14ac:dyDescent="0.25">
      <c r="A6" s="550" t="s">
        <v>1348</v>
      </c>
      <c r="B6" s="552" t="s">
        <v>1349</v>
      </c>
      <c r="C6" s="562" t="s">
        <v>1350</v>
      </c>
      <c r="D6" s="562" t="s">
        <v>1351</v>
      </c>
      <c r="E6" s="562" t="s">
        <v>1352</v>
      </c>
      <c r="F6" s="562" t="s">
        <v>1309</v>
      </c>
      <c r="G6" s="562" t="s">
        <v>1353</v>
      </c>
      <c r="H6" s="565" t="s">
        <v>1354</v>
      </c>
      <c r="I6" s="567"/>
      <c r="J6" s="567"/>
      <c r="K6" s="567"/>
      <c r="L6" s="567"/>
      <c r="M6" s="567"/>
      <c r="N6" s="567"/>
      <c r="O6" s="566"/>
      <c r="P6" s="571" t="s">
        <v>1355</v>
      </c>
      <c r="Q6" s="572"/>
      <c r="R6" s="552" t="s">
        <v>1444</v>
      </c>
      <c r="S6" s="552" t="s">
        <v>1356</v>
      </c>
      <c r="T6" s="552" t="s">
        <v>1357</v>
      </c>
      <c r="U6" s="552" t="s">
        <v>1358</v>
      </c>
      <c r="V6" s="568" t="s">
        <v>1359</v>
      </c>
      <c r="W6" s="425"/>
      <c r="X6" s="425"/>
      <c r="Y6" s="425"/>
      <c r="Z6" s="425"/>
      <c r="AA6" s="425"/>
      <c r="AB6" s="425"/>
    </row>
    <row r="7" spans="1:28" ht="15" customHeight="1" x14ac:dyDescent="0.25">
      <c r="A7" s="550"/>
      <c r="B7" s="550"/>
      <c r="C7" s="563"/>
      <c r="D7" s="563"/>
      <c r="E7" s="563"/>
      <c r="F7" s="563"/>
      <c r="G7" s="563"/>
      <c r="H7" s="565" t="s">
        <v>1360</v>
      </c>
      <c r="I7" s="566"/>
      <c r="J7" s="565" t="s">
        <v>1361</v>
      </c>
      <c r="K7" s="566"/>
      <c r="L7" s="565" t="s">
        <v>1362</v>
      </c>
      <c r="M7" s="566"/>
      <c r="N7" s="565" t="s">
        <v>1363</v>
      </c>
      <c r="O7" s="566"/>
      <c r="P7" s="573"/>
      <c r="Q7" s="574"/>
      <c r="R7" s="550"/>
      <c r="S7" s="550"/>
      <c r="T7" s="550"/>
      <c r="U7" s="550"/>
      <c r="V7" s="569"/>
      <c r="W7" s="425"/>
      <c r="X7" s="425"/>
      <c r="Y7" s="425"/>
      <c r="Z7" s="425"/>
      <c r="AA7" s="425"/>
      <c r="AB7" s="425"/>
    </row>
    <row r="8" spans="1:28" ht="25.5" x14ac:dyDescent="0.25">
      <c r="A8" s="551"/>
      <c r="B8" s="551"/>
      <c r="C8" s="564"/>
      <c r="D8" s="564"/>
      <c r="E8" s="564"/>
      <c r="F8" s="564"/>
      <c r="G8" s="564"/>
      <c r="H8" s="406" t="s">
        <v>1364</v>
      </c>
      <c r="I8" s="406" t="s">
        <v>35</v>
      </c>
      <c r="J8" s="406" t="s">
        <v>1364</v>
      </c>
      <c r="K8" s="406" t="s">
        <v>35</v>
      </c>
      <c r="L8" s="406" t="s">
        <v>1364</v>
      </c>
      <c r="M8" s="406" t="s">
        <v>35</v>
      </c>
      <c r="N8" s="406" t="s">
        <v>1364</v>
      </c>
      <c r="O8" s="406" t="s">
        <v>35</v>
      </c>
      <c r="P8" s="406" t="s">
        <v>1364</v>
      </c>
      <c r="Q8" s="406" t="s">
        <v>35</v>
      </c>
      <c r="R8" s="551"/>
      <c r="S8" s="551"/>
      <c r="T8" s="551"/>
      <c r="U8" s="551"/>
      <c r="V8" s="570"/>
      <c r="W8" s="425"/>
      <c r="X8" s="425"/>
      <c r="Y8" s="425"/>
      <c r="Z8" s="425"/>
      <c r="AA8" s="425"/>
      <c r="AB8" s="425"/>
    </row>
    <row r="9" spans="1:28" s="338" customFormat="1" ht="15.75" x14ac:dyDescent="0.25">
      <c r="A9" s="407"/>
      <c r="B9" s="408"/>
      <c r="C9" s="409"/>
      <c r="D9" s="409"/>
      <c r="E9" s="409"/>
      <c r="F9" s="410"/>
      <c r="G9" s="409"/>
      <c r="H9" s="411"/>
      <c r="I9" s="411"/>
      <c r="J9" s="411"/>
      <c r="K9" s="411"/>
      <c r="L9" s="411"/>
      <c r="M9" s="411"/>
      <c r="N9" s="411"/>
      <c r="O9" s="411"/>
      <c r="P9" s="411"/>
      <c r="Q9" s="411"/>
      <c r="R9" s="412"/>
      <c r="S9" s="412"/>
      <c r="T9" s="412"/>
      <c r="U9" s="412"/>
      <c r="V9" s="413"/>
      <c r="W9" s="425"/>
      <c r="X9" s="425"/>
      <c r="Y9" s="425"/>
      <c r="Z9" s="425"/>
      <c r="AA9" s="425"/>
      <c r="AB9" s="425"/>
    </row>
    <row r="10" spans="1:28" ht="15.75" x14ac:dyDescent="0.25">
      <c r="A10" s="620" t="s">
        <v>1622</v>
      </c>
      <c r="B10" s="620" t="s">
        <v>1623</v>
      </c>
      <c r="C10" s="303"/>
      <c r="D10" s="303"/>
      <c r="E10" s="303"/>
      <c r="F10" s="303"/>
      <c r="G10" s="303"/>
      <c r="H10" s="329"/>
      <c r="I10" s="330"/>
      <c r="J10" s="329"/>
      <c r="K10" s="330"/>
      <c r="L10" s="329"/>
      <c r="M10" s="330"/>
      <c r="N10" s="329"/>
      <c r="O10" s="330"/>
      <c r="P10" s="371">
        <f t="shared" ref="P10:Q10" si="0">H10+J10+L10+N10</f>
        <v>0</v>
      </c>
      <c r="Q10" s="370">
        <f t="shared" si="0"/>
        <v>0</v>
      </c>
      <c r="R10" s="303"/>
      <c r="S10" s="303"/>
      <c r="T10" s="303"/>
      <c r="U10" s="303"/>
      <c r="V10" s="303"/>
      <c r="W10" s="425"/>
      <c r="X10" s="425"/>
      <c r="Y10" s="425"/>
      <c r="Z10" s="425"/>
      <c r="AA10" s="425"/>
      <c r="AB10" s="425"/>
    </row>
    <row r="11" spans="1:28" s="338" customFormat="1" ht="15.75" x14ac:dyDescent="0.25">
      <c r="A11" s="620"/>
      <c r="B11" s="620"/>
      <c r="C11" s="303"/>
      <c r="D11" s="303"/>
      <c r="E11" s="303"/>
      <c r="F11" s="303"/>
      <c r="G11" s="303"/>
      <c r="H11" s="329"/>
      <c r="I11" s="330"/>
      <c r="J11" s="329"/>
      <c r="K11" s="330"/>
      <c r="L11" s="329"/>
      <c r="M11" s="330"/>
      <c r="N11" s="329"/>
      <c r="O11" s="330"/>
      <c r="P11" s="371">
        <f t="shared" ref="P11:P28" si="1">H11+J11+L11+N11</f>
        <v>0</v>
      </c>
      <c r="Q11" s="370">
        <f t="shared" ref="Q11:Q28" si="2">I11+K11+M11+O11</f>
        <v>0</v>
      </c>
      <c r="R11" s="303"/>
      <c r="S11" s="303"/>
      <c r="T11" s="303"/>
      <c r="U11" s="303"/>
      <c r="V11" s="303"/>
      <c r="W11" s="425"/>
      <c r="X11" s="425"/>
      <c r="Y11" s="425"/>
      <c r="Z11" s="425"/>
      <c r="AA11" s="425"/>
      <c r="AB11" s="425"/>
    </row>
    <row r="12" spans="1:28" s="338" customFormat="1" ht="15.75" x14ac:dyDescent="0.25">
      <c r="A12" s="620"/>
      <c r="B12" s="620"/>
      <c r="C12" s="303"/>
      <c r="D12" s="303"/>
      <c r="E12" s="303"/>
      <c r="F12" s="303"/>
      <c r="G12" s="303"/>
      <c r="H12" s="329"/>
      <c r="I12" s="330"/>
      <c r="J12" s="329"/>
      <c r="K12" s="330"/>
      <c r="L12" s="329"/>
      <c r="M12" s="330"/>
      <c r="N12" s="329"/>
      <c r="O12" s="330"/>
      <c r="P12" s="371">
        <f t="shared" si="1"/>
        <v>0</v>
      </c>
      <c r="Q12" s="370">
        <f t="shared" si="2"/>
        <v>0</v>
      </c>
      <c r="R12" s="303"/>
      <c r="S12" s="303"/>
      <c r="T12" s="303"/>
      <c r="U12" s="303"/>
      <c r="V12" s="303"/>
      <c r="W12" s="425"/>
      <c r="X12" s="425"/>
      <c r="Y12" s="425"/>
      <c r="Z12" s="425"/>
      <c r="AA12" s="425"/>
      <c r="AB12" s="425"/>
    </row>
    <row r="13" spans="1:28" s="338" customFormat="1" ht="15.75" x14ac:dyDescent="0.25">
      <c r="A13" s="620"/>
      <c r="B13" s="620"/>
      <c r="C13" s="303"/>
      <c r="D13" s="303"/>
      <c r="E13" s="303"/>
      <c r="F13" s="303"/>
      <c r="G13" s="303"/>
      <c r="H13" s="329"/>
      <c r="I13" s="330"/>
      <c r="J13" s="329"/>
      <c r="K13" s="330"/>
      <c r="L13" s="329"/>
      <c r="M13" s="330"/>
      <c r="N13" s="329"/>
      <c r="O13" s="330"/>
      <c r="P13" s="371">
        <f t="shared" si="1"/>
        <v>0</v>
      </c>
      <c r="Q13" s="370">
        <f t="shared" si="2"/>
        <v>0</v>
      </c>
      <c r="R13" s="303"/>
      <c r="S13" s="303"/>
      <c r="T13" s="303"/>
      <c r="U13" s="303"/>
      <c r="V13" s="303"/>
      <c r="W13" s="425"/>
      <c r="X13" s="425"/>
      <c r="Y13" s="425"/>
      <c r="Z13" s="425"/>
      <c r="AA13" s="425"/>
      <c r="AB13" s="425"/>
    </row>
    <row r="14" spans="1:28" s="338" customFormat="1" ht="15.75" x14ac:dyDescent="0.25">
      <c r="A14" s="620"/>
      <c r="B14" s="620"/>
      <c r="C14" s="303"/>
      <c r="D14" s="303"/>
      <c r="E14" s="303"/>
      <c r="F14" s="303"/>
      <c r="G14" s="303"/>
      <c r="H14" s="329"/>
      <c r="I14" s="330"/>
      <c r="J14" s="329"/>
      <c r="K14" s="330"/>
      <c r="L14" s="329"/>
      <c r="M14" s="330"/>
      <c r="N14" s="329"/>
      <c r="O14" s="330"/>
      <c r="P14" s="371">
        <f t="shared" si="1"/>
        <v>0</v>
      </c>
      <c r="Q14" s="370">
        <f t="shared" si="2"/>
        <v>0</v>
      </c>
      <c r="R14" s="303"/>
      <c r="S14" s="303"/>
      <c r="T14" s="303"/>
      <c r="U14" s="303"/>
      <c r="V14" s="303"/>
      <c r="W14" s="425"/>
      <c r="X14" s="425"/>
      <c r="Y14" s="425"/>
      <c r="Z14" s="425"/>
      <c r="AA14" s="425"/>
      <c r="AB14" s="425"/>
    </row>
    <row r="15" spans="1:28" s="338" customFormat="1" ht="15.75" x14ac:dyDescent="0.25">
      <c r="A15" s="620"/>
      <c r="B15" s="620"/>
      <c r="C15" s="303"/>
      <c r="D15" s="303"/>
      <c r="E15" s="303"/>
      <c r="F15" s="303"/>
      <c r="G15" s="303"/>
      <c r="H15" s="329"/>
      <c r="I15" s="330"/>
      <c r="J15" s="329"/>
      <c r="K15" s="330"/>
      <c r="L15" s="329"/>
      <c r="M15" s="330"/>
      <c r="N15" s="329"/>
      <c r="O15" s="330"/>
      <c r="P15" s="371">
        <f t="shared" si="1"/>
        <v>0</v>
      </c>
      <c r="Q15" s="370">
        <f t="shared" si="2"/>
        <v>0</v>
      </c>
      <c r="R15" s="303"/>
      <c r="S15" s="303"/>
      <c r="T15" s="303"/>
      <c r="U15" s="303"/>
      <c r="V15" s="303"/>
      <c r="W15" s="425"/>
      <c r="X15" s="425"/>
      <c r="Y15" s="425"/>
      <c r="Z15" s="425"/>
      <c r="AA15" s="425"/>
      <c r="AB15" s="425"/>
    </row>
    <row r="16" spans="1:28" ht="15.75" x14ac:dyDescent="0.25">
      <c r="A16" s="620"/>
      <c r="B16" s="620"/>
      <c r="C16" s="303"/>
      <c r="D16" s="303"/>
      <c r="E16" s="303"/>
      <c r="F16" s="303"/>
      <c r="G16" s="303"/>
      <c r="H16" s="329"/>
      <c r="I16" s="330"/>
      <c r="J16" s="329"/>
      <c r="K16" s="330"/>
      <c r="L16" s="329"/>
      <c r="M16" s="330"/>
      <c r="N16" s="329"/>
      <c r="O16" s="330"/>
      <c r="P16" s="371">
        <f t="shared" si="1"/>
        <v>0</v>
      </c>
      <c r="Q16" s="370">
        <f t="shared" si="2"/>
        <v>0</v>
      </c>
      <c r="R16" s="303"/>
      <c r="S16" s="303"/>
      <c r="T16" s="303"/>
      <c r="U16" s="303"/>
      <c r="V16" s="303"/>
      <c r="W16" s="425"/>
      <c r="X16" s="425"/>
      <c r="Y16" s="425"/>
      <c r="Z16" s="425"/>
      <c r="AA16" s="425"/>
      <c r="AB16" s="425"/>
    </row>
    <row r="17" spans="1:22" s="338" customFormat="1" ht="15.75" x14ac:dyDescent="0.25">
      <c r="A17" s="553" t="s">
        <v>1624</v>
      </c>
      <c r="B17" s="553" t="s">
        <v>1625</v>
      </c>
      <c r="C17" s="303"/>
      <c r="D17" s="303"/>
      <c r="E17" s="303"/>
      <c r="F17" s="303"/>
      <c r="G17" s="303"/>
      <c r="H17" s="329"/>
      <c r="I17" s="330"/>
      <c r="J17" s="329"/>
      <c r="K17" s="330"/>
      <c r="L17" s="329"/>
      <c r="M17" s="330"/>
      <c r="N17" s="329"/>
      <c r="O17" s="330"/>
      <c r="P17" s="371">
        <f t="shared" si="1"/>
        <v>0</v>
      </c>
      <c r="Q17" s="370">
        <f t="shared" si="2"/>
        <v>0</v>
      </c>
      <c r="R17" s="303"/>
      <c r="S17" s="303"/>
      <c r="T17" s="303"/>
      <c r="U17" s="303"/>
      <c r="V17" s="303"/>
    </row>
    <row r="18" spans="1:22" s="338" customFormat="1" ht="15.75" x14ac:dyDescent="0.25">
      <c r="A18" s="554"/>
      <c r="B18" s="554"/>
      <c r="C18" s="303"/>
      <c r="D18" s="303"/>
      <c r="E18" s="303"/>
      <c r="F18" s="303"/>
      <c r="G18" s="303"/>
      <c r="H18" s="329"/>
      <c r="I18" s="330"/>
      <c r="J18" s="329"/>
      <c r="K18" s="330"/>
      <c r="L18" s="329"/>
      <c r="M18" s="330"/>
      <c r="N18" s="329"/>
      <c r="O18" s="330"/>
      <c r="P18" s="371">
        <f t="shared" si="1"/>
        <v>0</v>
      </c>
      <c r="Q18" s="370">
        <f t="shared" si="2"/>
        <v>0</v>
      </c>
      <c r="R18" s="303"/>
      <c r="S18" s="303"/>
      <c r="T18" s="303"/>
      <c r="U18" s="303"/>
      <c r="V18" s="303"/>
    </row>
    <row r="19" spans="1:22" s="338" customFormat="1" ht="15.75" x14ac:dyDescent="0.25">
      <c r="A19" s="554"/>
      <c r="B19" s="554"/>
      <c r="C19" s="303"/>
      <c r="D19" s="303"/>
      <c r="E19" s="303"/>
      <c r="F19" s="303"/>
      <c r="G19" s="303"/>
      <c r="H19" s="329"/>
      <c r="I19" s="330"/>
      <c r="J19" s="329"/>
      <c r="K19" s="330"/>
      <c r="L19" s="329"/>
      <c r="M19" s="330"/>
      <c r="N19" s="329"/>
      <c r="O19" s="330"/>
      <c r="P19" s="371">
        <f t="shared" si="1"/>
        <v>0</v>
      </c>
      <c r="Q19" s="370">
        <f t="shared" si="2"/>
        <v>0</v>
      </c>
      <c r="R19" s="303"/>
      <c r="S19" s="303"/>
      <c r="T19" s="303"/>
      <c r="U19" s="303"/>
      <c r="V19" s="303"/>
    </row>
    <row r="20" spans="1:22" s="338" customFormat="1" ht="15.75" x14ac:dyDescent="0.25">
      <c r="A20" s="554"/>
      <c r="B20" s="554"/>
      <c r="C20" s="303"/>
      <c r="D20" s="303"/>
      <c r="E20" s="303"/>
      <c r="F20" s="303"/>
      <c r="G20" s="303"/>
      <c r="H20" s="329"/>
      <c r="I20" s="330"/>
      <c r="J20" s="329"/>
      <c r="K20" s="330"/>
      <c r="L20" s="329"/>
      <c r="M20" s="330"/>
      <c r="N20" s="329"/>
      <c r="O20" s="330"/>
      <c r="P20" s="371">
        <f t="shared" si="1"/>
        <v>0</v>
      </c>
      <c r="Q20" s="370">
        <f t="shared" si="2"/>
        <v>0</v>
      </c>
      <c r="R20" s="303"/>
      <c r="S20" s="303"/>
      <c r="T20" s="303"/>
      <c r="U20" s="303"/>
      <c r="V20" s="303"/>
    </row>
    <row r="21" spans="1:22" s="338" customFormat="1" ht="15.75" x14ac:dyDescent="0.25">
      <c r="A21" s="554"/>
      <c r="B21" s="554"/>
      <c r="C21" s="303"/>
      <c r="D21" s="303"/>
      <c r="E21" s="303"/>
      <c r="F21" s="303"/>
      <c r="G21" s="303"/>
      <c r="H21" s="329"/>
      <c r="I21" s="330"/>
      <c r="J21" s="329"/>
      <c r="K21" s="330"/>
      <c r="L21" s="329"/>
      <c r="M21" s="330"/>
      <c r="N21" s="329"/>
      <c r="O21" s="330"/>
      <c r="P21" s="371">
        <f t="shared" si="1"/>
        <v>0</v>
      </c>
      <c r="Q21" s="370">
        <f t="shared" si="2"/>
        <v>0</v>
      </c>
      <c r="R21" s="303"/>
      <c r="S21" s="303"/>
      <c r="T21" s="303"/>
      <c r="U21" s="303"/>
      <c r="V21" s="303"/>
    </row>
    <row r="22" spans="1:22" s="338" customFormat="1" ht="15.75" x14ac:dyDescent="0.25">
      <c r="A22" s="555"/>
      <c r="B22" s="555"/>
      <c r="C22" s="303"/>
      <c r="D22" s="303"/>
      <c r="E22" s="303"/>
      <c r="F22" s="303"/>
      <c r="G22" s="303"/>
      <c r="H22" s="329"/>
      <c r="I22" s="330"/>
      <c r="J22" s="329"/>
      <c r="K22" s="330"/>
      <c r="L22" s="329"/>
      <c r="M22" s="330"/>
      <c r="N22" s="329"/>
      <c r="O22" s="330"/>
      <c r="P22" s="371">
        <f t="shared" si="1"/>
        <v>0</v>
      </c>
      <c r="Q22" s="370">
        <f t="shared" si="2"/>
        <v>0</v>
      </c>
      <c r="R22" s="303"/>
      <c r="S22" s="303"/>
      <c r="T22" s="303"/>
      <c r="U22" s="303"/>
      <c r="V22" s="303"/>
    </row>
    <row r="23" spans="1:22" s="338" customFormat="1" ht="15.75" x14ac:dyDescent="0.25">
      <c r="A23" s="620" t="s">
        <v>1626</v>
      </c>
      <c r="B23" s="553"/>
      <c r="C23" s="303"/>
      <c r="D23" s="303"/>
      <c r="E23" s="303"/>
      <c r="F23" s="303"/>
      <c r="G23" s="303"/>
      <c r="H23" s="329"/>
      <c r="I23" s="330"/>
      <c r="J23" s="329"/>
      <c r="K23" s="330"/>
      <c r="L23" s="329"/>
      <c r="M23" s="330"/>
      <c r="N23" s="329"/>
      <c r="O23" s="330"/>
      <c r="P23" s="371">
        <f t="shared" si="1"/>
        <v>0</v>
      </c>
      <c r="Q23" s="370">
        <f t="shared" si="2"/>
        <v>0</v>
      </c>
      <c r="R23" s="303"/>
      <c r="S23" s="303"/>
      <c r="T23" s="303"/>
      <c r="U23" s="303"/>
      <c r="V23" s="303"/>
    </row>
    <row r="24" spans="1:22" s="338" customFormat="1" ht="15.75" x14ac:dyDescent="0.25">
      <c r="A24" s="620"/>
      <c r="B24" s="554"/>
      <c r="C24" s="303"/>
      <c r="D24" s="303"/>
      <c r="E24" s="303"/>
      <c r="F24" s="303"/>
      <c r="G24" s="303"/>
      <c r="H24" s="329"/>
      <c r="I24" s="330"/>
      <c r="J24" s="329"/>
      <c r="K24" s="330"/>
      <c r="L24" s="329"/>
      <c r="M24" s="330"/>
      <c r="N24" s="329"/>
      <c r="O24" s="330"/>
      <c r="P24" s="371">
        <f t="shared" si="1"/>
        <v>0</v>
      </c>
      <c r="Q24" s="370">
        <f t="shared" si="2"/>
        <v>0</v>
      </c>
      <c r="R24" s="303"/>
      <c r="S24" s="303"/>
      <c r="T24" s="303"/>
      <c r="U24" s="303"/>
      <c r="V24" s="303"/>
    </row>
    <row r="25" spans="1:22" s="338" customFormat="1" ht="15.75" x14ac:dyDescent="0.25">
      <c r="A25" s="620"/>
      <c r="B25" s="554"/>
      <c r="C25" s="303"/>
      <c r="D25" s="303"/>
      <c r="E25" s="303"/>
      <c r="F25" s="303"/>
      <c r="G25" s="303"/>
      <c r="H25" s="329"/>
      <c r="I25" s="330"/>
      <c r="J25" s="329"/>
      <c r="K25" s="330"/>
      <c r="L25" s="329"/>
      <c r="M25" s="330"/>
      <c r="N25" s="329"/>
      <c r="O25" s="330"/>
      <c r="P25" s="371">
        <f t="shared" si="1"/>
        <v>0</v>
      </c>
      <c r="Q25" s="370">
        <f t="shared" si="2"/>
        <v>0</v>
      </c>
      <c r="R25" s="303"/>
      <c r="S25" s="303"/>
      <c r="T25" s="303"/>
      <c r="U25" s="303"/>
      <c r="V25" s="303"/>
    </row>
    <row r="26" spans="1:22" s="338" customFormat="1" ht="15.75" x14ac:dyDescent="0.25">
      <c r="A26" s="620"/>
      <c r="B26" s="554"/>
      <c r="C26" s="303"/>
      <c r="D26" s="303"/>
      <c r="E26" s="303"/>
      <c r="F26" s="303"/>
      <c r="G26" s="303"/>
      <c r="H26" s="329"/>
      <c r="I26" s="330"/>
      <c r="J26" s="329"/>
      <c r="K26" s="330"/>
      <c r="L26" s="329"/>
      <c r="M26" s="330"/>
      <c r="N26" s="329"/>
      <c r="O26" s="330"/>
      <c r="P26" s="371">
        <f t="shared" si="1"/>
        <v>0</v>
      </c>
      <c r="Q26" s="370">
        <f t="shared" si="2"/>
        <v>0</v>
      </c>
      <c r="R26" s="303"/>
      <c r="S26" s="303"/>
      <c r="T26" s="303"/>
      <c r="U26" s="303"/>
      <c r="V26" s="303"/>
    </row>
    <row r="27" spans="1:22" s="338" customFormat="1" ht="15.75" x14ac:dyDescent="0.25">
      <c r="A27" s="620"/>
      <c r="B27" s="554"/>
      <c r="C27" s="303"/>
      <c r="D27" s="303"/>
      <c r="E27" s="303"/>
      <c r="F27" s="303"/>
      <c r="G27" s="303"/>
      <c r="H27" s="329"/>
      <c r="I27" s="330"/>
      <c r="J27" s="329"/>
      <c r="K27" s="330"/>
      <c r="L27" s="329"/>
      <c r="M27" s="330"/>
      <c r="N27" s="329"/>
      <c r="O27" s="330"/>
      <c r="P27" s="371">
        <f t="shared" si="1"/>
        <v>0</v>
      </c>
      <c r="Q27" s="370">
        <f t="shared" si="2"/>
        <v>0</v>
      </c>
      <c r="R27" s="303"/>
      <c r="S27" s="303"/>
      <c r="T27" s="303"/>
      <c r="U27" s="303"/>
      <c r="V27" s="303"/>
    </row>
    <row r="28" spans="1:22" ht="15.75" x14ac:dyDescent="0.25">
      <c r="A28" s="620"/>
      <c r="B28" s="555"/>
      <c r="C28" s="303"/>
      <c r="D28" s="303"/>
      <c r="E28" s="303"/>
      <c r="F28" s="303"/>
      <c r="G28" s="303"/>
      <c r="H28" s="303"/>
      <c r="I28" s="330"/>
      <c r="J28" s="303"/>
      <c r="K28" s="330"/>
      <c r="L28" s="303"/>
      <c r="M28" s="330"/>
      <c r="N28" s="303"/>
      <c r="O28" s="330"/>
      <c r="P28" s="371">
        <f t="shared" si="1"/>
        <v>0</v>
      </c>
      <c r="Q28" s="370">
        <f t="shared" si="2"/>
        <v>0</v>
      </c>
      <c r="R28" s="303"/>
      <c r="S28" s="70"/>
      <c r="T28" s="303"/>
      <c r="U28" s="303"/>
      <c r="V28" s="303"/>
    </row>
    <row r="29" spans="1:22" ht="15.75" x14ac:dyDescent="0.25">
      <c r="A29" s="274"/>
      <c r="B29" s="275"/>
      <c r="C29" s="275"/>
      <c r="D29" s="275"/>
      <c r="E29" s="274" t="s">
        <v>1627</v>
      </c>
      <c r="F29" s="275"/>
      <c r="G29" s="276"/>
      <c r="H29" s="74">
        <f t="shared" ref="H29:Q29" si="3">SUM(H10:H28)</f>
        <v>0</v>
      </c>
      <c r="I29" s="222">
        <f t="shared" si="3"/>
        <v>0</v>
      </c>
      <c r="J29" s="74">
        <f t="shared" si="3"/>
        <v>0</v>
      </c>
      <c r="K29" s="222">
        <f t="shared" si="3"/>
        <v>0</v>
      </c>
      <c r="L29" s="74">
        <f t="shared" si="3"/>
        <v>0</v>
      </c>
      <c r="M29" s="222">
        <f t="shared" si="3"/>
        <v>0</v>
      </c>
      <c r="N29" s="74">
        <f t="shared" si="3"/>
        <v>0</v>
      </c>
      <c r="O29" s="222">
        <f t="shared" si="3"/>
        <v>0</v>
      </c>
      <c r="P29" s="222">
        <f t="shared" si="3"/>
        <v>0</v>
      </c>
      <c r="Q29" s="222">
        <f t="shared" si="3"/>
        <v>0</v>
      </c>
      <c r="R29" s="67"/>
      <c r="S29" s="67"/>
      <c r="T29" s="67"/>
      <c r="U29" s="67"/>
      <c r="V29" s="67"/>
    </row>
    <row r="32" spans="1:22" x14ac:dyDescent="0.25">
      <c r="A32" s="425"/>
      <c r="B32" s="425"/>
      <c r="C32" s="425"/>
      <c r="E32" s="425"/>
      <c r="F32" s="425"/>
      <c r="G32" s="425"/>
      <c r="H32" s="425"/>
      <c r="J32" s="425"/>
      <c r="L32" s="425"/>
      <c r="N32" s="425"/>
      <c r="P32" s="425"/>
      <c r="R32" s="425"/>
      <c r="S32" s="425"/>
      <c r="T32" s="425"/>
      <c r="U32" s="425"/>
      <c r="V32" s="425"/>
    </row>
    <row r="33" spans="3:3" x14ac:dyDescent="0.25">
      <c r="C33" s="425"/>
    </row>
    <row r="34" spans="3:3" x14ac:dyDescent="0.25">
      <c r="C34" s="425"/>
    </row>
    <row r="35" spans="3:3" x14ac:dyDescent="0.25">
      <c r="C35" s="42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38" customWidth="1"/>
    <col min="2" max="2" width="35.85546875" style="338" customWidth="1"/>
    <col min="3" max="3" width="27.42578125" style="338" customWidth="1"/>
    <col min="4" max="4" width="27.42578125" style="425" customWidth="1"/>
    <col min="5" max="7" width="27.42578125" style="338" customWidth="1"/>
    <col min="8" max="8" width="15.28515625" style="338" customWidth="1"/>
    <col min="9" max="9" width="11.42578125" style="220"/>
    <col min="10" max="10" width="15.28515625" style="338" customWidth="1"/>
    <col min="11" max="11" width="18.85546875" style="220" customWidth="1"/>
    <col min="12" max="12" width="11.42578125" style="338"/>
    <col min="13" max="13" width="11.42578125" style="220"/>
    <col min="14" max="14" width="11.42578125" style="338"/>
    <col min="15" max="15" width="11.42578125" style="220"/>
    <col min="16" max="16" width="15.28515625" style="338" customWidth="1"/>
    <col min="17" max="17" width="18.28515625" style="220" customWidth="1"/>
    <col min="18" max="20" width="14.140625" style="338" customWidth="1"/>
    <col min="21" max="21" width="17" style="338" customWidth="1"/>
    <col min="22" max="16384" width="11.42578125" style="338"/>
  </cols>
  <sheetData>
    <row r="1" spans="1:42" ht="24.75" customHeight="1" x14ac:dyDescent="0.25">
      <c r="A1" s="376"/>
      <c r="B1" s="376"/>
      <c r="C1" s="376"/>
      <c r="D1" s="376"/>
      <c r="E1" s="376"/>
      <c r="F1" s="623" t="s">
        <v>1628</v>
      </c>
      <c r="G1" s="623"/>
      <c r="H1" s="623"/>
      <c r="I1" s="623"/>
      <c r="J1" s="623"/>
      <c r="K1" s="623"/>
      <c r="L1" s="623"/>
      <c r="M1" s="623"/>
      <c r="N1" s="377"/>
      <c r="O1" s="425" t="s">
        <v>1629</v>
      </c>
      <c r="P1" s="425" t="s">
        <v>1630</v>
      </c>
      <c r="Q1" s="425" t="s">
        <v>1631</v>
      </c>
      <c r="R1" s="425" t="s">
        <v>1632</v>
      </c>
      <c r="S1" s="425" t="s">
        <v>1633</v>
      </c>
      <c r="T1" s="425" t="s">
        <v>1634</v>
      </c>
      <c r="U1" s="425" t="s">
        <v>1635</v>
      </c>
      <c r="V1" s="425" t="s">
        <v>1636</v>
      </c>
      <c r="W1" s="425" t="s">
        <v>1637</v>
      </c>
      <c r="X1" s="425" t="s">
        <v>1638</v>
      </c>
      <c r="Y1" s="425" t="s">
        <v>1639</v>
      </c>
      <c r="Z1" s="425" t="s">
        <v>1640</v>
      </c>
      <c r="AA1" s="425" t="s">
        <v>1641</v>
      </c>
      <c r="AB1" s="425" t="s">
        <v>1642</v>
      </c>
      <c r="AC1" s="425" t="s">
        <v>1643</v>
      </c>
      <c r="AD1" s="425" t="s">
        <v>1644</v>
      </c>
      <c r="AE1" s="425" t="s">
        <v>1645</v>
      </c>
      <c r="AF1" s="376"/>
      <c r="AG1" s="376"/>
      <c r="AH1" s="376"/>
      <c r="AI1" s="376"/>
      <c r="AJ1" s="376"/>
      <c r="AK1" s="376"/>
      <c r="AL1" s="376"/>
      <c r="AM1" s="376"/>
      <c r="AN1" s="376"/>
      <c r="AO1" s="376"/>
      <c r="AP1" s="376"/>
    </row>
    <row r="2" spans="1:42" ht="18.75" x14ac:dyDescent="0.25">
      <c r="A2" s="375" t="s">
        <v>1618</v>
      </c>
      <c r="B2" s="376"/>
      <c r="C2" s="376"/>
      <c r="D2" s="376"/>
      <c r="E2" s="376"/>
      <c r="F2" s="376"/>
      <c r="G2" s="376"/>
      <c r="H2" s="377"/>
      <c r="I2" s="378"/>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2" ht="18.75" x14ac:dyDescent="0.25">
      <c r="A3" s="375" t="s">
        <v>1646</v>
      </c>
      <c r="B3" s="376"/>
      <c r="C3" s="376"/>
      <c r="D3" s="376"/>
      <c r="E3" s="376"/>
      <c r="F3" s="376"/>
      <c r="G3" s="376"/>
      <c r="H3" s="377"/>
      <c r="I3" s="378"/>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2" s="376" customFormat="1" ht="18.75" x14ac:dyDescent="0.25">
      <c r="A4" s="375" t="s">
        <v>1647</v>
      </c>
      <c r="H4" s="377"/>
      <c r="I4" s="378"/>
      <c r="J4" s="377"/>
      <c r="K4" s="377"/>
      <c r="L4" s="377"/>
      <c r="M4" s="377"/>
      <c r="N4" s="377"/>
      <c r="O4" s="377"/>
      <c r="P4" s="377"/>
      <c r="Q4" s="377"/>
      <c r="R4" s="377"/>
      <c r="S4" s="377"/>
      <c r="T4" s="377"/>
      <c r="U4" s="377"/>
      <c r="V4" s="377"/>
      <c r="W4" s="377"/>
      <c r="X4" s="377"/>
      <c r="Y4" s="377"/>
      <c r="Z4" s="377"/>
      <c r="AA4" s="377"/>
    </row>
    <row r="5" spans="1:42" s="376" customFormat="1" ht="18.75" customHeight="1" x14ac:dyDescent="0.25">
      <c r="A5" s="379" t="s">
        <v>1648</v>
      </c>
      <c r="B5" s="380"/>
      <c r="C5" s="380"/>
      <c r="D5" s="380"/>
      <c r="E5" s="380"/>
      <c r="F5" s="380"/>
      <c r="G5" s="380"/>
      <c r="H5" s="380"/>
      <c r="I5" s="380"/>
      <c r="J5" s="380"/>
      <c r="K5" s="380"/>
      <c r="L5" s="380"/>
      <c r="M5" s="380"/>
      <c r="N5" s="380"/>
      <c r="O5" s="380"/>
      <c r="P5" s="380"/>
      <c r="Q5" s="380"/>
      <c r="R5" s="380"/>
      <c r="S5" s="380"/>
      <c r="T5" s="380"/>
      <c r="U5" s="380"/>
    </row>
    <row r="6" spans="1:42" ht="15" customHeight="1" x14ac:dyDescent="0.25">
      <c r="A6" s="550" t="s">
        <v>1348</v>
      </c>
      <c r="B6" s="552" t="s">
        <v>1349</v>
      </c>
      <c r="C6" s="562" t="s">
        <v>1350</v>
      </c>
      <c r="D6" s="562" t="s">
        <v>1351</v>
      </c>
      <c r="E6" s="562" t="s">
        <v>1352</v>
      </c>
      <c r="F6" s="562" t="s">
        <v>1309</v>
      </c>
      <c r="G6" s="562" t="s">
        <v>1353</v>
      </c>
      <c r="H6" s="565" t="s">
        <v>1354</v>
      </c>
      <c r="I6" s="567"/>
      <c r="J6" s="567"/>
      <c r="K6" s="567"/>
      <c r="L6" s="567"/>
      <c r="M6" s="567"/>
      <c r="N6" s="567"/>
      <c r="O6" s="566"/>
      <c r="P6" s="571" t="s">
        <v>1355</v>
      </c>
      <c r="Q6" s="572"/>
      <c r="R6" s="552" t="s">
        <v>1356</v>
      </c>
      <c r="S6" s="552" t="s">
        <v>1357</v>
      </c>
      <c r="T6" s="552" t="s">
        <v>1358</v>
      </c>
      <c r="U6" s="568" t="s">
        <v>1359</v>
      </c>
      <c r="V6" s="425"/>
      <c r="W6" s="425"/>
      <c r="X6" s="425"/>
      <c r="Y6" s="425"/>
      <c r="Z6" s="425"/>
      <c r="AA6" s="425"/>
      <c r="AB6" s="425"/>
      <c r="AC6" s="425"/>
      <c r="AD6" s="425"/>
      <c r="AE6" s="425"/>
      <c r="AF6" s="425"/>
      <c r="AG6" s="425"/>
      <c r="AH6" s="425"/>
      <c r="AI6" s="425"/>
      <c r="AJ6" s="425"/>
      <c r="AK6" s="425"/>
      <c r="AL6" s="425"/>
      <c r="AM6" s="425"/>
      <c r="AN6" s="425"/>
      <c r="AO6" s="425"/>
      <c r="AP6" s="425"/>
    </row>
    <row r="7" spans="1:42" ht="15" customHeight="1" x14ac:dyDescent="0.25">
      <c r="A7" s="550"/>
      <c r="B7" s="550"/>
      <c r="C7" s="563"/>
      <c r="D7" s="563"/>
      <c r="E7" s="563"/>
      <c r="F7" s="563"/>
      <c r="G7" s="563"/>
      <c r="H7" s="565" t="s">
        <v>1360</v>
      </c>
      <c r="I7" s="566"/>
      <c r="J7" s="565" t="s">
        <v>1361</v>
      </c>
      <c r="K7" s="566"/>
      <c r="L7" s="565" t="s">
        <v>1362</v>
      </c>
      <c r="M7" s="566"/>
      <c r="N7" s="565" t="s">
        <v>1363</v>
      </c>
      <c r="O7" s="566"/>
      <c r="P7" s="573"/>
      <c r="Q7" s="574"/>
      <c r="R7" s="550"/>
      <c r="S7" s="550"/>
      <c r="T7" s="550"/>
      <c r="U7" s="569"/>
      <c r="V7" s="425"/>
      <c r="W7" s="425"/>
      <c r="X7" s="425"/>
      <c r="Y7" s="425"/>
      <c r="Z7" s="425"/>
      <c r="AA7" s="425"/>
      <c r="AB7" s="425"/>
      <c r="AC7" s="425"/>
      <c r="AD7" s="425"/>
      <c r="AE7" s="425"/>
      <c r="AF7" s="425"/>
      <c r="AG7" s="425"/>
      <c r="AH7" s="425"/>
      <c r="AI7" s="425"/>
      <c r="AJ7" s="425"/>
      <c r="AK7" s="425"/>
      <c r="AL7" s="425"/>
      <c r="AM7" s="425"/>
      <c r="AN7" s="425"/>
      <c r="AO7" s="425"/>
      <c r="AP7" s="425"/>
    </row>
    <row r="8" spans="1:42" ht="25.5" x14ac:dyDescent="0.25">
      <c r="A8" s="551"/>
      <c r="B8" s="551"/>
      <c r="C8" s="564"/>
      <c r="D8" s="564"/>
      <c r="E8" s="564"/>
      <c r="F8" s="564"/>
      <c r="G8" s="564"/>
      <c r="H8" s="406" t="s">
        <v>1364</v>
      </c>
      <c r="I8" s="406" t="s">
        <v>35</v>
      </c>
      <c r="J8" s="406" t="s">
        <v>1364</v>
      </c>
      <c r="K8" s="406" t="s">
        <v>35</v>
      </c>
      <c r="L8" s="406" t="s">
        <v>1364</v>
      </c>
      <c r="M8" s="406" t="s">
        <v>35</v>
      </c>
      <c r="N8" s="406" t="s">
        <v>1364</v>
      </c>
      <c r="O8" s="406" t="s">
        <v>35</v>
      </c>
      <c r="P8" s="406" t="s">
        <v>1364</v>
      </c>
      <c r="Q8" s="406" t="s">
        <v>35</v>
      </c>
      <c r="R8" s="551"/>
      <c r="S8" s="551"/>
      <c r="T8" s="551"/>
      <c r="U8" s="570"/>
      <c r="V8" s="425"/>
      <c r="W8" s="425"/>
      <c r="X8" s="425"/>
      <c r="Y8" s="425"/>
      <c r="Z8" s="425"/>
      <c r="AA8" s="425"/>
      <c r="AB8" s="425"/>
      <c r="AC8" s="425"/>
      <c r="AD8" s="425"/>
      <c r="AE8" s="425"/>
      <c r="AF8" s="425"/>
      <c r="AG8" s="425"/>
      <c r="AH8" s="425"/>
      <c r="AI8" s="425"/>
      <c r="AJ8" s="425"/>
      <c r="AK8" s="425"/>
      <c r="AL8" s="425"/>
      <c r="AM8" s="425"/>
      <c r="AN8" s="425"/>
      <c r="AO8" s="425"/>
      <c r="AP8" s="425"/>
    </row>
    <row r="9" spans="1:42" ht="15.75" x14ac:dyDescent="0.25">
      <c r="A9" s="407"/>
      <c r="B9" s="408"/>
      <c r="C9" s="409"/>
      <c r="D9" s="409"/>
      <c r="E9" s="409"/>
      <c r="F9" s="410"/>
      <c r="G9" s="409"/>
      <c r="H9" s="411"/>
      <c r="I9" s="411"/>
      <c r="J9" s="411"/>
      <c r="K9" s="411"/>
      <c r="L9" s="411"/>
      <c r="M9" s="411"/>
      <c r="N9" s="411"/>
      <c r="O9" s="411"/>
      <c r="P9" s="411"/>
      <c r="Q9" s="411"/>
      <c r="R9" s="412"/>
      <c r="S9" s="412"/>
      <c r="T9" s="412"/>
      <c r="U9" s="413"/>
      <c r="V9" s="425"/>
      <c r="W9" s="425"/>
      <c r="X9" s="425"/>
      <c r="Y9" s="425"/>
      <c r="Z9" s="425"/>
      <c r="AA9" s="425"/>
      <c r="AB9" s="425"/>
      <c r="AC9" s="425"/>
      <c r="AD9" s="425"/>
      <c r="AE9" s="425"/>
      <c r="AF9" s="425"/>
      <c r="AG9" s="425"/>
      <c r="AH9" s="425"/>
      <c r="AI9" s="425"/>
      <c r="AJ9" s="425"/>
      <c r="AK9" s="425"/>
      <c r="AL9" s="425"/>
      <c r="AM9" s="425"/>
      <c r="AN9" s="425"/>
      <c r="AO9" s="425"/>
      <c r="AP9" s="425"/>
    </row>
    <row r="10" spans="1:42" ht="15.75" customHeight="1" x14ac:dyDescent="0.25">
      <c r="A10" s="553" t="s">
        <v>1649</v>
      </c>
      <c r="B10" s="553" t="s">
        <v>1650</v>
      </c>
      <c r="C10" s="303"/>
      <c r="D10" s="303"/>
      <c r="E10" s="303"/>
      <c r="F10" s="303"/>
      <c r="G10" s="303"/>
      <c r="H10" s="329"/>
      <c r="I10" s="330"/>
      <c r="J10" s="329"/>
      <c r="K10" s="330"/>
      <c r="L10" s="329"/>
      <c r="M10" s="330"/>
      <c r="N10" s="329"/>
      <c r="O10" s="330"/>
      <c r="P10" s="371">
        <f t="shared" ref="P10:Q62" si="0">H10+J10+L10+N10</f>
        <v>0</v>
      </c>
      <c r="Q10" s="370">
        <f t="shared" si="0"/>
        <v>0</v>
      </c>
      <c r="R10" s="303"/>
      <c r="S10" s="303"/>
      <c r="T10" s="303"/>
      <c r="U10" s="303"/>
      <c r="V10" s="425"/>
      <c r="W10" s="425"/>
      <c r="X10" s="425"/>
      <c r="Y10" s="425"/>
      <c r="Z10" s="425"/>
      <c r="AA10" s="425"/>
      <c r="AB10" s="425"/>
      <c r="AC10" s="425"/>
      <c r="AD10" s="425"/>
      <c r="AE10" s="425"/>
      <c r="AF10" s="425"/>
      <c r="AG10" s="425"/>
      <c r="AH10" s="425"/>
      <c r="AI10" s="425"/>
      <c r="AJ10" s="425"/>
      <c r="AK10" s="425"/>
      <c r="AL10" s="425"/>
      <c r="AM10" s="425"/>
      <c r="AN10" s="425"/>
      <c r="AO10" s="425"/>
      <c r="AP10" s="425"/>
    </row>
    <row r="11" spans="1:42" ht="15.75" x14ac:dyDescent="0.25">
      <c r="A11" s="554"/>
      <c r="B11" s="554"/>
      <c r="C11" s="303"/>
      <c r="D11" s="303"/>
      <c r="E11" s="303"/>
      <c r="F11" s="303"/>
      <c r="G11" s="303"/>
      <c r="H11" s="329"/>
      <c r="I11" s="330"/>
      <c r="J11" s="329"/>
      <c r="K11" s="330"/>
      <c r="L11" s="329"/>
      <c r="M11" s="330"/>
      <c r="N11" s="329"/>
      <c r="O11" s="330"/>
      <c r="P11" s="371">
        <f t="shared" si="0"/>
        <v>0</v>
      </c>
      <c r="Q11" s="370">
        <f t="shared" si="0"/>
        <v>0</v>
      </c>
      <c r="R11" s="303"/>
      <c r="S11" s="303"/>
      <c r="T11" s="303"/>
      <c r="U11" s="303"/>
      <c r="V11" s="425"/>
      <c r="W11" s="425"/>
      <c r="X11" s="425"/>
      <c r="Y11" s="425"/>
      <c r="Z11" s="425"/>
      <c r="AA11" s="425"/>
      <c r="AB11" s="425"/>
      <c r="AC11" s="425"/>
      <c r="AD11" s="425"/>
      <c r="AE11" s="425"/>
      <c r="AF11" s="425"/>
      <c r="AG11" s="425"/>
      <c r="AH11" s="425"/>
      <c r="AI11" s="425"/>
      <c r="AJ11" s="425"/>
      <c r="AK11" s="425"/>
      <c r="AL11" s="425"/>
      <c r="AM11" s="425"/>
      <c r="AN11" s="425"/>
      <c r="AO11" s="425"/>
      <c r="AP11" s="425"/>
    </row>
    <row r="12" spans="1:42" ht="15.75" x14ac:dyDescent="0.25">
      <c r="A12" s="554"/>
      <c r="B12" s="554"/>
      <c r="C12" s="303"/>
      <c r="D12" s="303"/>
      <c r="E12" s="303"/>
      <c r="F12" s="303"/>
      <c r="G12" s="303"/>
      <c r="H12" s="329"/>
      <c r="I12" s="330"/>
      <c r="J12" s="329"/>
      <c r="K12" s="330"/>
      <c r="L12" s="329"/>
      <c r="M12" s="330"/>
      <c r="N12" s="329"/>
      <c r="O12" s="330"/>
      <c r="P12" s="371">
        <f t="shared" si="0"/>
        <v>0</v>
      </c>
      <c r="Q12" s="370">
        <f t="shared" si="0"/>
        <v>0</v>
      </c>
      <c r="R12" s="303"/>
      <c r="S12" s="303"/>
      <c r="T12" s="303"/>
      <c r="U12" s="303"/>
      <c r="V12" s="425"/>
      <c r="W12" s="425"/>
      <c r="X12" s="425"/>
      <c r="Y12" s="425"/>
      <c r="Z12" s="425"/>
      <c r="AA12" s="425"/>
      <c r="AB12" s="425"/>
      <c r="AC12" s="425"/>
      <c r="AD12" s="425"/>
      <c r="AE12" s="425"/>
      <c r="AF12" s="425"/>
      <c r="AG12" s="425"/>
      <c r="AH12" s="425"/>
      <c r="AI12" s="425"/>
      <c r="AJ12" s="425"/>
      <c r="AK12" s="425"/>
      <c r="AL12" s="425"/>
      <c r="AM12" s="425"/>
      <c r="AN12" s="425"/>
      <c r="AO12" s="425"/>
      <c r="AP12" s="425"/>
    </row>
    <row r="13" spans="1:42" ht="15.75" x14ac:dyDescent="0.25">
      <c r="A13" s="554"/>
      <c r="B13" s="554"/>
      <c r="C13" s="303"/>
      <c r="D13" s="303"/>
      <c r="E13" s="303"/>
      <c r="F13" s="303"/>
      <c r="G13" s="303"/>
      <c r="H13" s="329"/>
      <c r="I13" s="330"/>
      <c r="J13" s="329"/>
      <c r="K13" s="330"/>
      <c r="L13" s="329"/>
      <c r="M13" s="330"/>
      <c r="N13" s="329"/>
      <c r="O13" s="330"/>
      <c r="P13" s="371">
        <f t="shared" ref="P13:P25" si="1">H13+J13+L13+N13</f>
        <v>0</v>
      </c>
      <c r="Q13" s="370">
        <f t="shared" ref="Q13:Q25" si="2">I13+K13+M13+O13</f>
        <v>0</v>
      </c>
      <c r="R13" s="303"/>
      <c r="S13" s="303"/>
      <c r="T13" s="303"/>
      <c r="U13" s="303"/>
      <c r="V13" s="425"/>
      <c r="W13" s="425"/>
      <c r="X13" s="425"/>
      <c r="Y13" s="425"/>
      <c r="Z13" s="425"/>
      <c r="AA13" s="425"/>
      <c r="AB13" s="425"/>
      <c r="AC13" s="425"/>
      <c r="AD13" s="425"/>
      <c r="AE13" s="425"/>
      <c r="AF13" s="425"/>
      <c r="AG13" s="425"/>
      <c r="AH13" s="425"/>
      <c r="AI13" s="425"/>
      <c r="AJ13" s="425"/>
      <c r="AK13" s="425"/>
      <c r="AL13" s="425"/>
      <c r="AM13" s="425"/>
      <c r="AN13" s="425"/>
      <c r="AO13" s="425"/>
      <c r="AP13" s="425"/>
    </row>
    <row r="14" spans="1:42" ht="15.75" x14ac:dyDescent="0.25">
      <c r="A14" s="554"/>
      <c r="B14" s="554"/>
      <c r="C14" s="303"/>
      <c r="D14" s="303"/>
      <c r="E14" s="303"/>
      <c r="F14" s="303"/>
      <c r="G14" s="303"/>
      <c r="H14" s="329"/>
      <c r="I14" s="330"/>
      <c r="J14" s="329"/>
      <c r="K14" s="330"/>
      <c r="L14" s="329"/>
      <c r="M14" s="330"/>
      <c r="N14" s="329"/>
      <c r="O14" s="330"/>
      <c r="P14" s="371">
        <f t="shared" si="1"/>
        <v>0</v>
      </c>
      <c r="Q14" s="370">
        <f t="shared" si="2"/>
        <v>0</v>
      </c>
      <c r="R14" s="303"/>
      <c r="S14" s="303"/>
      <c r="T14" s="303"/>
      <c r="U14" s="303"/>
      <c r="V14" s="425"/>
      <c r="W14" s="425"/>
      <c r="X14" s="425"/>
      <c r="Y14" s="425"/>
      <c r="Z14" s="425"/>
      <c r="AA14" s="425"/>
      <c r="AB14" s="425"/>
      <c r="AC14" s="425"/>
      <c r="AD14" s="425"/>
      <c r="AE14" s="425"/>
      <c r="AF14" s="425"/>
      <c r="AG14" s="425"/>
      <c r="AH14" s="425"/>
      <c r="AI14" s="425"/>
      <c r="AJ14" s="425"/>
      <c r="AK14" s="425"/>
      <c r="AL14" s="425"/>
      <c r="AM14" s="425"/>
      <c r="AN14" s="425"/>
      <c r="AO14" s="425"/>
      <c r="AP14" s="425"/>
    </row>
    <row r="15" spans="1:42" ht="15.75" x14ac:dyDescent="0.25">
      <c r="A15" s="554"/>
      <c r="B15" s="554"/>
      <c r="C15" s="303"/>
      <c r="D15" s="303"/>
      <c r="E15" s="303"/>
      <c r="F15" s="303"/>
      <c r="G15" s="303"/>
      <c r="H15" s="329"/>
      <c r="I15" s="330"/>
      <c r="J15" s="329"/>
      <c r="K15" s="330"/>
      <c r="L15" s="329"/>
      <c r="M15" s="330"/>
      <c r="N15" s="329"/>
      <c r="O15" s="330"/>
      <c r="P15" s="371">
        <f t="shared" si="1"/>
        <v>0</v>
      </c>
      <c r="Q15" s="370">
        <f t="shared" si="2"/>
        <v>0</v>
      </c>
      <c r="R15" s="303"/>
      <c r="S15" s="303"/>
      <c r="T15" s="303"/>
      <c r="U15" s="303"/>
      <c r="V15" s="425"/>
      <c r="W15" s="425"/>
      <c r="X15" s="425"/>
      <c r="Y15" s="425"/>
      <c r="Z15" s="425"/>
      <c r="AA15" s="425"/>
      <c r="AB15" s="425"/>
      <c r="AC15" s="425"/>
      <c r="AD15" s="425"/>
      <c r="AE15" s="425"/>
      <c r="AF15" s="425"/>
      <c r="AG15" s="425"/>
      <c r="AH15" s="425"/>
      <c r="AI15" s="425"/>
      <c r="AJ15" s="425"/>
      <c r="AK15" s="425"/>
      <c r="AL15" s="425"/>
      <c r="AM15" s="425"/>
      <c r="AN15" s="425"/>
      <c r="AO15" s="425"/>
      <c r="AP15" s="425"/>
    </row>
    <row r="16" spans="1:42" ht="15.75" x14ac:dyDescent="0.25">
      <c r="A16" s="554"/>
      <c r="B16" s="554"/>
      <c r="C16" s="303"/>
      <c r="D16" s="303"/>
      <c r="E16" s="303"/>
      <c r="F16" s="303"/>
      <c r="G16" s="303"/>
      <c r="H16" s="329"/>
      <c r="I16" s="330"/>
      <c r="J16" s="329"/>
      <c r="K16" s="330"/>
      <c r="L16" s="329"/>
      <c r="M16" s="330"/>
      <c r="N16" s="329"/>
      <c r="O16" s="330"/>
      <c r="P16" s="371">
        <f t="shared" si="1"/>
        <v>0</v>
      </c>
      <c r="Q16" s="370">
        <f t="shared" si="2"/>
        <v>0</v>
      </c>
      <c r="R16" s="303"/>
      <c r="S16" s="303"/>
      <c r="T16" s="303"/>
      <c r="U16" s="303"/>
      <c r="V16" s="425"/>
      <c r="W16" s="425"/>
      <c r="X16" s="425"/>
      <c r="Y16" s="425"/>
      <c r="Z16" s="425"/>
      <c r="AA16" s="425"/>
      <c r="AB16" s="425"/>
      <c r="AC16" s="425"/>
      <c r="AD16" s="425"/>
      <c r="AE16" s="425"/>
      <c r="AF16" s="425"/>
      <c r="AG16" s="425"/>
      <c r="AH16" s="425"/>
      <c r="AI16" s="425"/>
      <c r="AJ16" s="425"/>
      <c r="AK16" s="425"/>
      <c r="AL16" s="425"/>
      <c r="AM16" s="425"/>
      <c r="AN16" s="425"/>
      <c r="AO16" s="425"/>
      <c r="AP16" s="425"/>
    </row>
    <row r="17" spans="1:21" ht="15.75" x14ac:dyDescent="0.25">
      <c r="A17" s="554"/>
      <c r="B17" s="555"/>
      <c r="C17" s="303"/>
      <c r="D17" s="303"/>
      <c r="E17" s="303"/>
      <c r="F17" s="303"/>
      <c r="G17" s="303"/>
      <c r="H17" s="329"/>
      <c r="I17" s="330"/>
      <c r="J17" s="329"/>
      <c r="K17" s="330"/>
      <c r="L17" s="329"/>
      <c r="M17" s="330"/>
      <c r="N17" s="329"/>
      <c r="O17" s="330"/>
      <c r="P17" s="371">
        <f t="shared" si="1"/>
        <v>0</v>
      </c>
      <c r="Q17" s="370">
        <f t="shared" si="2"/>
        <v>0</v>
      </c>
      <c r="R17" s="303"/>
      <c r="S17" s="303"/>
      <c r="T17" s="303"/>
      <c r="U17" s="303"/>
    </row>
    <row r="18" spans="1:21" ht="15.75" x14ac:dyDescent="0.25">
      <c r="A18" s="554"/>
      <c r="B18" s="553" t="s">
        <v>1651</v>
      </c>
      <c r="C18" s="303"/>
      <c r="D18" s="303"/>
      <c r="E18" s="303"/>
      <c r="F18" s="303"/>
      <c r="G18" s="303"/>
      <c r="H18" s="329"/>
      <c r="I18" s="330"/>
      <c r="J18" s="329"/>
      <c r="K18" s="330"/>
      <c r="L18" s="329"/>
      <c r="M18" s="330"/>
      <c r="N18" s="329"/>
      <c r="O18" s="330"/>
      <c r="P18" s="371">
        <f t="shared" si="1"/>
        <v>0</v>
      </c>
      <c r="Q18" s="370">
        <f t="shared" si="2"/>
        <v>0</v>
      </c>
      <c r="R18" s="303"/>
      <c r="S18" s="303"/>
      <c r="T18" s="303"/>
      <c r="U18" s="303"/>
    </row>
    <row r="19" spans="1:21" ht="15.75" x14ac:dyDescent="0.25">
      <c r="A19" s="554"/>
      <c r="B19" s="554"/>
      <c r="C19" s="303"/>
      <c r="D19" s="303"/>
      <c r="E19" s="303"/>
      <c r="F19" s="303"/>
      <c r="G19" s="303"/>
      <c r="H19" s="329"/>
      <c r="I19" s="330"/>
      <c r="J19" s="329"/>
      <c r="K19" s="330"/>
      <c r="L19" s="329"/>
      <c r="M19" s="330"/>
      <c r="N19" s="329"/>
      <c r="O19" s="330"/>
      <c r="P19" s="371"/>
      <c r="Q19" s="370"/>
      <c r="R19" s="303"/>
      <c r="S19" s="303"/>
      <c r="T19" s="303"/>
      <c r="U19" s="303"/>
    </row>
    <row r="20" spans="1:21" ht="15.75" x14ac:dyDescent="0.25">
      <c r="A20" s="554"/>
      <c r="B20" s="554"/>
      <c r="C20" s="303"/>
      <c r="D20" s="303"/>
      <c r="E20" s="303"/>
      <c r="F20" s="303"/>
      <c r="G20" s="303"/>
      <c r="H20" s="329"/>
      <c r="I20" s="330"/>
      <c r="J20" s="329"/>
      <c r="K20" s="330"/>
      <c r="L20" s="329"/>
      <c r="M20" s="330"/>
      <c r="N20" s="329"/>
      <c r="O20" s="330"/>
      <c r="P20" s="371"/>
      <c r="Q20" s="370"/>
      <c r="R20" s="303"/>
      <c r="S20" s="303"/>
      <c r="T20" s="303"/>
      <c r="U20" s="303"/>
    </row>
    <row r="21" spans="1:21" ht="15.75" x14ac:dyDescent="0.25">
      <c r="A21" s="554"/>
      <c r="B21" s="554"/>
      <c r="C21" s="303"/>
      <c r="D21" s="303"/>
      <c r="E21" s="303"/>
      <c r="F21" s="303"/>
      <c r="G21" s="303"/>
      <c r="H21" s="329"/>
      <c r="I21" s="330"/>
      <c r="J21" s="329"/>
      <c r="K21" s="330"/>
      <c r="L21" s="329"/>
      <c r="M21" s="330"/>
      <c r="N21" s="329"/>
      <c r="O21" s="330"/>
      <c r="P21" s="371"/>
      <c r="Q21" s="370"/>
      <c r="R21" s="303"/>
      <c r="S21" s="303"/>
      <c r="T21" s="303"/>
      <c r="U21" s="303"/>
    </row>
    <row r="22" spans="1:21" ht="15.75" x14ac:dyDescent="0.25">
      <c r="A22" s="554"/>
      <c r="B22" s="554"/>
      <c r="C22" s="303"/>
      <c r="D22" s="303"/>
      <c r="E22" s="303"/>
      <c r="F22" s="303"/>
      <c r="G22" s="303"/>
      <c r="H22" s="329"/>
      <c r="I22" s="330"/>
      <c r="J22" s="329"/>
      <c r="K22" s="330"/>
      <c r="L22" s="329"/>
      <c r="M22" s="330"/>
      <c r="N22" s="329"/>
      <c r="O22" s="330"/>
      <c r="P22" s="371"/>
      <c r="Q22" s="370"/>
      <c r="R22" s="303"/>
      <c r="S22" s="303"/>
      <c r="T22" s="303"/>
      <c r="U22" s="303"/>
    </row>
    <row r="23" spans="1:21" ht="15.75" x14ac:dyDescent="0.25">
      <c r="A23" s="554"/>
      <c r="B23" s="554"/>
      <c r="C23" s="303"/>
      <c r="D23" s="303"/>
      <c r="E23" s="303"/>
      <c r="F23" s="303"/>
      <c r="G23" s="303"/>
      <c r="H23" s="329"/>
      <c r="I23" s="330"/>
      <c r="J23" s="329"/>
      <c r="K23" s="330"/>
      <c r="L23" s="329"/>
      <c r="M23" s="330"/>
      <c r="N23" s="329"/>
      <c r="O23" s="330"/>
      <c r="P23" s="371">
        <f t="shared" si="1"/>
        <v>0</v>
      </c>
      <c r="Q23" s="370">
        <f t="shared" si="2"/>
        <v>0</v>
      </c>
      <c r="R23" s="303"/>
      <c r="S23" s="303"/>
      <c r="T23" s="303"/>
      <c r="U23" s="303"/>
    </row>
    <row r="24" spans="1:21" ht="15.75" x14ac:dyDescent="0.25">
      <c r="A24" s="554"/>
      <c r="B24" s="555"/>
      <c r="C24" s="303"/>
      <c r="D24" s="303"/>
      <c r="E24" s="303"/>
      <c r="F24" s="303"/>
      <c r="G24" s="303"/>
      <c r="H24" s="329"/>
      <c r="I24" s="330"/>
      <c r="J24" s="329"/>
      <c r="K24" s="330"/>
      <c r="L24" s="329"/>
      <c r="M24" s="330"/>
      <c r="N24" s="329"/>
      <c r="O24" s="330"/>
      <c r="P24" s="371">
        <f t="shared" si="1"/>
        <v>0</v>
      </c>
      <c r="Q24" s="370">
        <f t="shared" si="2"/>
        <v>0</v>
      </c>
      <c r="R24" s="303"/>
      <c r="S24" s="303"/>
      <c r="T24" s="303"/>
      <c r="U24" s="303"/>
    </row>
    <row r="25" spans="1:21" ht="15.75" x14ac:dyDescent="0.25">
      <c r="A25" s="554"/>
      <c r="B25" s="553" t="s">
        <v>1652</v>
      </c>
      <c r="C25" s="303"/>
      <c r="D25" s="303"/>
      <c r="E25" s="303"/>
      <c r="F25" s="303"/>
      <c r="G25" s="303"/>
      <c r="H25" s="329"/>
      <c r="I25" s="330"/>
      <c r="J25" s="329"/>
      <c r="K25" s="330"/>
      <c r="L25" s="329"/>
      <c r="M25" s="330"/>
      <c r="N25" s="329"/>
      <c r="O25" s="330"/>
      <c r="P25" s="371">
        <f t="shared" si="1"/>
        <v>0</v>
      </c>
      <c r="Q25" s="370">
        <f t="shared" si="2"/>
        <v>0</v>
      </c>
      <c r="R25" s="303"/>
      <c r="S25" s="303"/>
      <c r="T25" s="303"/>
      <c r="U25" s="303"/>
    </row>
    <row r="26" spans="1:21" ht="15.75" x14ac:dyDescent="0.25">
      <c r="A26" s="554"/>
      <c r="B26" s="554"/>
      <c r="C26" s="303"/>
      <c r="D26" s="303"/>
      <c r="E26" s="303"/>
      <c r="F26" s="303"/>
      <c r="G26" s="303"/>
      <c r="H26" s="329"/>
      <c r="I26" s="330"/>
      <c r="J26" s="329"/>
      <c r="K26" s="330"/>
      <c r="L26" s="329"/>
      <c r="M26" s="330"/>
      <c r="N26" s="329"/>
      <c r="O26" s="330"/>
      <c r="P26" s="371">
        <f t="shared" si="0"/>
        <v>0</v>
      </c>
      <c r="Q26" s="370">
        <f t="shared" si="0"/>
        <v>0</v>
      </c>
      <c r="R26" s="303"/>
      <c r="S26" s="303"/>
      <c r="T26" s="303"/>
      <c r="U26" s="303"/>
    </row>
    <row r="27" spans="1:21" ht="15.75" x14ac:dyDescent="0.25">
      <c r="A27" s="554"/>
      <c r="B27" s="554"/>
      <c r="C27" s="303"/>
      <c r="D27" s="303"/>
      <c r="E27" s="303"/>
      <c r="F27" s="303"/>
      <c r="G27" s="303"/>
      <c r="H27" s="329"/>
      <c r="I27" s="330"/>
      <c r="J27" s="329"/>
      <c r="K27" s="330"/>
      <c r="L27" s="329"/>
      <c r="M27" s="330"/>
      <c r="N27" s="329"/>
      <c r="O27" s="330"/>
      <c r="P27" s="371">
        <f t="shared" si="0"/>
        <v>0</v>
      </c>
      <c r="Q27" s="370">
        <f t="shared" si="0"/>
        <v>0</v>
      </c>
      <c r="R27" s="303"/>
      <c r="S27" s="303"/>
      <c r="T27" s="303"/>
      <c r="U27" s="303"/>
    </row>
    <row r="28" spans="1:21" ht="15.75" x14ac:dyDescent="0.25">
      <c r="A28" s="554"/>
      <c r="B28" s="555"/>
      <c r="C28" s="303"/>
      <c r="D28" s="303"/>
      <c r="E28" s="303"/>
      <c r="F28" s="303"/>
      <c r="G28" s="303"/>
      <c r="H28" s="329"/>
      <c r="I28" s="330"/>
      <c r="J28" s="329"/>
      <c r="K28" s="330"/>
      <c r="L28" s="329"/>
      <c r="M28" s="330"/>
      <c r="N28" s="329"/>
      <c r="O28" s="330"/>
      <c r="P28" s="371">
        <f t="shared" si="0"/>
        <v>0</v>
      </c>
      <c r="Q28" s="370">
        <f t="shared" si="0"/>
        <v>0</v>
      </c>
      <c r="R28" s="303"/>
      <c r="S28" s="303"/>
      <c r="T28" s="303"/>
      <c r="U28" s="303"/>
    </row>
    <row r="29" spans="1:21" ht="15.75" x14ac:dyDescent="0.25">
      <c r="A29" s="554"/>
      <c r="B29" s="553" t="s">
        <v>1653</v>
      </c>
      <c r="C29" s="303"/>
      <c r="D29" s="303"/>
      <c r="E29" s="303"/>
      <c r="F29" s="303"/>
      <c r="G29" s="303"/>
      <c r="H29" s="329"/>
      <c r="I29" s="330"/>
      <c r="J29" s="329"/>
      <c r="K29" s="330"/>
      <c r="L29" s="329"/>
      <c r="M29" s="330"/>
      <c r="N29" s="329"/>
      <c r="O29" s="330"/>
      <c r="P29" s="371">
        <f t="shared" si="0"/>
        <v>0</v>
      </c>
      <c r="Q29" s="370">
        <f t="shared" si="0"/>
        <v>0</v>
      </c>
      <c r="R29" s="303"/>
      <c r="S29" s="303"/>
      <c r="T29" s="303"/>
      <c r="U29" s="303"/>
    </row>
    <row r="30" spans="1:21" ht="15.75" x14ac:dyDescent="0.25">
      <c r="A30" s="554"/>
      <c r="B30" s="554"/>
      <c r="C30" s="303"/>
      <c r="D30" s="303"/>
      <c r="E30" s="303"/>
      <c r="F30" s="303"/>
      <c r="G30" s="303"/>
      <c r="H30" s="329"/>
      <c r="I30" s="330"/>
      <c r="J30" s="329"/>
      <c r="K30" s="330"/>
      <c r="L30" s="329"/>
      <c r="M30" s="330"/>
      <c r="N30" s="329"/>
      <c r="O30" s="330"/>
      <c r="P30" s="371">
        <f t="shared" si="0"/>
        <v>0</v>
      </c>
      <c r="Q30" s="370">
        <f t="shared" si="0"/>
        <v>0</v>
      </c>
      <c r="R30" s="303"/>
      <c r="S30" s="303"/>
      <c r="T30" s="303"/>
      <c r="U30" s="303"/>
    </row>
    <row r="31" spans="1:21" ht="15.75" x14ac:dyDescent="0.25">
      <c r="A31" s="554"/>
      <c r="B31" s="554"/>
      <c r="C31" s="303"/>
      <c r="D31" s="303"/>
      <c r="E31" s="303"/>
      <c r="F31" s="303"/>
      <c r="G31" s="303"/>
      <c r="H31" s="329"/>
      <c r="I31" s="330"/>
      <c r="J31" s="329"/>
      <c r="K31" s="330"/>
      <c r="L31" s="329"/>
      <c r="M31" s="330"/>
      <c r="N31" s="329"/>
      <c r="O31" s="330"/>
      <c r="P31" s="371"/>
      <c r="Q31" s="370"/>
      <c r="R31" s="303"/>
      <c r="S31" s="303"/>
      <c r="T31" s="303"/>
      <c r="U31" s="303"/>
    </row>
    <row r="32" spans="1:21" ht="15.75" x14ac:dyDescent="0.25">
      <c r="A32" s="554"/>
      <c r="B32" s="554"/>
      <c r="C32" s="303"/>
      <c r="D32" s="303"/>
      <c r="E32" s="303"/>
      <c r="F32" s="303"/>
      <c r="G32" s="303"/>
      <c r="H32" s="329"/>
      <c r="I32" s="330"/>
      <c r="J32" s="329"/>
      <c r="K32" s="330"/>
      <c r="L32" s="329"/>
      <c r="M32" s="330"/>
      <c r="N32" s="329"/>
      <c r="O32" s="330"/>
      <c r="P32" s="371"/>
      <c r="Q32" s="370"/>
      <c r="R32" s="303"/>
      <c r="S32" s="303"/>
      <c r="T32" s="303"/>
      <c r="U32" s="303"/>
    </row>
    <row r="33" spans="1:21" ht="15.75" x14ac:dyDescent="0.25">
      <c r="A33" s="554"/>
      <c r="B33" s="554"/>
      <c r="C33" s="303"/>
      <c r="D33" s="303"/>
      <c r="E33" s="303"/>
      <c r="F33" s="303"/>
      <c r="G33" s="303"/>
      <c r="H33" s="329"/>
      <c r="I33" s="330"/>
      <c r="J33" s="329"/>
      <c r="K33" s="330"/>
      <c r="L33" s="329"/>
      <c r="M33" s="330"/>
      <c r="N33" s="329"/>
      <c r="O33" s="330"/>
      <c r="P33" s="371"/>
      <c r="Q33" s="370"/>
      <c r="R33" s="303"/>
      <c r="S33" s="303"/>
      <c r="T33" s="303"/>
      <c r="U33" s="303"/>
    </row>
    <row r="34" spans="1:21" ht="15.75" x14ac:dyDescent="0.25">
      <c r="A34" s="554"/>
      <c r="B34" s="554"/>
      <c r="C34" s="303"/>
      <c r="D34" s="303"/>
      <c r="E34" s="303"/>
      <c r="F34" s="303"/>
      <c r="G34" s="303"/>
      <c r="H34" s="329"/>
      <c r="I34" s="330"/>
      <c r="J34" s="329"/>
      <c r="K34" s="330"/>
      <c r="L34" s="329"/>
      <c r="M34" s="330"/>
      <c r="N34" s="329"/>
      <c r="O34" s="330"/>
      <c r="P34" s="371"/>
      <c r="Q34" s="370"/>
      <c r="R34" s="303"/>
      <c r="S34" s="303"/>
      <c r="T34" s="303"/>
      <c r="U34" s="303"/>
    </row>
    <row r="35" spans="1:21" ht="15.75" x14ac:dyDescent="0.25">
      <c r="A35" s="554"/>
      <c r="B35" s="554"/>
      <c r="C35" s="303"/>
      <c r="D35" s="303"/>
      <c r="E35" s="303"/>
      <c r="F35" s="303"/>
      <c r="G35" s="303"/>
      <c r="H35" s="329"/>
      <c r="I35" s="330"/>
      <c r="J35" s="329"/>
      <c r="K35" s="330"/>
      <c r="L35" s="329"/>
      <c r="M35" s="330"/>
      <c r="N35" s="329"/>
      <c r="O35" s="330"/>
      <c r="P35" s="371">
        <f t="shared" si="0"/>
        <v>0</v>
      </c>
      <c r="Q35" s="370">
        <f t="shared" si="0"/>
        <v>0</v>
      </c>
      <c r="R35" s="303"/>
      <c r="S35" s="303"/>
      <c r="T35" s="303"/>
      <c r="U35" s="303"/>
    </row>
    <row r="36" spans="1:21" ht="15.75" x14ac:dyDescent="0.25">
      <c r="A36" s="554"/>
      <c r="B36" s="554"/>
      <c r="C36" s="303"/>
      <c r="D36" s="303"/>
      <c r="E36" s="303"/>
      <c r="F36" s="303"/>
      <c r="G36" s="303"/>
      <c r="H36" s="329"/>
      <c r="I36" s="330"/>
      <c r="J36" s="329"/>
      <c r="K36" s="330"/>
      <c r="L36" s="329"/>
      <c r="M36" s="330"/>
      <c r="N36" s="329"/>
      <c r="O36" s="330"/>
      <c r="P36" s="371"/>
      <c r="Q36" s="370"/>
      <c r="R36" s="303"/>
      <c r="S36" s="303"/>
      <c r="T36" s="303"/>
      <c r="U36" s="303"/>
    </row>
    <row r="37" spans="1:21" ht="15.75" x14ac:dyDescent="0.25">
      <c r="A37" s="554"/>
      <c r="B37" s="554"/>
      <c r="C37" s="303"/>
      <c r="D37" s="303"/>
      <c r="E37" s="303"/>
      <c r="F37" s="303"/>
      <c r="G37" s="303"/>
      <c r="H37" s="329"/>
      <c r="I37" s="330"/>
      <c r="J37" s="329"/>
      <c r="K37" s="330"/>
      <c r="L37" s="329"/>
      <c r="M37" s="330"/>
      <c r="N37" s="329"/>
      <c r="O37" s="330"/>
      <c r="P37" s="371"/>
      <c r="Q37" s="370"/>
      <c r="R37" s="303"/>
      <c r="S37" s="303"/>
      <c r="T37" s="303"/>
      <c r="U37" s="303"/>
    </row>
    <row r="38" spans="1:21" ht="15.75" x14ac:dyDescent="0.25">
      <c r="A38" s="554"/>
      <c r="B38" s="554"/>
      <c r="C38" s="303"/>
      <c r="D38" s="303"/>
      <c r="E38" s="303"/>
      <c r="F38" s="303"/>
      <c r="G38" s="303"/>
      <c r="H38" s="329"/>
      <c r="I38" s="330"/>
      <c r="J38" s="329"/>
      <c r="K38" s="330"/>
      <c r="L38" s="329"/>
      <c r="M38" s="330"/>
      <c r="N38" s="329"/>
      <c r="O38" s="330"/>
      <c r="P38" s="371"/>
      <c r="Q38" s="370"/>
      <c r="R38" s="303"/>
      <c r="S38" s="303"/>
      <c r="T38" s="303"/>
      <c r="U38" s="303"/>
    </row>
    <row r="39" spans="1:21" ht="15.75" x14ac:dyDescent="0.25">
      <c r="A39" s="554"/>
      <c r="B39" s="554"/>
      <c r="C39" s="303"/>
      <c r="D39" s="303"/>
      <c r="E39" s="303"/>
      <c r="F39" s="303"/>
      <c r="G39" s="303"/>
      <c r="H39" s="329"/>
      <c r="I39" s="330"/>
      <c r="J39" s="329"/>
      <c r="K39" s="330"/>
      <c r="L39" s="329"/>
      <c r="M39" s="330"/>
      <c r="N39" s="329"/>
      <c r="O39" s="330"/>
      <c r="P39" s="371"/>
      <c r="Q39" s="370"/>
      <c r="R39" s="303"/>
      <c r="S39" s="303"/>
      <c r="T39" s="303"/>
      <c r="U39" s="303"/>
    </row>
    <row r="40" spans="1:21" ht="15.75" x14ac:dyDescent="0.25">
      <c r="A40" s="555"/>
      <c r="B40" s="555"/>
      <c r="C40" s="303"/>
      <c r="D40" s="303"/>
      <c r="E40" s="303"/>
      <c r="F40" s="303"/>
      <c r="G40" s="303"/>
      <c r="H40" s="329"/>
      <c r="I40" s="330"/>
      <c r="J40" s="329"/>
      <c r="K40" s="330"/>
      <c r="L40" s="329"/>
      <c r="M40" s="330"/>
      <c r="N40" s="329"/>
      <c r="O40" s="330"/>
      <c r="P40" s="371"/>
      <c r="Q40" s="370"/>
      <c r="R40" s="303"/>
      <c r="S40" s="303"/>
      <c r="T40" s="303"/>
      <c r="U40" s="303"/>
    </row>
    <row r="41" spans="1:21" ht="15.75" x14ac:dyDescent="0.25">
      <c r="A41" s="553" t="s">
        <v>1654</v>
      </c>
      <c r="B41" s="553" t="s">
        <v>1655</v>
      </c>
      <c r="C41" s="303"/>
      <c r="D41" s="303"/>
      <c r="E41" s="303"/>
      <c r="F41" s="303"/>
      <c r="G41" s="303"/>
      <c r="H41" s="329"/>
      <c r="I41" s="330"/>
      <c r="J41" s="329"/>
      <c r="K41" s="330"/>
      <c r="L41" s="329"/>
      <c r="M41" s="330"/>
      <c r="N41" s="329"/>
      <c r="O41" s="330"/>
      <c r="P41" s="371"/>
      <c r="Q41" s="370"/>
      <c r="R41" s="303"/>
      <c r="S41" s="303"/>
      <c r="T41" s="303"/>
      <c r="U41" s="303"/>
    </row>
    <row r="42" spans="1:21" ht="15.75" x14ac:dyDescent="0.25">
      <c r="A42" s="554"/>
      <c r="B42" s="554"/>
      <c r="C42" s="303"/>
      <c r="D42" s="303"/>
      <c r="E42" s="303"/>
      <c r="F42" s="303"/>
      <c r="G42" s="303"/>
      <c r="H42" s="329"/>
      <c r="I42" s="330"/>
      <c r="J42" s="329"/>
      <c r="K42" s="330"/>
      <c r="L42" s="329"/>
      <c r="M42" s="330"/>
      <c r="N42" s="329"/>
      <c r="O42" s="330"/>
      <c r="P42" s="371"/>
      <c r="Q42" s="370"/>
      <c r="R42" s="303"/>
      <c r="S42" s="303"/>
      <c r="T42" s="303"/>
      <c r="U42" s="303"/>
    </row>
    <row r="43" spans="1:21" ht="15.75" x14ac:dyDescent="0.25">
      <c r="A43" s="554"/>
      <c r="B43" s="554"/>
      <c r="C43" s="303"/>
      <c r="D43" s="303"/>
      <c r="E43" s="303"/>
      <c r="F43" s="303"/>
      <c r="G43" s="303"/>
      <c r="H43" s="329"/>
      <c r="I43" s="330"/>
      <c r="J43" s="329"/>
      <c r="K43" s="330"/>
      <c r="L43" s="329"/>
      <c r="M43" s="330"/>
      <c r="N43" s="329"/>
      <c r="O43" s="330"/>
      <c r="P43" s="371"/>
      <c r="Q43" s="370"/>
      <c r="R43" s="303"/>
      <c r="S43" s="303"/>
      <c r="T43" s="303"/>
      <c r="U43" s="303"/>
    </row>
    <row r="44" spans="1:21" ht="15.75" x14ac:dyDescent="0.25">
      <c r="A44" s="554"/>
      <c r="B44" s="554"/>
      <c r="C44" s="303"/>
      <c r="D44" s="303"/>
      <c r="E44" s="303"/>
      <c r="F44" s="303"/>
      <c r="G44" s="303"/>
      <c r="H44" s="329"/>
      <c r="I44" s="330"/>
      <c r="J44" s="329"/>
      <c r="K44" s="330"/>
      <c r="L44" s="329"/>
      <c r="M44" s="330"/>
      <c r="N44" s="329"/>
      <c r="O44" s="330"/>
      <c r="P44" s="371"/>
      <c r="Q44" s="370"/>
      <c r="R44" s="303"/>
      <c r="S44" s="303"/>
      <c r="T44" s="303"/>
      <c r="U44" s="303"/>
    </row>
    <row r="45" spans="1:21" ht="15.75" x14ac:dyDescent="0.25">
      <c r="A45" s="554"/>
      <c r="B45" s="554"/>
      <c r="C45" s="303"/>
      <c r="D45" s="303"/>
      <c r="E45" s="303"/>
      <c r="F45" s="303"/>
      <c r="G45" s="303"/>
      <c r="H45" s="329"/>
      <c r="I45" s="330"/>
      <c r="J45" s="329"/>
      <c r="K45" s="330"/>
      <c r="L45" s="329"/>
      <c r="M45" s="330"/>
      <c r="N45" s="329"/>
      <c r="O45" s="330"/>
      <c r="P45" s="371"/>
      <c r="Q45" s="370"/>
      <c r="R45" s="303"/>
      <c r="S45" s="303"/>
      <c r="T45" s="303"/>
      <c r="U45" s="303"/>
    </row>
    <row r="46" spans="1:21" ht="15.75" x14ac:dyDescent="0.25">
      <c r="A46" s="554"/>
      <c r="B46" s="554"/>
      <c r="C46" s="303"/>
      <c r="D46" s="303"/>
      <c r="E46" s="303"/>
      <c r="F46" s="303"/>
      <c r="G46" s="303"/>
      <c r="H46" s="329"/>
      <c r="I46" s="330"/>
      <c r="J46" s="329"/>
      <c r="K46" s="330"/>
      <c r="L46" s="329"/>
      <c r="M46" s="330"/>
      <c r="N46" s="329"/>
      <c r="O46" s="330"/>
      <c r="P46" s="371"/>
      <c r="Q46" s="370"/>
      <c r="R46" s="303"/>
      <c r="S46" s="303"/>
      <c r="T46" s="303"/>
      <c r="U46" s="303"/>
    </row>
    <row r="47" spans="1:21" ht="15.75" x14ac:dyDescent="0.25">
      <c r="A47" s="554"/>
      <c r="B47" s="554"/>
      <c r="C47" s="303"/>
      <c r="D47" s="303"/>
      <c r="E47" s="303"/>
      <c r="F47" s="303"/>
      <c r="G47" s="303"/>
      <c r="H47" s="329"/>
      <c r="I47" s="330"/>
      <c r="J47" s="329"/>
      <c r="K47" s="330"/>
      <c r="L47" s="329"/>
      <c r="M47" s="330"/>
      <c r="N47" s="329"/>
      <c r="O47" s="330"/>
      <c r="P47" s="371">
        <f t="shared" si="0"/>
        <v>0</v>
      </c>
      <c r="Q47" s="370">
        <f t="shared" si="0"/>
        <v>0</v>
      </c>
      <c r="R47" s="303"/>
      <c r="S47" s="303"/>
      <c r="T47" s="303"/>
      <c r="U47" s="303"/>
    </row>
    <row r="48" spans="1:21" ht="15.75" x14ac:dyDescent="0.25">
      <c r="A48" s="554"/>
      <c r="B48" s="554"/>
      <c r="C48" s="303"/>
      <c r="D48" s="303"/>
      <c r="E48" s="303"/>
      <c r="F48" s="303"/>
      <c r="G48" s="303"/>
      <c r="H48" s="329"/>
      <c r="I48" s="330"/>
      <c r="J48" s="329"/>
      <c r="K48" s="330"/>
      <c r="L48" s="329"/>
      <c r="M48" s="330"/>
      <c r="N48" s="329"/>
      <c r="O48" s="330"/>
      <c r="P48" s="371">
        <f t="shared" si="0"/>
        <v>0</v>
      </c>
      <c r="Q48" s="370">
        <f t="shared" si="0"/>
        <v>0</v>
      </c>
      <c r="R48" s="303"/>
      <c r="S48" s="303"/>
      <c r="T48" s="303"/>
      <c r="U48" s="303"/>
    </row>
    <row r="49" spans="1:21" ht="15.75" x14ac:dyDescent="0.25">
      <c r="A49" s="554"/>
      <c r="B49" s="555"/>
      <c r="C49" s="303"/>
      <c r="D49" s="303"/>
      <c r="E49" s="303"/>
      <c r="F49" s="303"/>
      <c r="G49" s="303"/>
      <c r="H49" s="329"/>
      <c r="I49" s="330"/>
      <c r="J49" s="329"/>
      <c r="K49" s="330"/>
      <c r="L49" s="329"/>
      <c r="M49" s="330"/>
      <c r="N49" s="329"/>
      <c r="O49" s="330"/>
      <c r="P49" s="371">
        <f t="shared" si="0"/>
        <v>0</v>
      </c>
      <c r="Q49" s="370">
        <f t="shared" si="0"/>
        <v>0</v>
      </c>
      <c r="R49" s="303"/>
      <c r="S49" s="303"/>
      <c r="T49" s="303"/>
      <c r="U49" s="303"/>
    </row>
    <row r="50" spans="1:21" ht="15.75" x14ac:dyDescent="0.25">
      <c r="A50" s="554"/>
      <c r="B50" s="553" t="s">
        <v>1656</v>
      </c>
      <c r="C50" s="303"/>
      <c r="D50" s="303"/>
      <c r="E50" s="303"/>
      <c r="F50" s="303"/>
      <c r="G50" s="303"/>
      <c r="H50" s="329"/>
      <c r="I50" s="330"/>
      <c r="J50" s="329"/>
      <c r="K50" s="330"/>
      <c r="L50" s="329"/>
      <c r="M50" s="330"/>
      <c r="N50" s="329"/>
      <c r="O50" s="330"/>
      <c r="P50" s="371">
        <f t="shared" si="0"/>
        <v>0</v>
      </c>
      <c r="Q50" s="370">
        <f t="shared" si="0"/>
        <v>0</v>
      </c>
      <c r="R50" s="303"/>
      <c r="S50" s="303"/>
      <c r="T50" s="303"/>
      <c r="U50" s="303"/>
    </row>
    <row r="51" spans="1:21" ht="15.75" x14ac:dyDescent="0.25">
      <c r="A51" s="554"/>
      <c r="B51" s="554"/>
      <c r="C51" s="303"/>
      <c r="D51" s="303"/>
      <c r="E51" s="303"/>
      <c r="F51" s="303"/>
      <c r="G51" s="303"/>
      <c r="H51" s="329"/>
      <c r="I51" s="330"/>
      <c r="J51" s="329"/>
      <c r="K51" s="330"/>
      <c r="L51" s="329"/>
      <c r="M51" s="330"/>
      <c r="N51" s="329"/>
      <c r="O51" s="330"/>
      <c r="P51" s="371"/>
      <c r="Q51" s="370"/>
      <c r="R51" s="303"/>
      <c r="S51" s="303"/>
      <c r="T51" s="303"/>
      <c r="U51" s="303"/>
    </row>
    <row r="52" spans="1:21" ht="15.75" x14ac:dyDescent="0.25">
      <c r="A52" s="554"/>
      <c r="B52" s="554"/>
      <c r="C52" s="303"/>
      <c r="D52" s="303"/>
      <c r="E52" s="303"/>
      <c r="F52" s="303"/>
      <c r="G52" s="303"/>
      <c r="H52" s="329"/>
      <c r="I52" s="330"/>
      <c r="J52" s="329"/>
      <c r="K52" s="330"/>
      <c r="L52" s="329"/>
      <c r="M52" s="330"/>
      <c r="N52" s="329"/>
      <c r="O52" s="330"/>
      <c r="P52" s="371"/>
      <c r="Q52" s="370"/>
      <c r="R52" s="303"/>
      <c r="S52" s="303"/>
      <c r="T52" s="303"/>
      <c r="U52" s="303"/>
    </row>
    <row r="53" spans="1:21" ht="15.75" x14ac:dyDescent="0.25">
      <c r="A53" s="554"/>
      <c r="B53" s="554"/>
      <c r="C53" s="303"/>
      <c r="D53" s="303"/>
      <c r="E53" s="303"/>
      <c r="F53" s="303"/>
      <c r="G53" s="303"/>
      <c r="H53" s="329"/>
      <c r="I53" s="330"/>
      <c r="J53" s="329"/>
      <c r="K53" s="330"/>
      <c r="L53" s="329"/>
      <c r="M53" s="330"/>
      <c r="N53" s="329"/>
      <c r="O53" s="330"/>
      <c r="P53" s="371"/>
      <c r="Q53" s="370"/>
      <c r="R53" s="303"/>
      <c r="S53" s="303"/>
      <c r="T53" s="303"/>
      <c r="U53" s="303"/>
    </row>
    <row r="54" spans="1:21" ht="15.75" x14ac:dyDescent="0.25">
      <c r="A54" s="554"/>
      <c r="B54" s="554"/>
      <c r="C54" s="303"/>
      <c r="D54" s="303"/>
      <c r="E54" s="303"/>
      <c r="F54" s="303"/>
      <c r="G54" s="303"/>
      <c r="H54" s="329"/>
      <c r="I54" s="330"/>
      <c r="J54" s="329"/>
      <c r="K54" s="330"/>
      <c r="L54" s="329"/>
      <c r="M54" s="330"/>
      <c r="N54" s="329"/>
      <c r="O54" s="330"/>
      <c r="P54" s="371"/>
      <c r="Q54" s="370"/>
      <c r="R54" s="303"/>
      <c r="S54" s="303"/>
      <c r="T54" s="303"/>
      <c r="U54" s="303"/>
    </row>
    <row r="55" spans="1:21" ht="15.75" x14ac:dyDescent="0.25">
      <c r="A55" s="554"/>
      <c r="B55" s="554"/>
      <c r="C55" s="303"/>
      <c r="D55" s="303"/>
      <c r="E55" s="303"/>
      <c r="F55" s="303"/>
      <c r="G55" s="303"/>
      <c r="H55" s="329"/>
      <c r="I55" s="330"/>
      <c r="J55" s="329"/>
      <c r="K55" s="330"/>
      <c r="L55" s="329"/>
      <c r="M55" s="330"/>
      <c r="N55" s="329"/>
      <c r="O55" s="330"/>
      <c r="P55" s="371"/>
      <c r="Q55" s="370"/>
      <c r="R55" s="303"/>
      <c r="S55" s="303"/>
      <c r="T55" s="303"/>
      <c r="U55" s="303"/>
    </row>
    <row r="56" spans="1:21" ht="15.75" x14ac:dyDescent="0.25">
      <c r="A56" s="554"/>
      <c r="B56" s="554"/>
      <c r="C56" s="303"/>
      <c r="D56" s="303"/>
      <c r="E56" s="303"/>
      <c r="F56" s="303"/>
      <c r="G56" s="303"/>
      <c r="H56" s="329"/>
      <c r="I56" s="330"/>
      <c r="J56" s="329"/>
      <c r="K56" s="330"/>
      <c r="L56" s="329"/>
      <c r="M56" s="330"/>
      <c r="N56" s="329"/>
      <c r="O56" s="330"/>
      <c r="P56" s="371"/>
      <c r="Q56" s="370"/>
      <c r="R56" s="303"/>
      <c r="S56" s="303"/>
      <c r="T56" s="303"/>
      <c r="U56" s="303"/>
    </row>
    <row r="57" spans="1:21" ht="15.75" x14ac:dyDescent="0.25">
      <c r="A57" s="554"/>
      <c r="B57" s="554"/>
      <c r="C57" s="303"/>
      <c r="D57" s="303"/>
      <c r="E57" s="303"/>
      <c r="F57" s="303"/>
      <c r="G57" s="303"/>
      <c r="H57" s="329"/>
      <c r="I57" s="330"/>
      <c r="J57" s="329"/>
      <c r="K57" s="330"/>
      <c r="L57" s="329"/>
      <c r="M57" s="330"/>
      <c r="N57" s="329"/>
      <c r="O57" s="330"/>
      <c r="P57" s="371"/>
      <c r="Q57" s="370"/>
      <c r="R57" s="303"/>
      <c r="S57" s="303"/>
      <c r="T57" s="303"/>
      <c r="U57" s="303"/>
    </row>
    <row r="58" spans="1:21" ht="15.75" x14ac:dyDescent="0.25">
      <c r="A58" s="554"/>
      <c r="B58" s="554"/>
      <c r="C58" s="303"/>
      <c r="D58" s="303"/>
      <c r="E58" s="303"/>
      <c r="F58" s="303"/>
      <c r="G58" s="303"/>
      <c r="H58" s="329"/>
      <c r="I58" s="330"/>
      <c r="J58" s="329"/>
      <c r="K58" s="330"/>
      <c r="L58" s="329"/>
      <c r="M58" s="330"/>
      <c r="N58" s="329"/>
      <c r="O58" s="330"/>
      <c r="P58" s="371"/>
      <c r="Q58" s="370"/>
      <c r="R58" s="303"/>
      <c r="S58" s="303"/>
      <c r="T58" s="303"/>
      <c r="U58" s="303"/>
    </row>
    <row r="59" spans="1:21" ht="15.75" x14ac:dyDescent="0.25">
      <c r="A59" s="554"/>
      <c r="B59" s="554"/>
      <c r="C59" s="303"/>
      <c r="D59" s="303"/>
      <c r="E59" s="303"/>
      <c r="F59" s="303"/>
      <c r="G59" s="303"/>
      <c r="H59" s="329"/>
      <c r="I59" s="330"/>
      <c r="J59" s="329"/>
      <c r="K59" s="330"/>
      <c r="L59" s="329"/>
      <c r="M59" s="330"/>
      <c r="N59" s="329"/>
      <c r="O59" s="330"/>
      <c r="P59" s="371"/>
      <c r="Q59" s="370"/>
      <c r="R59" s="303"/>
      <c r="S59" s="303"/>
      <c r="T59" s="303"/>
      <c r="U59" s="303"/>
    </row>
    <row r="60" spans="1:21" ht="15.75" x14ac:dyDescent="0.25">
      <c r="A60" s="554"/>
      <c r="B60" s="554"/>
      <c r="C60" s="303"/>
      <c r="D60" s="303"/>
      <c r="E60" s="303"/>
      <c r="F60" s="303"/>
      <c r="G60" s="303"/>
      <c r="H60" s="329"/>
      <c r="I60" s="330"/>
      <c r="J60" s="329"/>
      <c r="K60" s="330"/>
      <c r="L60" s="329"/>
      <c r="M60" s="330"/>
      <c r="N60" s="329"/>
      <c r="O60" s="330"/>
      <c r="P60" s="371"/>
      <c r="Q60" s="370"/>
      <c r="R60" s="303"/>
      <c r="S60" s="303"/>
      <c r="T60" s="303"/>
      <c r="U60" s="303"/>
    </row>
    <row r="61" spans="1:21" ht="15.75" x14ac:dyDescent="0.25">
      <c r="A61" s="554"/>
      <c r="B61" s="554"/>
      <c r="C61" s="303"/>
      <c r="D61" s="303"/>
      <c r="E61" s="303"/>
      <c r="F61" s="303"/>
      <c r="G61" s="303"/>
      <c r="H61" s="329"/>
      <c r="I61" s="330"/>
      <c r="J61" s="329"/>
      <c r="K61" s="330"/>
      <c r="L61" s="329"/>
      <c r="M61" s="330"/>
      <c r="N61" s="329"/>
      <c r="O61" s="330"/>
      <c r="P61" s="371"/>
      <c r="Q61" s="370"/>
      <c r="R61" s="303"/>
      <c r="S61" s="303"/>
      <c r="T61" s="303"/>
      <c r="U61" s="303"/>
    </row>
    <row r="62" spans="1:21" ht="15.75" x14ac:dyDescent="0.25">
      <c r="A62" s="555"/>
      <c r="B62" s="555"/>
      <c r="C62" s="303"/>
      <c r="D62" s="303"/>
      <c r="E62" s="303"/>
      <c r="F62" s="303"/>
      <c r="G62" s="303"/>
      <c r="H62" s="329"/>
      <c r="I62" s="330"/>
      <c r="J62" s="329"/>
      <c r="K62" s="330"/>
      <c r="L62" s="329"/>
      <c r="M62" s="330"/>
      <c r="N62" s="329"/>
      <c r="O62" s="330"/>
      <c r="P62" s="371">
        <f t="shared" si="0"/>
        <v>0</v>
      </c>
      <c r="Q62" s="370">
        <f t="shared" si="0"/>
        <v>0</v>
      </c>
      <c r="R62" s="303"/>
      <c r="S62" s="303"/>
      <c r="T62" s="303"/>
      <c r="U62" s="303"/>
    </row>
    <row r="63" spans="1:21" ht="15.75" x14ac:dyDescent="0.25">
      <c r="A63" s="553" t="s">
        <v>1657</v>
      </c>
      <c r="B63" s="381"/>
      <c r="C63" s="303"/>
      <c r="D63" s="303"/>
      <c r="E63" s="303"/>
      <c r="F63" s="303"/>
      <c r="G63" s="303"/>
      <c r="H63" s="329"/>
      <c r="I63" s="330"/>
      <c r="J63" s="329"/>
      <c r="K63" s="330"/>
      <c r="L63" s="329"/>
      <c r="M63" s="330"/>
      <c r="N63" s="329"/>
      <c r="O63" s="330"/>
      <c r="P63" s="371">
        <f t="shared" ref="P63:Q69" si="3">H63+J63+L63+N63</f>
        <v>0</v>
      </c>
      <c r="Q63" s="370">
        <f t="shared" si="3"/>
        <v>0</v>
      </c>
      <c r="R63" s="303"/>
      <c r="S63" s="303"/>
      <c r="T63" s="303"/>
      <c r="U63" s="303"/>
    </row>
    <row r="64" spans="1:21" ht="15.75" x14ac:dyDescent="0.25">
      <c r="A64" s="554"/>
      <c r="B64" s="381"/>
      <c r="C64" s="303"/>
      <c r="D64" s="303"/>
      <c r="E64" s="303"/>
      <c r="F64" s="303"/>
      <c r="G64" s="303"/>
      <c r="H64" s="329"/>
      <c r="I64" s="330"/>
      <c r="J64" s="329"/>
      <c r="K64" s="330"/>
      <c r="L64" s="329"/>
      <c r="M64" s="330"/>
      <c r="N64" s="329"/>
      <c r="O64" s="330"/>
      <c r="P64" s="371"/>
      <c r="Q64" s="370"/>
      <c r="R64" s="303"/>
      <c r="S64" s="303"/>
      <c r="T64" s="303"/>
      <c r="U64" s="303"/>
    </row>
    <row r="65" spans="1:21" ht="15.75" x14ac:dyDescent="0.25">
      <c r="A65" s="554"/>
      <c r="B65" s="381"/>
      <c r="C65" s="303"/>
      <c r="D65" s="303"/>
      <c r="E65" s="303"/>
      <c r="F65" s="303"/>
      <c r="G65" s="303"/>
      <c r="H65" s="329"/>
      <c r="I65" s="330"/>
      <c r="J65" s="329"/>
      <c r="K65" s="330"/>
      <c r="L65" s="329"/>
      <c r="M65" s="330"/>
      <c r="N65" s="329"/>
      <c r="O65" s="330"/>
      <c r="P65" s="371"/>
      <c r="Q65" s="370"/>
      <c r="R65" s="303"/>
      <c r="S65" s="303"/>
      <c r="T65" s="303"/>
      <c r="U65" s="303"/>
    </row>
    <row r="66" spans="1:21" ht="15.75" x14ac:dyDescent="0.25">
      <c r="A66" s="554"/>
      <c r="B66" s="381"/>
      <c r="C66" s="303"/>
      <c r="D66" s="303"/>
      <c r="E66" s="303"/>
      <c r="F66" s="303"/>
      <c r="G66" s="303"/>
      <c r="H66" s="329"/>
      <c r="I66" s="330"/>
      <c r="J66" s="329"/>
      <c r="K66" s="330"/>
      <c r="L66" s="329"/>
      <c r="M66" s="330"/>
      <c r="N66" s="329"/>
      <c r="O66" s="330"/>
      <c r="P66" s="371"/>
      <c r="Q66" s="370"/>
      <c r="R66" s="303"/>
      <c r="S66" s="303"/>
      <c r="T66" s="303"/>
      <c r="U66" s="303"/>
    </row>
    <row r="67" spans="1:21" ht="15.75" x14ac:dyDescent="0.25">
      <c r="A67" s="554"/>
      <c r="B67" s="381"/>
      <c r="C67" s="303"/>
      <c r="D67" s="303"/>
      <c r="E67" s="303"/>
      <c r="F67" s="303"/>
      <c r="G67" s="303"/>
      <c r="H67" s="329"/>
      <c r="I67" s="330"/>
      <c r="J67" s="329"/>
      <c r="K67" s="330"/>
      <c r="L67" s="329"/>
      <c r="M67" s="330"/>
      <c r="N67" s="329"/>
      <c r="O67" s="330"/>
      <c r="P67" s="371"/>
      <c r="Q67" s="370"/>
      <c r="R67" s="303"/>
      <c r="S67" s="303"/>
      <c r="T67" s="303"/>
      <c r="U67" s="303"/>
    </row>
    <row r="68" spans="1:21" ht="15.75" x14ac:dyDescent="0.25">
      <c r="A68" s="554"/>
      <c r="B68" s="381"/>
      <c r="C68" s="303"/>
      <c r="D68" s="303"/>
      <c r="E68" s="303"/>
      <c r="F68" s="303"/>
      <c r="G68" s="303"/>
      <c r="H68" s="329"/>
      <c r="I68" s="330"/>
      <c r="J68" s="329"/>
      <c r="K68" s="330"/>
      <c r="L68" s="329"/>
      <c r="M68" s="330"/>
      <c r="N68" s="329"/>
      <c r="O68" s="330"/>
      <c r="P68" s="371">
        <f t="shared" si="3"/>
        <v>0</v>
      </c>
      <c r="Q68" s="370">
        <f t="shared" si="3"/>
        <v>0</v>
      </c>
      <c r="R68" s="303"/>
      <c r="S68" s="303"/>
      <c r="T68" s="303"/>
      <c r="U68" s="303"/>
    </row>
    <row r="69" spans="1:21" ht="15.75" x14ac:dyDescent="0.25">
      <c r="A69" s="555"/>
      <c r="B69" s="381"/>
      <c r="C69" s="303"/>
      <c r="D69" s="303"/>
      <c r="E69" s="303"/>
      <c r="F69" s="303"/>
      <c r="G69" s="303"/>
      <c r="H69" s="303"/>
      <c r="I69" s="330"/>
      <c r="J69" s="303"/>
      <c r="K69" s="330"/>
      <c r="L69" s="303"/>
      <c r="M69" s="330"/>
      <c r="N69" s="303"/>
      <c r="O69" s="330"/>
      <c r="P69" s="371">
        <f t="shared" si="3"/>
        <v>0</v>
      </c>
      <c r="Q69" s="370">
        <f t="shared" si="3"/>
        <v>0</v>
      </c>
      <c r="R69" s="70"/>
      <c r="S69" s="303"/>
      <c r="T69" s="303"/>
      <c r="U69" s="303"/>
    </row>
    <row r="70" spans="1:21" ht="15.75" x14ac:dyDescent="0.25">
      <c r="A70" s="274"/>
      <c r="B70" s="275"/>
      <c r="C70" s="275"/>
      <c r="D70" s="275"/>
      <c r="E70" s="274" t="s">
        <v>1658</v>
      </c>
      <c r="F70" s="275"/>
      <c r="G70" s="276"/>
      <c r="H70" s="74">
        <f t="shared" ref="H70:Q70" si="4">SUM(H10:H69)</f>
        <v>0</v>
      </c>
      <c r="I70" s="222">
        <f t="shared" si="4"/>
        <v>0</v>
      </c>
      <c r="J70" s="74">
        <f t="shared" si="4"/>
        <v>0</v>
      </c>
      <c r="K70" s="222">
        <f t="shared" si="4"/>
        <v>0</v>
      </c>
      <c r="L70" s="74">
        <f t="shared" si="4"/>
        <v>0</v>
      </c>
      <c r="M70" s="222">
        <f t="shared" si="4"/>
        <v>0</v>
      </c>
      <c r="N70" s="74">
        <f t="shared" si="4"/>
        <v>0</v>
      </c>
      <c r="O70" s="222">
        <f t="shared" si="4"/>
        <v>0</v>
      </c>
      <c r="P70" s="222">
        <f t="shared" si="4"/>
        <v>0</v>
      </c>
      <c r="Q70" s="222">
        <f t="shared" si="4"/>
        <v>0</v>
      </c>
      <c r="R70" s="67"/>
      <c r="S70" s="67"/>
      <c r="T70" s="67"/>
      <c r="U70" s="67"/>
    </row>
    <row r="77" spans="1:21" x14ac:dyDescent="0.25">
      <c r="A77" s="425"/>
      <c r="B77" s="425"/>
      <c r="C77" s="425"/>
      <c r="E77" s="425"/>
      <c r="F77" s="425"/>
      <c r="G77" s="425"/>
      <c r="H77" s="425"/>
      <c r="J77" s="425"/>
      <c r="L77" s="425"/>
      <c r="N77" s="425"/>
      <c r="P77" s="425"/>
      <c r="R77" s="425"/>
      <c r="S77" s="425"/>
      <c r="T77" s="425"/>
      <c r="U77" s="425"/>
    </row>
    <row r="78" spans="1:21" x14ac:dyDescent="0.25">
      <c r="A78" s="425"/>
      <c r="B78" s="425"/>
      <c r="C78" s="425"/>
      <c r="E78" s="425"/>
      <c r="F78" s="425"/>
      <c r="G78" s="425"/>
      <c r="H78" s="425"/>
      <c r="J78" s="425"/>
      <c r="L78" s="425"/>
      <c r="N78" s="425"/>
      <c r="P78" s="425"/>
      <c r="R78" s="425"/>
      <c r="S78" s="425"/>
      <c r="T78" s="425"/>
      <c r="U78" s="425"/>
    </row>
    <row r="79" spans="1:21" x14ac:dyDescent="0.25">
      <c r="A79" s="425"/>
      <c r="B79" s="425"/>
      <c r="C79" s="425"/>
      <c r="E79" s="425"/>
      <c r="F79" s="425"/>
      <c r="G79" s="425"/>
      <c r="H79" s="425"/>
      <c r="J79" s="425"/>
      <c r="L79" s="425"/>
      <c r="N79" s="425"/>
      <c r="P79" s="425"/>
      <c r="R79" s="425"/>
      <c r="S79" s="425"/>
      <c r="T79" s="425"/>
      <c r="U79" s="425"/>
    </row>
    <row r="80" spans="1:21" x14ac:dyDescent="0.25">
      <c r="A80" s="425"/>
      <c r="B80" s="425"/>
      <c r="C80" s="425"/>
      <c r="E80" s="425"/>
      <c r="F80" s="425"/>
      <c r="G80" s="425"/>
      <c r="H80" s="425"/>
      <c r="J80" s="425"/>
      <c r="L80" s="425"/>
      <c r="N80" s="425"/>
      <c r="P80" s="425"/>
      <c r="R80" s="425"/>
      <c r="S80" s="425"/>
      <c r="T80" s="425"/>
      <c r="U80" s="425"/>
    </row>
    <row r="81" spans="3:3" x14ac:dyDescent="0.25">
      <c r="C81" s="425"/>
    </row>
    <row r="82" spans="3:3" x14ac:dyDescent="0.25">
      <c r="C82" s="425"/>
    </row>
    <row r="83" spans="3:3" x14ac:dyDescent="0.25">
      <c r="C83" s="425"/>
    </row>
    <row r="84" spans="3:3" x14ac:dyDescent="0.25">
      <c r="C84" s="425"/>
    </row>
    <row r="85" spans="3:3" x14ac:dyDescent="0.25">
      <c r="C85" s="425"/>
    </row>
    <row r="86" spans="3:3" x14ac:dyDescent="0.25">
      <c r="C86" s="425"/>
    </row>
    <row r="87" spans="3:3" x14ac:dyDescent="0.25">
      <c r="C87" s="425"/>
    </row>
    <row r="88" spans="3:3" x14ac:dyDescent="0.25">
      <c r="C88" s="425"/>
    </row>
    <row r="89" spans="3:3" x14ac:dyDescent="0.25">
      <c r="C89" s="425"/>
    </row>
    <row r="90" spans="3:3" x14ac:dyDescent="0.25">
      <c r="C90" s="425"/>
    </row>
    <row r="91" spans="3:3" x14ac:dyDescent="0.25">
      <c r="C91" s="425"/>
    </row>
    <row r="92" spans="3:3" x14ac:dyDescent="0.25">
      <c r="C92" s="425"/>
    </row>
    <row r="93" spans="3:3" x14ac:dyDescent="0.25">
      <c r="C93" s="42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x14ac:dyDescent="0.25"/>
  <cols>
    <col min="1" max="1" width="35.7109375" style="425" customWidth="1"/>
    <col min="2" max="2" width="35.85546875" style="425" customWidth="1"/>
    <col min="3" max="7" width="27.42578125" style="425" customWidth="1"/>
    <col min="8" max="8" width="15.28515625" style="425" customWidth="1"/>
    <col min="9" max="9" width="11.42578125" style="220"/>
    <col min="10" max="10" width="15.28515625" style="425" customWidth="1"/>
    <col min="11" max="11" width="18.85546875" style="220" customWidth="1"/>
    <col min="12" max="12" width="11.42578125" style="425"/>
    <col min="13" max="13" width="11.42578125" style="220"/>
    <col min="14" max="14" width="11.42578125" style="425"/>
    <col min="15" max="15" width="11.42578125" style="220"/>
    <col min="16" max="16" width="15.28515625" style="425" customWidth="1"/>
    <col min="17" max="17" width="18.28515625" style="220" customWidth="1"/>
    <col min="18" max="20" width="14.140625" style="425" customWidth="1"/>
    <col min="21" max="21" width="17" style="425" customWidth="1"/>
    <col min="22" max="16384" width="11.42578125" style="425"/>
  </cols>
  <sheetData>
    <row r="1" spans="1:42" ht="21" x14ac:dyDescent="0.25">
      <c r="A1" s="376"/>
      <c r="B1" s="376"/>
      <c r="C1" s="376"/>
      <c r="D1" s="376"/>
      <c r="E1" s="376"/>
      <c r="F1" s="623" t="s">
        <v>1659</v>
      </c>
      <c r="G1" s="623"/>
      <c r="H1" s="623"/>
      <c r="I1" s="623"/>
      <c r="J1" s="623"/>
      <c r="K1" s="623"/>
      <c r="L1" s="623"/>
      <c r="M1" s="623"/>
      <c r="N1" s="377"/>
      <c r="O1" s="377"/>
      <c r="P1" s="470" t="s">
        <v>1660</v>
      </c>
      <c r="Q1" s="470" t="s">
        <v>1661</v>
      </c>
      <c r="R1" s="470" t="s">
        <v>1662</v>
      </c>
      <c r="S1" s="470" t="s">
        <v>1663</v>
      </c>
      <c r="T1" s="470" t="s">
        <v>1664</v>
      </c>
      <c r="U1" s="470" t="s">
        <v>1665</v>
      </c>
      <c r="V1" s="470" t="s">
        <v>1666</v>
      </c>
      <c r="W1" s="470" t="s">
        <v>1667</v>
      </c>
      <c r="X1" s="470" t="s">
        <v>1668</v>
      </c>
      <c r="Y1" s="470" t="s">
        <v>1669</v>
      </c>
      <c r="Z1" s="470" t="s">
        <v>1670</v>
      </c>
      <c r="AA1" s="470" t="s">
        <v>1671</v>
      </c>
      <c r="AB1" s="470" t="s">
        <v>1672</v>
      </c>
      <c r="AC1" s="470" t="s">
        <v>1673</v>
      </c>
      <c r="AD1" s="470" t="s">
        <v>1674</v>
      </c>
      <c r="AE1" s="474"/>
      <c r="AF1" s="474"/>
      <c r="AG1" s="474"/>
      <c r="AH1" s="474"/>
      <c r="AI1" s="474"/>
      <c r="AJ1" s="474"/>
      <c r="AK1" s="474"/>
      <c r="AL1" s="376"/>
      <c r="AM1" s="376"/>
      <c r="AN1" s="376"/>
      <c r="AO1" s="376"/>
      <c r="AP1" s="376"/>
    </row>
    <row r="2" spans="1:42" ht="18.75" x14ac:dyDescent="0.25">
      <c r="A2" s="375" t="s">
        <v>1618</v>
      </c>
      <c r="B2" s="376"/>
      <c r="C2" s="376"/>
      <c r="D2" s="376"/>
      <c r="E2" s="376"/>
      <c r="F2" s="376"/>
      <c r="G2" s="376"/>
      <c r="H2" s="377"/>
      <c r="I2" s="378"/>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2" ht="18.75" x14ac:dyDescent="0.25">
      <c r="A3" s="375" t="s">
        <v>1675</v>
      </c>
      <c r="B3" s="376"/>
      <c r="C3" s="376"/>
      <c r="D3" s="376"/>
      <c r="E3" s="376"/>
      <c r="F3" s="376"/>
      <c r="G3" s="376"/>
      <c r="H3" s="377"/>
      <c r="I3" s="378"/>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2" s="376" customFormat="1" ht="18.75" x14ac:dyDescent="0.25">
      <c r="A4" s="375" t="s">
        <v>1676</v>
      </c>
      <c r="H4" s="377"/>
      <c r="I4" s="378"/>
      <c r="J4" s="377"/>
      <c r="K4" s="377"/>
      <c r="L4" s="377"/>
      <c r="M4" s="377"/>
      <c r="N4" s="377"/>
      <c r="O4" s="377"/>
      <c r="P4" s="377"/>
      <c r="Q4" s="377"/>
      <c r="R4" s="377"/>
      <c r="S4" s="377"/>
      <c r="T4" s="377"/>
      <c r="U4" s="377"/>
      <c r="V4" s="377"/>
      <c r="W4" s="377"/>
      <c r="X4" s="377"/>
      <c r="Y4" s="377"/>
      <c r="Z4" s="377"/>
      <c r="AA4" s="377"/>
    </row>
    <row r="5" spans="1:42" s="376" customFormat="1" ht="18.75" x14ac:dyDescent="0.25">
      <c r="A5" s="375" t="s">
        <v>1677</v>
      </c>
      <c r="H5" s="377"/>
      <c r="I5" s="378"/>
      <c r="J5" s="377"/>
      <c r="K5" s="377"/>
      <c r="L5" s="377"/>
      <c r="M5" s="377"/>
      <c r="N5" s="377"/>
      <c r="O5" s="377"/>
      <c r="P5" s="377"/>
      <c r="Q5" s="377"/>
      <c r="R5" s="377"/>
      <c r="S5" s="377"/>
      <c r="T5" s="377"/>
      <c r="U5" s="377"/>
      <c r="V5" s="377"/>
      <c r="W5" s="377"/>
      <c r="X5" s="377"/>
      <c r="Y5" s="377"/>
      <c r="Z5" s="377"/>
      <c r="AA5" s="377"/>
    </row>
    <row r="6" spans="1:42" s="376" customFormat="1" x14ac:dyDescent="0.25">
      <c r="A6" s="380" t="s">
        <v>1678</v>
      </c>
      <c r="B6" s="380"/>
      <c r="C6" s="380"/>
      <c r="D6" s="380"/>
      <c r="E6" s="380"/>
      <c r="F6" s="380"/>
      <c r="G6" s="380"/>
      <c r="H6" s="380"/>
      <c r="I6" s="380"/>
      <c r="J6" s="380"/>
      <c r="K6" s="380"/>
      <c r="L6" s="380"/>
      <c r="M6" s="380"/>
      <c r="N6" s="380"/>
      <c r="O6" s="380"/>
      <c r="P6" s="380"/>
      <c r="Q6" s="380"/>
      <c r="R6" s="380"/>
      <c r="S6" s="380"/>
      <c r="T6" s="380"/>
      <c r="U6" s="380"/>
    </row>
    <row r="7" spans="1:42" ht="15" customHeight="1" x14ac:dyDescent="0.25">
      <c r="A7" s="550" t="s">
        <v>1348</v>
      </c>
      <c r="B7" s="552" t="s">
        <v>1349</v>
      </c>
      <c r="C7" s="562" t="s">
        <v>1350</v>
      </c>
      <c r="D7" s="562" t="s">
        <v>1351</v>
      </c>
      <c r="E7" s="562" t="s">
        <v>1352</v>
      </c>
      <c r="F7" s="562" t="s">
        <v>1309</v>
      </c>
      <c r="G7" s="562" t="s">
        <v>1353</v>
      </c>
      <c r="H7" s="565" t="s">
        <v>1354</v>
      </c>
      <c r="I7" s="567"/>
      <c r="J7" s="567"/>
      <c r="K7" s="567"/>
      <c r="L7" s="567"/>
      <c r="M7" s="567"/>
      <c r="N7" s="567"/>
      <c r="O7" s="566"/>
      <c r="P7" s="571" t="s">
        <v>1355</v>
      </c>
      <c r="Q7" s="572"/>
      <c r="R7" s="552" t="s">
        <v>1356</v>
      </c>
      <c r="S7" s="552" t="s">
        <v>1357</v>
      </c>
      <c r="T7" s="552" t="s">
        <v>1358</v>
      </c>
      <c r="U7" s="568" t="s">
        <v>1359</v>
      </c>
    </row>
    <row r="8" spans="1:42" ht="15" customHeight="1" x14ac:dyDescent="0.25">
      <c r="A8" s="550"/>
      <c r="B8" s="550"/>
      <c r="C8" s="563"/>
      <c r="D8" s="563"/>
      <c r="E8" s="563"/>
      <c r="F8" s="563"/>
      <c r="G8" s="563"/>
      <c r="H8" s="565" t="s">
        <v>1360</v>
      </c>
      <c r="I8" s="566"/>
      <c r="J8" s="565" t="s">
        <v>1361</v>
      </c>
      <c r="K8" s="566"/>
      <c r="L8" s="565" t="s">
        <v>1362</v>
      </c>
      <c r="M8" s="566"/>
      <c r="N8" s="565" t="s">
        <v>1363</v>
      </c>
      <c r="O8" s="566"/>
      <c r="P8" s="573"/>
      <c r="Q8" s="574"/>
      <c r="R8" s="550"/>
      <c r="S8" s="550"/>
      <c r="T8" s="550"/>
      <c r="U8" s="569"/>
    </row>
    <row r="9" spans="1:42" ht="25.5" x14ac:dyDescent="0.25">
      <c r="A9" s="551"/>
      <c r="B9" s="551"/>
      <c r="C9" s="564"/>
      <c r="D9" s="564"/>
      <c r="E9" s="564"/>
      <c r="F9" s="564"/>
      <c r="G9" s="564"/>
      <c r="H9" s="406" t="s">
        <v>1364</v>
      </c>
      <c r="I9" s="406" t="s">
        <v>35</v>
      </c>
      <c r="J9" s="406" t="s">
        <v>1364</v>
      </c>
      <c r="K9" s="406" t="s">
        <v>35</v>
      </c>
      <c r="L9" s="406" t="s">
        <v>1364</v>
      </c>
      <c r="M9" s="406" t="s">
        <v>35</v>
      </c>
      <c r="N9" s="406" t="s">
        <v>1364</v>
      </c>
      <c r="O9" s="406" t="s">
        <v>35</v>
      </c>
      <c r="P9" s="406" t="s">
        <v>1364</v>
      </c>
      <c r="Q9" s="406" t="s">
        <v>35</v>
      </c>
      <c r="R9" s="551"/>
      <c r="S9" s="551"/>
      <c r="T9" s="551"/>
      <c r="U9" s="570"/>
    </row>
    <row r="10" spans="1:42" ht="15.75" x14ac:dyDescent="0.25">
      <c r="A10" s="460"/>
      <c r="B10" s="461"/>
      <c r="C10" s="409"/>
      <c r="D10" s="409"/>
      <c r="E10" s="409"/>
      <c r="F10" s="410"/>
      <c r="G10" s="409"/>
      <c r="H10" s="411"/>
      <c r="I10" s="411"/>
      <c r="J10" s="411"/>
      <c r="K10" s="411"/>
      <c r="L10" s="411"/>
      <c r="M10" s="411"/>
      <c r="N10" s="411"/>
      <c r="O10" s="411"/>
      <c r="P10" s="411"/>
      <c r="Q10" s="411"/>
      <c r="R10" s="412"/>
      <c r="S10" s="412"/>
      <c r="T10" s="412"/>
      <c r="U10" s="413"/>
    </row>
    <row r="11" spans="1:42" s="459" customFormat="1" ht="15.75" x14ac:dyDescent="0.25">
      <c r="A11" s="560" t="s">
        <v>1675</v>
      </c>
      <c r="B11" s="624" t="s">
        <v>1679</v>
      </c>
      <c r="C11" s="454"/>
      <c r="D11" s="454"/>
      <c r="E11" s="454"/>
      <c r="F11" s="455"/>
      <c r="G11" s="454"/>
      <c r="H11" s="456"/>
      <c r="I11" s="456"/>
      <c r="J11" s="456"/>
      <c r="K11" s="456"/>
      <c r="L11" s="456"/>
      <c r="M11" s="456"/>
      <c r="N11" s="456"/>
      <c r="O11" s="456"/>
      <c r="P11" s="456"/>
      <c r="Q11" s="456"/>
      <c r="R11" s="457"/>
      <c r="S11" s="457"/>
      <c r="T11" s="457"/>
      <c r="U11" s="458"/>
    </row>
    <row r="12" spans="1:42" s="459" customFormat="1" ht="15.75" x14ac:dyDescent="0.25">
      <c r="A12" s="560"/>
      <c r="B12" s="625"/>
      <c r="C12" s="454"/>
      <c r="D12" s="454"/>
      <c r="E12" s="454"/>
      <c r="F12" s="455"/>
      <c r="G12" s="454"/>
      <c r="H12" s="456"/>
      <c r="I12" s="456"/>
      <c r="J12" s="456"/>
      <c r="K12" s="456"/>
      <c r="L12" s="456"/>
      <c r="M12" s="456"/>
      <c r="N12" s="456"/>
      <c r="O12" s="456"/>
      <c r="P12" s="456"/>
      <c r="Q12" s="456"/>
      <c r="R12" s="457"/>
      <c r="S12" s="457"/>
      <c r="T12" s="457"/>
      <c r="U12" s="458"/>
    </row>
    <row r="13" spans="1:42" s="459" customFormat="1" ht="15.75" x14ac:dyDescent="0.25">
      <c r="A13" s="560"/>
      <c r="B13" s="625"/>
      <c r="C13" s="454"/>
      <c r="D13" s="454"/>
      <c r="E13" s="454"/>
      <c r="F13" s="455"/>
      <c r="G13" s="454"/>
      <c r="H13" s="456"/>
      <c r="I13" s="456"/>
      <c r="J13" s="456"/>
      <c r="K13" s="456"/>
      <c r="L13" s="456"/>
      <c r="M13" s="456"/>
      <c r="N13" s="456"/>
      <c r="O13" s="456"/>
      <c r="P13" s="456"/>
      <c r="Q13" s="456"/>
      <c r="R13" s="457"/>
      <c r="S13" s="457"/>
      <c r="T13" s="457"/>
      <c r="U13" s="458"/>
    </row>
    <row r="14" spans="1:42" s="459" customFormat="1" ht="15.75" x14ac:dyDescent="0.25">
      <c r="A14" s="560"/>
      <c r="B14" s="625"/>
      <c r="C14" s="454"/>
      <c r="D14" s="454"/>
      <c r="E14" s="454"/>
      <c r="F14" s="455"/>
      <c r="G14" s="454"/>
      <c r="H14" s="456"/>
      <c r="I14" s="456"/>
      <c r="J14" s="456"/>
      <c r="K14" s="456"/>
      <c r="L14" s="456"/>
      <c r="M14" s="456"/>
      <c r="N14" s="456"/>
      <c r="O14" s="456"/>
      <c r="P14" s="456"/>
      <c r="Q14" s="456"/>
      <c r="R14" s="457"/>
      <c r="S14" s="457"/>
      <c r="T14" s="457"/>
      <c r="U14" s="458"/>
    </row>
    <row r="15" spans="1:42" s="459" customFormat="1" ht="15.75" x14ac:dyDescent="0.25">
      <c r="A15" s="560"/>
      <c r="B15" s="625"/>
      <c r="C15" s="454"/>
      <c r="D15" s="454"/>
      <c r="E15" s="454"/>
      <c r="F15" s="455"/>
      <c r="G15" s="454"/>
      <c r="H15" s="456"/>
      <c r="I15" s="456"/>
      <c r="J15" s="456"/>
      <c r="K15" s="456"/>
      <c r="L15" s="456"/>
      <c r="M15" s="456"/>
      <c r="N15" s="456"/>
      <c r="O15" s="456"/>
      <c r="P15" s="456"/>
      <c r="Q15" s="456"/>
      <c r="R15" s="457"/>
      <c r="S15" s="457"/>
      <c r="T15" s="457"/>
      <c r="U15" s="458"/>
    </row>
    <row r="16" spans="1:42" s="459" customFormat="1" ht="15.75" x14ac:dyDescent="0.25">
      <c r="A16" s="560"/>
      <c r="B16" s="625"/>
      <c r="C16" s="454"/>
      <c r="D16" s="454"/>
      <c r="E16" s="454"/>
      <c r="F16" s="455"/>
      <c r="G16" s="454"/>
      <c r="H16" s="456"/>
      <c r="I16" s="456"/>
      <c r="J16" s="456"/>
      <c r="K16" s="456"/>
      <c r="L16" s="456"/>
      <c r="M16" s="456"/>
      <c r="N16" s="456"/>
      <c r="O16" s="456"/>
      <c r="P16" s="456"/>
      <c r="Q16" s="456"/>
      <c r="R16" s="457"/>
      <c r="S16" s="457"/>
      <c r="T16" s="457"/>
      <c r="U16" s="458"/>
    </row>
    <row r="17" spans="1:21" s="459" customFormat="1" ht="15.75" hidden="1" x14ac:dyDescent="0.25">
      <c r="A17" s="560"/>
      <c r="B17" s="626"/>
      <c r="C17" s="454"/>
      <c r="D17" s="454"/>
      <c r="E17" s="454"/>
      <c r="F17" s="455"/>
      <c r="G17" s="454"/>
      <c r="H17" s="456"/>
      <c r="I17" s="456"/>
      <c r="J17" s="456"/>
      <c r="K17" s="456"/>
      <c r="L17" s="456"/>
      <c r="M17" s="456"/>
      <c r="N17" s="456"/>
      <c r="O17" s="456"/>
      <c r="P17" s="456"/>
      <c r="Q17" s="456"/>
      <c r="R17" s="457"/>
      <c r="S17" s="457"/>
      <c r="T17" s="457"/>
      <c r="U17" s="458"/>
    </row>
    <row r="18" spans="1:21" ht="15.75" customHeight="1" x14ac:dyDescent="0.25">
      <c r="A18" s="560"/>
      <c r="B18" s="553" t="s">
        <v>1680</v>
      </c>
      <c r="C18" s="450"/>
      <c r="D18" s="450"/>
      <c r="E18" s="450"/>
      <c r="F18" s="450"/>
      <c r="G18" s="335"/>
      <c r="H18" s="451"/>
      <c r="I18" s="452"/>
      <c r="J18" s="451"/>
      <c r="K18" s="452"/>
      <c r="L18" s="451"/>
      <c r="M18" s="452"/>
      <c r="N18" s="451"/>
      <c r="O18" s="452"/>
      <c r="P18" s="371">
        <f t="shared" ref="P18:Q22" si="0">H18+J18+L18+N18</f>
        <v>0</v>
      </c>
      <c r="Q18" s="370">
        <f t="shared" si="0"/>
        <v>0</v>
      </c>
      <c r="R18" s="335"/>
      <c r="S18" s="335"/>
      <c r="T18" s="335"/>
      <c r="U18" s="335"/>
    </row>
    <row r="19" spans="1:21" ht="15.75" x14ac:dyDescent="0.25">
      <c r="A19" s="560"/>
      <c r="B19" s="554"/>
      <c r="C19" s="450"/>
      <c r="D19" s="450"/>
      <c r="E19" s="450"/>
      <c r="F19" s="450"/>
      <c r="G19" s="335"/>
      <c r="H19" s="451"/>
      <c r="I19" s="452"/>
      <c r="J19" s="451"/>
      <c r="K19" s="452"/>
      <c r="L19" s="451"/>
      <c r="M19" s="452"/>
      <c r="N19" s="451"/>
      <c r="O19" s="452"/>
      <c r="P19" s="371">
        <f t="shared" si="0"/>
        <v>0</v>
      </c>
      <c r="Q19" s="370">
        <f t="shared" si="0"/>
        <v>0</v>
      </c>
      <c r="R19" s="335"/>
      <c r="S19" s="335"/>
      <c r="T19" s="335"/>
      <c r="U19" s="335"/>
    </row>
    <row r="20" spans="1:21" ht="15.75" x14ac:dyDescent="0.25">
      <c r="A20" s="560"/>
      <c r="B20" s="554"/>
      <c r="C20" s="450"/>
      <c r="D20" s="450"/>
      <c r="E20" s="450"/>
      <c r="F20" s="450"/>
      <c r="G20" s="335"/>
      <c r="H20" s="451"/>
      <c r="I20" s="452"/>
      <c r="J20" s="451"/>
      <c r="K20" s="452"/>
      <c r="L20" s="451"/>
      <c r="M20" s="452"/>
      <c r="N20" s="451"/>
      <c r="O20" s="452"/>
      <c r="P20" s="371">
        <f t="shared" si="0"/>
        <v>0</v>
      </c>
      <c r="Q20" s="370">
        <f t="shared" si="0"/>
        <v>0</v>
      </c>
      <c r="R20" s="335"/>
      <c r="S20" s="335"/>
      <c r="T20" s="335"/>
      <c r="U20" s="335"/>
    </row>
    <row r="21" spans="1:21" ht="15.75" x14ac:dyDescent="0.25">
      <c r="A21" s="560"/>
      <c r="B21" s="554"/>
      <c r="C21" s="450"/>
      <c r="D21" s="450"/>
      <c r="E21" s="450"/>
      <c r="F21" s="450"/>
      <c r="G21" s="335"/>
      <c r="H21" s="451"/>
      <c r="I21" s="452"/>
      <c r="J21" s="451"/>
      <c r="K21" s="452"/>
      <c r="L21" s="451"/>
      <c r="M21" s="452"/>
      <c r="N21" s="451"/>
      <c r="O21" s="452"/>
      <c r="P21" s="371">
        <f t="shared" si="0"/>
        <v>0</v>
      </c>
      <c r="Q21" s="370">
        <f t="shared" si="0"/>
        <v>0</v>
      </c>
      <c r="R21" s="335"/>
      <c r="S21" s="335"/>
      <c r="T21" s="335"/>
      <c r="U21" s="335"/>
    </row>
    <row r="22" spans="1:21" ht="15.75" x14ac:dyDescent="0.25">
      <c r="A22" s="560"/>
      <c r="B22" s="553" t="s">
        <v>1681</v>
      </c>
      <c r="C22" s="450"/>
      <c r="D22" s="450"/>
      <c r="E22" s="450"/>
      <c r="F22" s="450"/>
      <c r="G22" s="335"/>
      <c r="H22" s="451"/>
      <c r="I22" s="452"/>
      <c r="J22" s="451"/>
      <c r="K22" s="452"/>
      <c r="L22" s="451"/>
      <c r="M22" s="452"/>
      <c r="N22" s="451"/>
      <c r="O22" s="452"/>
      <c r="P22" s="371">
        <f t="shared" si="0"/>
        <v>0</v>
      </c>
      <c r="Q22" s="370">
        <f t="shared" si="0"/>
        <v>0</v>
      </c>
      <c r="R22" s="335"/>
      <c r="S22" s="335"/>
      <c r="T22" s="335"/>
      <c r="U22" s="335"/>
    </row>
    <row r="23" spans="1:21" ht="15.75" x14ac:dyDescent="0.25">
      <c r="A23" s="560"/>
      <c r="B23" s="554"/>
      <c r="C23" s="450"/>
      <c r="D23" s="450"/>
      <c r="E23" s="450"/>
      <c r="F23" s="450"/>
      <c r="G23" s="335"/>
      <c r="H23" s="451"/>
      <c r="I23" s="452"/>
      <c r="J23" s="451"/>
      <c r="K23" s="452"/>
      <c r="L23" s="451"/>
      <c r="M23" s="452"/>
      <c r="N23" s="451"/>
      <c r="O23" s="452"/>
      <c r="P23" s="371">
        <f t="shared" ref="P23:P72" si="1">H23+J23+L23+N23</f>
        <v>0</v>
      </c>
      <c r="Q23" s="370">
        <f t="shared" ref="Q23:Q72" si="2">I23+K23+M23+O23</f>
        <v>0</v>
      </c>
      <c r="R23" s="335"/>
      <c r="S23" s="335"/>
      <c r="T23" s="335"/>
      <c r="U23" s="335"/>
    </row>
    <row r="24" spans="1:21" ht="15.75" x14ac:dyDescent="0.25">
      <c r="A24" s="560"/>
      <c r="B24" s="554"/>
      <c r="C24" s="450"/>
      <c r="D24" s="450"/>
      <c r="E24" s="450"/>
      <c r="F24" s="450"/>
      <c r="G24" s="335"/>
      <c r="H24" s="451"/>
      <c r="I24" s="452"/>
      <c r="J24" s="451"/>
      <c r="K24" s="452"/>
      <c r="L24" s="451"/>
      <c r="M24" s="452"/>
      <c r="N24" s="451"/>
      <c r="O24" s="452"/>
      <c r="P24" s="371">
        <f t="shared" si="1"/>
        <v>0</v>
      </c>
      <c r="Q24" s="370">
        <f t="shared" si="2"/>
        <v>0</v>
      </c>
      <c r="R24" s="335"/>
      <c r="S24" s="335"/>
      <c r="T24" s="335"/>
      <c r="U24" s="335"/>
    </row>
    <row r="25" spans="1:21" ht="15.75" x14ac:dyDescent="0.25">
      <c r="A25" s="560"/>
      <c r="B25" s="555"/>
      <c r="C25" s="450"/>
      <c r="D25" s="450"/>
      <c r="E25" s="450"/>
      <c r="F25" s="450"/>
      <c r="G25" s="335"/>
      <c r="H25" s="451"/>
      <c r="I25" s="452"/>
      <c r="J25" s="451"/>
      <c r="K25" s="452"/>
      <c r="L25" s="451"/>
      <c r="M25" s="452"/>
      <c r="N25" s="451"/>
      <c r="O25" s="452"/>
      <c r="P25" s="371">
        <f t="shared" si="1"/>
        <v>0</v>
      </c>
      <c r="Q25" s="370">
        <f t="shared" si="2"/>
        <v>0</v>
      </c>
      <c r="R25" s="335"/>
      <c r="S25" s="335"/>
      <c r="T25" s="335"/>
      <c r="U25" s="335"/>
    </row>
    <row r="26" spans="1:21" ht="15.75" x14ac:dyDescent="0.25">
      <c r="A26" s="560"/>
      <c r="B26" s="553" t="s">
        <v>1682</v>
      </c>
      <c r="C26" s="450"/>
      <c r="D26" s="450"/>
      <c r="E26" s="450"/>
      <c r="F26" s="450"/>
      <c r="G26" s="335"/>
      <c r="H26" s="451"/>
      <c r="I26" s="452"/>
      <c r="J26" s="451"/>
      <c r="K26" s="452"/>
      <c r="L26" s="451"/>
      <c r="M26" s="452"/>
      <c r="N26" s="451"/>
      <c r="O26" s="452"/>
      <c r="P26" s="371">
        <f t="shared" si="1"/>
        <v>0</v>
      </c>
      <c r="Q26" s="370">
        <f t="shared" si="2"/>
        <v>0</v>
      </c>
      <c r="R26" s="335"/>
      <c r="S26" s="335"/>
      <c r="T26" s="335"/>
      <c r="U26" s="335"/>
    </row>
    <row r="27" spans="1:21" ht="15.75" x14ac:dyDescent="0.25">
      <c r="A27" s="560"/>
      <c r="B27" s="554"/>
      <c r="C27" s="450"/>
      <c r="D27" s="450"/>
      <c r="E27" s="450"/>
      <c r="F27" s="450"/>
      <c r="G27" s="335"/>
      <c r="H27" s="451"/>
      <c r="I27" s="452"/>
      <c r="J27" s="451"/>
      <c r="K27" s="452"/>
      <c r="L27" s="451"/>
      <c r="M27" s="452"/>
      <c r="N27" s="451"/>
      <c r="O27" s="452"/>
      <c r="P27" s="371">
        <f t="shared" si="1"/>
        <v>0</v>
      </c>
      <c r="Q27" s="370">
        <f t="shared" si="2"/>
        <v>0</v>
      </c>
      <c r="R27" s="335"/>
      <c r="S27" s="335"/>
      <c r="T27" s="335"/>
      <c r="U27" s="335"/>
    </row>
    <row r="28" spans="1:21" ht="15.75" x14ac:dyDescent="0.25">
      <c r="A28" s="560"/>
      <c r="B28" s="554"/>
      <c r="C28" s="450"/>
      <c r="D28" s="450"/>
      <c r="E28" s="450"/>
      <c r="F28" s="450"/>
      <c r="G28" s="335"/>
      <c r="H28" s="451"/>
      <c r="I28" s="452"/>
      <c r="J28" s="451"/>
      <c r="K28" s="452"/>
      <c r="L28" s="451"/>
      <c r="M28" s="452"/>
      <c r="N28" s="451"/>
      <c r="O28" s="452"/>
      <c r="P28" s="371">
        <f t="shared" si="1"/>
        <v>0</v>
      </c>
      <c r="Q28" s="370">
        <f t="shared" si="2"/>
        <v>0</v>
      </c>
      <c r="R28" s="335"/>
      <c r="S28" s="335"/>
      <c r="T28" s="335"/>
      <c r="U28" s="335"/>
    </row>
    <row r="29" spans="1:21" ht="15.75" x14ac:dyDescent="0.25">
      <c r="A29" s="560"/>
      <c r="B29" s="555"/>
      <c r="C29" s="450"/>
      <c r="D29" s="450"/>
      <c r="E29" s="450"/>
      <c r="F29" s="450"/>
      <c r="G29" s="335"/>
      <c r="H29" s="451"/>
      <c r="I29" s="452"/>
      <c r="J29" s="451"/>
      <c r="K29" s="452"/>
      <c r="L29" s="451"/>
      <c r="M29" s="452"/>
      <c r="N29" s="451"/>
      <c r="O29" s="452"/>
      <c r="P29" s="371">
        <f t="shared" si="1"/>
        <v>0</v>
      </c>
      <c r="Q29" s="370">
        <f t="shared" si="2"/>
        <v>0</v>
      </c>
      <c r="R29" s="335"/>
      <c r="S29" s="335"/>
      <c r="T29" s="335"/>
      <c r="U29" s="335"/>
    </row>
    <row r="30" spans="1:21" ht="15.75" x14ac:dyDescent="0.25">
      <c r="A30" s="560"/>
      <c r="B30" s="620" t="s">
        <v>1683</v>
      </c>
      <c r="C30" s="450"/>
      <c r="D30" s="450"/>
      <c r="E30" s="450"/>
      <c r="F30" s="450"/>
      <c r="G30" s="335"/>
      <c r="H30" s="451"/>
      <c r="I30" s="452"/>
      <c r="J30" s="451"/>
      <c r="K30" s="452"/>
      <c r="L30" s="451"/>
      <c r="M30" s="452"/>
      <c r="N30" s="451"/>
      <c r="O30" s="452"/>
      <c r="P30" s="371">
        <f t="shared" si="1"/>
        <v>0</v>
      </c>
      <c r="Q30" s="370">
        <f t="shared" si="2"/>
        <v>0</v>
      </c>
      <c r="R30" s="335"/>
      <c r="S30" s="335"/>
      <c r="T30" s="335"/>
      <c r="U30" s="335"/>
    </row>
    <row r="31" spans="1:21" ht="15.75" x14ac:dyDescent="0.25">
      <c r="A31" s="560"/>
      <c r="B31" s="620"/>
      <c r="C31" s="450"/>
      <c r="D31" s="450"/>
      <c r="E31" s="450"/>
      <c r="F31" s="450"/>
      <c r="G31" s="335"/>
      <c r="H31" s="451"/>
      <c r="I31" s="452"/>
      <c r="J31" s="451"/>
      <c r="K31" s="452"/>
      <c r="L31" s="451"/>
      <c r="M31" s="452"/>
      <c r="N31" s="451"/>
      <c r="O31" s="452"/>
      <c r="P31" s="371">
        <f t="shared" si="1"/>
        <v>0</v>
      </c>
      <c r="Q31" s="370">
        <f t="shared" si="2"/>
        <v>0</v>
      </c>
      <c r="R31" s="335"/>
      <c r="S31" s="335"/>
      <c r="T31" s="335"/>
      <c r="U31" s="335"/>
    </row>
    <row r="32" spans="1:21" ht="15.75" x14ac:dyDescent="0.25">
      <c r="A32" s="560"/>
      <c r="B32" s="620"/>
      <c r="C32" s="450"/>
      <c r="D32" s="450"/>
      <c r="E32" s="450"/>
      <c r="F32" s="450"/>
      <c r="G32" s="335"/>
      <c r="H32" s="451"/>
      <c r="I32" s="452"/>
      <c r="J32" s="451"/>
      <c r="K32" s="452"/>
      <c r="L32" s="451"/>
      <c r="M32" s="452"/>
      <c r="N32" s="451"/>
      <c r="O32" s="452"/>
      <c r="P32" s="371">
        <f t="shared" si="1"/>
        <v>0</v>
      </c>
      <c r="Q32" s="370">
        <f t="shared" si="2"/>
        <v>0</v>
      </c>
      <c r="R32" s="335"/>
      <c r="S32" s="335"/>
      <c r="T32" s="335"/>
      <c r="U32" s="335"/>
    </row>
    <row r="33" spans="1:21" ht="15.75" x14ac:dyDescent="0.25">
      <c r="A33" s="560"/>
      <c r="B33" s="620"/>
      <c r="C33" s="450"/>
      <c r="D33" s="450"/>
      <c r="E33" s="450"/>
      <c r="F33" s="450"/>
      <c r="G33" s="335"/>
      <c r="H33" s="451"/>
      <c r="I33" s="452"/>
      <c r="J33" s="451"/>
      <c r="K33" s="452"/>
      <c r="L33" s="451"/>
      <c r="M33" s="452"/>
      <c r="N33" s="451"/>
      <c r="O33" s="452"/>
      <c r="P33" s="371">
        <f t="shared" si="1"/>
        <v>0</v>
      </c>
      <c r="Q33" s="370">
        <f t="shared" si="2"/>
        <v>0</v>
      </c>
      <c r="R33" s="335"/>
      <c r="S33" s="335"/>
      <c r="T33" s="335"/>
      <c r="U33" s="335"/>
    </row>
    <row r="34" spans="1:21" ht="15.75" x14ac:dyDescent="0.25">
      <c r="A34" s="560"/>
      <c r="B34" s="620" t="s">
        <v>1684</v>
      </c>
      <c r="C34" s="450"/>
      <c r="D34" s="450"/>
      <c r="E34" s="450"/>
      <c r="F34" s="450"/>
      <c r="G34" s="335"/>
      <c r="H34" s="451"/>
      <c r="I34" s="452"/>
      <c r="J34" s="451"/>
      <c r="K34" s="452"/>
      <c r="L34" s="451"/>
      <c r="M34" s="452"/>
      <c r="N34" s="451"/>
      <c r="O34" s="452"/>
      <c r="P34" s="371">
        <f t="shared" si="1"/>
        <v>0</v>
      </c>
      <c r="Q34" s="370">
        <f t="shared" si="2"/>
        <v>0</v>
      </c>
      <c r="R34" s="335"/>
      <c r="S34" s="335"/>
      <c r="T34" s="335"/>
      <c r="U34" s="335"/>
    </row>
    <row r="35" spans="1:21" ht="15.75" x14ac:dyDescent="0.25">
      <c r="A35" s="560"/>
      <c r="B35" s="620"/>
      <c r="C35" s="450"/>
      <c r="D35" s="450"/>
      <c r="E35" s="450"/>
      <c r="F35" s="450"/>
      <c r="G35" s="335"/>
      <c r="H35" s="451"/>
      <c r="I35" s="452"/>
      <c r="J35" s="451"/>
      <c r="K35" s="452"/>
      <c r="L35" s="451"/>
      <c r="M35" s="452"/>
      <c r="N35" s="451"/>
      <c r="O35" s="452"/>
      <c r="P35" s="371">
        <f t="shared" si="1"/>
        <v>0</v>
      </c>
      <c r="Q35" s="370">
        <f t="shared" si="2"/>
        <v>0</v>
      </c>
      <c r="R35" s="335"/>
      <c r="S35" s="335"/>
      <c r="T35" s="335"/>
      <c r="U35" s="335"/>
    </row>
    <row r="36" spans="1:21" ht="15.75" x14ac:dyDescent="0.25">
      <c r="A36" s="560"/>
      <c r="B36" s="620"/>
      <c r="C36" s="450"/>
      <c r="D36" s="450"/>
      <c r="E36" s="450"/>
      <c r="F36" s="450"/>
      <c r="G36" s="335"/>
      <c r="H36" s="451"/>
      <c r="I36" s="452"/>
      <c r="J36" s="451"/>
      <c r="K36" s="452"/>
      <c r="L36" s="451"/>
      <c r="M36" s="452"/>
      <c r="N36" s="451"/>
      <c r="O36" s="452"/>
      <c r="P36" s="371">
        <f t="shared" si="1"/>
        <v>0</v>
      </c>
      <c r="Q36" s="370">
        <f t="shared" si="2"/>
        <v>0</v>
      </c>
      <c r="R36" s="335"/>
      <c r="S36" s="335"/>
      <c r="T36" s="335"/>
      <c r="U36" s="335"/>
    </row>
    <row r="37" spans="1:21" ht="15.75" x14ac:dyDescent="0.25">
      <c r="A37" s="561"/>
      <c r="B37" s="620"/>
      <c r="C37" s="450"/>
      <c r="D37" s="450"/>
      <c r="E37" s="450"/>
      <c r="F37" s="450"/>
      <c r="G37" s="335"/>
      <c r="H37" s="451"/>
      <c r="I37" s="452"/>
      <c r="J37" s="451"/>
      <c r="K37" s="452"/>
      <c r="L37" s="451"/>
      <c r="M37" s="452"/>
      <c r="N37" s="451"/>
      <c r="O37" s="452"/>
      <c r="P37" s="371">
        <f t="shared" si="1"/>
        <v>0</v>
      </c>
      <c r="Q37" s="370">
        <f t="shared" si="2"/>
        <v>0</v>
      </c>
      <c r="R37" s="335"/>
      <c r="S37" s="335"/>
      <c r="T37" s="335"/>
      <c r="U37" s="335"/>
    </row>
    <row r="38" spans="1:21" ht="15.75" customHeight="1" x14ac:dyDescent="0.25">
      <c r="A38" s="620" t="s">
        <v>1676</v>
      </c>
      <c r="B38" s="553" t="s">
        <v>1685</v>
      </c>
      <c r="C38" s="450"/>
      <c r="D38" s="450"/>
      <c r="E38" s="450"/>
      <c r="F38" s="450"/>
      <c r="G38" s="335"/>
      <c r="H38" s="451"/>
      <c r="I38" s="452"/>
      <c r="J38" s="451"/>
      <c r="K38" s="452"/>
      <c r="L38" s="451"/>
      <c r="M38" s="452"/>
      <c r="N38" s="451"/>
      <c r="O38" s="452"/>
      <c r="P38" s="371">
        <f t="shared" si="1"/>
        <v>0</v>
      </c>
      <c r="Q38" s="370">
        <f t="shared" si="2"/>
        <v>0</v>
      </c>
      <c r="R38" s="335"/>
      <c r="S38" s="335"/>
      <c r="T38" s="335"/>
      <c r="U38" s="335"/>
    </row>
    <row r="39" spans="1:21" ht="15.75" x14ac:dyDescent="0.25">
      <c r="A39" s="620"/>
      <c r="B39" s="554"/>
      <c r="C39" s="450"/>
      <c r="D39" s="450"/>
      <c r="E39" s="450"/>
      <c r="F39" s="450"/>
      <c r="G39" s="335"/>
      <c r="H39" s="451"/>
      <c r="I39" s="452"/>
      <c r="J39" s="451"/>
      <c r="K39" s="452"/>
      <c r="L39" s="451"/>
      <c r="M39" s="452"/>
      <c r="N39" s="451"/>
      <c r="O39" s="452"/>
      <c r="P39" s="371">
        <f t="shared" si="1"/>
        <v>0</v>
      </c>
      <c r="Q39" s="370">
        <f t="shared" si="2"/>
        <v>0</v>
      </c>
      <c r="R39" s="335"/>
      <c r="S39" s="335"/>
      <c r="T39" s="335"/>
      <c r="U39" s="335"/>
    </row>
    <row r="40" spans="1:21" ht="15.75" x14ac:dyDescent="0.25">
      <c r="A40" s="620"/>
      <c r="B40" s="554"/>
      <c r="C40" s="450"/>
      <c r="D40" s="450"/>
      <c r="E40" s="450"/>
      <c r="F40" s="450"/>
      <c r="G40" s="335"/>
      <c r="H40" s="451"/>
      <c r="I40" s="452"/>
      <c r="J40" s="451"/>
      <c r="K40" s="452"/>
      <c r="L40" s="451"/>
      <c r="M40" s="452"/>
      <c r="N40" s="451"/>
      <c r="O40" s="452"/>
      <c r="P40" s="371">
        <f t="shared" si="1"/>
        <v>0</v>
      </c>
      <c r="Q40" s="370">
        <f t="shared" si="2"/>
        <v>0</v>
      </c>
      <c r="R40" s="335"/>
      <c r="S40" s="335"/>
      <c r="T40" s="335"/>
      <c r="U40" s="335"/>
    </row>
    <row r="41" spans="1:21" ht="15.75" x14ac:dyDescent="0.25">
      <c r="A41" s="620"/>
      <c r="B41" s="555"/>
      <c r="C41" s="450"/>
      <c r="D41" s="450"/>
      <c r="E41" s="450"/>
      <c r="F41" s="450"/>
      <c r="G41" s="335"/>
      <c r="H41" s="451"/>
      <c r="I41" s="452"/>
      <c r="J41" s="451"/>
      <c r="K41" s="452"/>
      <c r="L41" s="451"/>
      <c r="M41" s="452"/>
      <c r="N41" s="451"/>
      <c r="O41" s="452"/>
      <c r="P41" s="371">
        <f t="shared" si="1"/>
        <v>0</v>
      </c>
      <c r="Q41" s="370">
        <f t="shared" si="2"/>
        <v>0</v>
      </c>
      <c r="R41" s="335"/>
      <c r="S41" s="335"/>
      <c r="T41" s="335"/>
      <c r="U41" s="335"/>
    </row>
    <row r="42" spans="1:21" ht="15.75" x14ac:dyDescent="0.25">
      <c r="A42" s="620"/>
      <c r="B42" s="553" t="s">
        <v>1686</v>
      </c>
      <c r="C42" s="450"/>
      <c r="D42" s="450"/>
      <c r="E42" s="450"/>
      <c r="F42" s="450"/>
      <c r="G42" s="335"/>
      <c r="H42" s="451"/>
      <c r="I42" s="452"/>
      <c r="J42" s="451"/>
      <c r="K42" s="452"/>
      <c r="L42" s="451"/>
      <c r="M42" s="452"/>
      <c r="N42" s="451"/>
      <c r="O42" s="452"/>
      <c r="P42" s="371">
        <f t="shared" si="1"/>
        <v>0</v>
      </c>
      <c r="Q42" s="370">
        <f t="shared" si="2"/>
        <v>0</v>
      </c>
      <c r="R42" s="335"/>
      <c r="S42" s="335"/>
      <c r="T42" s="335"/>
      <c r="U42" s="335"/>
    </row>
    <row r="43" spans="1:21" ht="15.75" x14ac:dyDescent="0.25">
      <c r="A43" s="620"/>
      <c r="B43" s="554"/>
      <c r="C43" s="450"/>
      <c r="D43" s="450"/>
      <c r="E43" s="450"/>
      <c r="F43" s="450"/>
      <c r="G43" s="335"/>
      <c r="H43" s="451"/>
      <c r="I43" s="452"/>
      <c r="J43" s="451"/>
      <c r="K43" s="452"/>
      <c r="L43" s="451"/>
      <c r="M43" s="452"/>
      <c r="N43" s="451"/>
      <c r="O43" s="452"/>
      <c r="P43" s="371">
        <f t="shared" si="1"/>
        <v>0</v>
      </c>
      <c r="Q43" s="370">
        <f t="shared" si="2"/>
        <v>0</v>
      </c>
      <c r="R43" s="335"/>
      <c r="S43" s="335"/>
      <c r="T43" s="335"/>
      <c r="U43" s="335"/>
    </row>
    <row r="44" spans="1:21" ht="15.75" x14ac:dyDescent="0.25">
      <c r="A44" s="620"/>
      <c r="B44" s="554"/>
      <c r="C44" s="450"/>
      <c r="D44" s="450"/>
      <c r="E44" s="450"/>
      <c r="F44" s="450"/>
      <c r="G44" s="335"/>
      <c r="H44" s="451"/>
      <c r="I44" s="452"/>
      <c r="J44" s="451"/>
      <c r="K44" s="452"/>
      <c r="L44" s="451"/>
      <c r="M44" s="452"/>
      <c r="N44" s="451"/>
      <c r="O44" s="452"/>
      <c r="P44" s="371">
        <f t="shared" si="1"/>
        <v>0</v>
      </c>
      <c r="Q44" s="370">
        <f t="shared" si="2"/>
        <v>0</v>
      </c>
      <c r="R44" s="335"/>
      <c r="S44" s="335"/>
      <c r="T44" s="335"/>
      <c r="U44" s="335"/>
    </row>
    <row r="45" spans="1:21" ht="15.75" x14ac:dyDescent="0.25">
      <c r="A45" s="620"/>
      <c r="B45" s="555"/>
      <c r="C45" s="450"/>
      <c r="D45" s="450"/>
      <c r="E45" s="450"/>
      <c r="F45" s="450"/>
      <c r="G45" s="335"/>
      <c r="H45" s="451"/>
      <c r="I45" s="452"/>
      <c r="J45" s="451"/>
      <c r="K45" s="452"/>
      <c r="L45" s="451"/>
      <c r="M45" s="452"/>
      <c r="N45" s="451"/>
      <c r="O45" s="452"/>
      <c r="P45" s="371">
        <f t="shared" si="1"/>
        <v>0</v>
      </c>
      <c r="Q45" s="370">
        <f t="shared" si="2"/>
        <v>0</v>
      </c>
      <c r="R45" s="335"/>
      <c r="S45" s="335"/>
      <c r="T45" s="335"/>
      <c r="U45" s="335"/>
    </row>
    <row r="46" spans="1:21" ht="15.75" x14ac:dyDescent="0.25">
      <c r="A46" s="553" t="s">
        <v>1677</v>
      </c>
      <c r="B46" s="620" t="s">
        <v>1687</v>
      </c>
      <c r="C46" s="450"/>
      <c r="D46" s="450"/>
      <c r="E46" s="450"/>
      <c r="F46" s="450"/>
      <c r="G46" s="335"/>
      <c r="H46" s="451"/>
      <c r="I46" s="452"/>
      <c r="J46" s="451"/>
      <c r="K46" s="452"/>
      <c r="L46" s="451"/>
      <c r="M46" s="452"/>
      <c r="N46" s="451"/>
      <c r="O46" s="452"/>
      <c r="P46" s="371">
        <f t="shared" si="1"/>
        <v>0</v>
      </c>
      <c r="Q46" s="370">
        <f t="shared" si="2"/>
        <v>0</v>
      </c>
      <c r="R46" s="335"/>
      <c r="S46" s="335"/>
      <c r="T46" s="335"/>
      <c r="U46" s="335"/>
    </row>
    <row r="47" spans="1:21" ht="15.75" x14ac:dyDescent="0.25">
      <c r="A47" s="554"/>
      <c r="B47" s="620"/>
      <c r="C47" s="450"/>
      <c r="D47" s="450"/>
      <c r="E47" s="450"/>
      <c r="F47" s="450"/>
      <c r="G47" s="335"/>
      <c r="H47" s="451"/>
      <c r="I47" s="452"/>
      <c r="J47" s="451"/>
      <c r="K47" s="452"/>
      <c r="L47" s="451"/>
      <c r="M47" s="452"/>
      <c r="N47" s="451"/>
      <c r="O47" s="452"/>
      <c r="P47" s="371">
        <f t="shared" si="1"/>
        <v>0</v>
      </c>
      <c r="Q47" s="370">
        <f t="shared" si="2"/>
        <v>0</v>
      </c>
      <c r="R47" s="335"/>
      <c r="S47" s="335"/>
      <c r="T47" s="335"/>
      <c r="U47" s="335"/>
    </row>
    <row r="48" spans="1:21" ht="15.75" x14ac:dyDescent="0.25">
      <c r="A48" s="554"/>
      <c r="B48" s="620"/>
      <c r="C48" s="450"/>
      <c r="D48" s="450"/>
      <c r="E48" s="450"/>
      <c r="F48" s="450"/>
      <c r="G48" s="335"/>
      <c r="H48" s="451"/>
      <c r="I48" s="452"/>
      <c r="J48" s="451"/>
      <c r="K48" s="452"/>
      <c r="L48" s="451"/>
      <c r="M48" s="452"/>
      <c r="N48" s="451"/>
      <c r="O48" s="452"/>
      <c r="P48" s="371">
        <f t="shared" si="1"/>
        <v>0</v>
      </c>
      <c r="Q48" s="370">
        <f t="shared" si="2"/>
        <v>0</v>
      </c>
      <c r="R48" s="335"/>
      <c r="S48" s="335"/>
      <c r="T48" s="335"/>
      <c r="U48" s="335"/>
    </row>
    <row r="49" spans="1:21" ht="15.75" x14ac:dyDescent="0.25">
      <c r="A49" s="554"/>
      <c r="B49" s="620"/>
      <c r="C49" s="450"/>
      <c r="D49" s="450"/>
      <c r="E49" s="450"/>
      <c r="F49" s="450"/>
      <c r="G49" s="335"/>
      <c r="H49" s="451"/>
      <c r="I49" s="452"/>
      <c r="J49" s="451"/>
      <c r="K49" s="452"/>
      <c r="L49" s="451"/>
      <c r="M49" s="452"/>
      <c r="N49" s="451"/>
      <c r="O49" s="452"/>
      <c r="P49" s="371">
        <f t="shared" si="1"/>
        <v>0</v>
      </c>
      <c r="Q49" s="370">
        <f t="shared" si="2"/>
        <v>0</v>
      </c>
      <c r="R49" s="335"/>
      <c r="S49" s="335"/>
      <c r="T49" s="335"/>
      <c r="U49" s="335"/>
    </row>
    <row r="50" spans="1:21" ht="15.75" x14ac:dyDescent="0.25">
      <c r="A50" s="554"/>
      <c r="B50" s="620" t="s">
        <v>1688</v>
      </c>
      <c r="C50" s="450"/>
      <c r="D50" s="450"/>
      <c r="E50" s="450"/>
      <c r="F50" s="450"/>
      <c r="G50" s="335"/>
      <c r="H50" s="451"/>
      <c r="I50" s="452"/>
      <c r="J50" s="451"/>
      <c r="K50" s="452"/>
      <c r="L50" s="451"/>
      <c r="M50" s="452"/>
      <c r="N50" s="451"/>
      <c r="O50" s="452"/>
      <c r="P50" s="371">
        <f t="shared" si="1"/>
        <v>0</v>
      </c>
      <c r="Q50" s="370">
        <f t="shared" si="2"/>
        <v>0</v>
      </c>
      <c r="R50" s="335"/>
      <c r="S50" s="335"/>
      <c r="T50" s="335"/>
      <c r="U50" s="335"/>
    </row>
    <row r="51" spans="1:21" ht="15.75" x14ac:dyDescent="0.25">
      <c r="A51" s="554"/>
      <c r="B51" s="620"/>
      <c r="C51" s="450"/>
      <c r="D51" s="450"/>
      <c r="E51" s="450"/>
      <c r="F51" s="450"/>
      <c r="G51" s="335"/>
      <c r="H51" s="451"/>
      <c r="I51" s="452"/>
      <c r="J51" s="451"/>
      <c r="K51" s="452"/>
      <c r="L51" s="451"/>
      <c r="M51" s="452"/>
      <c r="N51" s="451"/>
      <c r="O51" s="452"/>
      <c r="P51" s="371">
        <f t="shared" si="1"/>
        <v>0</v>
      </c>
      <c r="Q51" s="370">
        <f t="shared" si="2"/>
        <v>0</v>
      </c>
      <c r="R51" s="335"/>
      <c r="S51" s="335"/>
      <c r="T51" s="335"/>
      <c r="U51" s="335"/>
    </row>
    <row r="52" spans="1:21" ht="15.75" x14ac:dyDescent="0.25">
      <c r="A52" s="554"/>
      <c r="B52" s="620"/>
      <c r="C52" s="450"/>
      <c r="D52" s="450"/>
      <c r="E52" s="450"/>
      <c r="F52" s="450"/>
      <c r="G52" s="335"/>
      <c r="H52" s="451"/>
      <c r="I52" s="452"/>
      <c r="J52" s="451"/>
      <c r="K52" s="452"/>
      <c r="L52" s="451"/>
      <c r="M52" s="452"/>
      <c r="N52" s="451"/>
      <c r="O52" s="452"/>
      <c r="P52" s="371">
        <f t="shared" si="1"/>
        <v>0</v>
      </c>
      <c r="Q52" s="370">
        <f t="shared" si="2"/>
        <v>0</v>
      </c>
      <c r="R52" s="335"/>
      <c r="S52" s="335"/>
      <c r="T52" s="335"/>
      <c r="U52" s="335"/>
    </row>
    <row r="53" spans="1:21" ht="15.75" x14ac:dyDescent="0.25">
      <c r="A53" s="554"/>
      <c r="B53" s="620"/>
      <c r="C53" s="450"/>
      <c r="D53" s="450"/>
      <c r="E53" s="450"/>
      <c r="F53" s="450"/>
      <c r="G53" s="335"/>
      <c r="H53" s="451"/>
      <c r="I53" s="452"/>
      <c r="J53" s="451"/>
      <c r="K53" s="452"/>
      <c r="L53" s="451"/>
      <c r="M53" s="452"/>
      <c r="N53" s="451"/>
      <c r="O53" s="452"/>
      <c r="P53" s="371">
        <f t="shared" si="1"/>
        <v>0</v>
      </c>
      <c r="Q53" s="370">
        <f t="shared" si="2"/>
        <v>0</v>
      </c>
      <c r="R53" s="335"/>
      <c r="S53" s="335"/>
      <c r="T53" s="335"/>
      <c r="U53" s="335"/>
    </row>
    <row r="54" spans="1:21" ht="15.75" x14ac:dyDescent="0.25">
      <c r="A54" s="554"/>
      <c r="B54" s="553" t="s">
        <v>1689</v>
      </c>
      <c r="C54" s="450"/>
      <c r="D54" s="450"/>
      <c r="E54" s="450"/>
      <c r="F54" s="450"/>
      <c r="G54" s="335"/>
      <c r="H54" s="451"/>
      <c r="I54" s="452"/>
      <c r="J54" s="451"/>
      <c r="K54" s="452"/>
      <c r="L54" s="451"/>
      <c r="M54" s="452"/>
      <c r="N54" s="451"/>
      <c r="O54" s="452"/>
      <c r="P54" s="371">
        <f t="shared" si="1"/>
        <v>0</v>
      </c>
      <c r="Q54" s="370">
        <f t="shared" si="2"/>
        <v>0</v>
      </c>
      <c r="R54" s="335"/>
      <c r="S54" s="335"/>
      <c r="T54" s="335"/>
      <c r="U54" s="335"/>
    </row>
    <row r="55" spans="1:21" ht="15.75" x14ac:dyDescent="0.25">
      <c r="A55" s="554"/>
      <c r="B55" s="554"/>
      <c r="C55" s="450"/>
      <c r="D55" s="450"/>
      <c r="E55" s="450"/>
      <c r="F55" s="450"/>
      <c r="G55" s="335"/>
      <c r="H55" s="451"/>
      <c r="I55" s="452"/>
      <c r="J55" s="451"/>
      <c r="K55" s="452"/>
      <c r="L55" s="451"/>
      <c r="M55" s="452"/>
      <c r="N55" s="451"/>
      <c r="O55" s="452"/>
      <c r="P55" s="371">
        <f t="shared" si="1"/>
        <v>0</v>
      </c>
      <c r="Q55" s="370">
        <f t="shared" si="2"/>
        <v>0</v>
      </c>
      <c r="R55" s="335"/>
      <c r="S55" s="335"/>
      <c r="T55" s="335"/>
      <c r="U55" s="335"/>
    </row>
    <row r="56" spans="1:21" ht="15.75" x14ac:dyDescent="0.25">
      <c r="A56" s="554"/>
      <c r="B56" s="554"/>
      <c r="C56" s="450"/>
      <c r="D56" s="450"/>
      <c r="E56" s="450"/>
      <c r="F56" s="450"/>
      <c r="G56" s="335"/>
      <c r="H56" s="451"/>
      <c r="I56" s="452"/>
      <c r="J56" s="451"/>
      <c r="K56" s="452"/>
      <c r="L56" s="451"/>
      <c r="M56" s="452"/>
      <c r="N56" s="451"/>
      <c r="O56" s="452"/>
      <c r="P56" s="371">
        <f t="shared" si="1"/>
        <v>0</v>
      </c>
      <c r="Q56" s="370">
        <f t="shared" si="2"/>
        <v>0</v>
      </c>
      <c r="R56" s="335"/>
      <c r="S56" s="335"/>
      <c r="T56" s="335"/>
      <c r="U56" s="335"/>
    </row>
    <row r="57" spans="1:21" ht="15.75" x14ac:dyDescent="0.25">
      <c r="A57" s="555"/>
      <c r="B57" s="555"/>
      <c r="C57" s="450"/>
      <c r="D57" s="450"/>
      <c r="E57" s="450"/>
      <c r="F57" s="450"/>
      <c r="G57" s="335"/>
      <c r="H57" s="451"/>
      <c r="I57" s="452"/>
      <c r="J57" s="451"/>
      <c r="K57" s="452"/>
      <c r="L57" s="451"/>
      <c r="M57" s="452"/>
      <c r="N57" s="451"/>
      <c r="O57" s="452"/>
      <c r="P57" s="371">
        <f t="shared" si="1"/>
        <v>0</v>
      </c>
      <c r="Q57" s="370">
        <f t="shared" si="2"/>
        <v>0</v>
      </c>
      <c r="R57" s="335"/>
      <c r="S57" s="335"/>
      <c r="T57" s="335"/>
      <c r="U57" s="335"/>
    </row>
    <row r="58" spans="1:21" ht="15.75" x14ac:dyDescent="0.25">
      <c r="A58" s="553" t="s">
        <v>1678</v>
      </c>
      <c r="B58" s="553" t="s">
        <v>1690</v>
      </c>
      <c r="C58" s="450"/>
      <c r="D58" s="450"/>
      <c r="E58" s="450"/>
      <c r="F58" s="450"/>
      <c r="G58" s="335"/>
      <c r="H58" s="451"/>
      <c r="I58" s="452"/>
      <c r="J58" s="451"/>
      <c r="K58" s="452"/>
      <c r="L58" s="451"/>
      <c r="M58" s="452"/>
      <c r="N58" s="451"/>
      <c r="O58" s="452"/>
      <c r="P58" s="371">
        <f t="shared" si="1"/>
        <v>0</v>
      </c>
      <c r="Q58" s="370">
        <f t="shared" si="2"/>
        <v>0</v>
      </c>
      <c r="R58" s="335"/>
      <c r="S58" s="335"/>
      <c r="T58" s="335"/>
      <c r="U58" s="335"/>
    </row>
    <row r="59" spans="1:21" ht="15.75" x14ac:dyDescent="0.25">
      <c r="A59" s="554"/>
      <c r="B59" s="554"/>
      <c r="C59" s="450"/>
      <c r="D59" s="450"/>
      <c r="E59" s="450"/>
      <c r="F59" s="450"/>
      <c r="G59" s="335"/>
      <c r="H59" s="451"/>
      <c r="I59" s="452"/>
      <c r="J59" s="451"/>
      <c r="K59" s="452"/>
      <c r="L59" s="451"/>
      <c r="M59" s="452"/>
      <c r="N59" s="451"/>
      <c r="O59" s="452"/>
      <c r="P59" s="371">
        <f t="shared" si="1"/>
        <v>0</v>
      </c>
      <c r="Q59" s="370">
        <f t="shared" si="2"/>
        <v>0</v>
      </c>
      <c r="R59" s="335"/>
      <c r="S59" s="335"/>
      <c r="T59" s="335"/>
      <c r="U59" s="335"/>
    </row>
    <row r="60" spans="1:21" ht="15.75" x14ac:dyDescent="0.25">
      <c r="A60" s="554"/>
      <c r="B60" s="554"/>
      <c r="C60" s="450"/>
      <c r="D60" s="450"/>
      <c r="E60" s="450"/>
      <c r="F60" s="450"/>
      <c r="G60" s="335"/>
      <c r="H60" s="451"/>
      <c r="I60" s="452"/>
      <c r="J60" s="451"/>
      <c r="K60" s="452"/>
      <c r="L60" s="451"/>
      <c r="M60" s="452"/>
      <c r="N60" s="451"/>
      <c r="O60" s="452"/>
      <c r="P60" s="371">
        <f t="shared" si="1"/>
        <v>0</v>
      </c>
      <c r="Q60" s="370">
        <f t="shared" si="2"/>
        <v>0</v>
      </c>
      <c r="R60" s="335"/>
      <c r="S60" s="335"/>
      <c r="T60" s="335"/>
      <c r="U60" s="335"/>
    </row>
    <row r="61" spans="1:21" ht="15.75" x14ac:dyDescent="0.25">
      <c r="A61" s="554"/>
      <c r="B61" s="555"/>
      <c r="C61" s="450"/>
      <c r="D61" s="450"/>
      <c r="E61" s="450"/>
      <c r="F61" s="450"/>
      <c r="G61" s="335"/>
      <c r="H61" s="451"/>
      <c r="I61" s="452"/>
      <c r="J61" s="451"/>
      <c r="K61" s="452"/>
      <c r="L61" s="451"/>
      <c r="M61" s="452"/>
      <c r="N61" s="451"/>
      <c r="O61" s="452"/>
      <c r="P61" s="371">
        <f t="shared" si="1"/>
        <v>0</v>
      </c>
      <c r="Q61" s="370">
        <f t="shared" si="2"/>
        <v>0</v>
      </c>
      <c r="R61" s="335"/>
      <c r="S61" s="335"/>
      <c r="T61" s="335"/>
      <c r="U61" s="335"/>
    </row>
    <row r="62" spans="1:21" ht="15.75" x14ac:dyDescent="0.25">
      <c r="A62" s="554"/>
      <c r="B62" s="553" t="s">
        <v>1691</v>
      </c>
      <c r="C62" s="450"/>
      <c r="D62" s="450"/>
      <c r="E62" s="450"/>
      <c r="F62" s="450"/>
      <c r="G62" s="335"/>
      <c r="H62" s="451"/>
      <c r="I62" s="452"/>
      <c r="J62" s="451"/>
      <c r="K62" s="452"/>
      <c r="L62" s="451"/>
      <c r="M62" s="452"/>
      <c r="N62" s="451"/>
      <c r="O62" s="452"/>
      <c r="P62" s="371">
        <f t="shared" si="1"/>
        <v>0</v>
      </c>
      <c r="Q62" s="370">
        <f t="shared" si="2"/>
        <v>0</v>
      </c>
      <c r="R62" s="335"/>
      <c r="S62" s="335"/>
      <c r="T62" s="335"/>
      <c r="U62" s="335"/>
    </row>
    <row r="63" spans="1:21" ht="15.75" x14ac:dyDescent="0.25">
      <c r="A63" s="554"/>
      <c r="B63" s="554"/>
      <c r="C63" s="450"/>
      <c r="D63" s="450"/>
      <c r="E63" s="450"/>
      <c r="F63" s="450"/>
      <c r="G63" s="335"/>
      <c r="H63" s="451"/>
      <c r="I63" s="452"/>
      <c r="J63" s="451"/>
      <c r="K63" s="452"/>
      <c r="L63" s="451"/>
      <c r="M63" s="452"/>
      <c r="N63" s="451"/>
      <c r="O63" s="452"/>
      <c r="P63" s="371">
        <f t="shared" si="1"/>
        <v>0</v>
      </c>
      <c r="Q63" s="370">
        <f t="shared" si="2"/>
        <v>0</v>
      </c>
      <c r="R63" s="335"/>
      <c r="S63" s="335"/>
      <c r="T63" s="335"/>
      <c r="U63" s="335"/>
    </row>
    <row r="64" spans="1:21" ht="15.75" x14ac:dyDescent="0.25">
      <c r="A64" s="554"/>
      <c r="B64" s="554"/>
      <c r="C64" s="450"/>
      <c r="D64" s="450"/>
      <c r="E64" s="450"/>
      <c r="F64" s="450"/>
      <c r="G64" s="335"/>
      <c r="H64" s="451"/>
      <c r="I64" s="452"/>
      <c r="J64" s="451"/>
      <c r="K64" s="452"/>
      <c r="L64" s="451"/>
      <c r="M64" s="452"/>
      <c r="N64" s="451"/>
      <c r="O64" s="452"/>
      <c r="P64" s="371">
        <f t="shared" si="1"/>
        <v>0</v>
      </c>
      <c r="Q64" s="370">
        <f t="shared" si="2"/>
        <v>0</v>
      </c>
      <c r="R64" s="335"/>
      <c r="S64" s="335"/>
      <c r="T64" s="335"/>
      <c r="U64" s="335"/>
    </row>
    <row r="65" spans="1:21" ht="15.75" x14ac:dyDescent="0.25">
      <c r="A65" s="554"/>
      <c r="B65" s="555"/>
      <c r="C65" s="450"/>
      <c r="D65" s="450"/>
      <c r="E65" s="450"/>
      <c r="F65" s="450"/>
      <c r="G65" s="335"/>
      <c r="H65" s="451"/>
      <c r="I65" s="452"/>
      <c r="J65" s="451"/>
      <c r="K65" s="452"/>
      <c r="L65" s="451"/>
      <c r="M65" s="452"/>
      <c r="N65" s="451"/>
      <c r="O65" s="452"/>
      <c r="P65" s="371">
        <f t="shared" si="1"/>
        <v>0</v>
      </c>
      <c r="Q65" s="370">
        <f t="shared" si="2"/>
        <v>0</v>
      </c>
      <c r="R65" s="335"/>
      <c r="S65" s="335"/>
      <c r="T65" s="335"/>
      <c r="U65" s="335"/>
    </row>
    <row r="66" spans="1:21" ht="15.75" x14ac:dyDescent="0.25">
      <c r="A66" s="554"/>
      <c r="B66" s="553" t="s">
        <v>1692</v>
      </c>
      <c r="C66" s="450"/>
      <c r="D66" s="450"/>
      <c r="E66" s="450"/>
      <c r="F66" s="450"/>
      <c r="G66" s="335"/>
      <c r="H66" s="451"/>
      <c r="I66" s="452"/>
      <c r="J66" s="451"/>
      <c r="K66" s="452"/>
      <c r="L66" s="451"/>
      <c r="M66" s="452"/>
      <c r="N66" s="451"/>
      <c r="O66" s="452"/>
      <c r="P66" s="371">
        <f t="shared" si="1"/>
        <v>0</v>
      </c>
      <c r="Q66" s="370">
        <f t="shared" si="2"/>
        <v>0</v>
      </c>
      <c r="R66" s="335"/>
      <c r="S66" s="335"/>
      <c r="T66" s="335"/>
      <c r="U66" s="335"/>
    </row>
    <row r="67" spans="1:21" ht="15.75" x14ac:dyDescent="0.25">
      <c r="A67" s="554"/>
      <c r="B67" s="554"/>
      <c r="C67" s="450"/>
      <c r="D67" s="450"/>
      <c r="E67" s="450"/>
      <c r="F67" s="450"/>
      <c r="G67" s="335"/>
      <c r="H67" s="451"/>
      <c r="I67" s="452"/>
      <c r="J67" s="451"/>
      <c r="K67" s="452"/>
      <c r="L67" s="451"/>
      <c r="M67" s="452"/>
      <c r="N67" s="451"/>
      <c r="O67" s="452"/>
      <c r="P67" s="371">
        <f t="shared" si="1"/>
        <v>0</v>
      </c>
      <c r="Q67" s="370">
        <f t="shared" si="2"/>
        <v>0</v>
      </c>
      <c r="R67" s="335"/>
      <c r="S67" s="335"/>
      <c r="T67" s="335"/>
      <c r="U67" s="335"/>
    </row>
    <row r="68" spans="1:21" ht="15.75" x14ac:dyDescent="0.25">
      <c r="A68" s="554"/>
      <c r="B68" s="554"/>
      <c r="C68" s="450"/>
      <c r="D68" s="450"/>
      <c r="E68" s="450"/>
      <c r="F68" s="450"/>
      <c r="G68" s="335"/>
      <c r="H68" s="451"/>
      <c r="I68" s="452"/>
      <c r="J68" s="451"/>
      <c r="K68" s="452"/>
      <c r="L68" s="451"/>
      <c r="M68" s="452"/>
      <c r="N68" s="451"/>
      <c r="O68" s="452"/>
      <c r="P68" s="371">
        <f t="shared" si="1"/>
        <v>0</v>
      </c>
      <c r="Q68" s="370">
        <f t="shared" si="2"/>
        <v>0</v>
      </c>
      <c r="R68" s="335"/>
      <c r="S68" s="335"/>
      <c r="T68" s="335"/>
      <c r="U68" s="335"/>
    </row>
    <row r="69" spans="1:21" ht="15.75" x14ac:dyDescent="0.25">
      <c r="A69" s="554"/>
      <c r="B69" s="555"/>
      <c r="C69" s="450"/>
      <c r="D69" s="450"/>
      <c r="E69" s="450"/>
      <c r="F69" s="450"/>
      <c r="G69" s="335"/>
      <c r="H69" s="451"/>
      <c r="I69" s="452"/>
      <c r="J69" s="451"/>
      <c r="K69" s="452"/>
      <c r="L69" s="451"/>
      <c r="M69" s="452"/>
      <c r="N69" s="451"/>
      <c r="O69" s="452"/>
      <c r="P69" s="371">
        <f t="shared" si="1"/>
        <v>0</v>
      </c>
      <c r="Q69" s="370">
        <f t="shared" si="2"/>
        <v>0</v>
      </c>
      <c r="R69" s="335"/>
      <c r="S69" s="335"/>
      <c r="T69" s="335"/>
      <c r="U69" s="335"/>
    </row>
    <row r="70" spans="1:21" ht="15.75" x14ac:dyDescent="0.25">
      <c r="A70" s="554"/>
      <c r="B70" s="553" t="s">
        <v>1693</v>
      </c>
      <c r="C70" s="450"/>
      <c r="D70" s="450"/>
      <c r="E70" s="450"/>
      <c r="F70" s="450"/>
      <c r="G70" s="335"/>
      <c r="H70" s="451"/>
      <c r="I70" s="452"/>
      <c r="J70" s="451"/>
      <c r="K70" s="452"/>
      <c r="L70" s="451"/>
      <c r="M70" s="452"/>
      <c r="N70" s="451"/>
      <c r="O70" s="452"/>
      <c r="P70" s="371">
        <f t="shared" si="1"/>
        <v>0</v>
      </c>
      <c r="Q70" s="370">
        <f t="shared" si="2"/>
        <v>0</v>
      </c>
      <c r="R70" s="335"/>
      <c r="S70" s="335"/>
      <c r="T70" s="335"/>
      <c r="U70" s="335"/>
    </row>
    <row r="71" spans="1:21" ht="15.75" x14ac:dyDescent="0.25">
      <c r="A71" s="554"/>
      <c r="B71" s="554"/>
      <c r="C71" s="450"/>
      <c r="D71" s="450"/>
      <c r="E71" s="450"/>
      <c r="F71" s="450"/>
      <c r="G71" s="335"/>
      <c r="H71" s="451"/>
      <c r="I71" s="452"/>
      <c r="J71" s="451"/>
      <c r="K71" s="452"/>
      <c r="L71" s="451"/>
      <c r="M71" s="452"/>
      <c r="N71" s="451"/>
      <c r="O71" s="452"/>
      <c r="P71" s="371">
        <f t="shared" si="1"/>
        <v>0</v>
      </c>
      <c r="Q71" s="370">
        <f t="shared" si="2"/>
        <v>0</v>
      </c>
      <c r="R71" s="335"/>
      <c r="S71" s="335"/>
      <c r="T71" s="335"/>
      <c r="U71" s="335"/>
    </row>
    <row r="72" spans="1:21" ht="15.75" x14ac:dyDescent="0.25">
      <c r="A72" s="554"/>
      <c r="B72" s="554"/>
      <c r="C72" s="450"/>
      <c r="D72" s="450"/>
      <c r="E72" s="450"/>
      <c r="F72" s="450"/>
      <c r="G72" s="335"/>
      <c r="H72" s="451"/>
      <c r="I72" s="452"/>
      <c r="J72" s="451"/>
      <c r="K72" s="452"/>
      <c r="L72" s="451"/>
      <c r="M72" s="452"/>
      <c r="N72" s="451"/>
      <c r="O72" s="452"/>
      <c r="P72" s="371">
        <f t="shared" si="1"/>
        <v>0</v>
      </c>
      <c r="Q72" s="370">
        <f t="shared" si="2"/>
        <v>0</v>
      </c>
      <c r="R72" s="335"/>
      <c r="S72" s="335"/>
      <c r="T72" s="335"/>
      <c r="U72" s="335"/>
    </row>
    <row r="73" spans="1:21" ht="15.75" x14ac:dyDescent="0.25">
      <c r="A73" s="555"/>
      <c r="B73" s="555"/>
      <c r="C73" s="450"/>
      <c r="D73" s="450"/>
      <c r="E73" s="450"/>
      <c r="F73" s="450"/>
      <c r="G73" s="335"/>
      <c r="H73" s="335"/>
      <c r="I73" s="452"/>
      <c r="J73" s="335"/>
      <c r="K73" s="452"/>
      <c r="L73" s="335"/>
      <c r="M73" s="452"/>
      <c r="N73" s="335"/>
      <c r="O73" s="452"/>
      <c r="P73" s="371">
        <f t="shared" ref="P73:Q73" si="3">H73+J73+L73+N73</f>
        <v>0</v>
      </c>
      <c r="Q73" s="370">
        <f t="shared" si="3"/>
        <v>0</v>
      </c>
      <c r="R73" s="453"/>
      <c r="S73" s="335"/>
      <c r="T73" s="335"/>
      <c r="U73" s="335"/>
    </row>
    <row r="74" spans="1:21" ht="15.75" x14ac:dyDescent="0.25">
      <c r="A74" s="274"/>
      <c r="B74" s="275"/>
      <c r="C74" s="275"/>
      <c r="D74" s="275"/>
      <c r="E74" s="274" t="s">
        <v>1694</v>
      </c>
      <c r="F74" s="275"/>
      <c r="G74" s="276"/>
      <c r="H74" s="74">
        <f t="shared" ref="H74:Q74" si="4">SUM(H18:H73)</f>
        <v>0</v>
      </c>
      <c r="I74" s="222">
        <f t="shared" si="4"/>
        <v>0</v>
      </c>
      <c r="J74" s="74">
        <f t="shared" si="4"/>
        <v>0</v>
      </c>
      <c r="K74" s="222">
        <f t="shared" si="4"/>
        <v>0</v>
      </c>
      <c r="L74" s="74">
        <f t="shared" si="4"/>
        <v>0</v>
      </c>
      <c r="M74" s="222">
        <f t="shared" si="4"/>
        <v>0</v>
      </c>
      <c r="N74" s="74">
        <f t="shared" si="4"/>
        <v>0</v>
      </c>
      <c r="O74" s="222">
        <f t="shared" si="4"/>
        <v>0</v>
      </c>
      <c r="P74" s="222">
        <f t="shared" si="4"/>
        <v>0</v>
      </c>
      <c r="Q74" s="222">
        <f t="shared" si="4"/>
        <v>0</v>
      </c>
      <c r="R74" s="67"/>
      <c r="S74" s="67"/>
      <c r="T74" s="67"/>
      <c r="U74" s="67"/>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B4" zoomScale="89" workbookViewId="0">
      <selection activeCell="E3" sqref="E3"/>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85" customWidth="1"/>
    <col min="10" max="10" width="15.85546875" style="85" bestFit="1" customWidth="1"/>
    <col min="11" max="16384" width="11.5703125" style="85"/>
  </cols>
  <sheetData>
    <row r="2" spans="2:11" ht="16.5" thickBot="1" x14ac:dyDescent="0.3">
      <c r="B2" s="426"/>
      <c r="C2" s="426"/>
      <c r="D2" s="426"/>
      <c r="E2" s="426"/>
      <c r="F2" s="426"/>
      <c r="G2" s="426"/>
      <c r="H2" s="541" t="s">
        <v>45</v>
      </c>
      <c r="I2" s="541"/>
      <c r="J2" s="426"/>
      <c r="K2" s="426"/>
    </row>
    <row r="3" spans="2:11" ht="19.5" thickBot="1" x14ac:dyDescent="0.3">
      <c r="B3" s="80" t="s">
        <v>33</v>
      </c>
      <c r="C3" s="80" t="s">
        <v>46</v>
      </c>
      <c r="D3" s="426"/>
      <c r="E3" s="426"/>
      <c r="F3" s="426"/>
      <c r="G3" s="426"/>
      <c r="H3" s="389" t="s">
        <v>47</v>
      </c>
      <c r="I3" s="390" t="s">
        <v>46</v>
      </c>
      <c r="J3" s="426"/>
      <c r="K3" s="426"/>
    </row>
    <row r="4" spans="2:11" ht="18.75" x14ac:dyDescent="0.25">
      <c r="B4" s="81" t="s">
        <v>48</v>
      </c>
      <c r="C4" s="82">
        <f>'1. TALLERES SEMINARIOS'!D5</f>
        <v>1463649.7333333334</v>
      </c>
      <c r="D4" s="426"/>
      <c r="E4" s="426"/>
      <c r="F4" s="426"/>
      <c r="G4" s="426"/>
      <c r="H4" s="382" t="s">
        <v>49</v>
      </c>
      <c r="I4" s="385">
        <f>'1. Desarrollo e Innov. Curricu.'!Q28</f>
        <v>215760</v>
      </c>
      <c r="J4" s="426"/>
      <c r="K4" s="426"/>
    </row>
    <row r="5" spans="2:11" ht="18.75" x14ac:dyDescent="0.25">
      <c r="B5" s="81" t="s">
        <v>50</v>
      </c>
      <c r="C5" s="82">
        <f>'2. CONTRATACION DE PERSONAL'!D5</f>
        <v>2071681.8616666666</v>
      </c>
      <c r="D5" s="426"/>
      <c r="E5" s="426"/>
      <c r="F5" s="426"/>
      <c r="G5" s="426"/>
      <c r="H5" s="383" t="s">
        <v>51</v>
      </c>
      <c r="I5" s="386">
        <f>'2. Investigación Científica'!Q28</f>
        <v>1204331.3443333334</v>
      </c>
      <c r="J5" s="426"/>
      <c r="K5" s="426"/>
    </row>
    <row r="6" spans="2:11" ht="18.75" x14ac:dyDescent="0.25">
      <c r="B6" s="81" t="s">
        <v>52</v>
      </c>
      <c r="C6" s="82">
        <f>'3. EQUIPO DE OFICINA'!D5</f>
        <v>0</v>
      </c>
      <c r="D6" s="426"/>
      <c r="E6" s="426"/>
      <c r="F6" s="426"/>
      <c r="G6" s="426"/>
      <c r="H6" s="383" t="s">
        <v>53</v>
      </c>
      <c r="I6" s="386">
        <f>'3. Vinculación Univ. Sociedad'!Q69</f>
        <v>0</v>
      </c>
      <c r="J6" s="426"/>
      <c r="K6" s="426"/>
    </row>
    <row r="7" spans="2:11" ht="19.5" thickBot="1" x14ac:dyDescent="0.3">
      <c r="B7" s="81" t="s">
        <v>54</v>
      </c>
      <c r="C7" s="82">
        <f>'4. EQUIPO TECNOLÓGICOS'!D5</f>
        <v>213000</v>
      </c>
      <c r="D7" s="426"/>
      <c r="E7" s="393" t="s">
        <v>55</v>
      </c>
      <c r="F7" s="402" t="s">
        <v>56</v>
      </c>
      <c r="G7" s="426"/>
      <c r="H7" s="383" t="s">
        <v>57</v>
      </c>
      <c r="I7" s="386">
        <f>'4. Docencia y Profesorado Univ.'!Q21</f>
        <v>0</v>
      </c>
      <c r="J7" s="426"/>
      <c r="K7" s="426"/>
    </row>
    <row r="8" spans="2:11" ht="18.75" x14ac:dyDescent="0.25">
      <c r="B8" s="81" t="s">
        <v>58</v>
      </c>
      <c r="C8" s="82">
        <f>'5. ACTIVIDADES ESPECIALES'!D5</f>
        <v>1391007.2860000001</v>
      </c>
      <c r="D8" s="426"/>
      <c r="E8" s="398" t="s">
        <v>59</v>
      </c>
      <c r="F8" s="399">
        <f>Presupuesto!D566</f>
        <v>1507375.061</v>
      </c>
      <c r="G8" s="426"/>
      <c r="H8" s="383" t="s">
        <v>60</v>
      </c>
      <c r="I8" s="386">
        <f>'5. Estudiantes y Graduados'!Q43</f>
        <v>0</v>
      </c>
      <c r="J8" s="426"/>
      <c r="K8" s="426"/>
    </row>
    <row r="9" spans="2:11" ht="19.5" thickBot="1" x14ac:dyDescent="0.3">
      <c r="B9" s="81" t="s">
        <v>61</v>
      </c>
      <c r="C9" s="82">
        <f>'6. Becas'!D5</f>
        <v>0</v>
      </c>
      <c r="D9" s="426"/>
      <c r="E9" s="400" t="s">
        <v>62</v>
      </c>
      <c r="F9" s="401">
        <f>Presupuesto!E566</f>
        <v>3387375.7616666663</v>
      </c>
      <c r="G9" s="426"/>
      <c r="H9" s="383" t="s">
        <v>63</v>
      </c>
      <c r="I9" s="386">
        <f>'6. Gestión del Conocimiento'!Q26</f>
        <v>1531251.925</v>
      </c>
      <c r="J9" s="426"/>
      <c r="K9" s="426"/>
    </row>
    <row r="10" spans="2:11" ht="19.5" thickBot="1" x14ac:dyDescent="0.3">
      <c r="B10" s="81" t="s">
        <v>64</v>
      </c>
      <c r="C10" s="82">
        <f>'7. Infraestructura'!D5</f>
        <v>2760</v>
      </c>
      <c r="D10" s="426"/>
      <c r="E10" s="403" t="s">
        <v>65</v>
      </c>
      <c r="F10" s="404">
        <f>Presupuesto!F566</f>
        <v>4894750.8226666665</v>
      </c>
      <c r="G10" s="108"/>
      <c r="H10" s="383" t="s">
        <v>66</v>
      </c>
      <c r="I10" s="387">
        <f>'7. Lo Esencial de la Reforma U.'!Q34</f>
        <v>0</v>
      </c>
      <c r="J10" s="426"/>
      <c r="K10" s="426"/>
    </row>
    <row r="11" spans="2:11" ht="18.75" x14ac:dyDescent="0.25">
      <c r="B11" s="81" t="s">
        <v>67</v>
      </c>
      <c r="C11" s="82">
        <f>'8. Venta de Servicios'!D5</f>
        <v>0</v>
      </c>
      <c r="D11" s="426"/>
      <c r="E11" s="482" t="s">
        <v>68</v>
      </c>
      <c r="F11" s="405">
        <f>Presupuesto!AR566</f>
        <v>5142098.8809999991</v>
      </c>
      <c r="G11" s="108"/>
      <c r="H11" s="383" t="s">
        <v>69</v>
      </c>
      <c r="I11" s="387">
        <f>'8. Cultura de Inno. Insti...'!Q21</f>
        <v>0</v>
      </c>
      <c r="J11" s="426"/>
      <c r="K11" s="426"/>
    </row>
    <row r="12" spans="2:11" ht="18.75" x14ac:dyDescent="0.25">
      <c r="B12" s="81"/>
      <c r="C12" s="82"/>
      <c r="D12" s="426"/>
      <c r="E12" s="426"/>
      <c r="F12" s="108"/>
      <c r="G12" s="108"/>
      <c r="H12" s="383" t="s">
        <v>70</v>
      </c>
      <c r="I12" s="387">
        <f>'9. Asegura. de la Calid. y M'!Q36</f>
        <v>0</v>
      </c>
      <c r="J12" s="426"/>
      <c r="K12" s="152"/>
    </row>
    <row r="13" spans="2:11" ht="24" thickBot="1" x14ac:dyDescent="0.3">
      <c r="B13" s="83" t="s">
        <v>71</v>
      </c>
      <c r="C13" s="397">
        <f>SUM(C4:C12)</f>
        <v>5142098.8810000001</v>
      </c>
      <c r="D13" s="426"/>
      <c r="E13" s="426"/>
      <c r="F13" s="108"/>
      <c r="G13" s="108"/>
      <c r="H13" s="384" t="s">
        <v>72</v>
      </c>
      <c r="I13" s="388">
        <f>'10. Posgrado'!Q37</f>
        <v>1682830.1949999998</v>
      </c>
      <c r="J13" s="426"/>
      <c r="K13" s="426"/>
    </row>
    <row r="14" spans="2:11" ht="23.25" x14ac:dyDescent="0.25">
      <c r="B14" s="83"/>
      <c r="C14" s="84"/>
      <c r="D14" s="426"/>
      <c r="E14" s="426"/>
      <c r="F14" s="108"/>
      <c r="G14" s="108"/>
      <c r="H14" s="391" t="s">
        <v>71</v>
      </c>
      <c r="I14" s="392">
        <f>SUM(I4:I13)</f>
        <v>4634173.4643333331</v>
      </c>
      <c r="J14" s="426"/>
      <c r="K14" s="426"/>
    </row>
    <row r="15" spans="2:11" ht="15.75" x14ac:dyDescent="0.25">
      <c r="B15" s="426"/>
      <c r="C15" s="426"/>
      <c r="D15" s="426"/>
      <c r="E15" s="426"/>
      <c r="F15" s="108"/>
      <c r="G15" s="108"/>
      <c r="H15" s="542"/>
      <c r="I15" s="542"/>
      <c r="J15" s="426"/>
      <c r="K15" s="426"/>
    </row>
    <row r="16" spans="2:11" ht="16.5" thickBot="1" x14ac:dyDescent="0.3">
      <c r="B16" s="426"/>
      <c r="C16" s="426"/>
      <c r="D16" s="426"/>
      <c r="E16" s="426"/>
      <c r="F16" s="108"/>
      <c r="G16" s="108"/>
      <c r="H16" s="543" t="s">
        <v>73</v>
      </c>
      <c r="I16" s="543"/>
      <c r="J16" s="426"/>
      <c r="K16" s="426"/>
    </row>
    <row r="17" spans="2:15" ht="15.75" thickBot="1" x14ac:dyDescent="0.3">
      <c r="B17" s="426"/>
      <c r="C17" s="426"/>
      <c r="D17" s="426"/>
      <c r="E17" s="426"/>
      <c r="F17" s="108"/>
      <c r="G17" s="108"/>
      <c r="H17" s="393" t="s">
        <v>47</v>
      </c>
      <c r="I17" s="394" t="s">
        <v>46</v>
      </c>
      <c r="J17" s="185"/>
      <c r="K17" s="426"/>
      <c r="L17" s="426"/>
      <c r="M17" s="426"/>
      <c r="N17" s="426"/>
      <c r="O17" s="426"/>
    </row>
    <row r="18" spans="2:15" x14ac:dyDescent="0.25">
      <c r="B18" s="426"/>
      <c r="C18" s="426"/>
      <c r="D18" s="426"/>
      <c r="E18" s="426"/>
      <c r="F18" s="426"/>
      <c r="G18" s="426"/>
      <c r="H18" s="440" t="s">
        <v>74</v>
      </c>
      <c r="I18" s="441">
        <f>'11. Gestion Administrativa'!Q40</f>
        <v>507925.41666666669</v>
      </c>
      <c r="J18" s="185"/>
      <c r="K18" s="426"/>
      <c r="L18" s="426"/>
      <c r="M18" s="426"/>
      <c r="N18" s="426"/>
      <c r="O18" s="426"/>
    </row>
    <row r="19" spans="2:15" x14ac:dyDescent="0.25">
      <c r="B19" s="426"/>
      <c r="C19" s="426"/>
      <c r="D19" s="426"/>
      <c r="E19" s="426"/>
      <c r="F19" s="426"/>
      <c r="G19" s="426"/>
      <c r="H19" s="442" t="s">
        <v>75</v>
      </c>
      <c r="I19" s="443">
        <f>'12. Gestión del Talento Humano'!Q21</f>
        <v>0</v>
      </c>
      <c r="J19" s="185"/>
      <c r="K19" s="426"/>
      <c r="L19" s="426"/>
      <c r="M19" s="426"/>
      <c r="N19" s="426"/>
      <c r="O19" s="426"/>
    </row>
    <row r="20" spans="2:15" x14ac:dyDescent="0.25">
      <c r="B20" s="434" t="s">
        <v>76</v>
      </c>
      <c r="C20" s="435">
        <v>22.584900000000001</v>
      </c>
      <c r="D20" s="434" t="s">
        <v>77</v>
      </c>
      <c r="E20" s="436"/>
      <c r="F20" s="426"/>
      <c r="G20" s="426"/>
      <c r="H20" s="442" t="s">
        <v>78</v>
      </c>
      <c r="I20" s="443">
        <f>'13. Gestión Académica'!Q21</f>
        <v>0</v>
      </c>
      <c r="J20" s="185"/>
      <c r="K20" s="426"/>
      <c r="L20" s="426"/>
      <c r="M20" s="426"/>
      <c r="N20" s="426"/>
      <c r="O20" s="426"/>
    </row>
    <row r="21" spans="2:15" x14ac:dyDescent="0.25">
      <c r="B21" s="426"/>
      <c r="C21" s="426"/>
      <c r="D21" s="426"/>
      <c r="E21" s="426"/>
      <c r="F21" s="426"/>
      <c r="G21" s="426"/>
      <c r="H21" s="442" t="s">
        <v>79</v>
      </c>
      <c r="I21" s="443">
        <f>'14. Internacional... de la E.S.'!Q36</f>
        <v>0</v>
      </c>
      <c r="J21" s="185"/>
      <c r="K21" s="426"/>
      <c r="L21" s="426"/>
      <c r="M21" s="426"/>
      <c r="N21" s="426"/>
      <c r="O21" s="426"/>
    </row>
    <row r="22" spans="2:15" x14ac:dyDescent="0.25">
      <c r="B22" s="426"/>
      <c r="C22" s="426"/>
      <c r="D22" s="426"/>
      <c r="E22" s="426"/>
      <c r="F22" s="426"/>
      <c r="G22" s="426"/>
      <c r="H22" s="444" t="s">
        <v>80</v>
      </c>
      <c r="I22" s="445">
        <f>'15. Gobernabilidad y Proceso...'!Q29</f>
        <v>0</v>
      </c>
      <c r="J22" s="185"/>
      <c r="K22" s="426"/>
      <c r="L22" s="426"/>
      <c r="M22" s="426"/>
      <c r="N22" s="426"/>
      <c r="O22" s="426"/>
    </row>
    <row r="23" spans="2:15" x14ac:dyDescent="0.25">
      <c r="B23" s="426"/>
      <c r="C23" s="426"/>
      <c r="D23" s="426"/>
      <c r="E23" s="426"/>
      <c r="F23" s="426"/>
      <c r="G23" s="426"/>
      <c r="H23" s="446" t="s">
        <v>81</v>
      </c>
      <c r="I23" s="447">
        <f>'16. Desa. del Sistema Educ.Sup.'!Q70</f>
        <v>0</v>
      </c>
      <c r="J23" s="185"/>
      <c r="K23" s="426"/>
      <c r="L23" s="426"/>
      <c r="M23" s="426"/>
      <c r="N23" s="426"/>
      <c r="O23" s="426"/>
    </row>
    <row r="24" spans="2:15" s="426" customFormat="1" ht="15.75" thickBot="1" x14ac:dyDescent="0.3">
      <c r="H24" s="448" t="s">
        <v>82</v>
      </c>
      <c r="I24" s="449">
        <f>'17. Gestión TIC'!Q74</f>
        <v>0</v>
      </c>
      <c r="J24" s="185"/>
    </row>
    <row r="25" spans="2:15" ht="15.75" thickBot="1" x14ac:dyDescent="0.3">
      <c r="B25" s="426"/>
      <c r="C25" s="426"/>
      <c r="D25" s="426"/>
      <c r="E25" s="426"/>
      <c r="F25" s="426"/>
      <c r="G25" s="426"/>
      <c r="H25" s="438" t="s">
        <v>71</v>
      </c>
      <c r="I25" s="439">
        <f>SUM(I18:I24)</f>
        <v>507925.41666666669</v>
      </c>
      <c r="J25" s="426"/>
      <c r="K25" s="426"/>
      <c r="L25" s="426"/>
      <c r="M25" s="426"/>
      <c r="N25" s="426"/>
      <c r="O25" s="426"/>
    </row>
    <row r="26" spans="2:15" ht="15.75" thickBot="1" x14ac:dyDescent="0.3">
      <c r="B26" s="426"/>
      <c r="C26" s="426"/>
      <c r="D26" s="426"/>
      <c r="E26" s="426"/>
      <c r="F26" s="426"/>
      <c r="G26" s="426"/>
      <c r="H26" s="426"/>
      <c r="J26" s="426"/>
      <c r="K26" s="426"/>
      <c r="L26" s="426"/>
      <c r="M26" s="426"/>
      <c r="N26" s="426"/>
      <c r="O26" s="426"/>
    </row>
    <row r="27" spans="2:15" ht="15.75" thickBot="1" x14ac:dyDescent="0.3">
      <c r="B27" s="426"/>
      <c r="C27" s="426"/>
      <c r="D27" s="426"/>
      <c r="E27" s="426"/>
      <c r="F27" s="426"/>
      <c r="G27" s="426"/>
      <c r="H27" s="395" t="s">
        <v>83</v>
      </c>
      <c r="I27" s="396">
        <f>I14+I25</f>
        <v>5142098.8810000001</v>
      </c>
      <c r="J27" s="426"/>
      <c r="K27" s="426"/>
      <c r="L27" s="426"/>
      <c r="M27" s="426"/>
      <c r="N27" s="426"/>
      <c r="O27" s="426"/>
    </row>
    <row r="28" spans="2:15" x14ac:dyDescent="0.25">
      <c r="B28" s="426"/>
      <c r="C28" s="426"/>
      <c r="D28" s="426"/>
      <c r="E28" s="426"/>
      <c r="F28" s="426"/>
      <c r="G28" s="426"/>
      <c r="H28" s="317"/>
      <c r="I28" s="318"/>
      <c r="J28" s="426"/>
      <c r="K28" s="426"/>
      <c r="L28" s="426"/>
      <c r="M28" s="426"/>
      <c r="N28" s="426"/>
      <c r="O28" s="426"/>
    </row>
    <row r="29" spans="2:15" x14ac:dyDescent="0.25">
      <c r="B29" s="426"/>
      <c r="C29" s="426"/>
      <c r="D29" s="426"/>
      <c r="E29" s="426"/>
      <c r="F29" s="426"/>
      <c r="G29" s="426"/>
      <c r="H29" s="317"/>
      <c r="I29" s="318"/>
      <c r="J29" s="426"/>
      <c r="K29" s="426"/>
      <c r="L29" s="426"/>
      <c r="M29" s="426"/>
      <c r="N29" s="426"/>
      <c r="O29" s="426"/>
    </row>
    <row r="30" spans="2:15" x14ac:dyDescent="0.25">
      <c r="B30" s="426"/>
      <c r="C30" s="426"/>
      <c r="D30" s="426"/>
      <c r="E30" s="426"/>
      <c r="F30" s="426"/>
      <c r="G30" s="426"/>
      <c r="H30" s="185"/>
      <c r="J30" s="426"/>
      <c r="K30" s="426"/>
      <c r="L30" s="426"/>
      <c r="M30" s="426"/>
      <c r="N30" s="426"/>
      <c r="O30" s="426"/>
    </row>
    <row r="31" spans="2:15" x14ac:dyDescent="0.25">
      <c r="B31" s="426" t="s">
        <v>84</v>
      </c>
      <c r="C31" s="426" t="s">
        <v>85</v>
      </c>
      <c r="D31" s="426" t="s">
        <v>86</v>
      </c>
      <c r="E31" s="426" t="s">
        <v>87</v>
      </c>
      <c r="F31" s="426" t="s">
        <v>88</v>
      </c>
      <c r="G31" s="426" t="s">
        <v>89</v>
      </c>
      <c r="H31" s="426" t="s">
        <v>90</v>
      </c>
      <c r="I31" s="185" t="s">
        <v>91</v>
      </c>
      <c r="J31" s="426" t="s">
        <v>92</v>
      </c>
      <c r="K31" s="426" t="s">
        <v>93</v>
      </c>
      <c r="L31" s="426" t="s">
        <v>94</v>
      </c>
      <c r="M31" s="426" t="s">
        <v>95</v>
      </c>
      <c r="N31" s="426" t="s">
        <v>96</v>
      </c>
      <c r="O31" s="426" t="s">
        <v>97</v>
      </c>
    </row>
    <row r="33" spans="2:8" x14ac:dyDescent="0.25">
      <c r="B33" s="426"/>
      <c r="C33" s="426"/>
      <c r="D33" s="426"/>
      <c r="E33" s="426"/>
      <c r="F33" s="426"/>
      <c r="G33" s="426"/>
      <c r="H33" s="152"/>
    </row>
    <row r="35" spans="2:8" ht="18.75" x14ac:dyDescent="0.25">
      <c r="B35" s="81"/>
      <c r="C35" s="82"/>
      <c r="D35" s="426"/>
      <c r="E35" s="426"/>
      <c r="F35" s="426"/>
      <c r="G35" s="426"/>
      <c r="H35" s="426"/>
    </row>
    <row r="36" spans="2:8" ht="18.75" x14ac:dyDescent="0.25">
      <c r="B36" s="81"/>
      <c r="C36" s="82"/>
      <c r="D36" s="426"/>
      <c r="E36" s="426"/>
      <c r="F36" s="426"/>
      <c r="G36" s="426"/>
      <c r="H36" s="426"/>
    </row>
    <row r="37" spans="2:8" x14ac:dyDescent="0.25">
      <c r="B37" s="186" t="s">
        <v>98</v>
      </c>
      <c r="C37" s="426"/>
      <c r="D37" s="426"/>
      <c r="E37" s="426"/>
      <c r="F37" s="426"/>
      <c r="G37" s="426"/>
      <c r="H37" s="426"/>
    </row>
    <row r="39" spans="2:8" ht="18.75" x14ac:dyDescent="0.25">
      <c r="B39" s="80" t="s">
        <v>33</v>
      </c>
      <c r="C39" s="80" t="s">
        <v>99</v>
      </c>
      <c r="D39" s="80" t="s">
        <v>100</v>
      </c>
      <c r="E39" s="426"/>
      <c r="F39" s="426"/>
      <c r="G39" s="426"/>
      <c r="H39" s="426"/>
    </row>
    <row r="40" spans="2:8" ht="18.75" x14ac:dyDescent="0.25">
      <c r="B40" s="426" t="s">
        <v>84</v>
      </c>
      <c r="C40" s="162">
        <f>SUMIF('2. CONTRATACION DE PERSONAL'!C:C,'Cuadro Resumen'!$B$40:$B$56,'2. CONTRATACION DE PERSONAL'!D:D)</f>
        <v>0</v>
      </c>
      <c r="D40" s="483">
        <f>SUMIF('2. CONTRATACION DE PERSONAL'!$C:$C,'Cuadro Resumen'!$B$40:$B$56,'2. CONTRATACION DE PERSONAL'!$G:$G)</f>
        <v>0</v>
      </c>
      <c r="E40" s="426"/>
      <c r="F40" s="426"/>
      <c r="G40" s="426"/>
      <c r="H40" s="426"/>
    </row>
    <row r="41" spans="2:8" ht="18.75" x14ac:dyDescent="0.25">
      <c r="B41" s="426" t="s">
        <v>85</v>
      </c>
      <c r="C41" s="162">
        <f>SUMIF('2. CONTRATACION DE PERSONAL'!C:C,'Cuadro Resumen'!$B$40:$B$56,'2. CONTRATACION DE PERSONAL'!D:D)</f>
        <v>0</v>
      </c>
      <c r="D41" s="483">
        <f>SUMIF('2. CONTRATACION DE PERSONAL'!$C:$C,'Cuadro Resumen'!$B$40:$B$56,'2. CONTRATACION DE PERSONAL'!$G:$G)</f>
        <v>0</v>
      </c>
      <c r="E41" s="426"/>
      <c r="F41" s="426"/>
      <c r="G41" s="426"/>
      <c r="H41" s="426"/>
    </row>
    <row r="42" spans="2:8" ht="18.75" x14ac:dyDescent="0.25">
      <c r="B42" s="426" t="s">
        <v>86</v>
      </c>
      <c r="C42" s="162">
        <f>SUMIF('2. CONTRATACION DE PERSONAL'!C:C,'Cuadro Resumen'!$B$40:$B$56,'2. CONTRATACION DE PERSONAL'!D:D)</f>
        <v>0</v>
      </c>
      <c r="D42" s="483">
        <f>SUMIF('2. CONTRATACION DE PERSONAL'!$C:$C,'Cuadro Resumen'!$B$40:$B$56,'2. CONTRATACION DE PERSONAL'!$G:$G)</f>
        <v>0</v>
      </c>
      <c r="E42" s="426"/>
      <c r="F42" s="426"/>
      <c r="G42" s="426"/>
      <c r="H42" s="426"/>
    </row>
    <row r="43" spans="2:8" ht="18.75" x14ac:dyDescent="0.25">
      <c r="B43" s="426" t="s">
        <v>87</v>
      </c>
      <c r="C43" s="162">
        <f>SUMIF('2. CONTRATACION DE PERSONAL'!C:C,'Cuadro Resumen'!$B$40:$B$56,'2. CONTRATACION DE PERSONAL'!D:D)</f>
        <v>3</v>
      </c>
      <c r="D43" s="483">
        <f>SUMIF('2. CONTRATACION DE PERSONAL'!$C:$C,'Cuadro Resumen'!$B$40:$B$56,'2. CONTRATACION DE PERSONAL'!$G:$G)</f>
        <v>1143474.8399999999</v>
      </c>
      <c r="E43" s="426"/>
      <c r="F43" s="426"/>
      <c r="G43" s="426"/>
      <c r="H43" s="426"/>
    </row>
    <row r="44" spans="2:8" ht="18.75" x14ac:dyDescent="0.25">
      <c r="B44" s="426" t="s">
        <v>88</v>
      </c>
      <c r="C44" s="162">
        <f>SUMIF('2. CONTRATACION DE PERSONAL'!C:C,'Cuadro Resumen'!$B$40:$B$56,'2. CONTRATACION DE PERSONAL'!D:D)</f>
        <v>0</v>
      </c>
      <c r="D44" s="483">
        <f>SUMIF('2. CONTRATACION DE PERSONAL'!$C:$C,'Cuadro Resumen'!$B$40:$B$56,'2. CONTRATACION DE PERSONAL'!$G:$G)</f>
        <v>0</v>
      </c>
      <c r="E44" s="426"/>
      <c r="F44" s="426"/>
      <c r="G44" s="426"/>
      <c r="H44" s="426"/>
    </row>
    <row r="45" spans="2:8" ht="18.75" x14ac:dyDescent="0.25">
      <c r="B45" s="426" t="s">
        <v>89</v>
      </c>
      <c r="C45" s="162">
        <f>SUMIF('2. CONTRATACION DE PERSONAL'!C:C,'Cuadro Resumen'!$B$40:$B$56,'2. CONTRATACION DE PERSONAL'!D:D)</f>
        <v>0</v>
      </c>
      <c r="D45" s="483">
        <f>SUMIF('2. CONTRATACION DE PERSONAL'!$C:$C,'Cuadro Resumen'!$B$40:$B$56,'2. CONTRATACION DE PERSONAL'!$G:$G)</f>
        <v>0</v>
      </c>
      <c r="E45" s="426"/>
      <c r="F45" s="426"/>
      <c r="G45" s="426"/>
      <c r="H45" s="426"/>
    </row>
    <row r="46" spans="2:8" ht="18.75" x14ac:dyDescent="0.25">
      <c r="B46" s="426" t="s">
        <v>90</v>
      </c>
      <c r="C46" s="162">
        <f>SUMIF('2. CONTRATACION DE PERSONAL'!C:C,'Cuadro Resumen'!$B$40:$B$56,'2. CONTRATACION DE PERSONAL'!D:D)</f>
        <v>0</v>
      </c>
      <c r="D46" s="483">
        <f>SUMIF('2. CONTRATACION DE PERSONAL'!$C:$C,'Cuadro Resumen'!$B$40:$B$56,'2. CONTRATACION DE PERSONAL'!$G:$G)</f>
        <v>0</v>
      </c>
      <c r="E46" s="426"/>
      <c r="F46" s="426"/>
      <c r="G46" s="426"/>
      <c r="H46" s="426"/>
    </row>
    <row r="47" spans="2:8" ht="18.75" x14ac:dyDescent="0.25">
      <c r="B47" s="426" t="s">
        <v>91</v>
      </c>
      <c r="C47" s="162">
        <f>SUMIF('2. CONTRATACION DE PERSONAL'!C:C,'Cuadro Resumen'!$B$40:$B$56,'2. CONTRATACION DE PERSONAL'!D:D)</f>
        <v>0</v>
      </c>
      <c r="D47" s="483">
        <f>SUMIF('2. CONTRATACION DE PERSONAL'!$C:$C,'Cuadro Resumen'!$B$40:$B$56,'2. CONTRATACION DE PERSONAL'!$G:$G)</f>
        <v>0</v>
      </c>
      <c r="E47" s="426"/>
      <c r="F47" s="426"/>
      <c r="G47" s="426"/>
      <c r="H47" s="426"/>
    </row>
    <row r="48" spans="2:8" ht="18.75" x14ac:dyDescent="0.25">
      <c r="B48" s="426" t="s">
        <v>92</v>
      </c>
      <c r="C48" s="162">
        <f>SUMIF('2. CONTRATACION DE PERSONAL'!C:C,'Cuadro Resumen'!$B$40:$B$56,'2. CONTRATACION DE PERSONAL'!D:D)</f>
        <v>0</v>
      </c>
      <c r="D48" s="483">
        <f>SUMIF('2. CONTRATACION DE PERSONAL'!$C:$C,'Cuadro Resumen'!$B$40:$B$56,'2. CONTRATACION DE PERSONAL'!$G:$G)</f>
        <v>0</v>
      </c>
      <c r="E48" s="426"/>
      <c r="F48" s="426"/>
      <c r="G48" s="426"/>
      <c r="H48" s="426"/>
    </row>
    <row r="49" spans="2:4" ht="18.75" x14ac:dyDescent="0.25">
      <c r="B49" s="426" t="s">
        <v>93</v>
      </c>
      <c r="C49" s="162">
        <f>SUMIF('2. CONTRATACION DE PERSONAL'!C:C,'Cuadro Resumen'!$B$40:$B$56,'2. CONTRATACION DE PERSONAL'!D:D)</f>
        <v>0</v>
      </c>
      <c r="D49" s="483">
        <f>SUMIF('2. CONTRATACION DE PERSONAL'!$C:$C,'Cuadro Resumen'!$B$40:$B$56,'2. CONTRATACION DE PERSONAL'!$G:$G)</f>
        <v>0</v>
      </c>
    </row>
    <row r="50" spans="2:4" ht="18.75" x14ac:dyDescent="0.25">
      <c r="B50" s="426" t="s">
        <v>94</v>
      </c>
      <c r="C50" s="162">
        <f>SUMIF('2. CONTRATACION DE PERSONAL'!C:C,'Cuadro Resumen'!$B$40:$B$56,'2. CONTRATACION DE PERSONAL'!D:D)</f>
        <v>0</v>
      </c>
      <c r="D50" s="483">
        <f>SUMIF('2. CONTRATACION DE PERSONAL'!$C:$C,'Cuadro Resumen'!$B$40:$B$56,'2. CONTRATACION DE PERSONAL'!$G:$G)</f>
        <v>0</v>
      </c>
    </row>
    <row r="51" spans="2:4" ht="18.75" x14ac:dyDescent="0.25">
      <c r="B51" s="426" t="s">
        <v>95</v>
      </c>
      <c r="C51" s="162">
        <f>SUMIF('2. CONTRATACION DE PERSONAL'!C:C,'Cuadro Resumen'!$B$40:$B$56,'2. CONTRATACION DE PERSONAL'!D:D)</f>
        <v>0</v>
      </c>
      <c r="D51" s="483">
        <f>SUMIF('2. CONTRATACION DE PERSONAL'!$C:$C,'Cuadro Resumen'!$B$40:$B$56,'2. CONTRATACION DE PERSONAL'!$G:$G)</f>
        <v>0</v>
      </c>
    </row>
    <row r="52" spans="2:4" ht="18.75" x14ac:dyDescent="0.25">
      <c r="B52" s="426" t="s">
        <v>96</v>
      </c>
      <c r="C52" s="162">
        <f>SUMIF('2. CONTRATACION DE PERSONAL'!C:C,'Cuadro Resumen'!$B$40:$B$56,'2. CONTRATACION DE PERSONAL'!D:D)</f>
        <v>0</v>
      </c>
      <c r="D52" s="483">
        <f>SUMIF('2. CONTRATACION DE PERSONAL'!$C:$C,'Cuadro Resumen'!$B$40:$B$56,'2. CONTRATACION DE PERSONAL'!$G:$G)</f>
        <v>0</v>
      </c>
    </row>
    <row r="53" spans="2:4" ht="18.75" x14ac:dyDescent="0.25">
      <c r="B53" s="426" t="s">
        <v>97</v>
      </c>
      <c r="C53" s="162">
        <f>SUMIF('2. CONTRATACION DE PERSONAL'!C:C,'Cuadro Resumen'!$B$40:$B$56,'2. CONTRATACION DE PERSONAL'!D:D)</f>
        <v>0</v>
      </c>
      <c r="D53" s="483">
        <f>SUMIF('2. CONTRATACION DE PERSONAL'!$C:$C,'Cuadro Resumen'!$B$40:$B$56,'2. CONTRATACION DE PERSONAL'!$G:$G)</f>
        <v>0</v>
      </c>
    </row>
    <row r="54" spans="2:4" ht="18.75" x14ac:dyDescent="0.25">
      <c r="B54" s="81" t="s">
        <v>101</v>
      </c>
      <c r="C54" s="162">
        <f>SUMIF('2. CONTRATACION DE PERSONAL'!C:C,'Cuadro Resumen'!$B$40:$B$56,'2. CONTRATACION DE PERSONAL'!D:D)</f>
        <v>1</v>
      </c>
      <c r="D54" s="483">
        <f>SUMIF('2. CONTRATACION DE PERSONAL'!$C:$C,'Cuadro Resumen'!$B$40:$B$56,'2. CONTRATACION DE PERSONAL'!$G:$G)</f>
        <v>78312</v>
      </c>
    </row>
    <row r="55" spans="2:4" ht="18.75" x14ac:dyDescent="0.25">
      <c r="B55" s="81" t="s">
        <v>102</v>
      </c>
      <c r="C55" s="162">
        <f>SUMIF('2. CONTRATACION DE PERSONAL'!C:C,'Cuadro Resumen'!$B$40:$B$56,'2. CONTRATACION DE PERSONAL'!D:D)</f>
        <v>2</v>
      </c>
      <c r="D55" s="483">
        <f>SUMIF('2. CONTRATACION DE PERSONAL'!$C:$C,'Cuadro Resumen'!$B$40:$B$56,'2. CONTRATACION DE PERSONAL'!$G:$G)</f>
        <v>39952</v>
      </c>
    </row>
    <row r="56" spans="2:4" ht="18.75" x14ac:dyDescent="0.25">
      <c r="B56" s="81" t="s">
        <v>103</v>
      </c>
      <c r="C56" s="162">
        <f>SUMIF('2. CONTRATACION DE PERSONAL'!C:C,'Cuadro Resumen'!$B$40:$B$56,'2. CONTRATACION DE PERSONAL'!D:D)</f>
        <v>0</v>
      </c>
      <c r="D56" s="483">
        <f>SUMIF('2. CONTRATACION DE PERSONAL'!$C:$C,'Cuadro Resumen'!$B$40:$B$56,'2. CONTRATACION DE PERSONAL'!$G:$G)</f>
        <v>0</v>
      </c>
    </row>
    <row r="57" spans="2:4" ht="23.25" x14ac:dyDescent="0.25">
      <c r="B57" s="83" t="s">
        <v>71</v>
      </c>
      <c r="C57" s="163">
        <f>SUBTOTAL(109,C40:C56)</f>
        <v>6</v>
      </c>
      <c r="D57" s="483">
        <f>SUM(D40:D56)</f>
        <v>1261738.8399999999</v>
      </c>
    </row>
    <row r="66" spans="2:4" x14ac:dyDescent="0.25">
      <c r="B66" s="186" t="s">
        <v>104</v>
      </c>
      <c r="C66" s="426"/>
      <c r="D66" s="426"/>
    </row>
    <row r="68" spans="2:4" ht="18.75" x14ac:dyDescent="0.25">
      <c r="B68" s="80" t="s">
        <v>33</v>
      </c>
      <c r="C68" s="80" t="s">
        <v>99</v>
      </c>
      <c r="D68" s="80" t="s">
        <v>100</v>
      </c>
    </row>
    <row r="69" spans="2:4" ht="18.75" x14ac:dyDescent="0.25">
      <c r="B69" s="81" t="s">
        <v>105</v>
      </c>
      <c r="C69" s="82">
        <f>SUMIF('3. EQUIPO DE OFICINA'!C:C,'Cuadro Resumen'!$B$69:$B$78,'3. EQUIPO DE OFICINA'!D:D)</f>
        <v>0</v>
      </c>
      <c r="D69" s="82">
        <f>SUMIF('3. EQUIPO DE OFICINA'!$C:$C,'Cuadro Resumen'!$B$69:$B$78,'3. EQUIPO DE OFICINA'!$F:$F)</f>
        <v>0</v>
      </c>
    </row>
    <row r="70" spans="2:4" ht="18.75" x14ac:dyDescent="0.25">
      <c r="B70" s="81" t="s">
        <v>106</v>
      </c>
      <c r="C70" s="82">
        <f>SUMIF('3. EQUIPO DE OFICINA'!C:C,'Cuadro Resumen'!$B$69:$B$78,'3. EQUIPO DE OFICINA'!D:D)</f>
        <v>0</v>
      </c>
      <c r="D70" s="82">
        <f>SUMIF('3. EQUIPO DE OFICINA'!$C:$C,'Cuadro Resumen'!$B$69:$B$78,'3. EQUIPO DE OFICINA'!$F:$F)</f>
        <v>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0</v>
      </c>
      <c r="D73" s="82">
        <f>SUMIF('3. EQUIPO DE OFICINA'!$C:$C,'Cuadro Resumen'!$B$69:$B$78,'3. EQUIPO DE OFICINA'!$F:$F)</f>
        <v>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0</v>
      </c>
      <c r="D75" s="82">
        <f>SUMIF('3. EQUIPO DE OFICINA'!$C:$C,'Cuadro Resumen'!$B$69:$B$78,'3. EQUIPO DE OFICINA'!$F:$F)</f>
        <v>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0</v>
      </c>
      <c r="D80" s="484">
        <f>SUM(D69:D79)</f>
        <v>0</v>
      </c>
    </row>
    <row r="83" spans="2:4" x14ac:dyDescent="0.25">
      <c r="B83" s="186" t="s">
        <v>115</v>
      </c>
      <c r="C83" s="426"/>
      <c r="D83" s="426"/>
    </row>
    <row r="85" spans="2:4" ht="18.75" x14ac:dyDescent="0.25">
      <c r="B85" s="80" t="s">
        <v>116</v>
      </c>
      <c r="C85" s="80" t="s">
        <v>99</v>
      </c>
      <c r="D85" s="80" t="s">
        <v>100</v>
      </c>
    </row>
    <row r="86" spans="2:4" ht="37.5" x14ac:dyDescent="0.25">
      <c r="B86" s="285" t="s">
        <v>117</v>
      </c>
      <c r="C86" s="82">
        <f>SUMIF('4. EQUIPO TECNOLÓGICOS'!C:C,'Cuadro Resumen'!$B$86:$B$102,'4. EQUIPO TECNOLÓGICOS'!D:D)</f>
        <v>2</v>
      </c>
      <c r="D86" s="82">
        <f>SUMIF('4. EQUIPO TECNOLÓGICOS'!$C:$C,'Cuadro Resumen'!$B$86:$B$102,'4. EQUIPO TECNOLÓGICOS'!F:F)</f>
        <v>70000</v>
      </c>
    </row>
    <row r="87" spans="2:4" ht="18.75" x14ac:dyDescent="0.25">
      <c r="B87" s="285" t="s">
        <v>118</v>
      </c>
      <c r="C87" s="82">
        <f>SUMIF('4. EQUIPO TECNOLÓGICOS'!C:C,'Cuadro Resumen'!$B$86:$B$102,'4. EQUIPO TECNOLÓGICOS'!D:D)</f>
        <v>0</v>
      </c>
      <c r="D87" s="82">
        <f>SUMIF('4. EQUIPO TECNOLÓGICOS'!$C:$C,'Cuadro Resumen'!$B$86:$B$102,'4. EQUIPO TECNOLÓGICOS'!F:F)</f>
        <v>0</v>
      </c>
    </row>
    <row r="88" spans="2:4" ht="37.5" x14ac:dyDescent="0.25">
      <c r="B88" s="285" t="s">
        <v>119</v>
      </c>
      <c r="C88" s="82">
        <f>SUMIF('4. EQUIPO TECNOLÓGICOS'!C:C,'Cuadro Resumen'!$B$86:$B$102,'4. EQUIPO TECNOLÓGICOS'!D:D)</f>
        <v>0</v>
      </c>
      <c r="D88" s="82">
        <f>SUMIF('4. EQUIPO TECNOLÓGICOS'!$C:$C,'Cuadro Resumen'!$B$86:$B$102,'4. EQUIPO TECNOLÓGICOS'!F:F)</f>
        <v>0</v>
      </c>
    </row>
    <row r="89" spans="2:4" ht="37.5" x14ac:dyDescent="0.25">
      <c r="B89" s="285" t="s">
        <v>120</v>
      </c>
      <c r="C89" s="82">
        <f>SUMIF('4. EQUIPO TECNOLÓGICOS'!C:C,'Cuadro Resumen'!$B$86:$B$102,'4. EQUIPO TECNOLÓGICOS'!D:D)</f>
        <v>0</v>
      </c>
      <c r="D89" s="82">
        <f>SUMIF('4. EQUIPO TECNOLÓGICOS'!$C:$C,'Cuadro Resumen'!$B$86:$B$102,'4. EQUIPO TECNOLÓGICOS'!F:F)</f>
        <v>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1</v>
      </c>
      <c r="D94" s="82">
        <f>SUMIF('4. EQUIPO TECNOLÓGICOS'!$C:$C,'Cuadro Resumen'!$B$86:$B$102,'4. EQUIPO TECNOLÓGICOS'!F:F)</f>
        <v>19000</v>
      </c>
    </row>
    <row r="95" spans="2:4" ht="18.75" x14ac:dyDescent="0.25">
      <c r="B95" s="81" t="s">
        <v>126</v>
      </c>
      <c r="C95" s="82">
        <f>SUMIF('4. EQUIPO TECNOLÓGICOS'!C:C,'Cuadro Resumen'!$B$86:$B$102,'4. EQUIPO TECNOLÓGICOS'!D:D)</f>
        <v>1</v>
      </c>
      <c r="D95" s="82">
        <f>SUMIF('4. EQUIPO TECNOLÓGICOS'!$C:$C,'Cuadro Resumen'!$B$86:$B$102,'4. EQUIPO TECNOLÓGICOS'!F:F)</f>
        <v>15000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0</v>
      </c>
      <c r="D97" s="82">
        <f>SUMIF('4. EQUIPO TECNOLÓGICOS'!$C:$C,'Cuadro Resumen'!$B$86:$B$102,'4. EQUIPO TECNOLÓGICOS'!F:F)</f>
        <v>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0</v>
      </c>
      <c r="D99" s="82">
        <f>SUMIF('4. EQUIPO TECNOLÓGICOS'!$C:$C,'Cuadro Resumen'!$B$86:$B$102,'4. EQUIPO TECNOLÓGICOS'!F:F)</f>
        <v>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8</v>
      </c>
      <c r="D101" s="82">
        <f>SUMIF('4. EQUIPO TECNOLÓGICOS'!$C:$C,'Cuadro Resumen'!$B$86:$B$102,'4. EQUIPO TECNOLÓGICOS'!F:F)</f>
        <v>4000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12</v>
      </c>
      <c r="D103" s="84">
        <f>SUM(D86:D102)</f>
        <v>108000</v>
      </c>
    </row>
    <row r="107" spans="2:4" x14ac:dyDescent="0.25">
      <c r="B107" s="186" t="s">
        <v>134</v>
      </c>
      <c r="C107" s="426"/>
      <c r="D107" s="426"/>
    </row>
    <row r="128" spans="2:2" x14ac:dyDescent="0.25">
      <c r="B128" s="186" t="s">
        <v>135</v>
      </c>
    </row>
    <row r="129" spans="2:4" x14ac:dyDescent="0.25">
      <c r="B129" s="426" t="s">
        <v>136</v>
      </c>
      <c r="C129" s="426" t="s">
        <v>99</v>
      </c>
      <c r="D129" s="426" t="s">
        <v>100</v>
      </c>
    </row>
    <row r="130" spans="2:4" x14ac:dyDescent="0.25">
      <c r="B130" s="426" t="s">
        <v>137</v>
      </c>
      <c r="C130" s="426"/>
      <c r="D130" s="426"/>
    </row>
    <row r="131" spans="2:4" x14ac:dyDescent="0.25">
      <c r="B131" s="426" t="s">
        <v>138</v>
      </c>
      <c r="C131" s="426"/>
      <c r="D131" s="426"/>
    </row>
    <row r="132" spans="2:4" x14ac:dyDescent="0.25">
      <c r="B132" s="426" t="s">
        <v>139</v>
      </c>
      <c r="C132" s="426"/>
      <c r="D132" s="426"/>
    </row>
    <row r="145" spans="2:2" x14ac:dyDescent="0.25">
      <c r="B145" s="186" t="s">
        <v>140</v>
      </c>
    </row>
    <row r="196" spans="2:9" s="118" customFormat="1" x14ac:dyDescent="0.25">
      <c r="B196" s="427"/>
      <c r="C196" s="427"/>
      <c r="D196" s="427"/>
      <c r="E196" s="427"/>
      <c r="F196" s="427"/>
      <c r="G196" s="427"/>
      <c r="H196" s="427"/>
      <c r="I196" s="414"/>
    </row>
    <row r="198" spans="2:9" hidden="1" x14ac:dyDescent="0.25">
      <c r="B198" s="544" t="s">
        <v>141</v>
      </c>
      <c r="C198" s="544"/>
      <c r="D198" s="544"/>
      <c r="E198" s="544"/>
      <c r="F198" s="544"/>
      <c r="G198" s="426"/>
      <c r="H198" s="426"/>
    </row>
    <row r="199" spans="2:9" hidden="1" x14ac:dyDescent="0.25">
      <c r="B199" s="476" t="s">
        <v>142</v>
      </c>
      <c r="C199" s="415" t="s">
        <v>143</v>
      </c>
      <c r="D199" s="415" t="s">
        <v>143</v>
      </c>
      <c r="E199" s="415" t="s">
        <v>144</v>
      </c>
      <c r="F199" s="415" t="s">
        <v>144</v>
      </c>
      <c r="G199" s="426"/>
      <c r="H199" s="426"/>
    </row>
    <row r="200" spans="2:9" hidden="1" x14ac:dyDescent="0.25">
      <c r="B200" s="426"/>
      <c r="C200" s="426" t="s">
        <v>145</v>
      </c>
      <c r="D200" s="426" t="s">
        <v>146</v>
      </c>
      <c r="E200" s="426" t="s">
        <v>145</v>
      </c>
      <c r="F200" s="426" t="s">
        <v>146</v>
      </c>
      <c r="G200" s="426"/>
      <c r="H200" s="426"/>
    </row>
    <row r="201" spans="2:9" hidden="1" x14ac:dyDescent="0.25">
      <c r="B201" s="476" t="s">
        <v>28</v>
      </c>
      <c r="C201" s="425">
        <v>255</v>
      </c>
      <c r="D201" s="425">
        <v>235</v>
      </c>
      <c r="E201" s="425">
        <v>300</v>
      </c>
      <c r="F201" s="425">
        <v>280</v>
      </c>
      <c r="G201" s="426"/>
      <c r="H201" s="426"/>
    </row>
    <row r="202" spans="2:9" hidden="1" x14ac:dyDescent="0.25">
      <c r="B202" s="476" t="s">
        <v>29</v>
      </c>
      <c r="C202" s="425">
        <v>225</v>
      </c>
      <c r="D202" s="425">
        <v>205</v>
      </c>
      <c r="E202" s="425">
        <v>270</v>
      </c>
      <c r="F202" s="425">
        <v>250</v>
      </c>
      <c r="G202" s="426"/>
      <c r="H202" s="426"/>
    </row>
    <row r="203" spans="2:9" hidden="1" x14ac:dyDescent="0.25">
      <c r="B203" s="476" t="s">
        <v>30</v>
      </c>
      <c r="C203" s="425">
        <v>195</v>
      </c>
      <c r="D203" s="425">
        <v>180</v>
      </c>
      <c r="E203" s="425">
        <v>240</v>
      </c>
      <c r="F203" s="425">
        <v>220</v>
      </c>
      <c r="G203" s="426"/>
      <c r="H203" s="426"/>
    </row>
    <row r="204" spans="2:9" hidden="1" x14ac:dyDescent="0.25">
      <c r="B204" s="476" t="s">
        <v>31</v>
      </c>
      <c r="C204" s="425">
        <v>165</v>
      </c>
      <c r="D204" s="425">
        <v>150</v>
      </c>
      <c r="E204" s="425">
        <v>210</v>
      </c>
      <c r="F204" s="425">
        <v>195</v>
      </c>
      <c r="G204" s="426"/>
      <c r="H204" s="426"/>
    </row>
    <row r="205" spans="2:9" hidden="1" x14ac:dyDescent="0.25">
      <c r="B205" s="476" t="s">
        <v>147</v>
      </c>
      <c r="C205" s="425">
        <v>145</v>
      </c>
      <c r="D205" s="425">
        <v>135</v>
      </c>
      <c r="E205" s="425">
        <v>185</v>
      </c>
      <c r="F205" s="425">
        <v>170</v>
      </c>
      <c r="G205" s="426"/>
      <c r="H205" s="426"/>
    </row>
    <row r="206" spans="2:9" hidden="1" x14ac:dyDescent="0.25">
      <c r="B206" s="426"/>
      <c r="C206" s="426"/>
      <c r="D206" s="426"/>
      <c r="E206" s="426"/>
      <c r="F206" s="426"/>
      <c r="G206" s="426"/>
      <c r="H206" s="426"/>
    </row>
    <row r="207" spans="2:9" hidden="1" x14ac:dyDescent="0.25">
      <c r="B207" s="545" t="s">
        <v>76</v>
      </c>
      <c r="C207" s="545"/>
      <c r="D207" s="545"/>
      <c r="E207" s="437">
        <f>C20</f>
        <v>22.584900000000001</v>
      </c>
      <c r="F207" s="437" t="str">
        <f>D20</f>
        <v>Lunes, 08 de febrero del 2016 Fuente el BCH</v>
      </c>
      <c r="G207" s="426"/>
      <c r="H207" s="426"/>
    </row>
    <row r="208" spans="2:9" hidden="1" x14ac:dyDescent="0.25">
      <c r="B208" s="426"/>
      <c r="C208" s="426"/>
      <c r="D208" s="426"/>
      <c r="E208" s="426"/>
      <c r="F208" s="426"/>
      <c r="G208" s="426"/>
      <c r="H208" s="426"/>
    </row>
    <row r="209" spans="2:9" hidden="1" x14ac:dyDescent="0.25">
      <c r="B209" s="426"/>
      <c r="C209" s="426"/>
      <c r="D209" s="426"/>
      <c r="E209" s="426"/>
      <c r="F209" s="426"/>
      <c r="G209" s="426"/>
      <c r="H209" s="426"/>
    </row>
    <row r="210" spans="2:9" hidden="1" x14ac:dyDescent="0.25">
      <c r="B210" s="544" t="s">
        <v>141</v>
      </c>
      <c r="C210" s="544"/>
      <c r="D210" s="544"/>
      <c r="E210" s="544"/>
      <c r="F210" s="544"/>
      <c r="G210" s="426"/>
      <c r="H210" s="426"/>
    </row>
    <row r="211" spans="2:9" hidden="1" x14ac:dyDescent="0.25">
      <c r="B211" s="476" t="s">
        <v>142</v>
      </c>
      <c r="C211" s="415" t="s">
        <v>143</v>
      </c>
      <c r="D211" s="415" t="s">
        <v>143</v>
      </c>
      <c r="E211" s="415" t="s">
        <v>144</v>
      </c>
      <c r="F211" s="415" t="s">
        <v>144</v>
      </c>
      <c r="G211" s="426"/>
      <c r="H211" s="426"/>
    </row>
    <row r="212" spans="2:9" hidden="1" x14ac:dyDescent="0.25">
      <c r="B212" s="426"/>
      <c r="C212" s="426" t="s">
        <v>145</v>
      </c>
      <c r="D212" s="426" t="s">
        <v>146</v>
      </c>
      <c r="E212" s="426" t="s">
        <v>145</v>
      </c>
      <c r="F212" s="426" t="s">
        <v>146</v>
      </c>
      <c r="G212" s="426"/>
      <c r="H212" s="426"/>
    </row>
    <row r="213" spans="2:9" hidden="1" x14ac:dyDescent="0.25">
      <c r="B213" s="476" t="s">
        <v>28</v>
      </c>
      <c r="C213" s="416">
        <f>+C201*E207</f>
        <v>5759.1495000000004</v>
      </c>
      <c r="D213" s="416">
        <f>+D201*E207</f>
        <v>5307.4515000000001</v>
      </c>
      <c r="E213" s="416">
        <f>+E201*E207</f>
        <v>6775.47</v>
      </c>
      <c r="F213" s="416">
        <f>+F201*E207</f>
        <v>6323.7719999999999</v>
      </c>
      <c r="G213" s="426"/>
      <c r="H213" s="426"/>
    </row>
    <row r="214" spans="2:9" hidden="1" x14ac:dyDescent="0.25">
      <c r="B214" s="476" t="s">
        <v>29</v>
      </c>
      <c r="C214" s="416">
        <f>+C202*E207</f>
        <v>5081.6025</v>
      </c>
      <c r="D214" s="416">
        <f>+D202*E207</f>
        <v>4629.9045000000006</v>
      </c>
      <c r="E214" s="416">
        <f>+E202*E207</f>
        <v>6097.9230000000007</v>
      </c>
      <c r="F214" s="416">
        <f>+F202*E207</f>
        <v>5646.2250000000004</v>
      </c>
      <c r="G214" s="426"/>
      <c r="H214" s="426"/>
    </row>
    <row r="215" spans="2:9" hidden="1" x14ac:dyDescent="0.25">
      <c r="B215" s="476" t="s">
        <v>30</v>
      </c>
      <c r="C215" s="416">
        <f>+C203*E207</f>
        <v>4404.0555000000004</v>
      </c>
      <c r="D215" s="416">
        <f>+D203*E207</f>
        <v>4065.2820000000002</v>
      </c>
      <c r="E215" s="416">
        <f>+E203*E207</f>
        <v>5420.3760000000002</v>
      </c>
      <c r="F215" s="416">
        <f>+F203*E207</f>
        <v>4968.6779999999999</v>
      </c>
      <c r="G215" s="426"/>
      <c r="H215" s="426"/>
    </row>
    <row r="216" spans="2:9" hidden="1" x14ac:dyDescent="0.25">
      <c r="B216" s="476" t="s">
        <v>31</v>
      </c>
      <c r="C216" s="416">
        <f>+C204*E207</f>
        <v>3726.5085000000004</v>
      </c>
      <c r="D216" s="416">
        <f>+D204*E207</f>
        <v>3387.7350000000001</v>
      </c>
      <c r="E216" s="416">
        <f>+E204*E207</f>
        <v>4742.8290000000006</v>
      </c>
      <c r="F216" s="416">
        <f>+F204*E207</f>
        <v>4404.0555000000004</v>
      </c>
      <c r="G216" s="426"/>
      <c r="H216" s="426"/>
    </row>
    <row r="217" spans="2:9" hidden="1" x14ac:dyDescent="0.25">
      <c r="B217" s="476" t="s">
        <v>147</v>
      </c>
      <c r="C217" s="416">
        <f>+C205*E207</f>
        <v>3274.8105</v>
      </c>
      <c r="D217" s="416">
        <f>+D205*E207</f>
        <v>3048.9615000000003</v>
      </c>
      <c r="E217" s="416">
        <f>+E205*E207</f>
        <v>4178.2065000000002</v>
      </c>
      <c r="F217" s="416">
        <f>+F205*E207</f>
        <v>3839.433</v>
      </c>
      <c r="G217" s="426"/>
      <c r="H217" s="426"/>
    </row>
    <row r="218" spans="2:9" hidden="1" x14ac:dyDescent="0.25">
      <c r="B218" s="426"/>
      <c r="C218" s="426"/>
      <c r="D218" s="426"/>
      <c r="E218" s="426"/>
      <c r="F218" s="426"/>
      <c r="G218" s="426"/>
      <c r="H218" s="426"/>
    </row>
    <row r="220" spans="2:9" s="118" customFormat="1" x14ac:dyDescent="0.25">
      <c r="B220" s="427"/>
      <c r="C220" s="427"/>
      <c r="D220" s="427"/>
      <c r="E220" s="427"/>
      <c r="F220" s="427"/>
      <c r="G220" s="427"/>
      <c r="H220" s="427"/>
      <c r="I220" s="41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004"/>
  <sheetViews>
    <sheetView showGridLines="0" topLeftCell="A579" zoomScale="90" zoomScaleNormal="90" workbookViewId="0">
      <selection activeCell="E584" sqref="E584"/>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497" customWidth="1"/>
    <col min="9" max="9" width="14.85546875" style="85" customWidth="1"/>
    <col min="10" max="10" width="48.710937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32" t="s">
        <v>148</v>
      </c>
      <c r="B1" s="433" t="s">
        <v>149</v>
      </c>
      <c r="C1" s="430" t="s">
        <v>150</v>
      </c>
      <c r="D1" s="430" t="s">
        <v>151</v>
      </c>
      <c r="E1" s="430" t="s">
        <v>152</v>
      </c>
      <c r="F1" s="430" t="s">
        <v>153</v>
      </c>
      <c r="G1" s="430" t="s">
        <v>154</v>
      </c>
      <c r="H1" s="288"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t="45" hidden="1" x14ac:dyDescent="0.25">
      <c r="A2" s="121" t="s">
        <v>49</v>
      </c>
      <c r="B2" s="121" t="s">
        <v>51</v>
      </c>
      <c r="C2" s="121" t="s">
        <v>53</v>
      </c>
      <c r="D2" s="121" t="s">
        <v>57</v>
      </c>
      <c r="E2" s="121" t="s">
        <v>60</v>
      </c>
      <c r="F2" s="121" t="s">
        <v>63</v>
      </c>
      <c r="G2" s="121" t="s">
        <v>66</v>
      </c>
      <c r="H2" s="287" t="s">
        <v>718</v>
      </c>
      <c r="I2" s="121" t="s">
        <v>69</v>
      </c>
      <c r="J2" s="121" t="s">
        <v>72</v>
      </c>
      <c r="K2" s="121" t="s">
        <v>74</v>
      </c>
      <c r="L2" s="121" t="s">
        <v>75</v>
      </c>
      <c r="M2" s="121" t="s">
        <v>78</v>
      </c>
      <c r="N2" s="121" t="s">
        <v>79</v>
      </c>
      <c r="O2" s="121" t="s">
        <v>80</v>
      </c>
      <c r="P2" s="427" t="s">
        <v>81</v>
      </c>
      <c r="Q2" s="427" t="s">
        <v>82</v>
      </c>
      <c r="R2" s="427"/>
      <c r="S2" s="422" t="str">
        <f>+Presupuesto!D11</f>
        <v>Recurrente</v>
      </c>
      <c r="T2" s="422" t="str">
        <f>+Presupuesto!E11</f>
        <v>Programa / Proyecto 2017</v>
      </c>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s="118" customFormat="1" hidden="1" x14ac:dyDescent="0.25">
      <c r="A3" s="149"/>
      <c r="B3" s="149"/>
      <c r="C3" s="149"/>
      <c r="D3" s="149"/>
      <c r="E3" s="149"/>
      <c r="F3" s="149"/>
      <c r="G3" s="151"/>
      <c r="H3" s="496"/>
      <c r="I3" s="151"/>
      <c r="J3" s="151"/>
      <c r="K3" s="151"/>
      <c r="L3" s="427"/>
      <c r="M3" s="427"/>
      <c r="N3" s="427"/>
      <c r="O3" s="427"/>
      <c r="P3" s="427"/>
      <c r="Q3" s="427"/>
      <c r="R3" s="427"/>
      <c r="S3" s="427"/>
      <c r="T3" s="427"/>
      <c r="U3" s="427"/>
      <c r="V3" s="427"/>
      <c r="W3" s="427"/>
      <c r="X3" s="427"/>
      <c r="Y3" s="427"/>
      <c r="Z3" s="427"/>
      <c r="AA3" s="427"/>
      <c r="AB3" s="427"/>
      <c r="AC3" s="427"/>
      <c r="AD3" s="427"/>
      <c r="AE3" s="427"/>
      <c r="AF3" s="427"/>
      <c r="AG3" s="427"/>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5759.1495000000004</v>
      </c>
      <c r="BC3" s="201">
        <f>+'Cuadro Resumen'!D213</f>
        <v>5307.4515000000001</v>
      </c>
      <c r="BD3" s="201">
        <f>+'Cuadro Resumen'!E213</f>
        <v>6775.47</v>
      </c>
      <c r="BE3" s="201">
        <f>+'Cuadro Resumen'!F213</f>
        <v>6323.7719999999999</v>
      </c>
      <c r="BF3" s="201">
        <f>+'Cuadro Resumen'!C214</f>
        <v>5081.6025</v>
      </c>
      <c r="BG3" s="201">
        <f>+'Cuadro Resumen'!D214</f>
        <v>4629.9045000000006</v>
      </c>
      <c r="BH3" s="201">
        <f>+'Cuadro Resumen'!E214</f>
        <v>6097.9230000000007</v>
      </c>
      <c r="BI3" s="201">
        <f>+'Cuadro Resumen'!F214</f>
        <v>5646.2250000000004</v>
      </c>
      <c r="BJ3" s="202">
        <f>+'Cuadro Resumen'!C215</f>
        <v>4404.0555000000004</v>
      </c>
      <c r="BK3" s="202">
        <f>+'Cuadro Resumen'!D215</f>
        <v>4065.2820000000002</v>
      </c>
      <c r="BL3" s="202">
        <f>+'Cuadro Resumen'!E215</f>
        <v>5420.3760000000002</v>
      </c>
      <c r="BM3" s="202">
        <f>+'Cuadro Resumen'!F215</f>
        <v>4968.6779999999999</v>
      </c>
      <c r="BN3" s="202">
        <f>+'Cuadro Resumen'!C216</f>
        <v>3726.5085000000004</v>
      </c>
      <c r="BO3" s="202">
        <f>+'Cuadro Resumen'!D216</f>
        <v>3387.7350000000001</v>
      </c>
      <c r="BP3" s="202">
        <f>+'Cuadro Resumen'!E216</f>
        <v>4742.8290000000006</v>
      </c>
      <c r="BQ3" s="202">
        <f>+'Cuadro Resumen'!F216</f>
        <v>4404.0555000000004</v>
      </c>
      <c r="BR3" s="202">
        <f>+'Cuadro Resumen'!C217</f>
        <v>3274.8105</v>
      </c>
      <c r="BS3" s="202">
        <f>+'Cuadro Resumen'!D217</f>
        <v>3048.9615000000003</v>
      </c>
      <c r="BT3" s="202">
        <f>+'Cuadro Resumen'!E217</f>
        <v>4178.2065000000002</v>
      </c>
      <c r="BU3" s="202">
        <f>+'Cuadro Resumen'!F217</f>
        <v>3839.433</v>
      </c>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c r="IS3" s="427"/>
      <c r="IT3" s="427"/>
      <c r="IU3" s="427"/>
      <c r="IV3" s="427"/>
      <c r="IW3" s="427"/>
      <c r="IX3" s="427"/>
      <c r="IY3" s="427"/>
      <c r="IZ3" s="427"/>
      <c r="JA3" s="427"/>
      <c r="JB3" s="427"/>
      <c r="JC3" s="427"/>
      <c r="JD3" s="427"/>
      <c r="JE3" s="427"/>
      <c r="JF3" s="427"/>
      <c r="JG3" s="427"/>
      <c r="JH3" s="427"/>
      <c r="JI3" s="427"/>
      <c r="JJ3" s="427"/>
      <c r="JK3" s="427"/>
      <c r="JL3" s="427"/>
      <c r="JM3" s="427"/>
      <c r="JN3" s="427"/>
      <c r="JO3" s="427"/>
      <c r="JP3" s="427"/>
      <c r="JQ3" s="427"/>
      <c r="JR3" s="427"/>
      <c r="JS3" s="427"/>
      <c r="JT3" s="427"/>
      <c r="JU3" s="427"/>
      <c r="JV3" s="427"/>
      <c r="JW3" s="427"/>
      <c r="JX3" s="427"/>
      <c r="JY3" s="427"/>
      <c r="JZ3" s="427"/>
      <c r="KA3" s="427"/>
      <c r="KB3" s="427"/>
      <c r="KC3" s="427"/>
      <c r="KD3" s="427"/>
      <c r="KE3" s="427"/>
      <c r="KF3" s="427"/>
      <c r="KG3" s="427"/>
      <c r="KH3" s="427"/>
      <c r="KI3" s="427"/>
      <c r="KJ3" s="427"/>
      <c r="KK3" s="427"/>
      <c r="KL3" s="427"/>
      <c r="KM3" s="427"/>
      <c r="KN3" s="427"/>
      <c r="KO3" s="427"/>
      <c r="KP3" s="427"/>
      <c r="KQ3" s="427"/>
      <c r="KR3" s="427"/>
      <c r="KS3" s="427"/>
      <c r="KT3" s="427"/>
      <c r="KU3" s="427"/>
      <c r="KV3" s="427"/>
      <c r="KW3" s="427"/>
      <c r="KX3" s="427"/>
      <c r="KY3" s="427"/>
      <c r="KZ3" s="427"/>
      <c r="LA3" s="427"/>
      <c r="LB3" s="427"/>
      <c r="LC3" s="427"/>
      <c r="LD3" s="427"/>
      <c r="LE3" s="427"/>
      <c r="LF3" s="427"/>
      <c r="LG3" s="427"/>
      <c r="LH3" s="427"/>
      <c r="LI3" s="427"/>
      <c r="LJ3" s="427"/>
      <c r="LK3" s="427"/>
      <c r="LL3" s="427"/>
      <c r="LM3" s="427"/>
      <c r="LN3" s="427"/>
      <c r="LO3" s="427"/>
      <c r="LP3" s="427"/>
      <c r="LQ3" s="427"/>
      <c r="LR3" s="427"/>
      <c r="LS3" s="427"/>
      <c r="LT3" s="427"/>
      <c r="LU3" s="427"/>
      <c r="LV3" s="427"/>
      <c r="LW3" s="427"/>
      <c r="LX3" s="427"/>
      <c r="LY3" s="427"/>
      <c r="LZ3" s="427"/>
      <c r="MA3" s="427"/>
      <c r="MB3" s="427"/>
      <c r="MC3" s="427"/>
      <c r="MD3" s="427"/>
      <c r="ME3" s="427"/>
      <c r="MF3" s="427"/>
      <c r="MG3" s="427"/>
      <c r="MH3" s="427"/>
      <c r="MI3" s="427"/>
      <c r="MJ3" s="427"/>
      <c r="MK3" s="427"/>
      <c r="ML3" s="427"/>
      <c r="MM3" s="427"/>
      <c r="MN3" s="427"/>
      <c r="MO3" s="427"/>
      <c r="MP3" s="427"/>
      <c r="MQ3" s="427"/>
      <c r="MR3" s="427"/>
      <c r="MS3" s="427"/>
      <c r="MT3" s="427"/>
      <c r="MU3" s="427"/>
      <c r="MV3" s="427"/>
      <c r="MW3" s="427"/>
      <c r="MX3" s="427"/>
      <c r="MY3" s="427"/>
      <c r="MZ3" s="427"/>
      <c r="NA3" s="427"/>
      <c r="NB3" s="427"/>
      <c r="NC3" s="427"/>
      <c r="ND3" s="427"/>
      <c r="NE3" s="427"/>
      <c r="NF3" s="427"/>
      <c r="NG3" s="427"/>
      <c r="NH3" s="427"/>
      <c r="NI3" s="427"/>
      <c r="NJ3" s="427"/>
      <c r="NK3" s="427"/>
      <c r="NL3" s="427"/>
      <c r="NM3" s="427"/>
      <c r="NN3" s="427"/>
      <c r="NO3" s="427"/>
      <c r="NP3" s="427"/>
      <c r="NQ3" s="427"/>
      <c r="NR3" s="427"/>
      <c r="NS3" s="427"/>
      <c r="NT3" s="427"/>
      <c r="NU3" s="427"/>
      <c r="NV3" s="427"/>
      <c r="NW3" s="427"/>
      <c r="NX3" s="427"/>
      <c r="NY3" s="427"/>
      <c r="NZ3" s="427"/>
      <c r="OA3" s="427"/>
      <c r="OB3" s="427"/>
      <c r="OC3" s="427"/>
      <c r="OD3" s="427"/>
      <c r="OE3" s="427"/>
      <c r="OF3" s="427"/>
      <c r="OG3" s="427"/>
      <c r="OH3" s="427"/>
      <c r="OI3" s="427"/>
      <c r="OJ3" s="427"/>
      <c r="OK3" s="427"/>
      <c r="OL3" s="427"/>
      <c r="OM3" s="427"/>
      <c r="ON3" s="427"/>
      <c r="OO3" s="427"/>
      <c r="OP3" s="427"/>
      <c r="OQ3" s="427"/>
      <c r="OR3" s="427"/>
      <c r="OS3" s="427"/>
      <c r="OT3" s="427"/>
      <c r="OU3" s="427"/>
      <c r="OV3" s="427"/>
      <c r="OW3" s="427"/>
      <c r="OX3" s="427"/>
      <c r="OY3" s="427"/>
      <c r="OZ3" s="427"/>
      <c r="PA3" s="427"/>
      <c r="PB3" s="427"/>
      <c r="PC3" s="427"/>
      <c r="PD3" s="427"/>
      <c r="PE3" s="427"/>
      <c r="PF3" s="427"/>
      <c r="PG3" s="427"/>
      <c r="PH3" s="427"/>
      <c r="PI3" s="427"/>
      <c r="PJ3" s="427"/>
      <c r="PK3" s="427"/>
      <c r="PL3" s="427"/>
      <c r="PM3" s="427"/>
      <c r="PN3" s="427"/>
      <c r="PO3" s="427"/>
      <c r="PP3" s="427"/>
      <c r="PQ3" s="427"/>
      <c r="PR3" s="427"/>
      <c r="PS3" s="427"/>
      <c r="PT3" s="427"/>
      <c r="PU3" s="427"/>
      <c r="PV3" s="427"/>
      <c r="PW3" s="427"/>
      <c r="PX3" s="427"/>
      <c r="PY3" s="427"/>
      <c r="PZ3" s="427"/>
      <c r="QA3" s="427"/>
      <c r="QB3" s="427"/>
      <c r="QC3" s="427"/>
      <c r="QD3" s="427"/>
      <c r="QE3" s="427"/>
      <c r="QF3" s="427"/>
      <c r="QG3" s="427"/>
      <c r="QH3" s="427"/>
      <c r="QI3" s="427"/>
      <c r="QJ3" s="427"/>
      <c r="QK3" s="427"/>
      <c r="QL3" s="427"/>
      <c r="QM3" s="427"/>
      <c r="QN3" s="427"/>
      <c r="QO3" s="427"/>
      <c r="QP3" s="427"/>
      <c r="QQ3" s="427"/>
      <c r="QR3" s="427"/>
      <c r="QS3" s="427"/>
      <c r="QT3" s="427"/>
      <c r="QU3" s="427"/>
      <c r="QV3" s="427"/>
      <c r="QW3" s="427"/>
      <c r="QX3" s="427"/>
      <c r="QY3" s="427"/>
      <c r="QZ3" s="427"/>
      <c r="RA3" s="427"/>
      <c r="RB3" s="427"/>
      <c r="RC3" s="427"/>
      <c r="RD3" s="427"/>
      <c r="RE3" s="427"/>
      <c r="RF3" s="427"/>
      <c r="RG3" s="427"/>
      <c r="RH3" s="427"/>
      <c r="RI3" s="427"/>
      <c r="RJ3" s="427"/>
      <c r="RK3" s="427"/>
      <c r="RL3" s="427"/>
      <c r="RM3" s="427"/>
      <c r="RN3" s="427"/>
      <c r="RO3" s="427"/>
      <c r="RP3" s="427"/>
      <c r="RQ3" s="427"/>
      <c r="RR3" s="427"/>
      <c r="RS3" s="427"/>
      <c r="RT3" s="427"/>
      <c r="RU3" s="427"/>
      <c r="RV3" s="427"/>
      <c r="RW3" s="427"/>
      <c r="RX3" s="427"/>
      <c r="RY3" s="427"/>
      <c r="RZ3" s="427"/>
      <c r="SA3" s="427"/>
      <c r="SB3" s="427"/>
      <c r="SC3" s="427"/>
      <c r="SD3" s="427"/>
      <c r="SE3" s="427"/>
      <c r="SF3" s="427"/>
      <c r="SG3" s="427"/>
      <c r="SH3" s="427"/>
      <c r="SI3" s="427"/>
      <c r="SJ3" s="427"/>
      <c r="SK3" s="427"/>
      <c r="SL3" s="427"/>
      <c r="SM3" s="427"/>
      <c r="SN3" s="427"/>
      <c r="SO3" s="427"/>
      <c r="SP3" s="427"/>
      <c r="SQ3" s="427"/>
      <c r="SR3" s="427"/>
      <c r="SS3" s="427"/>
      <c r="ST3" s="427"/>
      <c r="SU3" s="427"/>
      <c r="SV3" s="427"/>
      <c r="SW3" s="427"/>
      <c r="SX3" s="427"/>
      <c r="SY3" s="427"/>
      <c r="SZ3" s="427"/>
      <c r="TA3" s="427"/>
      <c r="TB3" s="427"/>
      <c r="TC3" s="427"/>
      <c r="TD3" s="427"/>
      <c r="TE3" s="427"/>
      <c r="TF3" s="427"/>
      <c r="TG3" s="427"/>
      <c r="TH3" s="427"/>
      <c r="TI3" s="427"/>
      <c r="TJ3" s="427"/>
      <c r="TK3" s="427"/>
      <c r="TL3" s="427"/>
      <c r="TM3" s="427"/>
      <c r="TN3" s="427"/>
      <c r="TO3" s="427"/>
      <c r="TP3" s="427"/>
      <c r="TQ3" s="427"/>
      <c r="TR3" s="427"/>
      <c r="TS3" s="427"/>
      <c r="TT3" s="427"/>
      <c r="TU3" s="427"/>
      <c r="TV3" s="427"/>
      <c r="TW3" s="427"/>
      <c r="TX3" s="427"/>
      <c r="TY3" s="427"/>
      <c r="TZ3" s="427"/>
      <c r="UA3" s="427"/>
      <c r="UB3" s="427"/>
      <c r="UC3" s="427"/>
      <c r="UD3" s="427"/>
      <c r="UE3" s="427"/>
      <c r="UF3" s="427"/>
      <c r="UG3" s="427"/>
      <c r="UH3" s="427"/>
      <c r="UI3" s="427"/>
    </row>
    <row r="5" spans="1:555" ht="60" customHeight="1" x14ac:dyDescent="0.25">
      <c r="A5" s="426"/>
      <c r="B5" s="426"/>
      <c r="C5" s="184" t="s">
        <v>1305</v>
      </c>
      <c r="D5" s="423">
        <f>SUMIF(C:C,$C$13,D:D)</f>
        <v>1463649.7333333334</v>
      </c>
      <c r="E5" s="426"/>
      <c r="F5" s="426"/>
      <c r="G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69"/>
      <c r="D6" s="69"/>
      <c r="E6" s="69"/>
      <c r="F6" s="69"/>
      <c r="G6" s="69"/>
      <c r="H6" s="498"/>
      <c r="I6" s="69"/>
      <c r="J6" s="69"/>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69" t="s">
        <v>1306</v>
      </c>
      <c r="D7" s="69"/>
      <c r="E7" s="69"/>
      <c r="F7" s="69"/>
      <c r="G7" s="69"/>
      <c r="H7" s="498"/>
      <c r="I7" s="69"/>
      <c r="J7" s="69"/>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69" t="s">
        <v>1307</v>
      </c>
      <c r="D8" s="69"/>
      <c r="E8" s="69"/>
      <c r="F8" s="69"/>
      <c r="G8" s="69"/>
      <c r="H8" s="498"/>
      <c r="I8" s="69"/>
      <c r="J8" s="69"/>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s="426" customFormat="1" x14ac:dyDescent="0.25">
      <c r="C9" s="69"/>
      <c r="D9" s="69"/>
      <c r="E9" s="69"/>
      <c r="F9" s="69"/>
      <c r="G9" s="69"/>
      <c r="H9" s="498"/>
      <c r="I9" s="69"/>
      <c r="J9" s="69"/>
    </row>
    <row r="10" spans="1:555" s="426" customFormat="1" x14ac:dyDescent="0.25">
      <c r="C10" s="69" t="s">
        <v>1962</v>
      </c>
      <c r="D10" s="69"/>
      <c r="E10" s="69"/>
      <c r="F10" s="69"/>
      <c r="G10" s="69"/>
      <c r="H10" s="498"/>
      <c r="I10" s="69"/>
      <c r="J10" s="69"/>
    </row>
    <row r="11" spans="1:555" s="426" customFormat="1" x14ac:dyDescent="0.25">
      <c r="C11" s="69"/>
      <c r="D11" s="69"/>
      <c r="E11" s="69"/>
      <c r="F11" s="69"/>
      <c r="G11" s="69"/>
      <c r="H11" s="498"/>
      <c r="I11" s="69"/>
      <c r="J11" s="69"/>
    </row>
    <row r="12" spans="1:555" ht="15.75" thickBot="1" x14ac:dyDescent="0.3">
      <c r="A12" s="426"/>
      <c r="B12" s="91"/>
      <c r="C12" s="171"/>
      <c r="D12" s="171"/>
      <c r="E12" s="171"/>
      <c r="F12" s="171"/>
      <c r="G12" s="171"/>
      <c r="H12" s="498"/>
      <c r="I12" s="171"/>
      <c r="J12" s="171"/>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thickBot="1" x14ac:dyDescent="0.3">
      <c r="A13" s="426"/>
      <c r="B13" s="91"/>
      <c r="C13" s="29" t="s">
        <v>1308</v>
      </c>
      <c r="D13" s="30">
        <f>SUM(G20:G29)</f>
        <v>1326.65</v>
      </c>
      <c r="E13" s="91"/>
      <c r="F13" s="91"/>
      <c r="G13" s="91"/>
      <c r="H13" s="499"/>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30.75" customHeight="1" x14ac:dyDescent="0.25">
      <c r="A14" s="426"/>
      <c r="B14" s="91"/>
      <c r="C14" s="546" t="s">
        <v>1718</v>
      </c>
      <c r="D14" s="31"/>
      <c r="E14" s="91"/>
      <c r="F14" s="91"/>
      <c r="G14" s="91"/>
      <c r="H14" s="499"/>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x14ac:dyDescent="0.25">
      <c r="A15" s="426"/>
      <c r="B15" s="91"/>
      <c r="C15" s="547"/>
      <c r="D15" s="31"/>
      <c r="E15" s="91"/>
      <c r="F15" s="91"/>
      <c r="G15" s="91"/>
      <c r="H15" s="499"/>
      <c r="I15" s="75"/>
      <c r="J15" s="75"/>
      <c r="K15" s="109"/>
      <c r="L15" s="426"/>
      <c r="M15" s="426"/>
      <c r="N15" s="149"/>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15.75" x14ac:dyDescent="0.25">
      <c r="A16" s="426"/>
      <c r="B16" s="91"/>
      <c r="C16" s="190" t="s">
        <v>1309</v>
      </c>
      <c r="D16" s="341" t="s">
        <v>1717</v>
      </c>
      <c r="E16" s="91"/>
      <c r="F16" s="91"/>
      <c r="G16" s="91"/>
      <c r="H16" s="499"/>
      <c r="I16" s="75"/>
      <c r="J16" s="75"/>
      <c r="K16" s="109"/>
      <c r="L16" s="426"/>
      <c r="M16" s="426"/>
      <c r="N16" s="149"/>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1:555" ht="18.75" x14ac:dyDescent="0.25">
      <c r="A17" s="426"/>
      <c r="B17" s="91"/>
      <c r="C17" s="197" t="str">
        <f>IFERROR(VLOOKUP(D16,'1. Desarrollo e Innov. Curricu.'!$F:$G,2,FALSE),IFERROR(VLOOKUP(D16,'2. Investigación Científica'!$F:$G,2,FALSE),IFERROR(VLOOKUP(D16,'3. Vinculación Univ. Sociedad'!$F:$G,2,FALSE),IFERROR(VLOOKUP(D16,'4. Docencia y Profesorado Univ.'!$F:$G,2,FALSE),IFERROR(VLOOKUP(D16,'5. Estudiantes y Graduados'!$F:$G,2,FALSE),IFERROR(VLOOKUP(D16,'11. Gestion Administrativa'!$F:$G,2,FALSE),IFERROR(VLOOKUP(D16,'13. Gestión Académica'!$F:$G,2,FALSE),IFERROR(VLOOKUP(D16,'9. Asegura. de la Calid. y M'!$F:$G,2,FALSE),IFERROR(VLOOKUP(D16,'6. Gestión del Conocimiento'!$F:$G,2,FALSE),IFERROR(VLOOKUP(D16,'15. Gobernabilidad y Proceso...'!$F:$G,2,FALSE),IFERROR(VLOOKUP(D16,'12. Gestión del Talento Humano'!$F:$G,2,FALSE),IFERROR(VLOOKUP(D16,'14. Internacional... de la E.S.'!$F:$G,2,FALSE),IFERROR(VLOOKUP(D16,'10. Posgrado'!$F:$G,2,FALSE),IFERROR(VLOOKUP(D16,'17. Gestión TIC'!$F:$G,2,FALSE),IFERROR(VLOOKUP(D16,'16. Desa. del Sistema Educ.Sup.'!$F:$G,2,FALSE),IFERROR(VLOOKUP(D16,'8. Cultura de Inno. Insti...'!$F:$G,2,FALSE),VLOOKUP(D16,'7. Lo Esencial de la Reforma U.'!$F:$G,2,0)))))))))))))))))</f>
        <v>Fortalecer la red de instituciones estatales, no estatales,  organismos cooperantes e investigadores  vinculados a los ejes de investigación de FLACSO Honduras</v>
      </c>
      <c r="D17" s="31"/>
      <c r="E17" s="91"/>
      <c r="F17" s="91"/>
      <c r="G17" s="91"/>
      <c r="H17" s="499"/>
      <c r="I17" s="75"/>
      <c r="J17" s="75"/>
      <c r="K17" s="109"/>
      <c r="L17" s="426"/>
      <c r="M17" s="426"/>
      <c r="N17" s="149"/>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6"/>
      <c r="BR17" s="426"/>
      <c r="BS17" s="426"/>
      <c r="BT17" s="426"/>
      <c r="BU17" s="426"/>
      <c r="BV17" s="426"/>
      <c r="BW17" s="426"/>
      <c r="BX17" s="426"/>
      <c r="BY17" s="426"/>
      <c r="BZ17" s="426"/>
      <c r="CA17" s="426"/>
      <c r="CB17" s="426"/>
      <c r="CC17" s="426"/>
      <c r="CD17" s="426"/>
      <c r="CE17" s="426"/>
      <c r="CF17" s="426"/>
      <c r="CG17" s="426"/>
      <c r="CH17" s="426"/>
      <c r="CI17" s="426"/>
      <c r="CJ17" s="426"/>
      <c r="CK17" s="426"/>
      <c r="CL17" s="426"/>
      <c r="CM17" s="426"/>
      <c r="CN17" s="426"/>
      <c r="CO17" s="426"/>
      <c r="CP17" s="426"/>
      <c r="CQ17" s="426"/>
      <c r="CR17" s="426"/>
      <c r="CS17" s="426"/>
      <c r="CT17" s="426"/>
      <c r="CU17" s="426"/>
      <c r="CV17" s="426"/>
      <c r="CW17" s="426"/>
      <c r="CX17" s="426"/>
      <c r="CY17" s="426"/>
      <c r="CZ17" s="426"/>
      <c r="DA17" s="426"/>
      <c r="DB17" s="426"/>
      <c r="DC17" s="426"/>
      <c r="DD17" s="426"/>
      <c r="DE17" s="426"/>
      <c r="DF17" s="426"/>
      <c r="DG17" s="426"/>
      <c r="DH17" s="426"/>
      <c r="DI17" s="426"/>
      <c r="DJ17" s="426"/>
      <c r="DK17" s="426"/>
      <c r="DL17" s="426"/>
      <c r="DM17" s="426"/>
      <c r="DN17" s="426"/>
      <c r="DO17" s="426"/>
      <c r="DP17" s="426"/>
      <c r="DQ17" s="426"/>
      <c r="DR17" s="426"/>
      <c r="DS17" s="426"/>
      <c r="DT17" s="426"/>
      <c r="DU17" s="426"/>
      <c r="DV17" s="426"/>
      <c r="DW17" s="426"/>
      <c r="DX17" s="426"/>
      <c r="DY17" s="426"/>
      <c r="DZ17" s="426"/>
      <c r="EA17" s="426"/>
      <c r="EB17" s="426"/>
      <c r="EC17" s="426"/>
      <c r="ED17" s="426"/>
      <c r="EE17" s="426"/>
      <c r="EF17" s="426"/>
      <c r="EG17" s="426"/>
      <c r="EH17" s="426"/>
      <c r="EI17" s="426"/>
      <c r="EJ17" s="426"/>
      <c r="EK17" s="426"/>
      <c r="EL17" s="426"/>
      <c r="EM17" s="426"/>
      <c r="EN17" s="426"/>
      <c r="EO17" s="426"/>
      <c r="EP17" s="426"/>
      <c r="EQ17" s="426"/>
      <c r="ER17" s="426"/>
      <c r="ES17" s="426"/>
      <c r="ET17" s="426"/>
      <c r="EU17" s="426"/>
      <c r="EV17" s="426"/>
      <c r="EW17" s="426"/>
      <c r="EX17" s="426"/>
      <c r="EY17" s="426"/>
      <c r="EZ17" s="426"/>
      <c r="FA17" s="426"/>
      <c r="FB17" s="426"/>
      <c r="FC17" s="426"/>
      <c r="FD17" s="426"/>
      <c r="FE17" s="426"/>
      <c r="FF17" s="426"/>
      <c r="FG17" s="426"/>
      <c r="FH17" s="426"/>
      <c r="FI17" s="426"/>
      <c r="FJ17" s="426"/>
      <c r="FK17" s="426"/>
      <c r="FL17" s="426"/>
      <c r="FM17" s="426"/>
      <c r="FN17" s="426"/>
      <c r="FO17" s="426"/>
      <c r="FP17" s="426"/>
      <c r="FQ17" s="426"/>
      <c r="FR17" s="426"/>
      <c r="FS17" s="426"/>
      <c r="FT17" s="426"/>
      <c r="FU17" s="426"/>
      <c r="FV17" s="426"/>
      <c r="FW17" s="426"/>
      <c r="FX17" s="426"/>
      <c r="FY17" s="426"/>
      <c r="FZ17" s="426"/>
      <c r="GA17" s="426"/>
      <c r="GB17" s="426"/>
      <c r="GC17" s="426"/>
      <c r="GD17" s="426"/>
      <c r="GE17" s="426"/>
      <c r="GF17" s="426"/>
      <c r="GG17" s="426"/>
      <c r="GH17" s="426"/>
      <c r="GI17" s="426"/>
      <c r="GJ17" s="426"/>
      <c r="GK17" s="426"/>
      <c r="GL17" s="426"/>
      <c r="GM17" s="426"/>
      <c r="GN17" s="426"/>
      <c r="GO17" s="426"/>
      <c r="GP17" s="426"/>
      <c r="GQ17" s="426"/>
      <c r="GR17" s="426"/>
      <c r="GS17" s="426"/>
      <c r="GT17" s="426"/>
      <c r="GU17" s="426"/>
      <c r="GV17" s="426"/>
      <c r="GW17" s="426"/>
      <c r="GX17" s="426"/>
      <c r="GY17" s="426"/>
      <c r="GZ17" s="426"/>
      <c r="HA17" s="426"/>
      <c r="HB17" s="426"/>
      <c r="HC17" s="426"/>
      <c r="HD17" s="426"/>
      <c r="HE17" s="426"/>
      <c r="HF17" s="426"/>
      <c r="HG17" s="426"/>
      <c r="HH17" s="426"/>
      <c r="HI17" s="426"/>
      <c r="HJ17" s="426"/>
      <c r="HK17" s="426"/>
      <c r="HL17" s="426"/>
      <c r="HM17" s="426"/>
      <c r="HN17" s="426"/>
      <c r="HO17" s="426"/>
      <c r="HP17" s="426"/>
      <c r="HQ17" s="426"/>
      <c r="HR17" s="426"/>
      <c r="HS17" s="426"/>
      <c r="HT17" s="426"/>
      <c r="HU17" s="426"/>
      <c r="HV17" s="426"/>
      <c r="HW17" s="426"/>
      <c r="HX17" s="426"/>
      <c r="HY17" s="426"/>
      <c r="HZ17" s="426"/>
      <c r="IA17" s="426"/>
      <c r="IB17" s="426"/>
      <c r="IC17" s="426"/>
      <c r="ID17" s="426"/>
      <c r="IE17" s="426"/>
      <c r="IF17" s="426"/>
      <c r="IG17" s="426"/>
      <c r="IH17" s="426"/>
      <c r="II17" s="426"/>
      <c r="IJ17" s="426"/>
      <c r="IK17" s="426"/>
      <c r="IL17" s="426"/>
      <c r="IM17" s="426"/>
      <c r="IN17" s="426"/>
      <c r="IO17" s="426"/>
      <c r="IP17" s="426"/>
      <c r="IQ17" s="426"/>
      <c r="IR17" s="426"/>
      <c r="IS17" s="426"/>
      <c r="IT17" s="426"/>
      <c r="IU17" s="426"/>
      <c r="IV17" s="426"/>
      <c r="IW17" s="426"/>
      <c r="IX17" s="426"/>
      <c r="IY17" s="426"/>
      <c r="IZ17" s="426"/>
      <c r="JA17" s="426"/>
      <c r="JB17" s="426"/>
      <c r="JC17" s="426"/>
      <c r="JD17" s="426"/>
      <c r="JE17" s="426"/>
      <c r="JF17" s="426"/>
      <c r="JG17" s="426"/>
      <c r="JH17" s="426"/>
      <c r="JI17" s="426"/>
      <c r="JJ17" s="426"/>
      <c r="JK17" s="426"/>
      <c r="JL17" s="426"/>
      <c r="JM17" s="426"/>
      <c r="JN17" s="426"/>
      <c r="JO17" s="426"/>
      <c r="JP17" s="426"/>
      <c r="JQ17" s="426"/>
      <c r="JR17" s="426"/>
      <c r="JS17" s="426"/>
      <c r="JT17" s="426"/>
      <c r="JU17" s="426"/>
      <c r="JV17" s="426"/>
      <c r="JW17" s="426"/>
      <c r="JX17" s="426"/>
      <c r="JY17" s="426"/>
      <c r="JZ17" s="426"/>
      <c r="KA17" s="426"/>
      <c r="KB17" s="426"/>
      <c r="KC17" s="426"/>
      <c r="KD17" s="426"/>
      <c r="KE17" s="426"/>
      <c r="KF17" s="426"/>
      <c r="KG17" s="426"/>
      <c r="KH17" s="426"/>
      <c r="KI17" s="426"/>
      <c r="KJ17" s="426"/>
      <c r="KK17" s="426"/>
      <c r="KL17" s="426"/>
      <c r="KM17" s="426"/>
      <c r="KN17" s="426"/>
      <c r="KO17" s="426"/>
      <c r="KP17" s="426"/>
      <c r="KQ17" s="426"/>
      <c r="KR17" s="426"/>
      <c r="KS17" s="426"/>
      <c r="KT17" s="426"/>
      <c r="KU17" s="426"/>
      <c r="KV17" s="426"/>
      <c r="KW17" s="426"/>
      <c r="KX17" s="426"/>
      <c r="KY17" s="426"/>
      <c r="KZ17" s="426"/>
      <c r="LA17" s="426"/>
      <c r="LB17" s="426"/>
      <c r="LC17" s="426"/>
      <c r="LD17" s="426"/>
      <c r="LE17" s="426"/>
      <c r="LF17" s="426"/>
      <c r="LG17" s="426"/>
      <c r="LH17" s="426"/>
      <c r="LI17" s="426"/>
      <c r="LJ17" s="426"/>
      <c r="LK17" s="426"/>
      <c r="LL17" s="426"/>
      <c r="LM17" s="426"/>
      <c r="LN17" s="426"/>
      <c r="LO17" s="426"/>
      <c r="LP17" s="426"/>
      <c r="LQ17" s="426"/>
      <c r="LR17" s="426"/>
      <c r="LS17" s="426"/>
      <c r="LT17" s="426"/>
      <c r="LU17" s="426"/>
      <c r="LV17" s="426"/>
      <c r="LW17" s="426"/>
      <c r="LX17" s="426"/>
      <c r="LY17" s="426"/>
      <c r="LZ17" s="426"/>
      <c r="MA17" s="426"/>
      <c r="MB17" s="426"/>
      <c r="MC17" s="426"/>
      <c r="MD17" s="426"/>
      <c r="ME17" s="426"/>
      <c r="MF17" s="426"/>
      <c r="MG17" s="426"/>
      <c r="MH17" s="426"/>
      <c r="MI17" s="426"/>
      <c r="MJ17" s="426"/>
      <c r="MK17" s="426"/>
      <c r="ML17" s="426"/>
      <c r="MM17" s="426"/>
      <c r="MN17" s="426"/>
      <c r="MO17" s="426"/>
      <c r="MP17" s="426"/>
      <c r="MQ17" s="426"/>
      <c r="MR17" s="426"/>
      <c r="MS17" s="426"/>
      <c r="MT17" s="426"/>
      <c r="MU17" s="426"/>
      <c r="MV17" s="426"/>
      <c r="MW17" s="426"/>
      <c r="MX17" s="426"/>
      <c r="MY17" s="426"/>
      <c r="MZ17" s="426"/>
      <c r="NA17" s="426"/>
      <c r="NB17" s="426"/>
      <c r="NC17" s="426"/>
      <c r="ND17" s="426"/>
      <c r="NE17" s="426"/>
      <c r="NF17" s="426"/>
      <c r="NG17" s="426"/>
      <c r="NH17" s="426"/>
      <c r="NI17" s="426"/>
      <c r="NJ17" s="426"/>
      <c r="NK17" s="426"/>
      <c r="NL17" s="426"/>
      <c r="NM17" s="426"/>
      <c r="NN17" s="426"/>
      <c r="NO17" s="426"/>
      <c r="NP17" s="426"/>
      <c r="NQ17" s="426"/>
      <c r="NR17" s="426"/>
      <c r="NS17" s="426"/>
      <c r="NT17" s="426"/>
      <c r="NU17" s="426"/>
      <c r="NV17" s="426"/>
      <c r="NW17" s="426"/>
      <c r="NX17" s="426"/>
      <c r="NY17" s="426"/>
      <c r="NZ17" s="426"/>
      <c r="OA17" s="426"/>
      <c r="OB17" s="426"/>
      <c r="OC17" s="426"/>
      <c r="OD17" s="426"/>
      <c r="OE17" s="426"/>
      <c r="OF17" s="426"/>
      <c r="OG17" s="426"/>
      <c r="OH17" s="426"/>
      <c r="OI17" s="426"/>
      <c r="OJ17" s="426"/>
      <c r="OK17" s="426"/>
      <c r="OL17" s="426"/>
      <c r="OM17" s="426"/>
      <c r="ON17" s="426"/>
      <c r="OO17" s="426"/>
      <c r="OP17" s="426"/>
      <c r="OQ17" s="426"/>
      <c r="OR17" s="426"/>
      <c r="OS17" s="426"/>
      <c r="OT17" s="426"/>
      <c r="OU17" s="426"/>
      <c r="OV17" s="426"/>
      <c r="OW17" s="426"/>
      <c r="OX17" s="426"/>
      <c r="OY17" s="426"/>
      <c r="OZ17" s="426"/>
      <c r="PA17" s="426"/>
      <c r="PB17" s="426"/>
      <c r="PC17" s="426"/>
      <c r="PD17" s="426"/>
      <c r="PE17" s="426"/>
      <c r="PF17" s="426"/>
      <c r="PG17" s="426"/>
      <c r="PH17" s="426"/>
      <c r="PI17" s="426"/>
      <c r="PJ17" s="426"/>
      <c r="PK17" s="426"/>
      <c r="PL17" s="426"/>
      <c r="PM17" s="426"/>
      <c r="PN17" s="426"/>
      <c r="PO17" s="426"/>
      <c r="PP17" s="426"/>
      <c r="PQ17" s="426"/>
      <c r="PR17" s="426"/>
      <c r="PS17" s="426"/>
      <c r="PT17" s="426"/>
      <c r="PU17" s="426"/>
      <c r="PV17" s="426"/>
      <c r="PW17" s="426"/>
      <c r="PX17" s="426"/>
      <c r="PY17" s="426"/>
      <c r="PZ17" s="426"/>
      <c r="QA17" s="426"/>
      <c r="QB17" s="426"/>
      <c r="QC17" s="426"/>
      <c r="QD17" s="426"/>
      <c r="QE17" s="426"/>
      <c r="QF17" s="426"/>
      <c r="QG17" s="426"/>
      <c r="QH17" s="426"/>
      <c r="QI17" s="426"/>
      <c r="QJ17" s="426"/>
      <c r="QK17" s="426"/>
      <c r="QL17" s="426"/>
      <c r="QM17" s="426"/>
      <c r="QN17" s="426"/>
      <c r="QO17" s="426"/>
      <c r="QP17" s="426"/>
      <c r="QQ17" s="426"/>
      <c r="QR17" s="426"/>
      <c r="QS17" s="426"/>
      <c r="QT17" s="426"/>
      <c r="QU17" s="426"/>
      <c r="QV17" s="426"/>
      <c r="QW17" s="426"/>
      <c r="QX17" s="426"/>
      <c r="QY17" s="426"/>
      <c r="QZ17" s="426"/>
      <c r="RA17" s="426"/>
      <c r="RB17" s="426"/>
      <c r="RC17" s="426"/>
      <c r="RD17" s="426"/>
      <c r="RE17" s="426"/>
      <c r="RF17" s="426"/>
      <c r="RG17" s="426"/>
      <c r="RH17" s="426"/>
      <c r="RI17" s="426"/>
      <c r="RJ17" s="426"/>
      <c r="RK17" s="426"/>
      <c r="RL17" s="426"/>
      <c r="RM17" s="426"/>
      <c r="RN17" s="426"/>
      <c r="RO17" s="426"/>
      <c r="RP17" s="426"/>
      <c r="RQ17" s="426"/>
      <c r="RR17" s="426"/>
      <c r="RS17" s="426"/>
      <c r="RT17" s="426"/>
      <c r="RU17" s="426"/>
      <c r="RV17" s="426"/>
      <c r="RW17" s="426"/>
      <c r="RX17" s="426"/>
      <c r="RY17" s="426"/>
      <c r="RZ17" s="426"/>
      <c r="SA17" s="426"/>
      <c r="SB17" s="426"/>
      <c r="SC17" s="426"/>
      <c r="SD17" s="426"/>
      <c r="SE17" s="426"/>
      <c r="SF17" s="426"/>
      <c r="SG17" s="426"/>
      <c r="SH17" s="426"/>
      <c r="SI17" s="426"/>
      <c r="SJ17" s="426"/>
      <c r="SK17" s="426"/>
      <c r="SL17" s="426"/>
      <c r="SM17" s="426"/>
      <c r="SN17" s="426"/>
      <c r="SO17" s="426"/>
      <c r="SP17" s="426"/>
      <c r="SQ17" s="426"/>
      <c r="SR17" s="426"/>
      <c r="SS17" s="426"/>
      <c r="ST17" s="426"/>
      <c r="SU17" s="426"/>
      <c r="SV17" s="426"/>
      <c r="SW17" s="426"/>
      <c r="SX17" s="426"/>
      <c r="SY17" s="426"/>
      <c r="SZ17" s="426"/>
      <c r="TA17" s="426"/>
      <c r="TB17" s="426"/>
      <c r="TC17" s="426"/>
      <c r="TD17" s="426"/>
      <c r="TE17" s="426"/>
      <c r="TF17" s="426"/>
      <c r="TG17" s="426"/>
      <c r="TH17" s="426"/>
      <c r="TI17" s="426"/>
      <c r="TJ17" s="426"/>
      <c r="TK17" s="426"/>
      <c r="TL17" s="426"/>
      <c r="TM17" s="426"/>
      <c r="TN17" s="426"/>
      <c r="TO17" s="426"/>
      <c r="TP17" s="426"/>
      <c r="TQ17" s="426"/>
      <c r="TR17" s="426"/>
      <c r="TS17" s="426"/>
      <c r="TT17" s="426"/>
      <c r="TU17" s="426"/>
      <c r="TV17" s="426"/>
      <c r="TW17" s="426"/>
      <c r="TX17" s="426"/>
      <c r="TY17" s="426"/>
      <c r="TZ17" s="426"/>
      <c r="UA17" s="426"/>
      <c r="UB17" s="426"/>
      <c r="UC17" s="426"/>
      <c r="UD17" s="426"/>
      <c r="UE17" s="426"/>
      <c r="UF17" s="426"/>
      <c r="UG17" s="426"/>
      <c r="UH17" s="426"/>
      <c r="UI17" s="426"/>
    </row>
    <row r="18" spans="1:555" ht="15.75" thickBot="1" x14ac:dyDescent="0.3">
      <c r="A18" s="426"/>
      <c r="B18" s="91"/>
      <c r="C18" s="69"/>
      <c r="D18" s="31"/>
      <c r="E18" s="91"/>
      <c r="F18" s="91"/>
      <c r="G18" s="91"/>
      <c r="H18" s="499"/>
      <c r="I18" s="75"/>
      <c r="J18" s="75"/>
      <c r="K18" s="109"/>
      <c r="L18" s="426"/>
      <c r="M18" s="426"/>
      <c r="N18" s="149"/>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6"/>
      <c r="BA18" s="426"/>
      <c r="BB18" s="426"/>
      <c r="BC18" s="426"/>
      <c r="BD18" s="426"/>
      <c r="BE18" s="426"/>
      <c r="BF18" s="426"/>
      <c r="BG18" s="426"/>
      <c r="BH18" s="426"/>
      <c r="BI18" s="426"/>
      <c r="BJ18" s="426"/>
      <c r="BK18" s="426"/>
      <c r="BL18" s="426"/>
      <c r="BM18" s="426"/>
      <c r="BN18" s="426"/>
      <c r="BO18" s="426"/>
      <c r="BP18" s="426"/>
      <c r="BQ18" s="426"/>
      <c r="BR18" s="426"/>
      <c r="BS18" s="426"/>
      <c r="BT18" s="426"/>
      <c r="BU18" s="426"/>
      <c r="BV18" s="426"/>
      <c r="BW18" s="426"/>
      <c r="BX18" s="426"/>
      <c r="BY18" s="426"/>
      <c r="BZ18" s="426"/>
      <c r="CA18" s="426"/>
      <c r="CB18" s="426"/>
      <c r="CC18" s="426"/>
      <c r="CD18" s="426"/>
      <c r="CE18" s="426"/>
      <c r="CF18" s="426"/>
      <c r="CG18" s="426"/>
      <c r="CH18" s="426"/>
      <c r="CI18" s="426"/>
      <c r="CJ18" s="426"/>
      <c r="CK18" s="426"/>
      <c r="CL18" s="426"/>
      <c r="CM18" s="426"/>
      <c r="CN18" s="426"/>
      <c r="CO18" s="426"/>
      <c r="CP18" s="426"/>
      <c r="CQ18" s="426"/>
      <c r="CR18" s="426"/>
      <c r="CS18" s="426"/>
      <c r="CT18" s="426"/>
      <c r="CU18" s="426"/>
      <c r="CV18" s="426"/>
      <c r="CW18" s="426"/>
      <c r="CX18" s="426"/>
      <c r="CY18" s="426"/>
      <c r="CZ18" s="426"/>
      <c r="DA18" s="426"/>
      <c r="DB18" s="426"/>
      <c r="DC18" s="426"/>
      <c r="DD18" s="426"/>
      <c r="DE18" s="426"/>
      <c r="DF18" s="426"/>
      <c r="DG18" s="426"/>
      <c r="DH18" s="426"/>
      <c r="DI18" s="426"/>
      <c r="DJ18" s="426"/>
      <c r="DK18" s="426"/>
      <c r="DL18" s="426"/>
      <c r="DM18" s="426"/>
      <c r="DN18" s="426"/>
      <c r="DO18" s="426"/>
      <c r="DP18" s="426"/>
      <c r="DQ18" s="426"/>
      <c r="DR18" s="426"/>
      <c r="DS18" s="426"/>
      <c r="DT18" s="426"/>
      <c r="DU18" s="426"/>
      <c r="DV18" s="426"/>
      <c r="DW18" s="426"/>
      <c r="DX18" s="426"/>
      <c r="DY18" s="426"/>
      <c r="DZ18" s="426"/>
      <c r="EA18" s="426"/>
      <c r="EB18" s="426"/>
      <c r="EC18" s="426"/>
      <c r="ED18" s="426"/>
      <c r="EE18" s="426"/>
      <c r="EF18" s="426"/>
      <c r="EG18" s="426"/>
      <c r="EH18" s="426"/>
      <c r="EI18" s="426"/>
      <c r="EJ18" s="426"/>
      <c r="EK18" s="426"/>
      <c r="EL18" s="426"/>
      <c r="EM18" s="426"/>
      <c r="EN18" s="426"/>
      <c r="EO18" s="426"/>
      <c r="EP18" s="426"/>
      <c r="EQ18" s="426"/>
      <c r="ER18" s="426"/>
      <c r="ES18" s="426"/>
      <c r="ET18" s="426"/>
      <c r="EU18" s="426"/>
      <c r="EV18" s="426"/>
      <c r="EW18" s="426"/>
      <c r="EX18" s="426"/>
      <c r="EY18" s="426"/>
      <c r="EZ18" s="426"/>
      <c r="FA18" s="426"/>
      <c r="FB18" s="426"/>
      <c r="FC18" s="426"/>
      <c r="FD18" s="426"/>
      <c r="FE18" s="426"/>
      <c r="FF18" s="426"/>
      <c r="FG18" s="426"/>
      <c r="FH18" s="426"/>
      <c r="FI18" s="426"/>
      <c r="FJ18" s="426"/>
      <c r="FK18" s="426"/>
      <c r="FL18" s="426"/>
      <c r="FM18" s="426"/>
      <c r="FN18" s="426"/>
      <c r="FO18" s="426"/>
      <c r="FP18" s="426"/>
      <c r="FQ18" s="426"/>
      <c r="FR18" s="426"/>
      <c r="FS18" s="426"/>
      <c r="FT18" s="426"/>
      <c r="FU18" s="426"/>
      <c r="FV18" s="426"/>
      <c r="FW18" s="426"/>
      <c r="FX18" s="426"/>
      <c r="FY18" s="426"/>
      <c r="FZ18" s="426"/>
      <c r="GA18" s="426"/>
      <c r="GB18" s="426"/>
      <c r="GC18" s="426"/>
      <c r="GD18" s="426"/>
      <c r="GE18" s="426"/>
      <c r="GF18" s="426"/>
      <c r="GG18" s="426"/>
      <c r="GH18" s="426"/>
      <c r="GI18" s="426"/>
      <c r="GJ18" s="426"/>
      <c r="GK18" s="426"/>
      <c r="GL18" s="426"/>
      <c r="GM18" s="426"/>
      <c r="GN18" s="426"/>
      <c r="GO18" s="426"/>
      <c r="GP18" s="426"/>
      <c r="GQ18" s="426"/>
      <c r="GR18" s="426"/>
      <c r="GS18" s="426"/>
      <c r="GT18" s="426"/>
      <c r="GU18" s="426"/>
      <c r="GV18" s="426"/>
      <c r="GW18" s="426"/>
      <c r="GX18" s="426"/>
      <c r="GY18" s="426"/>
      <c r="GZ18" s="426"/>
      <c r="HA18" s="426"/>
      <c r="HB18" s="426"/>
      <c r="HC18" s="426"/>
      <c r="HD18" s="426"/>
      <c r="HE18" s="426"/>
      <c r="HF18" s="426"/>
      <c r="HG18" s="426"/>
      <c r="HH18" s="426"/>
      <c r="HI18" s="426"/>
      <c r="HJ18" s="426"/>
      <c r="HK18" s="426"/>
      <c r="HL18" s="426"/>
      <c r="HM18" s="426"/>
      <c r="HN18" s="426"/>
      <c r="HO18" s="426"/>
      <c r="HP18" s="426"/>
      <c r="HQ18" s="426"/>
      <c r="HR18" s="426"/>
      <c r="HS18" s="426"/>
      <c r="HT18" s="426"/>
      <c r="HU18" s="426"/>
      <c r="HV18" s="426"/>
      <c r="HW18" s="426"/>
      <c r="HX18" s="426"/>
      <c r="HY18" s="426"/>
      <c r="HZ18" s="426"/>
      <c r="IA18" s="426"/>
      <c r="IB18" s="426"/>
      <c r="IC18" s="426"/>
      <c r="ID18" s="426"/>
      <c r="IE18" s="426"/>
      <c r="IF18" s="426"/>
      <c r="IG18" s="426"/>
      <c r="IH18" s="426"/>
      <c r="II18" s="426"/>
      <c r="IJ18" s="426"/>
      <c r="IK18" s="426"/>
      <c r="IL18" s="426"/>
      <c r="IM18" s="426"/>
      <c r="IN18" s="426"/>
      <c r="IO18" s="426"/>
      <c r="IP18" s="426"/>
      <c r="IQ18" s="426"/>
      <c r="IR18" s="426"/>
      <c r="IS18" s="426"/>
      <c r="IT18" s="426"/>
      <c r="IU18" s="426"/>
      <c r="IV18" s="426"/>
      <c r="IW18" s="426"/>
      <c r="IX18" s="426"/>
      <c r="IY18" s="426"/>
      <c r="IZ18" s="426"/>
      <c r="JA18" s="426"/>
      <c r="JB18" s="426"/>
      <c r="JC18" s="426"/>
      <c r="JD18" s="426"/>
      <c r="JE18" s="426"/>
      <c r="JF18" s="426"/>
      <c r="JG18" s="426"/>
      <c r="JH18" s="426"/>
      <c r="JI18" s="426"/>
      <c r="JJ18" s="426"/>
      <c r="JK18" s="426"/>
      <c r="JL18" s="426"/>
      <c r="JM18" s="426"/>
      <c r="JN18" s="426"/>
      <c r="JO18" s="426"/>
      <c r="JP18" s="426"/>
      <c r="JQ18" s="426"/>
      <c r="JR18" s="426"/>
      <c r="JS18" s="426"/>
      <c r="JT18" s="426"/>
      <c r="JU18" s="426"/>
      <c r="JV18" s="426"/>
      <c r="JW18" s="426"/>
      <c r="JX18" s="426"/>
      <c r="JY18" s="426"/>
      <c r="JZ18" s="426"/>
      <c r="KA18" s="426"/>
      <c r="KB18" s="426"/>
      <c r="KC18" s="426"/>
      <c r="KD18" s="426"/>
      <c r="KE18" s="426"/>
      <c r="KF18" s="426"/>
      <c r="KG18" s="426"/>
      <c r="KH18" s="426"/>
      <c r="KI18" s="426"/>
      <c r="KJ18" s="426"/>
      <c r="KK18" s="426"/>
      <c r="KL18" s="426"/>
      <c r="KM18" s="426"/>
      <c r="KN18" s="426"/>
      <c r="KO18" s="426"/>
      <c r="KP18" s="426"/>
      <c r="KQ18" s="426"/>
      <c r="KR18" s="426"/>
      <c r="KS18" s="426"/>
      <c r="KT18" s="426"/>
      <c r="KU18" s="426"/>
      <c r="KV18" s="426"/>
      <c r="KW18" s="426"/>
      <c r="KX18" s="426"/>
      <c r="KY18" s="426"/>
      <c r="KZ18" s="426"/>
      <c r="LA18" s="426"/>
      <c r="LB18" s="426"/>
      <c r="LC18" s="426"/>
      <c r="LD18" s="426"/>
      <c r="LE18" s="426"/>
      <c r="LF18" s="426"/>
      <c r="LG18" s="426"/>
      <c r="LH18" s="426"/>
      <c r="LI18" s="426"/>
      <c r="LJ18" s="426"/>
      <c r="LK18" s="426"/>
      <c r="LL18" s="426"/>
      <c r="LM18" s="426"/>
      <c r="LN18" s="426"/>
      <c r="LO18" s="426"/>
      <c r="LP18" s="426"/>
      <c r="LQ18" s="426"/>
      <c r="LR18" s="426"/>
      <c r="LS18" s="426"/>
      <c r="LT18" s="426"/>
      <c r="LU18" s="426"/>
      <c r="LV18" s="426"/>
      <c r="LW18" s="426"/>
      <c r="LX18" s="426"/>
      <c r="LY18" s="426"/>
      <c r="LZ18" s="426"/>
      <c r="MA18" s="426"/>
      <c r="MB18" s="426"/>
      <c r="MC18" s="426"/>
      <c r="MD18" s="426"/>
      <c r="ME18" s="426"/>
      <c r="MF18" s="426"/>
      <c r="MG18" s="426"/>
      <c r="MH18" s="426"/>
      <c r="MI18" s="426"/>
      <c r="MJ18" s="426"/>
      <c r="MK18" s="426"/>
      <c r="ML18" s="426"/>
      <c r="MM18" s="426"/>
      <c r="MN18" s="426"/>
      <c r="MO18" s="426"/>
      <c r="MP18" s="426"/>
      <c r="MQ18" s="426"/>
      <c r="MR18" s="426"/>
      <c r="MS18" s="426"/>
      <c r="MT18" s="426"/>
      <c r="MU18" s="426"/>
      <c r="MV18" s="426"/>
      <c r="MW18" s="426"/>
      <c r="MX18" s="426"/>
      <c r="MY18" s="426"/>
      <c r="MZ18" s="426"/>
      <c r="NA18" s="426"/>
      <c r="NB18" s="426"/>
      <c r="NC18" s="426"/>
      <c r="ND18" s="426"/>
      <c r="NE18" s="426"/>
      <c r="NF18" s="426"/>
      <c r="NG18" s="426"/>
      <c r="NH18" s="426"/>
      <c r="NI18" s="426"/>
      <c r="NJ18" s="426"/>
      <c r="NK18" s="426"/>
      <c r="NL18" s="426"/>
      <c r="NM18" s="426"/>
      <c r="NN18" s="426"/>
      <c r="NO18" s="426"/>
      <c r="NP18" s="426"/>
      <c r="NQ18" s="426"/>
      <c r="NR18" s="426"/>
      <c r="NS18" s="426"/>
      <c r="NT18" s="426"/>
      <c r="NU18" s="426"/>
      <c r="NV18" s="426"/>
      <c r="NW18" s="426"/>
      <c r="NX18" s="426"/>
      <c r="NY18" s="426"/>
      <c r="NZ18" s="426"/>
      <c r="OA18" s="426"/>
      <c r="OB18" s="426"/>
      <c r="OC18" s="426"/>
      <c r="OD18" s="426"/>
      <c r="OE18" s="426"/>
      <c r="OF18" s="426"/>
      <c r="OG18" s="426"/>
      <c r="OH18" s="426"/>
      <c r="OI18" s="426"/>
      <c r="OJ18" s="426"/>
      <c r="OK18" s="426"/>
      <c r="OL18" s="426"/>
      <c r="OM18" s="426"/>
      <c r="ON18" s="426"/>
      <c r="OO18" s="426"/>
      <c r="OP18" s="426"/>
      <c r="OQ18" s="426"/>
      <c r="OR18" s="426"/>
      <c r="OS18" s="426"/>
      <c r="OT18" s="426"/>
      <c r="OU18" s="426"/>
      <c r="OV18" s="426"/>
      <c r="OW18" s="426"/>
      <c r="OX18" s="426"/>
      <c r="OY18" s="426"/>
      <c r="OZ18" s="426"/>
      <c r="PA18" s="426"/>
      <c r="PB18" s="426"/>
      <c r="PC18" s="426"/>
      <c r="PD18" s="426"/>
      <c r="PE18" s="426"/>
      <c r="PF18" s="426"/>
      <c r="PG18" s="426"/>
      <c r="PH18" s="426"/>
      <c r="PI18" s="426"/>
      <c r="PJ18" s="426"/>
      <c r="PK18" s="426"/>
      <c r="PL18" s="426"/>
      <c r="PM18" s="426"/>
      <c r="PN18" s="426"/>
      <c r="PO18" s="426"/>
      <c r="PP18" s="426"/>
      <c r="PQ18" s="426"/>
      <c r="PR18" s="426"/>
      <c r="PS18" s="426"/>
      <c r="PT18" s="426"/>
      <c r="PU18" s="426"/>
      <c r="PV18" s="426"/>
      <c r="PW18" s="426"/>
      <c r="PX18" s="426"/>
      <c r="PY18" s="426"/>
      <c r="PZ18" s="426"/>
      <c r="QA18" s="426"/>
      <c r="QB18" s="426"/>
      <c r="QC18" s="426"/>
      <c r="QD18" s="426"/>
      <c r="QE18" s="426"/>
      <c r="QF18" s="426"/>
      <c r="QG18" s="426"/>
      <c r="QH18" s="426"/>
      <c r="QI18" s="426"/>
      <c r="QJ18" s="426"/>
      <c r="QK18" s="426"/>
      <c r="QL18" s="426"/>
      <c r="QM18" s="426"/>
      <c r="QN18" s="426"/>
      <c r="QO18" s="426"/>
      <c r="QP18" s="426"/>
      <c r="QQ18" s="426"/>
      <c r="QR18" s="426"/>
      <c r="QS18" s="426"/>
      <c r="QT18" s="426"/>
      <c r="QU18" s="426"/>
      <c r="QV18" s="426"/>
      <c r="QW18" s="426"/>
      <c r="QX18" s="426"/>
      <c r="QY18" s="426"/>
      <c r="QZ18" s="426"/>
      <c r="RA18" s="426"/>
      <c r="RB18" s="426"/>
      <c r="RC18" s="426"/>
      <c r="RD18" s="426"/>
      <c r="RE18" s="426"/>
      <c r="RF18" s="426"/>
      <c r="RG18" s="426"/>
      <c r="RH18" s="426"/>
      <c r="RI18" s="426"/>
      <c r="RJ18" s="426"/>
      <c r="RK18" s="426"/>
      <c r="RL18" s="426"/>
      <c r="RM18" s="426"/>
      <c r="RN18" s="426"/>
      <c r="RO18" s="426"/>
      <c r="RP18" s="426"/>
      <c r="RQ18" s="426"/>
      <c r="RR18" s="426"/>
      <c r="RS18" s="426"/>
      <c r="RT18" s="426"/>
      <c r="RU18" s="426"/>
      <c r="RV18" s="426"/>
      <c r="RW18" s="426"/>
      <c r="RX18" s="426"/>
      <c r="RY18" s="426"/>
      <c r="RZ18" s="426"/>
      <c r="SA18" s="426"/>
      <c r="SB18" s="426"/>
      <c r="SC18" s="426"/>
      <c r="SD18" s="426"/>
      <c r="SE18" s="426"/>
      <c r="SF18" s="426"/>
      <c r="SG18" s="426"/>
      <c r="SH18" s="426"/>
      <c r="SI18" s="426"/>
      <c r="SJ18" s="426"/>
      <c r="SK18" s="426"/>
      <c r="SL18" s="426"/>
      <c r="SM18" s="426"/>
      <c r="SN18" s="426"/>
      <c r="SO18" s="426"/>
      <c r="SP18" s="426"/>
      <c r="SQ18" s="426"/>
      <c r="SR18" s="426"/>
      <c r="SS18" s="426"/>
      <c r="ST18" s="426"/>
      <c r="SU18" s="426"/>
      <c r="SV18" s="426"/>
      <c r="SW18" s="426"/>
      <c r="SX18" s="426"/>
      <c r="SY18" s="426"/>
      <c r="SZ18" s="426"/>
      <c r="TA18" s="426"/>
      <c r="TB18" s="426"/>
      <c r="TC18" s="426"/>
      <c r="TD18" s="426"/>
      <c r="TE18" s="426"/>
      <c r="TF18" s="426"/>
      <c r="TG18" s="426"/>
      <c r="TH18" s="426"/>
      <c r="TI18" s="426"/>
      <c r="TJ18" s="426"/>
      <c r="TK18" s="426"/>
      <c r="TL18" s="426"/>
      <c r="TM18" s="426"/>
      <c r="TN18" s="426"/>
      <c r="TO18" s="426"/>
      <c r="TP18" s="426"/>
      <c r="TQ18" s="426"/>
      <c r="TR18" s="426"/>
      <c r="TS18" s="426"/>
      <c r="TT18" s="426"/>
      <c r="TU18" s="426"/>
      <c r="TV18" s="426"/>
      <c r="TW18" s="426"/>
      <c r="TX18" s="426"/>
      <c r="TY18" s="426"/>
      <c r="TZ18" s="426"/>
      <c r="UA18" s="426"/>
      <c r="UB18" s="426"/>
      <c r="UC18" s="426"/>
      <c r="UD18" s="426"/>
      <c r="UE18" s="426"/>
      <c r="UF18" s="426"/>
      <c r="UG18" s="426"/>
      <c r="UH18" s="426"/>
      <c r="UI18" s="426"/>
    </row>
    <row r="19" spans="1:555" ht="32.25" customHeight="1" thickBot="1" x14ac:dyDescent="0.3">
      <c r="A19" s="426"/>
      <c r="B19" s="91"/>
      <c r="C19" s="122" t="s">
        <v>1310</v>
      </c>
      <c r="D19" s="125" t="s">
        <v>1311</v>
      </c>
      <c r="E19" s="124" t="s">
        <v>99</v>
      </c>
      <c r="F19" s="124" t="s">
        <v>1312</v>
      </c>
      <c r="G19" s="123" t="s">
        <v>1313</v>
      </c>
      <c r="H19" s="129" t="s">
        <v>1314</v>
      </c>
      <c r="I19" s="124" t="s">
        <v>1315</v>
      </c>
      <c r="J19" s="124" t="s">
        <v>711</v>
      </c>
      <c r="K19" s="124" t="s">
        <v>1316</v>
      </c>
      <c r="L19" s="124" t="s">
        <v>1317</v>
      </c>
      <c r="M19" s="426"/>
      <c r="N19" s="149"/>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426"/>
      <c r="BT19" s="426"/>
      <c r="BU19" s="426"/>
      <c r="BV19" s="426"/>
      <c r="BW19" s="426"/>
      <c r="BX19" s="426"/>
      <c r="BY19" s="426"/>
      <c r="BZ19" s="426"/>
      <c r="CA19" s="426"/>
      <c r="CB19" s="426"/>
      <c r="CC19" s="426"/>
      <c r="CD19" s="426"/>
      <c r="CE19" s="426"/>
      <c r="CF19" s="426"/>
      <c r="CG19" s="426"/>
      <c r="CH19" s="426"/>
      <c r="CI19" s="426"/>
      <c r="CJ19" s="426"/>
      <c r="CK19" s="426"/>
      <c r="CL19" s="426"/>
      <c r="CM19" s="426"/>
      <c r="CN19" s="426"/>
      <c r="CO19" s="426"/>
      <c r="CP19" s="426"/>
      <c r="CQ19" s="426"/>
      <c r="CR19" s="426"/>
      <c r="CS19" s="426"/>
      <c r="CT19" s="426"/>
      <c r="CU19" s="426"/>
      <c r="CV19" s="426"/>
      <c r="CW19" s="426"/>
      <c r="CX19" s="426"/>
      <c r="CY19" s="426"/>
      <c r="CZ19" s="426"/>
      <c r="DA19" s="426"/>
      <c r="DB19" s="426"/>
      <c r="DC19" s="426"/>
      <c r="DD19" s="426"/>
      <c r="DE19" s="426"/>
      <c r="DF19" s="426"/>
      <c r="DG19" s="426"/>
      <c r="DH19" s="426"/>
      <c r="DI19" s="426"/>
      <c r="DJ19" s="426"/>
      <c r="DK19" s="426"/>
      <c r="DL19" s="426"/>
      <c r="DM19" s="426"/>
      <c r="DN19" s="426"/>
      <c r="DO19" s="426"/>
      <c r="DP19" s="426"/>
      <c r="DQ19" s="426"/>
      <c r="DR19" s="426"/>
      <c r="DS19" s="426"/>
      <c r="DT19" s="426"/>
      <c r="DU19" s="426"/>
      <c r="DV19" s="426"/>
      <c r="DW19" s="426"/>
      <c r="DX19" s="426"/>
      <c r="DY19" s="426"/>
      <c r="DZ19" s="426"/>
      <c r="EA19" s="426"/>
      <c r="EB19" s="426"/>
      <c r="EC19" s="426"/>
      <c r="ED19" s="426"/>
      <c r="EE19" s="426"/>
      <c r="EF19" s="426"/>
      <c r="EG19" s="426"/>
      <c r="EH19" s="426"/>
      <c r="EI19" s="426"/>
      <c r="EJ19" s="426"/>
      <c r="EK19" s="426"/>
      <c r="EL19" s="426"/>
      <c r="EM19" s="426"/>
      <c r="EN19" s="426"/>
      <c r="EO19" s="426"/>
      <c r="EP19" s="426"/>
      <c r="EQ19" s="426"/>
      <c r="ER19" s="426"/>
      <c r="ES19" s="426"/>
      <c r="ET19" s="426"/>
      <c r="EU19" s="426"/>
      <c r="EV19" s="426"/>
      <c r="EW19" s="426"/>
      <c r="EX19" s="426"/>
      <c r="EY19" s="426"/>
      <c r="EZ19" s="426"/>
      <c r="FA19" s="426"/>
      <c r="FB19" s="426"/>
      <c r="FC19" s="426"/>
      <c r="FD19" s="426"/>
      <c r="FE19" s="426"/>
      <c r="FF19" s="426"/>
      <c r="FG19" s="426"/>
      <c r="FH19" s="426"/>
      <c r="FI19" s="426"/>
      <c r="FJ19" s="426"/>
      <c r="FK19" s="426"/>
      <c r="FL19" s="426"/>
      <c r="FM19" s="426"/>
      <c r="FN19" s="426"/>
      <c r="FO19" s="426"/>
      <c r="FP19" s="426"/>
      <c r="FQ19" s="426"/>
      <c r="FR19" s="426"/>
      <c r="FS19" s="426"/>
      <c r="FT19" s="426"/>
      <c r="FU19" s="426"/>
      <c r="FV19" s="426"/>
      <c r="FW19" s="426"/>
      <c r="FX19" s="426"/>
      <c r="FY19" s="426"/>
      <c r="FZ19" s="426"/>
      <c r="GA19" s="426"/>
      <c r="GB19" s="426"/>
      <c r="GC19" s="426"/>
      <c r="GD19" s="426"/>
      <c r="GE19" s="426"/>
      <c r="GF19" s="426"/>
      <c r="GG19" s="426"/>
      <c r="GH19" s="426"/>
      <c r="GI19" s="426"/>
      <c r="GJ19" s="426"/>
      <c r="GK19" s="426"/>
      <c r="GL19" s="426"/>
      <c r="GM19" s="426"/>
      <c r="GN19" s="426"/>
      <c r="GO19" s="426"/>
      <c r="GP19" s="426"/>
      <c r="GQ19" s="426"/>
      <c r="GR19" s="426"/>
      <c r="GS19" s="426"/>
      <c r="GT19" s="426"/>
      <c r="GU19" s="426"/>
      <c r="GV19" s="426"/>
      <c r="GW19" s="426"/>
      <c r="GX19" s="426"/>
      <c r="GY19" s="426"/>
      <c r="GZ19" s="426"/>
      <c r="HA19" s="426"/>
      <c r="HB19" s="426"/>
      <c r="HC19" s="426"/>
      <c r="HD19" s="426"/>
      <c r="HE19" s="426"/>
      <c r="HF19" s="426"/>
      <c r="HG19" s="426"/>
      <c r="HH19" s="426"/>
      <c r="HI19" s="426"/>
      <c r="HJ19" s="426"/>
      <c r="HK19" s="426"/>
      <c r="HL19" s="426"/>
      <c r="HM19" s="426"/>
      <c r="HN19" s="426"/>
      <c r="HO19" s="426"/>
      <c r="HP19" s="426"/>
      <c r="HQ19" s="426"/>
      <c r="HR19" s="426"/>
      <c r="HS19" s="426"/>
      <c r="HT19" s="426"/>
      <c r="HU19" s="426"/>
      <c r="HV19" s="426"/>
      <c r="HW19" s="426"/>
      <c r="HX19" s="426"/>
      <c r="HY19" s="426"/>
      <c r="HZ19" s="426"/>
      <c r="IA19" s="426"/>
      <c r="IB19" s="426"/>
      <c r="IC19" s="426"/>
      <c r="ID19" s="426"/>
      <c r="IE19" s="426"/>
      <c r="IF19" s="426"/>
      <c r="IG19" s="426"/>
      <c r="IH19" s="426"/>
      <c r="II19" s="426"/>
      <c r="IJ19" s="426"/>
      <c r="IK19" s="426"/>
      <c r="IL19" s="426"/>
      <c r="IM19" s="426"/>
      <c r="IN19" s="426"/>
      <c r="IO19" s="426"/>
      <c r="IP19" s="426"/>
      <c r="IQ19" s="426"/>
      <c r="IR19" s="426"/>
      <c r="IS19" s="426"/>
      <c r="IT19" s="426"/>
      <c r="IU19" s="426"/>
      <c r="IV19" s="426"/>
      <c r="IW19" s="426"/>
      <c r="IX19" s="426"/>
      <c r="IY19" s="426"/>
      <c r="IZ19" s="426"/>
      <c r="JA19" s="426"/>
      <c r="JB19" s="426"/>
      <c r="JC19" s="426"/>
      <c r="JD19" s="426"/>
      <c r="JE19" s="426"/>
      <c r="JF19" s="426"/>
      <c r="JG19" s="426"/>
      <c r="JH19" s="426"/>
      <c r="JI19" s="426"/>
      <c r="JJ19" s="426"/>
      <c r="JK19" s="426"/>
      <c r="JL19" s="426"/>
      <c r="JM19" s="426"/>
      <c r="JN19" s="426"/>
      <c r="JO19" s="426"/>
      <c r="JP19" s="426"/>
      <c r="JQ19" s="426"/>
      <c r="JR19" s="426"/>
      <c r="JS19" s="426"/>
      <c r="JT19" s="426"/>
      <c r="JU19" s="426"/>
      <c r="JV19" s="426"/>
      <c r="JW19" s="426"/>
      <c r="JX19" s="426"/>
      <c r="JY19" s="426"/>
      <c r="JZ19" s="426"/>
      <c r="KA19" s="426"/>
      <c r="KB19" s="426"/>
      <c r="KC19" s="426"/>
      <c r="KD19" s="426"/>
      <c r="KE19" s="426"/>
      <c r="KF19" s="426"/>
      <c r="KG19" s="426"/>
      <c r="KH19" s="426"/>
      <c r="KI19" s="426"/>
      <c r="KJ19" s="426"/>
      <c r="KK19" s="426"/>
      <c r="KL19" s="426"/>
      <c r="KM19" s="426"/>
      <c r="KN19" s="426"/>
      <c r="KO19" s="426"/>
      <c r="KP19" s="426"/>
      <c r="KQ19" s="426"/>
      <c r="KR19" s="426"/>
      <c r="KS19" s="426"/>
      <c r="KT19" s="426"/>
      <c r="KU19" s="426"/>
      <c r="KV19" s="426"/>
      <c r="KW19" s="426"/>
      <c r="KX19" s="426"/>
      <c r="KY19" s="426"/>
      <c r="KZ19" s="426"/>
      <c r="LA19" s="426"/>
      <c r="LB19" s="426"/>
      <c r="LC19" s="426"/>
      <c r="LD19" s="426"/>
      <c r="LE19" s="426"/>
      <c r="LF19" s="426"/>
      <c r="LG19" s="426"/>
      <c r="LH19" s="426"/>
      <c r="LI19" s="426"/>
      <c r="LJ19" s="426"/>
      <c r="LK19" s="426"/>
      <c r="LL19" s="426"/>
      <c r="LM19" s="426"/>
      <c r="LN19" s="426"/>
      <c r="LO19" s="426"/>
      <c r="LP19" s="426"/>
      <c r="LQ19" s="426"/>
      <c r="LR19" s="426"/>
      <c r="LS19" s="426"/>
      <c r="LT19" s="426"/>
      <c r="LU19" s="426"/>
      <c r="LV19" s="426"/>
      <c r="LW19" s="426"/>
      <c r="LX19" s="426"/>
      <c r="LY19" s="426"/>
      <c r="LZ19" s="426"/>
      <c r="MA19" s="426"/>
      <c r="MB19" s="426"/>
      <c r="MC19" s="426"/>
      <c r="MD19" s="426"/>
      <c r="ME19" s="426"/>
      <c r="MF19" s="426"/>
      <c r="MG19" s="426"/>
      <c r="MH19" s="426"/>
      <c r="MI19" s="426"/>
      <c r="MJ19" s="426"/>
      <c r="MK19" s="426"/>
      <c r="ML19" s="426"/>
      <c r="MM19" s="426"/>
      <c r="MN19" s="426"/>
      <c r="MO19" s="426"/>
      <c r="MP19" s="426"/>
      <c r="MQ19" s="426"/>
      <c r="MR19" s="426"/>
      <c r="MS19" s="426"/>
      <c r="MT19" s="426"/>
      <c r="MU19" s="426"/>
      <c r="MV19" s="426"/>
      <c r="MW19" s="426"/>
      <c r="MX19" s="426"/>
      <c r="MY19" s="426"/>
      <c r="MZ19" s="426"/>
      <c r="NA19" s="426"/>
      <c r="NB19" s="426"/>
      <c r="NC19" s="426"/>
      <c r="ND19" s="426"/>
      <c r="NE19" s="426"/>
      <c r="NF19" s="426"/>
      <c r="NG19" s="426"/>
      <c r="NH19" s="426"/>
      <c r="NI19" s="426"/>
      <c r="NJ19" s="426"/>
      <c r="NK19" s="426"/>
      <c r="NL19" s="426"/>
      <c r="NM19" s="426"/>
      <c r="NN19" s="426"/>
      <c r="NO19" s="426"/>
      <c r="NP19" s="426"/>
      <c r="NQ19" s="426"/>
      <c r="NR19" s="426"/>
      <c r="NS19" s="426"/>
      <c r="NT19" s="426"/>
      <c r="NU19" s="426"/>
      <c r="NV19" s="426"/>
      <c r="NW19" s="426"/>
      <c r="NX19" s="426"/>
      <c r="NY19" s="426"/>
      <c r="NZ19" s="426"/>
      <c r="OA19" s="426"/>
      <c r="OB19" s="426"/>
      <c r="OC19" s="426"/>
      <c r="OD19" s="426"/>
      <c r="OE19" s="426"/>
      <c r="OF19" s="426"/>
      <c r="OG19" s="426"/>
      <c r="OH19" s="426"/>
      <c r="OI19" s="426"/>
      <c r="OJ19" s="426"/>
      <c r="OK19" s="426"/>
      <c r="OL19" s="426"/>
      <c r="OM19" s="426"/>
      <c r="ON19" s="426"/>
      <c r="OO19" s="426"/>
      <c r="OP19" s="426"/>
      <c r="OQ19" s="426"/>
      <c r="OR19" s="426"/>
      <c r="OS19" s="426"/>
      <c r="OT19" s="426"/>
      <c r="OU19" s="426"/>
      <c r="OV19" s="426"/>
      <c r="OW19" s="426"/>
      <c r="OX19" s="426"/>
      <c r="OY19" s="426"/>
      <c r="OZ19" s="426"/>
      <c r="PA19" s="426"/>
      <c r="PB19" s="426"/>
      <c r="PC19" s="426"/>
      <c r="PD19" s="426"/>
      <c r="PE19" s="426"/>
      <c r="PF19" s="426"/>
      <c r="PG19" s="426"/>
      <c r="PH19" s="426"/>
      <c r="PI19" s="426"/>
      <c r="PJ19" s="426"/>
      <c r="PK19" s="426"/>
      <c r="PL19" s="426"/>
      <c r="PM19" s="426"/>
      <c r="PN19" s="426"/>
      <c r="PO19" s="426"/>
      <c r="PP19" s="426"/>
      <c r="PQ19" s="426"/>
      <c r="PR19" s="426"/>
      <c r="PS19" s="426"/>
      <c r="PT19" s="426"/>
      <c r="PU19" s="426"/>
      <c r="PV19" s="426"/>
      <c r="PW19" s="426"/>
      <c r="PX19" s="426"/>
      <c r="PY19" s="426"/>
      <c r="PZ19" s="426"/>
      <c r="QA19" s="426"/>
      <c r="QB19" s="426"/>
      <c r="QC19" s="426"/>
      <c r="QD19" s="426"/>
      <c r="QE19" s="426"/>
      <c r="QF19" s="426"/>
      <c r="QG19" s="426"/>
      <c r="QH19" s="426"/>
      <c r="QI19" s="426"/>
      <c r="QJ19" s="426"/>
      <c r="QK19" s="426"/>
      <c r="QL19" s="426"/>
      <c r="QM19" s="426"/>
      <c r="QN19" s="426"/>
      <c r="QO19" s="426"/>
      <c r="QP19" s="426"/>
      <c r="QQ19" s="426"/>
      <c r="QR19" s="426"/>
      <c r="QS19" s="426"/>
      <c r="QT19" s="426"/>
      <c r="QU19" s="426"/>
      <c r="QV19" s="426"/>
      <c r="QW19" s="426"/>
      <c r="QX19" s="426"/>
      <c r="QY19" s="426"/>
      <c r="QZ19" s="426"/>
      <c r="RA19" s="426"/>
      <c r="RB19" s="426"/>
      <c r="RC19" s="426"/>
      <c r="RD19" s="426"/>
      <c r="RE19" s="426"/>
      <c r="RF19" s="426"/>
      <c r="RG19" s="426"/>
      <c r="RH19" s="426"/>
      <c r="RI19" s="426"/>
      <c r="RJ19" s="426"/>
      <c r="RK19" s="426"/>
      <c r="RL19" s="426"/>
      <c r="RM19" s="426"/>
      <c r="RN19" s="426"/>
      <c r="RO19" s="426"/>
      <c r="RP19" s="426"/>
      <c r="RQ19" s="426"/>
      <c r="RR19" s="426"/>
      <c r="RS19" s="426"/>
      <c r="RT19" s="426"/>
      <c r="RU19" s="426"/>
      <c r="RV19" s="426"/>
      <c r="RW19" s="426"/>
      <c r="RX19" s="426"/>
      <c r="RY19" s="426"/>
      <c r="RZ19" s="426"/>
      <c r="SA19" s="426"/>
      <c r="SB19" s="426"/>
      <c r="SC19" s="426"/>
      <c r="SD19" s="426"/>
      <c r="SE19" s="426"/>
      <c r="SF19" s="426"/>
      <c r="SG19" s="426"/>
      <c r="SH19" s="426"/>
      <c r="SI19" s="426"/>
      <c r="SJ19" s="426"/>
      <c r="SK19" s="426"/>
      <c r="SL19" s="426"/>
      <c r="SM19" s="426"/>
      <c r="SN19" s="426"/>
      <c r="SO19" s="426"/>
      <c r="SP19" s="426"/>
      <c r="SQ19" s="426"/>
      <c r="SR19" s="426"/>
      <c r="SS19" s="426"/>
      <c r="ST19" s="426"/>
      <c r="SU19" s="426"/>
      <c r="SV19" s="426"/>
      <c r="SW19" s="426"/>
      <c r="SX19" s="426"/>
      <c r="SY19" s="426"/>
      <c r="SZ19" s="426"/>
      <c r="TA19" s="426"/>
      <c r="TB19" s="426"/>
      <c r="TC19" s="426"/>
      <c r="TD19" s="426"/>
      <c r="TE19" s="426"/>
      <c r="TF19" s="426"/>
      <c r="TG19" s="426"/>
      <c r="TH19" s="426"/>
      <c r="TI19" s="426"/>
      <c r="TJ19" s="426"/>
      <c r="TK19" s="426"/>
      <c r="TL19" s="426"/>
      <c r="TM19" s="426"/>
      <c r="TN19" s="426"/>
      <c r="TO19" s="426"/>
      <c r="TP19" s="426"/>
      <c r="TQ19" s="426"/>
      <c r="TR19" s="426"/>
      <c r="TS19" s="426"/>
      <c r="TT19" s="426"/>
      <c r="TU19" s="426"/>
      <c r="TV19" s="426"/>
      <c r="TW19" s="426"/>
      <c r="TX19" s="426"/>
      <c r="TY19" s="426"/>
      <c r="TZ19" s="426"/>
      <c r="UA19" s="426"/>
      <c r="UB19" s="426"/>
      <c r="UC19" s="426"/>
      <c r="UD19" s="426"/>
      <c r="UE19" s="426"/>
      <c r="UF19" s="426"/>
      <c r="UG19" s="426"/>
      <c r="UH19" s="426"/>
      <c r="UI19" s="426"/>
    </row>
    <row r="20" spans="1:555" ht="45.75" thickBot="1" x14ac:dyDescent="0.3">
      <c r="B20" s="91"/>
      <c r="C20" s="304" t="s">
        <v>1890</v>
      </c>
      <c r="D20" s="548"/>
      <c r="E20" s="305">
        <v>50</v>
      </c>
      <c r="F20" s="112">
        <v>25</v>
      </c>
      <c r="G20" s="306">
        <f t="shared" ref="G20:G29" si="0">E20*F20</f>
        <v>1250</v>
      </c>
      <c r="H20" s="500" t="s">
        <v>712</v>
      </c>
      <c r="I20" s="113" t="s">
        <v>361</v>
      </c>
      <c r="J20" s="113" t="str">
        <f>VLOOKUP(I20,[1]Presupuesto!$B$11:$C$566,2,0)</f>
        <v>ALIMENTOS B EBIDAS PARA PERSONAS</v>
      </c>
      <c r="K20" s="307" t="s">
        <v>51</v>
      </c>
      <c r="L20" s="113" t="s">
        <v>724</v>
      </c>
      <c r="M20" s="426"/>
      <c r="N20" s="149"/>
    </row>
    <row r="21" spans="1:555" ht="15.75" thickBot="1" x14ac:dyDescent="0.3">
      <c r="B21" s="91"/>
      <c r="C21" s="96" t="s">
        <v>1891</v>
      </c>
      <c r="D21" s="549"/>
      <c r="E21" s="189">
        <v>1</v>
      </c>
      <c r="F21" s="97">
        <v>45</v>
      </c>
      <c r="G21" s="94">
        <f t="shared" si="0"/>
        <v>45</v>
      </c>
      <c r="H21" s="500" t="s">
        <v>703</v>
      </c>
      <c r="I21" s="95" t="s">
        <v>454</v>
      </c>
      <c r="J21" s="95" t="str">
        <f>VLOOKUP(I21,[1]Presupuesto!$B$11:$C$566,2,0)</f>
        <v>UTENCILIOS DE COCINA Y COMEDOR</v>
      </c>
      <c r="K21" s="95" t="s">
        <v>51</v>
      </c>
      <c r="L21" s="95" t="s">
        <v>724</v>
      </c>
      <c r="M21" s="426"/>
      <c r="N21" s="149"/>
    </row>
    <row r="22" spans="1:555" ht="45.75" thickBot="1" x14ac:dyDescent="0.3">
      <c r="B22" s="91"/>
      <c r="C22" s="96" t="s">
        <v>1892</v>
      </c>
      <c r="D22" s="549"/>
      <c r="E22" s="189"/>
      <c r="F22" s="97">
        <v>1</v>
      </c>
      <c r="G22" s="94">
        <f t="shared" si="0"/>
        <v>0</v>
      </c>
      <c r="H22" s="500" t="s">
        <v>712</v>
      </c>
      <c r="I22" s="95" t="s">
        <v>420</v>
      </c>
      <c r="J22" s="95" t="str">
        <f>VLOOKUP(I22,[1]Presupuesto!$B$11:$C$566,2,0)</f>
        <v>PRODUCTOS DE MATERIAL PLASTICO.</v>
      </c>
      <c r="K22" s="95" t="s">
        <v>51</v>
      </c>
      <c r="L22" s="95" t="s">
        <v>724</v>
      </c>
      <c r="M22" s="426"/>
      <c r="N22" s="149"/>
    </row>
    <row r="23" spans="1:555" ht="45.75" thickBot="1" x14ac:dyDescent="0.3">
      <c r="B23" s="91"/>
      <c r="C23" s="96" t="s">
        <v>1893</v>
      </c>
      <c r="D23" s="549"/>
      <c r="E23" s="147">
        <v>15</v>
      </c>
      <c r="F23" s="115">
        <v>2.11</v>
      </c>
      <c r="G23" s="94">
        <f t="shared" si="0"/>
        <v>31.65</v>
      </c>
      <c r="H23" s="500" t="s">
        <v>712</v>
      </c>
      <c r="I23" s="300" t="s">
        <v>382</v>
      </c>
      <c r="J23" s="95" t="str">
        <f>VLOOKUP(I23,[1]Presupuesto!$B$11:$C$566,2,0)</f>
        <v>PRODUCTOS DE ARTES GRAFICAS</v>
      </c>
      <c r="K23" s="95" t="s">
        <v>51</v>
      </c>
      <c r="L23" s="95" t="s">
        <v>724</v>
      </c>
      <c r="M23" s="426"/>
      <c r="N23" s="149"/>
    </row>
    <row r="24" spans="1:555" ht="45.75" thickBot="1" x14ac:dyDescent="0.3">
      <c r="B24" s="91"/>
      <c r="C24" s="96" t="s">
        <v>1894</v>
      </c>
      <c r="D24" s="549"/>
      <c r="E24" s="147"/>
      <c r="F24" s="115">
        <v>4.5</v>
      </c>
      <c r="G24" s="94">
        <f t="shared" si="0"/>
        <v>0</v>
      </c>
      <c r="H24" s="500" t="s">
        <v>712</v>
      </c>
      <c r="I24" s="95" t="s">
        <v>307</v>
      </c>
      <c r="J24" s="95" t="str">
        <f>VLOOKUP(I24,[1]Presupuesto!$B$11:$C$566,2,0)</f>
        <v>SERVICIOS DE IMPRENTA PUBLIC.Y REPRODUCCION</v>
      </c>
      <c r="K24" s="95" t="s">
        <v>51</v>
      </c>
      <c r="L24" s="95" t="s">
        <v>724</v>
      </c>
      <c r="M24" s="426"/>
      <c r="N24" s="149"/>
    </row>
    <row r="25" spans="1:555" ht="45.75" thickBot="1" x14ac:dyDescent="0.3">
      <c r="B25" s="91"/>
      <c r="C25" s="96" t="s">
        <v>1895</v>
      </c>
      <c r="D25" s="549"/>
      <c r="E25" s="189"/>
      <c r="F25" s="97">
        <v>3</v>
      </c>
      <c r="G25" s="94">
        <f t="shared" si="0"/>
        <v>0</v>
      </c>
      <c r="H25" s="500" t="s">
        <v>712</v>
      </c>
      <c r="I25" s="95" t="s">
        <v>384</v>
      </c>
      <c r="J25" s="95" t="str">
        <f>VLOOKUP(I25,[1]Presupuesto!$B$11:$C$566,2,0)</f>
        <v>PRODUCTOS PAPEL Y CARTON</v>
      </c>
      <c r="K25" s="95" t="s">
        <v>51</v>
      </c>
      <c r="L25" s="95" t="s">
        <v>724</v>
      </c>
      <c r="M25" s="426"/>
      <c r="N25" s="149"/>
    </row>
    <row r="26" spans="1:555" ht="45.75" thickBot="1" x14ac:dyDescent="0.3">
      <c r="B26" s="91"/>
      <c r="C26" s="96" t="s">
        <v>1896</v>
      </c>
      <c r="D26" s="549"/>
      <c r="E26" s="189">
        <v>0</v>
      </c>
      <c r="F26" s="97">
        <v>3</v>
      </c>
      <c r="G26" s="94">
        <f t="shared" si="0"/>
        <v>0</v>
      </c>
      <c r="H26" s="500" t="s">
        <v>712</v>
      </c>
      <c r="I26" s="95" t="s">
        <v>451</v>
      </c>
      <c r="J26" s="95" t="str">
        <f>VLOOKUP(I26,[1]Presupuesto!$B$11:$C$566,2,0)</f>
        <v>UTILES DE ESCRITORIO, OFICINA Y ENSE¥ANZA</v>
      </c>
      <c r="K26" s="95" t="s">
        <v>51</v>
      </c>
      <c r="L26" s="95" t="s">
        <v>724</v>
      </c>
      <c r="M26" s="426"/>
      <c r="N26" s="149"/>
    </row>
    <row r="27" spans="1:555" ht="45.75" thickBot="1" x14ac:dyDescent="0.3">
      <c r="B27" s="91"/>
      <c r="C27" s="96" t="s">
        <v>1897</v>
      </c>
      <c r="D27" s="549"/>
      <c r="E27" s="189">
        <v>0</v>
      </c>
      <c r="F27" s="97">
        <v>6.7</v>
      </c>
      <c r="G27" s="94">
        <f t="shared" si="0"/>
        <v>0</v>
      </c>
      <c r="H27" s="500" t="s">
        <v>712</v>
      </c>
      <c r="I27" s="95" t="s">
        <v>458</v>
      </c>
      <c r="J27" s="95" t="str">
        <f>VLOOKUP(I27,[1]Presupuesto!$B$11:$C$566,2,0)</f>
        <v>OTROS RESPUESTOS Y ACCESORIOS MENORES</v>
      </c>
      <c r="K27" s="95" t="s">
        <v>51</v>
      </c>
      <c r="L27" s="95" t="s">
        <v>724</v>
      </c>
      <c r="M27" s="426"/>
      <c r="N27" s="149"/>
    </row>
    <row r="28" spans="1:555" ht="45.75" thickBot="1" x14ac:dyDescent="0.3">
      <c r="B28" s="91"/>
      <c r="C28" s="106" t="s">
        <v>1898</v>
      </c>
      <c r="D28" s="549"/>
      <c r="E28" s="199">
        <v>0</v>
      </c>
      <c r="F28" s="116">
        <v>3</v>
      </c>
      <c r="G28" s="94">
        <f t="shared" si="0"/>
        <v>0</v>
      </c>
      <c r="H28" s="500" t="s">
        <v>712</v>
      </c>
      <c r="I28" s="95" t="s">
        <v>380</v>
      </c>
      <c r="J28" s="95" t="str">
        <f>VLOOKUP(I28,[1]Presupuesto!$B$11:$C$566,2,0)</f>
        <v>PAPEL DE ESCRITORIO</v>
      </c>
      <c r="K28" s="95" t="s">
        <v>51</v>
      </c>
      <c r="L28" s="95" t="s">
        <v>724</v>
      </c>
      <c r="M28" s="426"/>
      <c r="N28" s="149"/>
    </row>
    <row r="29" spans="1:555" ht="45.75" thickBot="1" x14ac:dyDescent="0.3">
      <c r="B29" s="91"/>
      <c r="C29" s="203" t="s">
        <v>1899</v>
      </c>
      <c r="D29" s="204"/>
      <c r="E29" s="308">
        <v>0</v>
      </c>
      <c r="F29" s="101">
        <v>1300</v>
      </c>
      <c r="G29" s="102">
        <f t="shared" si="0"/>
        <v>0</v>
      </c>
      <c r="H29" s="500" t="s">
        <v>712</v>
      </c>
      <c r="I29" s="309" t="s">
        <v>268</v>
      </c>
      <c r="J29" s="103" t="str">
        <f>VLOOKUP(I29,[1]Presupuesto!$B$11:$C$566,2,0)</f>
        <v>OTROS ALQUILERES</v>
      </c>
      <c r="K29" s="310" t="s">
        <v>51</v>
      </c>
      <c r="L29" s="310" t="s">
        <v>724</v>
      </c>
      <c r="M29" s="426"/>
      <c r="N29" s="426"/>
    </row>
    <row r="30" spans="1:555" x14ac:dyDescent="0.25">
      <c r="B30" s="91"/>
      <c r="C30" s="91"/>
      <c r="D30" s="426"/>
      <c r="E30" s="109"/>
      <c r="F30" s="109"/>
      <c r="G30" s="109"/>
      <c r="H30" s="502"/>
      <c r="I30" s="109"/>
      <c r="J30" s="109"/>
      <c r="K30" s="109"/>
      <c r="L30" s="426"/>
      <c r="M30" s="426"/>
      <c r="N30" s="426"/>
    </row>
    <row r="31" spans="1:555" ht="15.75" thickBot="1" x14ac:dyDescent="0.3">
      <c r="B31" s="426"/>
      <c r="C31" s="426"/>
      <c r="D31" s="426"/>
      <c r="E31" s="426"/>
      <c r="F31" s="426"/>
      <c r="G31" s="426"/>
      <c r="I31" s="426"/>
      <c r="J31" s="426"/>
      <c r="K31" s="426"/>
      <c r="L31" s="426"/>
      <c r="M31" s="426"/>
      <c r="N31" s="426"/>
    </row>
    <row r="32" spans="1:555" ht="15.75" thickBot="1" x14ac:dyDescent="0.3">
      <c r="B32" s="426"/>
      <c r="C32" s="29" t="s">
        <v>1308</v>
      </c>
      <c r="D32" s="30">
        <f>SUM(G39:G51)</f>
        <v>1326.65</v>
      </c>
      <c r="E32" s="91"/>
      <c r="F32" s="91"/>
      <c r="G32" s="91"/>
      <c r="H32" s="499"/>
      <c r="I32" s="75"/>
      <c r="J32" s="75"/>
      <c r="K32" s="109"/>
      <c r="L32" s="426"/>
      <c r="M32" s="426"/>
      <c r="N32" s="426"/>
    </row>
    <row r="33" spans="2:14" x14ac:dyDescent="0.25">
      <c r="B33" s="426"/>
      <c r="C33" s="69"/>
      <c r="D33" s="31"/>
      <c r="E33" s="91"/>
      <c r="F33" s="91"/>
      <c r="G33" s="91"/>
      <c r="H33" s="499"/>
      <c r="I33" s="75"/>
      <c r="J33" s="75"/>
      <c r="K33" s="109"/>
      <c r="L33" s="426"/>
      <c r="M33" s="426"/>
      <c r="N33" s="426"/>
    </row>
    <row r="34" spans="2:14" x14ac:dyDescent="0.25">
      <c r="B34" s="426"/>
      <c r="C34" s="69"/>
      <c r="D34" s="31"/>
      <c r="E34" s="91"/>
      <c r="F34" s="91"/>
      <c r="G34" s="91"/>
      <c r="H34" s="499"/>
      <c r="I34" s="75"/>
      <c r="J34" s="75"/>
      <c r="K34" s="109"/>
      <c r="L34" s="426"/>
      <c r="M34" s="426"/>
      <c r="N34" s="426"/>
    </row>
    <row r="35" spans="2:14" ht="15.75" x14ac:dyDescent="0.25">
      <c r="B35" s="426"/>
      <c r="C35" s="190" t="s">
        <v>1309</v>
      </c>
      <c r="D35" s="341" t="s">
        <v>1717</v>
      </c>
      <c r="E35" s="91"/>
      <c r="F35" s="91"/>
      <c r="G35" s="91"/>
      <c r="H35" s="499"/>
      <c r="I35" s="75"/>
      <c r="J35" s="75"/>
      <c r="K35" s="109"/>
      <c r="L35" s="426"/>
      <c r="M35" s="426"/>
      <c r="N35" s="426"/>
    </row>
    <row r="36" spans="2:14" ht="18.75" x14ac:dyDescent="0.25">
      <c r="C36" s="197" t="str">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Posgrado'!$F:$G,2,FALSE),IFERROR(VLOOKUP(D35,'17. Gestión TIC'!$F:$G,2,FALSE),IFERROR(VLOOKUP(D35,'16. Desa. del Sistema Educ.Sup.'!$F:$G,2,FALSE),IFERROR(VLOOKUP(D35,'8. Cultura de Inno. Insti...'!$F:$G,2,FALSE),VLOOKUP(D35,'7. Lo Esencial de la Reforma U.'!$F:$G,2,0)))))))))))))))))</f>
        <v>Fortalecer la red de instituciones estatales, no estatales,  organismos cooperantes e investigadores  vinculados a los ejes de investigación de FLACSO Honduras</v>
      </c>
      <c r="D36" s="31"/>
      <c r="E36" s="91"/>
      <c r="F36" s="91"/>
      <c r="G36" s="91"/>
      <c r="H36" s="499"/>
      <c r="I36" s="75"/>
      <c r="J36" s="75"/>
      <c r="K36" s="109"/>
      <c r="L36" s="426"/>
    </row>
    <row r="37" spans="2:14" ht="15.75" thickBot="1" x14ac:dyDescent="0.3">
      <c r="C37" s="69"/>
      <c r="D37" s="31"/>
      <c r="E37" s="91"/>
      <c r="F37" s="91"/>
      <c r="G37" s="91"/>
      <c r="H37" s="499"/>
      <c r="I37" s="75"/>
      <c r="J37" s="75"/>
      <c r="K37" s="109"/>
      <c r="L37" s="426"/>
    </row>
    <row r="38" spans="2:14" ht="30.75" thickBot="1" x14ac:dyDescent="0.3">
      <c r="C38" s="122" t="s">
        <v>1310</v>
      </c>
      <c r="D38" s="125" t="s">
        <v>1311</v>
      </c>
      <c r="E38" s="124" t="s">
        <v>99</v>
      </c>
      <c r="F38" s="124" t="s">
        <v>1312</v>
      </c>
      <c r="G38" s="123" t="s">
        <v>1313</v>
      </c>
      <c r="H38" s="129" t="s">
        <v>1314</v>
      </c>
      <c r="I38" s="124" t="s">
        <v>1315</v>
      </c>
      <c r="J38" s="124" t="s">
        <v>711</v>
      </c>
      <c r="K38" s="124" t="s">
        <v>1316</v>
      </c>
      <c r="L38" s="124" t="s">
        <v>1317</v>
      </c>
    </row>
    <row r="39" spans="2:14" ht="45.75" thickBot="1" x14ac:dyDescent="0.3">
      <c r="C39" s="492" t="s">
        <v>1890</v>
      </c>
      <c r="D39" s="490"/>
      <c r="E39" s="305">
        <v>50</v>
      </c>
      <c r="F39" s="112">
        <v>25</v>
      </c>
      <c r="G39" s="306">
        <f t="shared" ref="G39:G48" si="1">E39*F39</f>
        <v>1250</v>
      </c>
      <c r="H39" s="500" t="s">
        <v>712</v>
      </c>
      <c r="I39" s="113" t="s">
        <v>361</v>
      </c>
      <c r="J39" s="113" t="str">
        <f>VLOOKUP(I39,[2]Presupuesto!$B$11:$C$566,2,0)</f>
        <v>ALIMENTOS B EBIDAS PARA PERSONAS</v>
      </c>
      <c r="K39" s="307" t="s">
        <v>51</v>
      </c>
      <c r="L39" s="113" t="s">
        <v>725</v>
      </c>
    </row>
    <row r="40" spans="2:14" ht="45.75" thickBot="1" x14ac:dyDescent="0.3">
      <c r="C40" s="493" t="s">
        <v>1891</v>
      </c>
      <c r="D40" s="491"/>
      <c r="E40" s="189">
        <v>1</v>
      </c>
      <c r="F40" s="97">
        <v>45</v>
      </c>
      <c r="G40" s="94">
        <f t="shared" si="1"/>
        <v>45</v>
      </c>
      <c r="H40" s="500" t="s">
        <v>712</v>
      </c>
      <c r="I40" s="95" t="s">
        <v>454</v>
      </c>
      <c r="J40" s="95" t="str">
        <f>VLOOKUP(I40,[2]Presupuesto!$B$11:$C$566,2,0)</f>
        <v>UTENCILIOS DE COCINA Y COMEDOR</v>
      </c>
      <c r="K40" s="95" t="s">
        <v>51</v>
      </c>
      <c r="L40" s="95" t="s">
        <v>725</v>
      </c>
    </row>
    <row r="41" spans="2:14" ht="45.75" thickBot="1" x14ac:dyDescent="0.3">
      <c r="C41" s="493" t="s">
        <v>1892</v>
      </c>
      <c r="D41" s="491"/>
      <c r="E41" s="189"/>
      <c r="F41" s="97">
        <v>1</v>
      </c>
      <c r="G41" s="94">
        <f t="shared" si="1"/>
        <v>0</v>
      </c>
      <c r="H41" s="500" t="s">
        <v>712</v>
      </c>
      <c r="I41" s="95" t="s">
        <v>420</v>
      </c>
      <c r="J41" s="95" t="str">
        <f>VLOOKUP(I41,[2]Presupuesto!$B$11:$C$566,2,0)</f>
        <v>PRODUCTOS DE MATERIAL PLASTICO.</v>
      </c>
      <c r="K41" s="95" t="s">
        <v>51</v>
      </c>
      <c r="L41" s="95" t="s">
        <v>725</v>
      </c>
    </row>
    <row r="42" spans="2:14" s="426" customFormat="1" ht="45.75" thickBot="1" x14ac:dyDescent="0.3">
      <c r="C42" s="493" t="s">
        <v>1893</v>
      </c>
      <c r="D42" s="491"/>
      <c r="E42" s="189">
        <v>15</v>
      </c>
      <c r="F42" s="97">
        <v>2.11</v>
      </c>
      <c r="G42" s="94">
        <f t="shared" si="1"/>
        <v>31.65</v>
      </c>
      <c r="H42" s="500" t="s">
        <v>712</v>
      </c>
      <c r="I42" s="95" t="s">
        <v>382</v>
      </c>
      <c r="J42" s="95" t="str">
        <f>VLOOKUP(I42,[2]Presupuesto!$B$11:$C$566,2,0)</f>
        <v>PRODUCTOS DE ARTES GRAFICAS</v>
      </c>
      <c r="K42" s="95" t="s">
        <v>51</v>
      </c>
      <c r="L42" s="95" t="s">
        <v>725</v>
      </c>
    </row>
    <row r="43" spans="2:14" s="426" customFormat="1" ht="45.75" thickBot="1" x14ac:dyDescent="0.3">
      <c r="C43" s="493" t="s">
        <v>1894</v>
      </c>
      <c r="D43" s="491"/>
      <c r="E43" s="189"/>
      <c r="F43" s="97">
        <v>4.5</v>
      </c>
      <c r="G43" s="94">
        <f t="shared" si="1"/>
        <v>0</v>
      </c>
      <c r="H43" s="500" t="s">
        <v>712</v>
      </c>
      <c r="I43" s="95" t="s">
        <v>307</v>
      </c>
      <c r="J43" s="95" t="str">
        <f>VLOOKUP(I43,[2]Presupuesto!$B$11:$C$566,2,0)</f>
        <v>SERVICIOS DE IMPRENTA PUBLIC.Y REPRODUCCION</v>
      </c>
      <c r="K43" s="95" t="s">
        <v>51</v>
      </c>
      <c r="L43" s="95" t="s">
        <v>725</v>
      </c>
    </row>
    <row r="44" spans="2:14" s="426" customFormat="1" ht="45.75" thickBot="1" x14ac:dyDescent="0.3">
      <c r="C44" s="493" t="s">
        <v>1895</v>
      </c>
      <c r="D44" s="491"/>
      <c r="E44" s="189"/>
      <c r="F44" s="97">
        <v>3</v>
      </c>
      <c r="G44" s="94">
        <f t="shared" si="1"/>
        <v>0</v>
      </c>
      <c r="H44" s="500" t="s">
        <v>712</v>
      </c>
      <c r="I44" s="95" t="s">
        <v>384</v>
      </c>
      <c r="J44" s="95" t="str">
        <f>VLOOKUP(I44,[2]Presupuesto!$B$11:$C$566,2,0)</f>
        <v>PRODUCTOS PAPEL Y CARTON</v>
      </c>
      <c r="K44" s="95" t="s">
        <v>51</v>
      </c>
      <c r="L44" s="95" t="s">
        <v>725</v>
      </c>
    </row>
    <row r="45" spans="2:14" ht="45.75" thickBot="1" x14ac:dyDescent="0.3">
      <c r="C45" s="493" t="s">
        <v>1896</v>
      </c>
      <c r="D45" s="491"/>
      <c r="E45" s="147">
        <v>0</v>
      </c>
      <c r="F45" s="115">
        <v>3</v>
      </c>
      <c r="G45" s="94">
        <f t="shared" si="1"/>
        <v>0</v>
      </c>
      <c r="H45" s="500" t="s">
        <v>712</v>
      </c>
      <c r="I45" s="300" t="s">
        <v>451</v>
      </c>
      <c r="J45" s="95" t="str">
        <f>VLOOKUP(I45,[2]Presupuesto!$B$11:$C$566,2,0)</f>
        <v>UTILES DE ESCRITORIO, OFICINA Y ENSE¥ANZA</v>
      </c>
      <c r="K45" s="95" t="s">
        <v>51</v>
      </c>
      <c r="L45" s="95" t="s">
        <v>725</v>
      </c>
    </row>
    <row r="46" spans="2:14" ht="45.75" thickBot="1" x14ac:dyDescent="0.3">
      <c r="C46" s="493" t="s">
        <v>1897</v>
      </c>
      <c r="D46" s="491"/>
      <c r="E46" s="147">
        <v>0</v>
      </c>
      <c r="F46" s="115">
        <v>6.7</v>
      </c>
      <c r="G46" s="94">
        <f>E46*F46</f>
        <v>0</v>
      </c>
      <c r="H46" s="500" t="s">
        <v>712</v>
      </c>
      <c r="I46" s="95" t="s">
        <v>458</v>
      </c>
      <c r="J46" s="95" t="str">
        <f>VLOOKUP(I46,[2]Presupuesto!$B$11:$C$566,2,0)</f>
        <v>OTROS RESPUESTOS Y ACCESORIOS MENORES</v>
      </c>
      <c r="K46" s="95" t="s">
        <v>51</v>
      </c>
      <c r="L46" s="95" t="s">
        <v>725</v>
      </c>
    </row>
    <row r="47" spans="2:14" ht="45.75" thickBot="1" x14ac:dyDescent="0.3">
      <c r="C47" s="493" t="s">
        <v>1898</v>
      </c>
      <c r="D47" s="491"/>
      <c r="E47" s="189">
        <v>0</v>
      </c>
      <c r="F47" s="97">
        <v>3</v>
      </c>
      <c r="G47" s="94">
        <f t="shared" si="1"/>
        <v>0</v>
      </c>
      <c r="H47" s="500" t="s">
        <v>712</v>
      </c>
      <c r="I47" s="95" t="s">
        <v>380</v>
      </c>
      <c r="J47" s="95" t="str">
        <f>VLOOKUP(I47,[2]Presupuesto!$B$11:$C$566,2,0)</f>
        <v>PAPEL DE ESCRITORIO</v>
      </c>
      <c r="K47" s="95" t="s">
        <v>51</v>
      </c>
      <c r="L47" s="95" t="s">
        <v>725</v>
      </c>
    </row>
    <row r="48" spans="2:14" ht="45" x14ac:dyDescent="0.25">
      <c r="C48" s="493" t="s">
        <v>1899</v>
      </c>
      <c r="D48" s="491"/>
      <c r="E48" s="189">
        <v>0</v>
      </c>
      <c r="F48" s="97">
        <v>1300</v>
      </c>
      <c r="G48" s="94">
        <f t="shared" si="1"/>
        <v>0</v>
      </c>
      <c r="H48" s="500" t="s">
        <v>712</v>
      </c>
      <c r="I48" s="95" t="s">
        <v>268</v>
      </c>
      <c r="J48" s="95" t="str">
        <f>VLOOKUP(I48,[2]Presupuesto!$B$11:$C$566,2,0)</f>
        <v>OTROS ALQUILERES</v>
      </c>
      <c r="K48" s="95" t="s">
        <v>51</v>
      </c>
      <c r="L48" s="95" t="s">
        <v>725</v>
      </c>
    </row>
    <row r="49" spans="2:14" x14ac:dyDescent="0.25">
      <c r="C49" s="96"/>
      <c r="D49" s="491"/>
      <c r="E49" s="189">
        <f>D39/12</f>
        <v>0</v>
      </c>
      <c r="F49" s="97"/>
      <c r="G49" s="94">
        <f t="shared" ref="G49:G50" si="2">E49*F49</f>
        <v>0</v>
      </c>
      <c r="H49" s="495"/>
      <c r="I49" s="95" t="s">
        <v>451</v>
      </c>
      <c r="J49" s="95" t="str">
        <f>VLOOKUP(I49,Presupuesto!$B$11:$C$566,2,0)</f>
        <v>UTILES DE ESCRITORIO, OFICINA Y ENSE¥ANZA</v>
      </c>
      <c r="K49" s="95" t="str">
        <f t="shared" ref="K49:K51" si="3">$K$39</f>
        <v>Investigación Científica</v>
      </c>
      <c r="L49" s="95" t="s">
        <v>725</v>
      </c>
    </row>
    <row r="50" spans="2:14" x14ac:dyDescent="0.25">
      <c r="C50" s="106"/>
      <c r="D50" s="491"/>
      <c r="E50" s="199">
        <v>0</v>
      </c>
      <c r="F50" s="116"/>
      <c r="G50" s="94">
        <f t="shared" si="2"/>
        <v>0</v>
      </c>
      <c r="H50" s="495"/>
      <c r="I50" s="95" t="s">
        <v>451</v>
      </c>
      <c r="J50" s="95" t="str">
        <f>VLOOKUP(I50,Presupuesto!$B$11:$C$566,2,0)</f>
        <v>UTILES DE ESCRITORIO, OFICINA Y ENSE¥ANZA</v>
      </c>
      <c r="K50" s="95" t="str">
        <f t="shared" si="3"/>
        <v>Investigación Científica</v>
      </c>
      <c r="L50" s="95" t="s">
        <v>725</v>
      </c>
    </row>
    <row r="51" spans="2:14" ht="15.75" thickBot="1" x14ac:dyDescent="0.3">
      <c r="C51" s="203" t="s">
        <v>1275</v>
      </c>
      <c r="D51" s="204">
        <v>0</v>
      </c>
      <c r="E51" s="308">
        <v>0</v>
      </c>
      <c r="F51" s="101">
        <f>HLOOKUP(C51,$AH$2:$BU$3,2,0)</f>
        <v>1150</v>
      </c>
      <c r="G51" s="102">
        <f>D51*E51*F51</f>
        <v>0</v>
      </c>
      <c r="H51" s="501"/>
      <c r="I51" s="309" t="s">
        <v>335</v>
      </c>
      <c r="J51" s="103" t="str">
        <f>VLOOKUP(I51,Presupuesto!$B$11:$C$566,2,0)</f>
        <v>VIATICOS (26200-00)</v>
      </c>
      <c r="K51" s="310" t="str">
        <f t="shared" si="3"/>
        <v>Investigación Científica</v>
      </c>
      <c r="L51" s="95" t="s">
        <v>725</v>
      </c>
    </row>
    <row r="52" spans="2:14" ht="15.75" thickBot="1" x14ac:dyDescent="0.3"/>
    <row r="53" spans="2:14" s="426" customFormat="1" ht="15.75" thickBot="1" x14ac:dyDescent="0.3">
      <c r="B53" s="91"/>
      <c r="C53" s="29" t="s">
        <v>1308</v>
      </c>
      <c r="D53" s="30">
        <f>SUM(G60:G69)</f>
        <v>1326.65</v>
      </c>
      <c r="E53" s="91"/>
      <c r="F53" s="91"/>
      <c r="G53" s="91"/>
      <c r="H53" s="499"/>
      <c r="I53" s="75"/>
      <c r="J53" s="75"/>
      <c r="K53" s="109"/>
    </row>
    <row r="54" spans="2:14" s="426" customFormat="1" ht="30.75" customHeight="1" x14ac:dyDescent="0.25">
      <c r="B54" s="91"/>
      <c r="C54" s="546" t="s">
        <v>1718</v>
      </c>
      <c r="D54" s="31"/>
      <c r="E54" s="91"/>
      <c r="F54" s="91"/>
      <c r="G54" s="91"/>
      <c r="H54" s="499"/>
      <c r="I54" s="75"/>
      <c r="J54" s="75"/>
      <c r="K54" s="109"/>
    </row>
    <row r="55" spans="2:14" s="426" customFormat="1" x14ac:dyDescent="0.25">
      <c r="B55" s="91"/>
      <c r="C55" s="547"/>
      <c r="D55" s="31"/>
      <c r="E55" s="91"/>
      <c r="F55" s="91"/>
      <c r="G55" s="91"/>
      <c r="H55" s="499"/>
      <c r="I55" s="75"/>
      <c r="J55" s="75"/>
      <c r="K55" s="109"/>
      <c r="N55" s="149"/>
    </row>
    <row r="56" spans="2:14" s="426" customFormat="1" ht="15.75" x14ac:dyDescent="0.25">
      <c r="B56" s="91"/>
      <c r="C56" s="190" t="s">
        <v>1309</v>
      </c>
      <c r="D56" s="341" t="s">
        <v>1717</v>
      </c>
      <c r="E56" s="91"/>
      <c r="F56" s="91"/>
      <c r="G56" s="91"/>
      <c r="H56" s="499"/>
      <c r="I56" s="75"/>
      <c r="J56" s="75"/>
      <c r="K56" s="109"/>
      <c r="N56" s="149"/>
    </row>
    <row r="57" spans="2:14" s="426" customFormat="1" ht="18.75" x14ac:dyDescent="0.25">
      <c r="B57" s="91"/>
      <c r="C57" s="197"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Fortalecer la red de instituciones estatales, no estatales,  organismos cooperantes e investigadores  vinculados a los ejes de investigación de FLACSO Honduras</v>
      </c>
      <c r="D57" s="31"/>
      <c r="E57" s="91"/>
      <c r="F57" s="91"/>
      <c r="G57" s="91"/>
      <c r="H57" s="499"/>
      <c r="I57" s="75"/>
      <c r="J57" s="75"/>
      <c r="K57" s="109"/>
      <c r="N57" s="149"/>
    </row>
    <row r="58" spans="2:14" s="426" customFormat="1" ht="15.75" thickBot="1" x14ac:dyDescent="0.3">
      <c r="B58" s="91"/>
      <c r="C58" s="69"/>
      <c r="D58" s="31"/>
      <c r="E58" s="91"/>
      <c r="F58" s="91"/>
      <c r="G58" s="91"/>
      <c r="H58" s="499"/>
      <c r="I58" s="75"/>
      <c r="J58" s="75"/>
      <c r="K58" s="109"/>
      <c r="N58" s="149"/>
    </row>
    <row r="59" spans="2:14" s="426" customFormat="1" ht="32.25" customHeight="1" thickBot="1" x14ac:dyDescent="0.3">
      <c r="B59" s="91"/>
      <c r="C59" s="122" t="s">
        <v>1310</v>
      </c>
      <c r="D59" s="125" t="s">
        <v>1311</v>
      </c>
      <c r="E59" s="124" t="s">
        <v>99</v>
      </c>
      <c r="F59" s="124" t="s">
        <v>1312</v>
      </c>
      <c r="G59" s="123" t="s">
        <v>1313</v>
      </c>
      <c r="H59" s="129" t="s">
        <v>1314</v>
      </c>
      <c r="I59" s="124" t="s">
        <v>1315</v>
      </c>
      <c r="J59" s="124" t="s">
        <v>711</v>
      </c>
      <c r="K59" s="124" t="s">
        <v>1316</v>
      </c>
      <c r="L59" s="124" t="s">
        <v>1317</v>
      </c>
      <c r="N59" s="149"/>
    </row>
    <row r="60" spans="2:14" s="426" customFormat="1" ht="45.75" thickBot="1" x14ac:dyDescent="0.3">
      <c r="B60" s="91"/>
      <c r="C60" s="304" t="s">
        <v>1890</v>
      </c>
      <c r="D60" s="548"/>
      <c r="E60" s="305">
        <v>50</v>
      </c>
      <c r="F60" s="112">
        <v>25</v>
      </c>
      <c r="G60" s="306">
        <f t="shared" ref="G60:G69" si="4">E60*F60</f>
        <v>1250</v>
      </c>
      <c r="H60" s="500" t="s">
        <v>712</v>
      </c>
      <c r="I60" s="113" t="s">
        <v>361</v>
      </c>
      <c r="J60" s="113" t="str">
        <f>VLOOKUP(I60,[1]Presupuesto!$B$11:$C$566,2,0)</f>
        <v>ALIMENTOS B EBIDAS PARA PERSONAS</v>
      </c>
      <c r="K60" s="307" t="s">
        <v>51</v>
      </c>
      <c r="L60" s="113" t="s">
        <v>728</v>
      </c>
      <c r="N60" s="149"/>
    </row>
    <row r="61" spans="2:14" s="426" customFormat="1" ht="45.75" thickBot="1" x14ac:dyDescent="0.3">
      <c r="B61" s="91"/>
      <c r="C61" s="96" t="s">
        <v>1891</v>
      </c>
      <c r="D61" s="549"/>
      <c r="E61" s="189">
        <v>1</v>
      </c>
      <c r="F61" s="97">
        <v>45</v>
      </c>
      <c r="G61" s="94">
        <f t="shared" si="4"/>
        <v>45</v>
      </c>
      <c r="H61" s="500" t="s">
        <v>712</v>
      </c>
      <c r="I61" s="95" t="s">
        <v>454</v>
      </c>
      <c r="J61" s="95" t="str">
        <f>VLOOKUP(I61,[1]Presupuesto!$B$11:$C$566,2,0)</f>
        <v>UTENCILIOS DE COCINA Y COMEDOR</v>
      </c>
      <c r="K61" s="95" t="s">
        <v>51</v>
      </c>
      <c r="L61" s="95" t="s">
        <v>728</v>
      </c>
      <c r="N61" s="149"/>
    </row>
    <row r="62" spans="2:14" s="426" customFormat="1" ht="45.75" thickBot="1" x14ac:dyDescent="0.3">
      <c r="B62" s="91"/>
      <c r="C62" s="96" t="s">
        <v>1892</v>
      </c>
      <c r="D62" s="549"/>
      <c r="E62" s="189"/>
      <c r="F62" s="97">
        <v>1</v>
      </c>
      <c r="G62" s="94">
        <f t="shared" si="4"/>
        <v>0</v>
      </c>
      <c r="H62" s="500" t="s">
        <v>712</v>
      </c>
      <c r="I62" s="95" t="s">
        <v>420</v>
      </c>
      <c r="J62" s="95" t="str">
        <f>VLOOKUP(I62,[1]Presupuesto!$B$11:$C$566,2,0)</f>
        <v>PRODUCTOS DE MATERIAL PLASTICO.</v>
      </c>
      <c r="K62" s="95" t="s">
        <v>51</v>
      </c>
      <c r="L62" s="95" t="s">
        <v>728</v>
      </c>
      <c r="N62" s="149"/>
    </row>
    <row r="63" spans="2:14" s="426" customFormat="1" ht="45" x14ac:dyDescent="0.25">
      <c r="B63" s="91"/>
      <c r="C63" s="96" t="s">
        <v>1893</v>
      </c>
      <c r="D63" s="549"/>
      <c r="E63" s="147">
        <v>15</v>
      </c>
      <c r="F63" s="115">
        <v>2.11</v>
      </c>
      <c r="G63" s="94">
        <f t="shared" si="4"/>
        <v>31.65</v>
      </c>
      <c r="H63" s="500" t="s">
        <v>712</v>
      </c>
      <c r="I63" s="300" t="s">
        <v>382</v>
      </c>
      <c r="J63" s="95" t="str">
        <f>VLOOKUP(I63,[1]Presupuesto!$B$11:$C$566,2,0)</f>
        <v>PRODUCTOS DE ARTES GRAFICAS</v>
      </c>
      <c r="K63" s="95" t="s">
        <v>51</v>
      </c>
      <c r="L63" s="95" t="s">
        <v>728</v>
      </c>
      <c r="N63" s="149"/>
    </row>
    <row r="64" spans="2:14" s="426" customFormat="1" x14ac:dyDescent="0.25">
      <c r="B64" s="91"/>
      <c r="C64" s="96" t="s">
        <v>1894</v>
      </c>
      <c r="D64" s="549"/>
      <c r="E64" s="147"/>
      <c r="F64" s="115">
        <v>4.5</v>
      </c>
      <c r="G64" s="94">
        <f t="shared" si="4"/>
        <v>0</v>
      </c>
      <c r="H64" s="495" t="s">
        <v>703</v>
      </c>
      <c r="I64" s="95" t="s">
        <v>307</v>
      </c>
      <c r="J64" s="95" t="str">
        <f>VLOOKUP(I64,[1]Presupuesto!$B$11:$C$566,2,0)</f>
        <v>SERVICIOS DE IMPRENTA PUBLIC.Y REPRODUCCION</v>
      </c>
      <c r="K64" s="95" t="s">
        <v>51</v>
      </c>
      <c r="L64" s="95" t="s">
        <v>728</v>
      </c>
      <c r="N64" s="149"/>
    </row>
    <row r="65" spans="2:14" s="426" customFormat="1" x14ac:dyDescent="0.25">
      <c r="B65" s="91"/>
      <c r="C65" s="96" t="s">
        <v>1895</v>
      </c>
      <c r="D65" s="549"/>
      <c r="E65" s="189"/>
      <c r="F65" s="97">
        <v>3</v>
      </c>
      <c r="G65" s="94">
        <f t="shared" si="4"/>
        <v>0</v>
      </c>
      <c r="H65" s="495" t="s">
        <v>703</v>
      </c>
      <c r="I65" s="95" t="s">
        <v>384</v>
      </c>
      <c r="J65" s="95" t="str">
        <f>VLOOKUP(I65,[1]Presupuesto!$B$11:$C$566,2,0)</f>
        <v>PRODUCTOS PAPEL Y CARTON</v>
      </c>
      <c r="K65" s="95" t="s">
        <v>51</v>
      </c>
      <c r="L65" s="95" t="s">
        <v>728</v>
      </c>
      <c r="N65" s="149"/>
    </row>
    <row r="66" spans="2:14" s="426" customFormat="1" x14ac:dyDescent="0.25">
      <c r="B66" s="91"/>
      <c r="C66" s="96" t="s">
        <v>1896</v>
      </c>
      <c r="D66" s="549"/>
      <c r="E66" s="189">
        <v>0</v>
      </c>
      <c r="F66" s="97">
        <v>3</v>
      </c>
      <c r="G66" s="94">
        <f t="shared" si="4"/>
        <v>0</v>
      </c>
      <c r="H66" s="495" t="s">
        <v>703</v>
      </c>
      <c r="I66" s="95" t="s">
        <v>451</v>
      </c>
      <c r="J66" s="95" t="str">
        <f>VLOOKUP(I66,[1]Presupuesto!$B$11:$C$566,2,0)</f>
        <v>UTILES DE ESCRITORIO, OFICINA Y ENSE¥ANZA</v>
      </c>
      <c r="K66" s="95" t="s">
        <v>51</v>
      </c>
      <c r="L66" s="95" t="s">
        <v>728</v>
      </c>
      <c r="N66" s="149"/>
    </row>
    <row r="67" spans="2:14" s="426" customFormat="1" x14ac:dyDescent="0.25">
      <c r="B67" s="91"/>
      <c r="C67" s="96" t="s">
        <v>1897</v>
      </c>
      <c r="D67" s="549"/>
      <c r="E67" s="189">
        <v>0</v>
      </c>
      <c r="F67" s="97">
        <v>6.7</v>
      </c>
      <c r="G67" s="94">
        <f t="shared" si="4"/>
        <v>0</v>
      </c>
      <c r="H67" s="495" t="s">
        <v>703</v>
      </c>
      <c r="I67" s="95" t="s">
        <v>458</v>
      </c>
      <c r="J67" s="95" t="str">
        <f>VLOOKUP(I67,[1]Presupuesto!$B$11:$C$566,2,0)</f>
        <v>OTROS RESPUESTOS Y ACCESORIOS MENORES</v>
      </c>
      <c r="K67" s="95" t="s">
        <v>51</v>
      </c>
      <c r="L67" s="95" t="s">
        <v>728</v>
      </c>
      <c r="N67" s="149"/>
    </row>
    <row r="68" spans="2:14" s="426" customFormat="1" x14ac:dyDescent="0.25">
      <c r="B68" s="91"/>
      <c r="C68" s="106" t="s">
        <v>1898</v>
      </c>
      <c r="D68" s="549"/>
      <c r="E68" s="199">
        <v>0</v>
      </c>
      <c r="F68" s="116">
        <v>3</v>
      </c>
      <c r="G68" s="94">
        <f t="shared" si="4"/>
        <v>0</v>
      </c>
      <c r="H68" s="495" t="s">
        <v>703</v>
      </c>
      <c r="I68" s="95" t="s">
        <v>380</v>
      </c>
      <c r="J68" s="95" t="str">
        <f>VLOOKUP(I68,[1]Presupuesto!$B$11:$C$566,2,0)</f>
        <v>PAPEL DE ESCRITORIO</v>
      </c>
      <c r="K68" s="95" t="s">
        <v>51</v>
      </c>
      <c r="L68" s="95" t="s">
        <v>728</v>
      </c>
      <c r="N68" s="149"/>
    </row>
    <row r="69" spans="2:14" s="426" customFormat="1" ht="15.75" thickBot="1" x14ac:dyDescent="0.3">
      <c r="B69" s="91"/>
      <c r="C69" s="203" t="s">
        <v>1899</v>
      </c>
      <c r="D69" s="204"/>
      <c r="E69" s="308">
        <v>0</v>
      </c>
      <c r="F69" s="101">
        <v>1300</v>
      </c>
      <c r="G69" s="102">
        <f t="shared" si="4"/>
        <v>0</v>
      </c>
      <c r="H69" s="501" t="s">
        <v>703</v>
      </c>
      <c r="I69" s="309" t="s">
        <v>268</v>
      </c>
      <c r="J69" s="103" t="str">
        <f>VLOOKUP(I69,[1]Presupuesto!$B$11:$C$566,2,0)</f>
        <v>OTROS ALQUILERES</v>
      </c>
      <c r="K69" s="310" t="s">
        <v>51</v>
      </c>
      <c r="L69" s="95" t="s">
        <v>728</v>
      </c>
    </row>
    <row r="70" spans="2:14" ht="15.75" thickBot="1" x14ac:dyDescent="0.3">
      <c r="C70" s="426"/>
      <c r="D70" s="426"/>
      <c r="E70" s="426"/>
      <c r="F70" s="426"/>
      <c r="G70" s="426"/>
      <c r="I70" s="426"/>
      <c r="J70" s="426"/>
      <c r="K70" s="426"/>
      <c r="L70" s="426"/>
    </row>
    <row r="71" spans="2:14" s="426" customFormat="1" ht="15.75" thickBot="1" x14ac:dyDescent="0.3">
      <c r="B71" s="91"/>
      <c r="C71" s="29" t="s">
        <v>1308</v>
      </c>
      <c r="D71" s="30">
        <f>SUM(G78:G87)</f>
        <v>1326.65</v>
      </c>
      <c r="E71" s="91"/>
      <c r="F71" s="91"/>
      <c r="G71" s="91"/>
      <c r="H71" s="499"/>
      <c r="I71" s="75"/>
      <c r="J71" s="75"/>
      <c r="K71" s="109"/>
    </row>
    <row r="72" spans="2:14" s="426" customFormat="1" ht="30.75" customHeight="1" x14ac:dyDescent="0.25">
      <c r="B72" s="91"/>
      <c r="C72" s="546" t="s">
        <v>1718</v>
      </c>
      <c r="D72" s="31"/>
      <c r="E72" s="91"/>
      <c r="F72" s="91"/>
      <c r="G72" s="91"/>
      <c r="H72" s="499"/>
      <c r="I72" s="75"/>
      <c r="J72" s="75"/>
      <c r="K72" s="109"/>
    </row>
    <row r="73" spans="2:14" s="426" customFormat="1" x14ac:dyDescent="0.25">
      <c r="B73" s="91"/>
      <c r="C73" s="547"/>
      <c r="D73" s="31"/>
      <c r="E73" s="91"/>
      <c r="F73" s="91"/>
      <c r="G73" s="91"/>
      <c r="H73" s="499"/>
      <c r="I73" s="75"/>
      <c r="J73" s="75"/>
      <c r="K73" s="109"/>
      <c r="N73" s="149"/>
    </row>
    <row r="74" spans="2:14" s="426" customFormat="1" ht="15.75" x14ac:dyDescent="0.25">
      <c r="B74" s="91"/>
      <c r="C74" s="190" t="s">
        <v>1309</v>
      </c>
      <c r="D74" s="341" t="s">
        <v>1717</v>
      </c>
      <c r="E74" s="91"/>
      <c r="F74" s="91"/>
      <c r="G74" s="91"/>
      <c r="H74" s="499"/>
      <c r="I74" s="75"/>
      <c r="J74" s="75"/>
      <c r="K74" s="109"/>
      <c r="N74" s="149"/>
    </row>
    <row r="75" spans="2:14" s="426" customFormat="1" ht="18.75" x14ac:dyDescent="0.25">
      <c r="B75" s="91"/>
      <c r="C75" s="197" t="str">
        <f>IFERROR(VLOOKUP(D74,'1. Desarrollo e Innov. Curricu.'!$F:$G,2,FALSE),IFERROR(VLOOKUP(D74,'2. Investigación Científica'!$F:$G,2,FALSE),IFERROR(VLOOKUP(D74,'3. Vinculación Univ. Sociedad'!$F:$G,2,FALSE),IFERROR(VLOOKUP(D74,'4. Docencia y Profesorado Univ.'!$F:$G,2,FALSE),IFERROR(VLOOKUP(D74,'5. Estudiantes y Graduados'!$F:$G,2,FALSE),IFERROR(VLOOKUP(D74,'11. Gestion Administrativa'!$F:$G,2,FALSE),IFERROR(VLOOKUP(D74,'13. Gestión Académica'!$F:$G,2,FALSE),IFERROR(VLOOKUP(D74,'9. Asegura. de la Calid. y M'!$F:$G,2,FALSE),IFERROR(VLOOKUP(D74,'6. Gestión del Conocimiento'!$F:$G,2,FALSE),IFERROR(VLOOKUP(D74,'15. Gobernabilidad y Proceso...'!$F:$G,2,FALSE),IFERROR(VLOOKUP(D74,'12. Gestión del Talento Humano'!$F:$G,2,FALSE),IFERROR(VLOOKUP(D74,'14. Internacional... de la E.S.'!$F:$G,2,FALSE),IFERROR(VLOOKUP(D74,'10. Posgrado'!$F:$G,2,FALSE),IFERROR(VLOOKUP(D74,'17. Gestión TIC'!$F:$G,2,FALSE),IFERROR(VLOOKUP(D74,'16. Desa. del Sistema Educ.Sup.'!$F:$G,2,FALSE),IFERROR(VLOOKUP(D74,'8. Cultura de Inno. Insti...'!$F:$G,2,FALSE),VLOOKUP(D74,'7. Lo Esencial de la Reforma U.'!$F:$G,2,0)))))))))))))))))</f>
        <v>Fortalecer la red de instituciones estatales, no estatales,  organismos cooperantes e investigadores  vinculados a los ejes de investigación de FLACSO Honduras</v>
      </c>
      <c r="D75" s="31"/>
      <c r="E75" s="91"/>
      <c r="F75" s="91"/>
      <c r="G75" s="91"/>
      <c r="H75" s="499"/>
      <c r="I75" s="75"/>
      <c r="J75" s="75"/>
      <c r="K75" s="109"/>
      <c r="N75" s="149"/>
    </row>
    <row r="76" spans="2:14" s="426" customFormat="1" ht="15.75" thickBot="1" x14ac:dyDescent="0.3">
      <c r="B76" s="91"/>
      <c r="C76" s="69"/>
      <c r="D76" s="31"/>
      <c r="E76" s="91"/>
      <c r="F76" s="91"/>
      <c r="G76" s="91"/>
      <c r="H76" s="499"/>
      <c r="I76" s="75"/>
      <c r="J76" s="75"/>
      <c r="K76" s="109"/>
      <c r="N76" s="149"/>
    </row>
    <row r="77" spans="2:14" s="426" customFormat="1" ht="32.25" customHeight="1" thickBot="1" x14ac:dyDescent="0.3">
      <c r="B77" s="91"/>
      <c r="C77" s="122" t="s">
        <v>1310</v>
      </c>
      <c r="D77" s="125" t="s">
        <v>1311</v>
      </c>
      <c r="E77" s="124" t="s">
        <v>99</v>
      </c>
      <c r="F77" s="124" t="s">
        <v>1312</v>
      </c>
      <c r="G77" s="123" t="s">
        <v>1313</v>
      </c>
      <c r="H77" s="129" t="s">
        <v>1314</v>
      </c>
      <c r="I77" s="124" t="s">
        <v>1315</v>
      </c>
      <c r="J77" s="124" t="s">
        <v>711</v>
      </c>
      <c r="K77" s="124" t="s">
        <v>1316</v>
      </c>
      <c r="L77" s="124" t="s">
        <v>1317</v>
      </c>
      <c r="N77" s="149"/>
    </row>
    <row r="78" spans="2:14" s="426" customFormat="1" ht="45.75" thickBot="1" x14ac:dyDescent="0.3">
      <c r="B78" s="91"/>
      <c r="C78" s="304" t="s">
        <v>1890</v>
      </c>
      <c r="D78" s="548"/>
      <c r="E78" s="305">
        <v>50</v>
      </c>
      <c r="F78" s="112">
        <v>25</v>
      </c>
      <c r="G78" s="306">
        <f t="shared" ref="G78:G87" si="5">E78*F78</f>
        <v>1250</v>
      </c>
      <c r="H78" s="500" t="s">
        <v>712</v>
      </c>
      <c r="I78" s="113" t="s">
        <v>361</v>
      </c>
      <c r="J78" s="113" t="str">
        <f>VLOOKUP(I78,[1]Presupuesto!$B$11:$C$566,2,0)</f>
        <v>ALIMENTOS B EBIDAS PARA PERSONAS</v>
      </c>
      <c r="K78" s="307" t="s">
        <v>51</v>
      </c>
      <c r="L78" s="113" t="s">
        <v>729</v>
      </c>
      <c r="N78" s="149"/>
    </row>
    <row r="79" spans="2:14" s="426" customFormat="1" ht="45.75" thickBot="1" x14ac:dyDescent="0.3">
      <c r="B79" s="91"/>
      <c r="C79" s="96" t="s">
        <v>1891</v>
      </c>
      <c r="D79" s="549"/>
      <c r="E79" s="189">
        <v>1</v>
      </c>
      <c r="F79" s="97">
        <v>45</v>
      </c>
      <c r="G79" s="94">
        <f t="shared" si="5"/>
        <v>45</v>
      </c>
      <c r="H79" s="500" t="s">
        <v>712</v>
      </c>
      <c r="I79" s="95" t="s">
        <v>454</v>
      </c>
      <c r="J79" s="95" t="str">
        <f>VLOOKUP(I79,[1]Presupuesto!$B$11:$C$566,2,0)</f>
        <v>UTENCILIOS DE COCINA Y COMEDOR</v>
      </c>
      <c r="K79" s="95" t="s">
        <v>51</v>
      </c>
      <c r="L79" s="95" t="s">
        <v>729</v>
      </c>
      <c r="N79" s="149"/>
    </row>
    <row r="80" spans="2:14" s="426" customFormat="1" ht="45.75" thickBot="1" x14ac:dyDescent="0.3">
      <c r="B80" s="91"/>
      <c r="C80" s="96" t="s">
        <v>1892</v>
      </c>
      <c r="D80" s="549"/>
      <c r="E80" s="189"/>
      <c r="F80" s="97">
        <v>1</v>
      </c>
      <c r="G80" s="94">
        <f t="shared" si="5"/>
        <v>0</v>
      </c>
      <c r="H80" s="500" t="s">
        <v>712</v>
      </c>
      <c r="I80" s="95" t="s">
        <v>420</v>
      </c>
      <c r="J80" s="95" t="str">
        <f>VLOOKUP(I80,[1]Presupuesto!$B$11:$C$566,2,0)</f>
        <v>PRODUCTOS DE MATERIAL PLASTICO.</v>
      </c>
      <c r="K80" s="95" t="s">
        <v>51</v>
      </c>
      <c r="L80" s="95" t="s">
        <v>729</v>
      </c>
      <c r="N80" s="149"/>
    </row>
    <row r="81" spans="2:14" s="426" customFormat="1" ht="45" x14ac:dyDescent="0.25">
      <c r="B81" s="91"/>
      <c r="C81" s="96" t="s">
        <v>1893</v>
      </c>
      <c r="D81" s="549"/>
      <c r="E81" s="147">
        <v>15</v>
      </c>
      <c r="F81" s="115">
        <v>2.11</v>
      </c>
      <c r="G81" s="94">
        <f t="shared" si="5"/>
        <v>31.65</v>
      </c>
      <c r="H81" s="500" t="s">
        <v>712</v>
      </c>
      <c r="I81" s="300" t="s">
        <v>382</v>
      </c>
      <c r="J81" s="95" t="str">
        <f>VLOOKUP(I81,[1]Presupuesto!$B$11:$C$566,2,0)</f>
        <v>PRODUCTOS DE ARTES GRAFICAS</v>
      </c>
      <c r="K81" s="95" t="s">
        <v>51</v>
      </c>
      <c r="L81" s="95" t="s">
        <v>729</v>
      </c>
      <c r="N81" s="149"/>
    </row>
    <row r="82" spans="2:14" s="426" customFormat="1" x14ac:dyDescent="0.25">
      <c r="B82" s="91"/>
      <c r="C82" s="96" t="s">
        <v>1894</v>
      </c>
      <c r="D82" s="549"/>
      <c r="E82" s="147"/>
      <c r="F82" s="115">
        <v>4.5</v>
      </c>
      <c r="G82" s="94">
        <f t="shared" si="5"/>
        <v>0</v>
      </c>
      <c r="H82" s="495" t="s">
        <v>703</v>
      </c>
      <c r="I82" s="95" t="s">
        <v>307</v>
      </c>
      <c r="J82" s="95" t="str">
        <f>VLOOKUP(I82,[1]Presupuesto!$B$11:$C$566,2,0)</f>
        <v>SERVICIOS DE IMPRENTA PUBLIC.Y REPRODUCCION</v>
      </c>
      <c r="K82" s="95" t="s">
        <v>51</v>
      </c>
      <c r="L82" s="95" t="s">
        <v>729</v>
      </c>
      <c r="N82" s="149"/>
    </row>
    <row r="83" spans="2:14" s="426" customFormat="1" x14ac:dyDescent="0.25">
      <c r="B83" s="91"/>
      <c r="C83" s="96" t="s">
        <v>1895</v>
      </c>
      <c r="D83" s="549"/>
      <c r="E83" s="189"/>
      <c r="F83" s="97">
        <v>3</v>
      </c>
      <c r="G83" s="94">
        <f t="shared" si="5"/>
        <v>0</v>
      </c>
      <c r="H83" s="495" t="s">
        <v>703</v>
      </c>
      <c r="I83" s="95" t="s">
        <v>384</v>
      </c>
      <c r="J83" s="95" t="str">
        <f>VLOOKUP(I83,[1]Presupuesto!$B$11:$C$566,2,0)</f>
        <v>PRODUCTOS PAPEL Y CARTON</v>
      </c>
      <c r="K83" s="95" t="s">
        <v>51</v>
      </c>
      <c r="L83" s="95" t="s">
        <v>729</v>
      </c>
      <c r="N83" s="149"/>
    </row>
    <row r="84" spans="2:14" s="426" customFormat="1" x14ac:dyDescent="0.25">
      <c r="B84" s="91"/>
      <c r="C84" s="96" t="s">
        <v>1896</v>
      </c>
      <c r="D84" s="549"/>
      <c r="E84" s="189">
        <v>0</v>
      </c>
      <c r="F84" s="97">
        <v>3</v>
      </c>
      <c r="G84" s="94">
        <f t="shared" si="5"/>
        <v>0</v>
      </c>
      <c r="H84" s="495" t="s">
        <v>703</v>
      </c>
      <c r="I84" s="95" t="s">
        <v>451</v>
      </c>
      <c r="J84" s="95" t="str">
        <f>VLOOKUP(I84,[1]Presupuesto!$B$11:$C$566,2,0)</f>
        <v>UTILES DE ESCRITORIO, OFICINA Y ENSE¥ANZA</v>
      </c>
      <c r="K84" s="95" t="s">
        <v>51</v>
      </c>
      <c r="L84" s="95" t="s">
        <v>729</v>
      </c>
      <c r="N84" s="149"/>
    </row>
    <row r="85" spans="2:14" s="426" customFormat="1" x14ac:dyDescent="0.25">
      <c r="B85" s="91"/>
      <c r="C85" s="96" t="s">
        <v>1897</v>
      </c>
      <c r="D85" s="549"/>
      <c r="E85" s="189">
        <v>0</v>
      </c>
      <c r="F85" s="97">
        <v>6.7</v>
      </c>
      <c r="G85" s="94">
        <f t="shared" si="5"/>
        <v>0</v>
      </c>
      <c r="H85" s="495" t="s">
        <v>703</v>
      </c>
      <c r="I85" s="95" t="s">
        <v>458</v>
      </c>
      <c r="J85" s="95" t="str">
        <f>VLOOKUP(I85,[1]Presupuesto!$B$11:$C$566,2,0)</f>
        <v>OTROS RESPUESTOS Y ACCESORIOS MENORES</v>
      </c>
      <c r="K85" s="95" t="s">
        <v>51</v>
      </c>
      <c r="L85" s="95" t="s">
        <v>729</v>
      </c>
      <c r="N85" s="149"/>
    </row>
    <row r="86" spans="2:14" s="426" customFormat="1" x14ac:dyDescent="0.25">
      <c r="B86" s="91"/>
      <c r="C86" s="106" t="s">
        <v>1898</v>
      </c>
      <c r="D86" s="549"/>
      <c r="E86" s="199">
        <v>0</v>
      </c>
      <c r="F86" s="116">
        <v>3</v>
      </c>
      <c r="G86" s="94">
        <f t="shared" si="5"/>
        <v>0</v>
      </c>
      <c r="H86" s="495" t="s">
        <v>703</v>
      </c>
      <c r="I86" s="95" t="s">
        <v>380</v>
      </c>
      <c r="J86" s="95" t="str">
        <f>VLOOKUP(I86,[1]Presupuesto!$B$11:$C$566,2,0)</f>
        <v>PAPEL DE ESCRITORIO</v>
      </c>
      <c r="K86" s="95" t="s">
        <v>51</v>
      </c>
      <c r="L86" s="95" t="s">
        <v>729</v>
      </c>
      <c r="N86" s="149"/>
    </row>
    <row r="87" spans="2:14" s="426" customFormat="1" ht="15.75" thickBot="1" x14ac:dyDescent="0.3">
      <c r="B87" s="91"/>
      <c r="C87" s="203" t="s">
        <v>1899</v>
      </c>
      <c r="D87" s="204"/>
      <c r="E87" s="308">
        <v>0</v>
      </c>
      <c r="F87" s="101">
        <v>1300</v>
      </c>
      <c r="G87" s="102">
        <f t="shared" si="5"/>
        <v>0</v>
      </c>
      <c r="H87" s="501" t="s">
        <v>703</v>
      </c>
      <c r="I87" s="309" t="s">
        <v>268</v>
      </c>
      <c r="J87" s="103" t="str">
        <f>VLOOKUP(I87,[1]Presupuesto!$B$11:$C$566,2,0)</f>
        <v>OTROS ALQUILERES</v>
      </c>
      <c r="K87" s="310" t="s">
        <v>51</v>
      </c>
      <c r="L87" s="310" t="s">
        <v>729</v>
      </c>
    </row>
    <row r="88" spans="2:14" s="426" customFormat="1" ht="15.75" thickBot="1" x14ac:dyDescent="0.3">
      <c r="H88" s="497"/>
    </row>
    <row r="89" spans="2:14" s="426" customFormat="1" ht="15.75" thickBot="1" x14ac:dyDescent="0.3">
      <c r="B89" s="91"/>
      <c r="C89" s="29" t="s">
        <v>1308</v>
      </c>
      <c r="D89" s="30">
        <f>SUM(G96:G105)</f>
        <v>1326.65</v>
      </c>
      <c r="E89" s="91"/>
      <c r="F89" s="91"/>
      <c r="G89" s="91"/>
      <c r="H89" s="499"/>
      <c r="I89" s="75"/>
      <c r="J89" s="75"/>
      <c r="K89" s="109"/>
    </row>
    <row r="90" spans="2:14" s="426" customFormat="1" ht="30.75" customHeight="1" x14ac:dyDescent="0.25">
      <c r="B90" s="91"/>
      <c r="C90" s="546" t="s">
        <v>1718</v>
      </c>
      <c r="D90" s="31"/>
      <c r="E90" s="91"/>
      <c r="F90" s="91"/>
      <c r="G90" s="91"/>
      <c r="H90" s="499"/>
      <c r="I90" s="75"/>
      <c r="J90" s="75"/>
      <c r="K90" s="109"/>
    </row>
    <row r="91" spans="2:14" s="426" customFormat="1" x14ac:dyDescent="0.25">
      <c r="B91" s="91"/>
      <c r="C91" s="547"/>
      <c r="D91" s="31"/>
      <c r="E91" s="91"/>
      <c r="F91" s="91"/>
      <c r="G91" s="91"/>
      <c r="H91" s="499"/>
      <c r="I91" s="75"/>
      <c r="J91" s="75"/>
      <c r="K91" s="109"/>
      <c r="N91" s="149"/>
    </row>
    <row r="92" spans="2:14" s="426" customFormat="1" ht="15.75" x14ac:dyDescent="0.25">
      <c r="B92" s="91"/>
      <c r="C92" s="190" t="s">
        <v>1309</v>
      </c>
      <c r="D92" s="341" t="s">
        <v>1717</v>
      </c>
      <c r="E92" s="91"/>
      <c r="F92" s="91"/>
      <c r="G92" s="91"/>
      <c r="H92" s="499"/>
      <c r="I92" s="75"/>
      <c r="J92" s="75"/>
      <c r="K92" s="109"/>
      <c r="N92" s="149"/>
    </row>
    <row r="93" spans="2:14" s="426" customFormat="1" ht="18.75" x14ac:dyDescent="0.25">
      <c r="B93" s="91"/>
      <c r="C93" s="197" t="str">
        <f>IFERROR(VLOOKUP(D92,'1. Desarrollo e Innov. Curricu.'!$F:$G,2,FALSE),IFERROR(VLOOKUP(D92,'2. Investigación Científica'!$F:$G,2,FALSE),IFERROR(VLOOKUP(D92,'3. Vinculación Univ. Sociedad'!$F:$G,2,FALSE),IFERROR(VLOOKUP(D92,'4. Docencia y Profesorado Univ.'!$F:$G,2,FALSE),IFERROR(VLOOKUP(D92,'5. Estudiantes y Graduados'!$F:$G,2,FALSE),IFERROR(VLOOKUP(D92,'11. Gestion Administrativa'!$F:$G,2,FALSE),IFERROR(VLOOKUP(D92,'13. Gestión Académica'!$F:$G,2,FALSE),IFERROR(VLOOKUP(D92,'9. Asegura. de la Calid. y M'!$F:$G,2,FALSE),IFERROR(VLOOKUP(D92,'6. Gestión del Conocimiento'!$F:$G,2,FALSE),IFERROR(VLOOKUP(D92,'15. Gobernabilidad y Proceso...'!$F:$G,2,FALSE),IFERROR(VLOOKUP(D92,'12. Gestión del Talento Humano'!$F:$G,2,FALSE),IFERROR(VLOOKUP(D92,'14. Internacional... de la E.S.'!$F:$G,2,FALSE),IFERROR(VLOOKUP(D92,'10. Posgrado'!$F:$G,2,FALSE),IFERROR(VLOOKUP(D92,'17. Gestión TIC'!$F:$G,2,FALSE),IFERROR(VLOOKUP(D92,'16. Desa. del Sistema Educ.Sup.'!$F:$G,2,FALSE),IFERROR(VLOOKUP(D92,'8. Cultura de Inno. Insti...'!$F:$G,2,FALSE),VLOOKUP(D92,'7. Lo Esencial de la Reforma U.'!$F:$G,2,0)))))))))))))))))</f>
        <v>Fortalecer la red de instituciones estatales, no estatales,  organismos cooperantes e investigadores  vinculados a los ejes de investigación de FLACSO Honduras</v>
      </c>
      <c r="D93" s="31"/>
      <c r="E93" s="91"/>
      <c r="F93" s="91"/>
      <c r="G93" s="91"/>
      <c r="H93" s="499"/>
      <c r="I93" s="75"/>
      <c r="J93" s="75"/>
      <c r="K93" s="109"/>
      <c r="N93" s="149"/>
    </row>
    <row r="94" spans="2:14" s="426" customFormat="1" ht="15.75" thickBot="1" x14ac:dyDescent="0.3">
      <c r="B94" s="91"/>
      <c r="C94" s="69"/>
      <c r="D94" s="31"/>
      <c r="E94" s="91"/>
      <c r="F94" s="91"/>
      <c r="G94" s="91"/>
      <c r="H94" s="499"/>
      <c r="I94" s="75"/>
      <c r="J94" s="75"/>
      <c r="K94" s="109"/>
      <c r="N94" s="149"/>
    </row>
    <row r="95" spans="2:14" s="426" customFormat="1" ht="32.25" customHeight="1" thickBot="1" x14ac:dyDescent="0.3">
      <c r="B95" s="91"/>
      <c r="C95" s="122" t="s">
        <v>1310</v>
      </c>
      <c r="D95" s="125" t="s">
        <v>1311</v>
      </c>
      <c r="E95" s="124" t="s">
        <v>99</v>
      </c>
      <c r="F95" s="124" t="s">
        <v>1312</v>
      </c>
      <c r="G95" s="123" t="s">
        <v>1313</v>
      </c>
      <c r="H95" s="129" t="s">
        <v>1314</v>
      </c>
      <c r="I95" s="124" t="s">
        <v>1315</v>
      </c>
      <c r="J95" s="124" t="s">
        <v>711</v>
      </c>
      <c r="K95" s="124" t="s">
        <v>1316</v>
      </c>
      <c r="L95" s="124" t="s">
        <v>1317</v>
      </c>
      <c r="N95" s="149"/>
    </row>
    <row r="96" spans="2:14" s="426" customFormat="1" ht="45.75" thickBot="1" x14ac:dyDescent="0.3">
      <c r="B96" s="91"/>
      <c r="C96" s="304" t="s">
        <v>1890</v>
      </c>
      <c r="D96" s="548"/>
      <c r="E96" s="305">
        <v>50</v>
      </c>
      <c r="F96" s="112">
        <v>25</v>
      </c>
      <c r="G96" s="306">
        <f t="shared" ref="G96:G105" si="6">E96*F96</f>
        <v>1250</v>
      </c>
      <c r="H96" s="500" t="s">
        <v>712</v>
      </c>
      <c r="I96" s="113" t="s">
        <v>361</v>
      </c>
      <c r="J96" s="113" t="str">
        <f>VLOOKUP(I96,[1]Presupuesto!$B$11:$C$566,2,0)</f>
        <v>ALIMENTOS B EBIDAS PARA PERSONAS</v>
      </c>
      <c r="K96" s="307" t="s">
        <v>51</v>
      </c>
      <c r="L96" s="113" t="s">
        <v>729</v>
      </c>
      <c r="N96" s="149"/>
    </row>
    <row r="97" spans="2:14" s="426" customFormat="1" ht="45.75" thickBot="1" x14ac:dyDescent="0.3">
      <c r="B97" s="91"/>
      <c r="C97" s="96" t="s">
        <v>1891</v>
      </c>
      <c r="D97" s="549"/>
      <c r="E97" s="189">
        <v>1</v>
      </c>
      <c r="F97" s="97">
        <v>45</v>
      </c>
      <c r="G97" s="94">
        <f t="shared" si="6"/>
        <v>45</v>
      </c>
      <c r="H97" s="500" t="s">
        <v>712</v>
      </c>
      <c r="I97" s="95" t="s">
        <v>454</v>
      </c>
      <c r="J97" s="95" t="str">
        <f>VLOOKUP(I97,[1]Presupuesto!$B$11:$C$566,2,0)</f>
        <v>UTENCILIOS DE COCINA Y COMEDOR</v>
      </c>
      <c r="K97" s="95" t="s">
        <v>51</v>
      </c>
      <c r="L97" s="95" t="s">
        <v>729</v>
      </c>
      <c r="N97" s="149"/>
    </row>
    <row r="98" spans="2:14" s="426" customFormat="1" ht="45.75" thickBot="1" x14ac:dyDescent="0.3">
      <c r="B98" s="91"/>
      <c r="C98" s="96" t="s">
        <v>1892</v>
      </c>
      <c r="D98" s="549"/>
      <c r="E98" s="189"/>
      <c r="F98" s="97">
        <v>1</v>
      </c>
      <c r="G98" s="94">
        <f t="shared" si="6"/>
        <v>0</v>
      </c>
      <c r="H98" s="500" t="s">
        <v>712</v>
      </c>
      <c r="I98" s="95" t="s">
        <v>420</v>
      </c>
      <c r="J98" s="95" t="str">
        <f>VLOOKUP(I98,[1]Presupuesto!$B$11:$C$566,2,0)</f>
        <v>PRODUCTOS DE MATERIAL PLASTICO.</v>
      </c>
      <c r="K98" s="95" t="s">
        <v>51</v>
      </c>
      <c r="L98" s="95" t="s">
        <v>729</v>
      </c>
      <c r="N98" s="149"/>
    </row>
    <row r="99" spans="2:14" s="426" customFormat="1" ht="45.75" thickBot="1" x14ac:dyDescent="0.3">
      <c r="B99" s="91"/>
      <c r="C99" s="96" t="s">
        <v>1893</v>
      </c>
      <c r="D99" s="549"/>
      <c r="E99" s="147">
        <v>15</v>
      </c>
      <c r="F99" s="115">
        <v>2.11</v>
      </c>
      <c r="G99" s="94">
        <f t="shared" si="6"/>
        <v>31.65</v>
      </c>
      <c r="H99" s="500" t="s">
        <v>712</v>
      </c>
      <c r="I99" s="300" t="s">
        <v>382</v>
      </c>
      <c r="J99" s="95" t="str">
        <f>VLOOKUP(I99,[1]Presupuesto!$B$11:$C$566,2,0)</f>
        <v>PRODUCTOS DE ARTES GRAFICAS</v>
      </c>
      <c r="K99" s="95" t="s">
        <v>51</v>
      </c>
      <c r="L99" s="95" t="s">
        <v>729</v>
      </c>
      <c r="N99" s="149"/>
    </row>
    <row r="100" spans="2:14" s="426" customFormat="1" ht="45" x14ac:dyDescent="0.25">
      <c r="B100" s="91"/>
      <c r="C100" s="96" t="s">
        <v>1894</v>
      </c>
      <c r="D100" s="549"/>
      <c r="E100" s="147"/>
      <c r="F100" s="115">
        <v>4.5</v>
      </c>
      <c r="G100" s="94">
        <f t="shared" si="6"/>
        <v>0</v>
      </c>
      <c r="H100" s="500" t="s">
        <v>712</v>
      </c>
      <c r="I100" s="95" t="s">
        <v>307</v>
      </c>
      <c r="J100" s="95" t="str">
        <f>VLOOKUP(I100,[1]Presupuesto!$B$11:$C$566,2,0)</f>
        <v>SERVICIOS DE IMPRENTA PUBLIC.Y REPRODUCCION</v>
      </c>
      <c r="K100" s="95" t="s">
        <v>51</v>
      </c>
      <c r="L100" s="95" t="s">
        <v>729</v>
      </c>
      <c r="N100" s="149"/>
    </row>
    <row r="101" spans="2:14" s="426" customFormat="1" x14ac:dyDescent="0.25">
      <c r="B101" s="91"/>
      <c r="C101" s="96" t="s">
        <v>1895</v>
      </c>
      <c r="D101" s="549"/>
      <c r="E101" s="189"/>
      <c r="F101" s="97">
        <v>3</v>
      </c>
      <c r="G101" s="94">
        <f t="shared" si="6"/>
        <v>0</v>
      </c>
      <c r="H101" s="495" t="s">
        <v>703</v>
      </c>
      <c r="I101" s="95" t="s">
        <v>384</v>
      </c>
      <c r="J101" s="95" t="str">
        <f>VLOOKUP(I101,[1]Presupuesto!$B$11:$C$566,2,0)</f>
        <v>PRODUCTOS PAPEL Y CARTON</v>
      </c>
      <c r="K101" s="95" t="s">
        <v>51</v>
      </c>
      <c r="L101" s="95" t="s">
        <v>729</v>
      </c>
      <c r="N101" s="149"/>
    </row>
    <row r="102" spans="2:14" s="426" customFormat="1" x14ac:dyDescent="0.25">
      <c r="B102" s="91"/>
      <c r="C102" s="96" t="s">
        <v>1896</v>
      </c>
      <c r="D102" s="549"/>
      <c r="E102" s="189">
        <v>0</v>
      </c>
      <c r="F102" s="97">
        <v>3</v>
      </c>
      <c r="G102" s="94">
        <f t="shared" si="6"/>
        <v>0</v>
      </c>
      <c r="H102" s="495" t="s">
        <v>703</v>
      </c>
      <c r="I102" s="95" t="s">
        <v>451</v>
      </c>
      <c r="J102" s="95" t="str">
        <f>VLOOKUP(I102,[1]Presupuesto!$B$11:$C$566,2,0)</f>
        <v>UTILES DE ESCRITORIO, OFICINA Y ENSE¥ANZA</v>
      </c>
      <c r="K102" s="95" t="s">
        <v>51</v>
      </c>
      <c r="L102" s="95" t="s">
        <v>729</v>
      </c>
      <c r="N102" s="149"/>
    </row>
    <row r="103" spans="2:14" s="426" customFormat="1" x14ac:dyDescent="0.25">
      <c r="B103" s="91"/>
      <c r="C103" s="96" t="s">
        <v>1897</v>
      </c>
      <c r="D103" s="549"/>
      <c r="E103" s="189">
        <v>0</v>
      </c>
      <c r="F103" s="97">
        <v>6.7</v>
      </c>
      <c r="G103" s="94">
        <f t="shared" si="6"/>
        <v>0</v>
      </c>
      <c r="H103" s="495" t="s">
        <v>703</v>
      </c>
      <c r="I103" s="95" t="s">
        <v>458</v>
      </c>
      <c r="J103" s="95" t="str">
        <f>VLOOKUP(I103,[1]Presupuesto!$B$11:$C$566,2,0)</f>
        <v>OTROS RESPUESTOS Y ACCESORIOS MENORES</v>
      </c>
      <c r="K103" s="95" t="s">
        <v>51</v>
      </c>
      <c r="L103" s="95" t="s">
        <v>729</v>
      </c>
      <c r="N103" s="149"/>
    </row>
    <row r="104" spans="2:14" s="426" customFormat="1" x14ac:dyDescent="0.25">
      <c r="B104" s="91"/>
      <c r="C104" s="106" t="s">
        <v>1898</v>
      </c>
      <c r="D104" s="549"/>
      <c r="E104" s="199">
        <v>0</v>
      </c>
      <c r="F104" s="116">
        <v>3</v>
      </c>
      <c r="G104" s="94">
        <f t="shared" si="6"/>
        <v>0</v>
      </c>
      <c r="H104" s="495" t="s">
        <v>703</v>
      </c>
      <c r="I104" s="95" t="s">
        <v>380</v>
      </c>
      <c r="J104" s="95" t="str">
        <f>VLOOKUP(I104,[1]Presupuesto!$B$11:$C$566,2,0)</f>
        <v>PAPEL DE ESCRITORIO</v>
      </c>
      <c r="K104" s="95" t="s">
        <v>51</v>
      </c>
      <c r="L104" s="95" t="s">
        <v>729</v>
      </c>
      <c r="N104" s="149"/>
    </row>
    <row r="105" spans="2:14" s="426" customFormat="1" ht="15.75" thickBot="1" x14ac:dyDescent="0.3">
      <c r="B105" s="91"/>
      <c r="C105" s="203" t="s">
        <v>1899</v>
      </c>
      <c r="D105" s="204"/>
      <c r="E105" s="308">
        <v>0</v>
      </c>
      <c r="F105" s="101">
        <v>1300</v>
      </c>
      <c r="G105" s="102">
        <f t="shared" si="6"/>
        <v>0</v>
      </c>
      <c r="H105" s="501" t="s">
        <v>703</v>
      </c>
      <c r="I105" s="309" t="s">
        <v>268</v>
      </c>
      <c r="J105" s="103" t="str">
        <f>VLOOKUP(I105,[1]Presupuesto!$B$11:$C$566,2,0)</f>
        <v>OTROS ALQUILERES</v>
      </c>
      <c r="K105" s="310" t="s">
        <v>51</v>
      </c>
      <c r="L105" s="310" t="s">
        <v>729</v>
      </c>
    </row>
    <row r="106" spans="2:14" s="426" customFormat="1" ht="15.75" thickBot="1" x14ac:dyDescent="0.3">
      <c r="H106" s="497"/>
    </row>
    <row r="107" spans="2:14" s="426" customFormat="1" ht="15.75" thickBot="1" x14ac:dyDescent="0.3">
      <c r="B107" s="91"/>
      <c r="C107" s="29" t="s">
        <v>1308</v>
      </c>
      <c r="D107" s="30">
        <f>SUM(G114:G133)</f>
        <v>60287.758333333331</v>
      </c>
      <c r="E107" s="91"/>
      <c r="F107" s="91"/>
      <c r="G107" s="91"/>
      <c r="H107" s="499"/>
      <c r="I107" s="75"/>
      <c r="J107" s="75"/>
      <c r="K107" s="109"/>
    </row>
    <row r="108" spans="2:14" s="426" customFormat="1" ht="30.75" customHeight="1" x14ac:dyDescent="0.25">
      <c r="B108" s="91"/>
      <c r="C108" s="546" t="s">
        <v>1718</v>
      </c>
      <c r="D108" s="31"/>
      <c r="E108" s="91"/>
      <c r="F108" s="91"/>
      <c r="G108" s="91"/>
      <c r="H108" s="499"/>
      <c r="I108" s="75"/>
      <c r="J108" s="75"/>
      <c r="K108" s="109"/>
    </row>
    <row r="109" spans="2:14" s="426" customFormat="1" x14ac:dyDescent="0.25">
      <c r="B109" s="91"/>
      <c r="C109" s="547"/>
      <c r="D109" s="31"/>
      <c r="E109" s="91"/>
      <c r="F109" s="91"/>
      <c r="G109" s="91"/>
      <c r="H109" s="499"/>
      <c r="I109" s="75"/>
      <c r="J109" s="75"/>
      <c r="K109" s="109"/>
      <c r="N109" s="149"/>
    </row>
    <row r="110" spans="2:14" s="426" customFormat="1" ht="15.75" x14ac:dyDescent="0.25">
      <c r="B110" s="91"/>
      <c r="C110" s="190" t="s">
        <v>1309</v>
      </c>
      <c r="D110" s="341" t="s">
        <v>1774</v>
      </c>
      <c r="E110" s="91"/>
      <c r="F110" s="91"/>
      <c r="G110" s="91"/>
      <c r="H110" s="499"/>
      <c r="I110" s="75"/>
      <c r="J110" s="75"/>
      <c r="K110" s="109"/>
      <c r="N110" s="149"/>
    </row>
    <row r="111" spans="2:14" s="426" customFormat="1" ht="18.75" x14ac:dyDescent="0.25">
      <c r="B111" s="91"/>
      <c r="C111" s="197" t="str">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Graduados'!$F:$G,2,FALSE),IFERROR(VLOOKUP(D110,'11. Gestion Administrativa'!$F:$G,2,FALSE),IFERROR(VLOOKUP(D110,'13. Gestión Académica'!$F:$G,2,FALSE),IFERROR(VLOOKUP(D110,'9. Asegura. de la Calid. y M'!$F:$G,2,FALSE),IFERROR(VLOOKUP(D110,'6. Gestión del Conocimiento'!$F:$G,2,FALSE),IFERROR(VLOOKUP(D110,'15. Gobernabilidad y Proceso...'!$F:$G,2,FALSE),IFERROR(VLOOKUP(D110,'12. Gestión del Talento Humano'!$F:$G,2,FALSE),IFERROR(VLOOKUP(D110,'14. Internacional... de la E.S.'!$F:$G,2,FALSE),IFERROR(VLOOKUP(D110,'10. Posgrado'!$F:$G,2,FALSE),IFERROR(VLOOKUP(D110,'17. Gestión TIC'!$F:$G,2,FALSE),IFERROR(VLOOKUP(D110,'16. Desa. del Sistema Educ.Sup.'!$F:$G,2,FALSE),IFERROR(VLOOKUP(D110,'8. Cultura de Inno. Insti...'!$F:$G,2,FALSE),VLOOKUP(D110,'7. Lo Esencial de la Reforma U.'!$F:$G,2,0)))))))))))))))))</f>
        <v>Talleres de formación (1) y discusión (2) para sobre propuestas de investigación</v>
      </c>
      <c r="D111" s="31"/>
      <c r="E111" s="91"/>
      <c r="F111" s="91"/>
      <c r="G111" s="91"/>
      <c r="H111" s="499"/>
      <c r="I111" s="75"/>
      <c r="J111" s="75"/>
      <c r="K111" s="109"/>
      <c r="N111" s="149"/>
    </row>
    <row r="112" spans="2:14" s="426" customFormat="1" ht="15.75" thickBot="1" x14ac:dyDescent="0.3">
      <c r="B112" s="91"/>
      <c r="C112" s="69"/>
      <c r="D112" s="31"/>
      <c r="E112" s="91"/>
      <c r="F112" s="91"/>
      <c r="G112" s="91"/>
      <c r="H112" s="499"/>
      <c r="I112" s="75"/>
      <c r="J112" s="75"/>
      <c r="K112" s="109"/>
      <c r="N112" s="149"/>
    </row>
    <row r="113" spans="2:14" s="426" customFormat="1" ht="32.25" customHeight="1" thickBot="1" x14ac:dyDescent="0.3">
      <c r="B113" s="91"/>
      <c r="C113" s="122" t="s">
        <v>1310</v>
      </c>
      <c r="D113" s="125" t="s">
        <v>1311</v>
      </c>
      <c r="E113" s="124" t="s">
        <v>99</v>
      </c>
      <c r="F113" s="124" t="s">
        <v>1312</v>
      </c>
      <c r="G113" s="123" t="s">
        <v>1313</v>
      </c>
      <c r="H113" s="129" t="s">
        <v>1314</v>
      </c>
      <c r="I113" s="124" t="s">
        <v>1315</v>
      </c>
      <c r="J113" s="124" t="s">
        <v>711</v>
      </c>
      <c r="K113" s="124" t="s">
        <v>1316</v>
      </c>
      <c r="L113" s="124" t="s">
        <v>1317</v>
      </c>
      <c r="N113" s="149"/>
    </row>
    <row r="114" spans="2:14" s="426" customFormat="1" ht="45" x14ac:dyDescent="0.25">
      <c r="B114" s="91"/>
      <c r="C114" s="492" t="s">
        <v>1890</v>
      </c>
      <c r="D114" s="490"/>
      <c r="E114" s="305">
        <v>25</v>
      </c>
      <c r="F114" s="112">
        <v>40</v>
      </c>
      <c r="G114" s="306">
        <f t="shared" ref="G114:G115" si="7">E114*F114</f>
        <v>1000</v>
      </c>
      <c r="H114" s="500" t="s">
        <v>1953</v>
      </c>
      <c r="I114" s="113" t="s">
        <v>361</v>
      </c>
      <c r="J114" s="113" t="str">
        <f>VLOOKUP(I114,[2]Presupuesto!$B$11:$C$566,2,0)</f>
        <v>ALIMENTOS B EBIDAS PARA PERSONAS</v>
      </c>
      <c r="K114" s="307" t="s">
        <v>51</v>
      </c>
      <c r="L114" s="113" t="s">
        <v>725</v>
      </c>
      <c r="N114" s="149"/>
    </row>
    <row r="115" spans="2:14" s="426" customFormat="1" ht="45" x14ac:dyDescent="0.25">
      <c r="B115" s="91"/>
      <c r="C115" s="505" t="s">
        <v>1954</v>
      </c>
      <c r="D115" s="491"/>
      <c r="E115" s="154">
        <v>3</v>
      </c>
      <c r="F115" s="119">
        <v>25</v>
      </c>
      <c r="G115" s="94">
        <f t="shared" si="7"/>
        <v>75</v>
      </c>
      <c r="H115" s="495" t="s">
        <v>1953</v>
      </c>
      <c r="I115" s="95" t="s">
        <v>454</v>
      </c>
      <c r="J115" s="95" t="str">
        <f>VLOOKUP(I115,[2]Presupuesto!$B$11:$C$566,2,0)</f>
        <v>UTENCILIOS DE COCINA Y COMEDOR</v>
      </c>
      <c r="K115" s="205" t="s">
        <v>51</v>
      </c>
      <c r="L115" s="95" t="s">
        <v>725</v>
      </c>
      <c r="N115" s="149"/>
    </row>
    <row r="116" spans="2:14" s="426" customFormat="1" x14ac:dyDescent="0.25">
      <c r="B116" s="91"/>
      <c r="C116" s="505" t="s">
        <v>1892</v>
      </c>
      <c r="D116" s="491"/>
      <c r="E116" s="154">
        <v>5</v>
      </c>
      <c r="F116" s="119">
        <v>1</v>
      </c>
      <c r="G116" s="94">
        <f>E116*F116</f>
        <v>5</v>
      </c>
      <c r="H116" s="495" t="s">
        <v>703</v>
      </c>
      <c r="I116" s="95" t="s">
        <v>420</v>
      </c>
      <c r="J116" s="95" t="str">
        <f>VLOOKUP(I116,[2]Presupuesto!$B$11:$C$566,2,0)</f>
        <v>PRODUCTOS DE MATERIAL PLASTICO.</v>
      </c>
      <c r="K116" s="205" t="s">
        <v>51</v>
      </c>
      <c r="L116" s="95" t="s">
        <v>725</v>
      </c>
      <c r="N116" s="149"/>
    </row>
    <row r="117" spans="2:14" s="426" customFormat="1" ht="45" x14ac:dyDescent="0.25">
      <c r="B117" s="91"/>
      <c r="C117" s="505" t="s">
        <v>1955</v>
      </c>
      <c r="D117" s="491"/>
      <c r="E117" s="154">
        <v>1</v>
      </c>
      <c r="F117" s="119">
        <f>(30*25)+(30*2.11)+(15*25)+(3*25*1)</f>
        <v>1263.3</v>
      </c>
      <c r="G117" s="94">
        <f t="shared" ref="G117:G130" si="8">E117*F117</f>
        <v>1263.3</v>
      </c>
      <c r="H117" s="495" t="s">
        <v>1953</v>
      </c>
      <c r="I117" s="95" t="s">
        <v>382</v>
      </c>
      <c r="J117" s="95" t="str">
        <f>VLOOKUP(I117,[2]Presupuesto!$B$11:$C$566,2,0)</f>
        <v>PRODUCTOS DE ARTES GRAFICAS</v>
      </c>
      <c r="K117" s="205" t="s">
        <v>51</v>
      </c>
      <c r="L117" s="95" t="s">
        <v>725</v>
      </c>
      <c r="N117" s="149"/>
    </row>
    <row r="118" spans="2:14" s="426" customFormat="1" ht="45" x14ac:dyDescent="0.25">
      <c r="B118" s="91"/>
      <c r="C118" s="505" t="s">
        <v>1894</v>
      </c>
      <c r="D118" s="491"/>
      <c r="E118" s="154">
        <v>4</v>
      </c>
      <c r="F118" s="119">
        <v>9</v>
      </c>
      <c r="G118" s="94">
        <f t="shared" si="8"/>
        <v>36</v>
      </c>
      <c r="H118" s="495" t="s">
        <v>1953</v>
      </c>
      <c r="I118" s="95" t="s">
        <v>307</v>
      </c>
      <c r="J118" s="95" t="str">
        <f>VLOOKUP(I118,[2]Presupuesto!$B$11:$C$566,2,0)</f>
        <v>SERVICIOS DE IMPRENTA PUBLIC.Y REPRODUCCION</v>
      </c>
      <c r="K118" s="205" t="s">
        <v>51</v>
      </c>
      <c r="L118" s="95" t="s">
        <v>725</v>
      </c>
      <c r="N118" s="149"/>
    </row>
    <row r="119" spans="2:14" s="426" customFormat="1" ht="45" x14ac:dyDescent="0.25">
      <c r="B119" s="91"/>
      <c r="C119" s="505" t="s">
        <v>1956</v>
      </c>
      <c r="D119" s="491"/>
      <c r="E119" s="154">
        <v>1</v>
      </c>
      <c r="F119" s="119">
        <f>(4*5)+(25*1.2)</f>
        <v>50</v>
      </c>
      <c r="G119" s="94">
        <f t="shared" si="8"/>
        <v>50</v>
      </c>
      <c r="H119" s="495" t="s">
        <v>1953</v>
      </c>
      <c r="I119" s="95" t="s">
        <v>384</v>
      </c>
      <c r="J119" s="95" t="str">
        <f>VLOOKUP(I119,[2]Presupuesto!$B$11:$C$566,2,0)</f>
        <v>PRODUCTOS PAPEL Y CARTON</v>
      </c>
      <c r="K119" s="205" t="s">
        <v>51</v>
      </c>
      <c r="L119" s="95" t="s">
        <v>725</v>
      </c>
      <c r="N119" s="149"/>
    </row>
    <row r="120" spans="2:14" s="426" customFormat="1" ht="45" x14ac:dyDescent="0.25">
      <c r="B120" s="91"/>
      <c r="C120" s="505" t="s">
        <v>1896</v>
      </c>
      <c r="D120" s="491"/>
      <c r="E120" s="154">
        <v>1</v>
      </c>
      <c r="F120" s="119">
        <f>(3*25)+(3*25)+(5)</f>
        <v>155</v>
      </c>
      <c r="G120" s="94">
        <f t="shared" si="8"/>
        <v>155</v>
      </c>
      <c r="H120" s="495" t="s">
        <v>1953</v>
      </c>
      <c r="I120" s="95" t="s">
        <v>451</v>
      </c>
      <c r="J120" s="95" t="str">
        <f>VLOOKUP(I120,[2]Presupuesto!$B$11:$C$566,2,0)</f>
        <v>UTILES DE ESCRITORIO, OFICINA Y ENSE¥ANZA</v>
      </c>
      <c r="K120" s="205" t="s">
        <v>51</v>
      </c>
      <c r="L120" s="95" t="s">
        <v>725</v>
      </c>
      <c r="N120" s="149"/>
    </row>
    <row r="121" spans="2:14" s="426" customFormat="1" ht="45" x14ac:dyDescent="0.25">
      <c r="B121" s="91"/>
      <c r="C121" s="505" t="s">
        <v>1897</v>
      </c>
      <c r="D121" s="491"/>
      <c r="E121" s="154">
        <v>25</v>
      </c>
      <c r="F121" s="119">
        <v>3</v>
      </c>
      <c r="G121" s="94">
        <f t="shared" si="8"/>
        <v>75</v>
      </c>
      <c r="H121" s="495" t="s">
        <v>1953</v>
      </c>
      <c r="I121" s="95" t="s">
        <v>458</v>
      </c>
      <c r="J121" s="95" t="str">
        <f>VLOOKUP(I121,[2]Presupuesto!$B$11:$C$566,2,0)</f>
        <v>OTROS RESPUESTOS Y ACCESORIOS MENORES</v>
      </c>
      <c r="K121" s="205" t="s">
        <v>51</v>
      </c>
      <c r="L121" s="95" t="s">
        <v>725</v>
      </c>
      <c r="N121" s="149"/>
    </row>
    <row r="122" spans="2:14" s="426" customFormat="1" ht="45" x14ac:dyDescent="0.25">
      <c r="B122" s="91"/>
      <c r="C122" s="505" t="s">
        <v>1898</v>
      </c>
      <c r="D122" s="491"/>
      <c r="E122" s="154">
        <v>5</v>
      </c>
      <c r="F122" s="119">
        <v>3</v>
      </c>
      <c r="G122" s="94">
        <f t="shared" si="8"/>
        <v>15</v>
      </c>
      <c r="H122" s="495" t="s">
        <v>1953</v>
      </c>
      <c r="I122" s="95" t="s">
        <v>380</v>
      </c>
      <c r="J122" s="95" t="str">
        <f>VLOOKUP(I122,[2]Presupuesto!$B$11:$C$566,2,0)</f>
        <v>PAPEL DE ESCRITORIO</v>
      </c>
      <c r="K122" s="205" t="s">
        <v>51</v>
      </c>
      <c r="L122" s="95" t="s">
        <v>725</v>
      </c>
      <c r="N122" s="149"/>
    </row>
    <row r="123" spans="2:14" s="426" customFormat="1" ht="45" x14ac:dyDescent="0.25">
      <c r="B123" s="91"/>
      <c r="C123" s="505" t="s">
        <v>1899</v>
      </c>
      <c r="D123" s="491"/>
      <c r="E123" s="154">
        <v>1</v>
      </c>
      <c r="F123" s="119">
        <v>1625</v>
      </c>
      <c r="G123" s="94">
        <f t="shared" si="8"/>
        <v>1625</v>
      </c>
      <c r="H123" s="495" t="s">
        <v>1953</v>
      </c>
      <c r="I123" s="95" t="s">
        <v>268</v>
      </c>
      <c r="J123" s="95" t="str">
        <f>VLOOKUP(I123,[2]Presupuesto!$B$11:$C$566,2,0)</f>
        <v>OTROS ALQUILERES</v>
      </c>
      <c r="K123" s="205" t="s">
        <v>51</v>
      </c>
      <c r="L123" s="95" t="s">
        <v>725</v>
      </c>
      <c r="N123" s="149"/>
    </row>
    <row r="124" spans="2:14" s="426" customFormat="1" ht="45" x14ac:dyDescent="0.25">
      <c r="B124" s="91"/>
      <c r="C124" s="505" t="s">
        <v>1957</v>
      </c>
      <c r="D124" s="491"/>
      <c r="E124" s="154">
        <v>2.25</v>
      </c>
      <c r="F124" s="119">
        <f>(135*22.7)</f>
        <v>3064.5</v>
      </c>
      <c r="G124" s="94">
        <f t="shared" si="8"/>
        <v>6895.125</v>
      </c>
      <c r="H124" s="495" t="s">
        <v>1953</v>
      </c>
      <c r="I124" s="95" t="s">
        <v>323</v>
      </c>
      <c r="J124" s="95" t="str">
        <f>VLOOKUP(I124,[2]Presupuesto!$B$11:$C$566,2,0)</f>
        <v>OTROS SERVICIOS COMERCIALES Y FINANCIEROS</v>
      </c>
      <c r="K124" s="205" t="s">
        <v>51</v>
      </c>
      <c r="L124" s="95" t="s">
        <v>725</v>
      </c>
      <c r="N124" s="149"/>
    </row>
    <row r="125" spans="2:14" s="426" customFormat="1" ht="45" x14ac:dyDescent="0.25">
      <c r="B125" s="91"/>
      <c r="C125" s="493" t="s">
        <v>1958</v>
      </c>
      <c r="D125" s="491"/>
      <c r="E125" s="189">
        <v>1</v>
      </c>
      <c r="F125" s="97">
        <f>(1400*22.7)/3</f>
        <v>10593.333333333334</v>
      </c>
      <c r="G125" s="94">
        <f t="shared" si="8"/>
        <v>10593.333333333334</v>
      </c>
      <c r="H125" s="495" t="s">
        <v>1953</v>
      </c>
      <c r="I125" s="95" t="s">
        <v>298</v>
      </c>
      <c r="J125" s="95" t="str">
        <f>VLOOKUP(I125,[2]Presupuesto!$B$11:$C$566,2,0)</f>
        <v>OTROS SERVICIOS TECNICOS Y PROFESIONALES</v>
      </c>
      <c r="K125" s="95" t="s">
        <v>51</v>
      </c>
      <c r="L125" s="95" t="s">
        <v>725</v>
      </c>
      <c r="N125" s="149"/>
    </row>
    <row r="126" spans="2:14" s="426" customFormat="1" ht="45" x14ac:dyDescent="0.25">
      <c r="B126" s="91"/>
      <c r="C126" s="493" t="s">
        <v>1959</v>
      </c>
      <c r="D126" s="491"/>
      <c r="E126" s="189">
        <v>1</v>
      </c>
      <c r="F126" s="97">
        <v>30000</v>
      </c>
      <c r="G126" s="94">
        <f t="shared" si="8"/>
        <v>30000</v>
      </c>
      <c r="H126" s="495" t="s">
        <v>1953</v>
      </c>
      <c r="I126" s="95" t="s">
        <v>332</v>
      </c>
      <c r="J126" s="95" t="str">
        <f>VLOOKUP(I126,[2]Presupuesto!$B$11:$C$566,2,0)</f>
        <v>PASAJES AL EXTERIOR</v>
      </c>
      <c r="K126" s="95" t="s">
        <v>51</v>
      </c>
      <c r="L126" s="95" t="s">
        <v>725</v>
      </c>
      <c r="N126" s="149"/>
    </row>
    <row r="127" spans="2:14" s="426" customFormat="1" ht="45" x14ac:dyDescent="0.25">
      <c r="B127" s="91"/>
      <c r="C127" s="493" t="s">
        <v>1269</v>
      </c>
      <c r="D127" s="491"/>
      <c r="E127" s="147">
        <v>0</v>
      </c>
      <c r="F127" s="115">
        <v>2250</v>
      </c>
      <c r="G127" s="94">
        <f t="shared" si="8"/>
        <v>0</v>
      </c>
      <c r="H127" s="495" t="s">
        <v>1953</v>
      </c>
      <c r="I127" s="300" t="s">
        <v>337</v>
      </c>
      <c r="J127" s="95" t="str">
        <f>VLOOKUP(I127,[2]Presupuesto!$B$11:$C$566,2,0)</f>
        <v>VIATICOS NACIONALES</v>
      </c>
      <c r="K127" s="95" t="s">
        <v>51</v>
      </c>
      <c r="L127" s="95" t="s">
        <v>725</v>
      </c>
      <c r="N127" s="149"/>
    </row>
    <row r="128" spans="2:14" s="426" customFormat="1" ht="45" x14ac:dyDescent="0.25">
      <c r="B128" s="91"/>
      <c r="C128" s="493" t="s">
        <v>1273</v>
      </c>
      <c r="D128" s="491"/>
      <c r="E128" s="147">
        <v>2.25</v>
      </c>
      <c r="F128" s="115">
        <v>2000</v>
      </c>
      <c r="G128" s="94">
        <f t="shared" si="8"/>
        <v>4500</v>
      </c>
      <c r="H128" s="495" t="s">
        <v>1953</v>
      </c>
      <c r="I128" s="95" t="s">
        <v>338</v>
      </c>
      <c r="J128" s="95" t="str">
        <f>VLOOKUP(I128,[2]Presupuesto!$B$11:$C$566,2,0)</f>
        <v>VIATICOS NACIONALES</v>
      </c>
      <c r="K128" s="95" t="s">
        <v>51</v>
      </c>
      <c r="L128" s="95" t="s">
        <v>725</v>
      </c>
      <c r="N128" s="149"/>
    </row>
    <row r="129" spans="2:14" s="426" customFormat="1" ht="45" x14ac:dyDescent="0.25">
      <c r="B129" s="91"/>
      <c r="C129" s="96" t="s">
        <v>1281</v>
      </c>
      <c r="D129" s="491"/>
      <c r="E129" s="189">
        <v>2.75</v>
      </c>
      <c r="F129" s="97">
        <v>1200</v>
      </c>
      <c r="G129" s="94">
        <f t="shared" si="8"/>
        <v>3300</v>
      </c>
      <c r="H129" s="495" t="s">
        <v>1953</v>
      </c>
      <c r="I129" s="95" t="s">
        <v>338</v>
      </c>
      <c r="J129" s="95" t="str">
        <f>VLOOKUP(I129,[2]Presupuesto!$B$11:$C$566,2,0)</f>
        <v>VIATICOS NACIONALES</v>
      </c>
      <c r="K129" s="95" t="s">
        <v>51</v>
      </c>
      <c r="L129" s="95" t="s">
        <v>725</v>
      </c>
      <c r="N129" s="149"/>
    </row>
    <row r="130" spans="2:14" s="426" customFormat="1" ht="45" x14ac:dyDescent="0.25">
      <c r="B130" s="91"/>
      <c r="C130" s="96" t="s">
        <v>1960</v>
      </c>
      <c r="D130" s="491"/>
      <c r="E130" s="189">
        <v>1</v>
      </c>
      <c r="F130" s="97">
        <v>700</v>
      </c>
      <c r="G130" s="94">
        <f t="shared" si="8"/>
        <v>700</v>
      </c>
      <c r="H130" s="495" t="s">
        <v>1953</v>
      </c>
      <c r="I130" s="95" t="s">
        <v>413</v>
      </c>
      <c r="J130" s="95" t="str">
        <f>VLOOKUP(I130,[2]Presupuesto!$B$11:$C$566,2,0)</f>
        <v>GASOLINA</v>
      </c>
      <c r="K130" s="95" t="s">
        <v>51</v>
      </c>
      <c r="L130" s="95" t="s">
        <v>725</v>
      </c>
      <c r="N130" s="149"/>
    </row>
    <row r="131" spans="2:14" s="426" customFormat="1" x14ac:dyDescent="0.25">
      <c r="B131" s="91"/>
      <c r="C131" s="96" t="s">
        <v>1897</v>
      </c>
      <c r="D131" s="491"/>
      <c r="E131" s="189">
        <v>0</v>
      </c>
      <c r="F131" s="97">
        <v>6.7</v>
      </c>
      <c r="G131" s="94">
        <f t="shared" ref="G131:G133" si="9">E131*F131</f>
        <v>0</v>
      </c>
      <c r="H131" s="495" t="s">
        <v>703</v>
      </c>
      <c r="I131" s="95" t="s">
        <v>458</v>
      </c>
      <c r="J131" s="95" t="str">
        <f>VLOOKUP(I131,[1]Presupuesto!$B$11:$C$566,2,0)</f>
        <v>OTROS RESPUESTOS Y ACCESORIOS MENORES</v>
      </c>
      <c r="K131" s="95" t="s">
        <v>51</v>
      </c>
      <c r="L131" s="95" t="s">
        <v>729</v>
      </c>
      <c r="N131" s="149"/>
    </row>
    <row r="132" spans="2:14" s="426" customFormat="1" x14ac:dyDescent="0.25">
      <c r="B132" s="91"/>
      <c r="C132" s="106" t="s">
        <v>1898</v>
      </c>
      <c r="D132" s="491"/>
      <c r="E132" s="199">
        <v>0</v>
      </c>
      <c r="F132" s="116">
        <v>3</v>
      </c>
      <c r="G132" s="94">
        <f t="shared" si="9"/>
        <v>0</v>
      </c>
      <c r="H132" s="495" t="s">
        <v>703</v>
      </c>
      <c r="I132" s="95" t="s">
        <v>380</v>
      </c>
      <c r="J132" s="95" t="str">
        <f>VLOOKUP(I132,[1]Presupuesto!$B$11:$C$566,2,0)</f>
        <v>PAPEL DE ESCRITORIO</v>
      </c>
      <c r="K132" s="95" t="s">
        <v>51</v>
      </c>
      <c r="L132" s="95" t="s">
        <v>729</v>
      </c>
      <c r="N132" s="149"/>
    </row>
    <row r="133" spans="2:14" s="426" customFormat="1" ht="15.75" thickBot="1" x14ac:dyDescent="0.3">
      <c r="B133" s="91"/>
      <c r="C133" s="203" t="s">
        <v>1899</v>
      </c>
      <c r="D133" s="204"/>
      <c r="E133" s="308">
        <v>0</v>
      </c>
      <c r="F133" s="101">
        <v>1300</v>
      </c>
      <c r="G133" s="102">
        <f t="shared" si="9"/>
        <v>0</v>
      </c>
      <c r="H133" s="501" t="s">
        <v>703</v>
      </c>
      <c r="I133" s="309" t="s">
        <v>268</v>
      </c>
      <c r="J133" s="103" t="str">
        <f>VLOOKUP(I133,[1]Presupuesto!$B$11:$C$566,2,0)</f>
        <v>OTROS ALQUILERES</v>
      </c>
      <c r="K133" s="310" t="s">
        <v>51</v>
      </c>
      <c r="L133" s="310" t="s">
        <v>729</v>
      </c>
    </row>
    <row r="134" spans="2:14" s="426" customFormat="1" ht="15.75" thickBot="1" x14ac:dyDescent="0.3">
      <c r="H134" s="497"/>
    </row>
    <row r="135" spans="2:14" ht="15.75" thickBot="1" x14ac:dyDescent="0.3">
      <c r="C135" s="29" t="s">
        <v>1308</v>
      </c>
      <c r="D135" s="30">
        <f>SUM(G142:G161)</f>
        <v>4932.3</v>
      </c>
      <c r="E135" s="91"/>
      <c r="F135" s="91"/>
      <c r="G135" s="91"/>
      <c r="H135" s="499"/>
      <c r="I135" s="75"/>
      <c r="J135" s="75"/>
      <c r="K135" s="109"/>
      <c r="L135" s="426"/>
    </row>
    <row r="136" spans="2:14" x14ac:dyDescent="0.25">
      <c r="C136" s="69"/>
      <c r="D136" s="31"/>
      <c r="E136" s="91"/>
      <c r="F136" s="91"/>
      <c r="G136" s="91"/>
      <c r="H136" s="499"/>
      <c r="I136" s="75"/>
      <c r="J136" s="75"/>
      <c r="K136" s="109"/>
      <c r="L136" s="426"/>
    </row>
    <row r="137" spans="2:14" x14ac:dyDescent="0.25">
      <c r="C137" s="69"/>
      <c r="D137" s="31"/>
      <c r="E137" s="91"/>
      <c r="F137" s="91"/>
      <c r="G137" s="91"/>
      <c r="H137" s="499"/>
      <c r="I137" s="75"/>
      <c r="J137" s="75"/>
      <c r="K137" s="109"/>
      <c r="L137" s="426"/>
    </row>
    <row r="138" spans="2:14" ht="15.75" x14ac:dyDescent="0.25">
      <c r="C138" s="190" t="s">
        <v>1309</v>
      </c>
      <c r="D138" s="341" t="s">
        <v>1774</v>
      </c>
      <c r="E138" s="91"/>
      <c r="F138" s="91"/>
      <c r="G138" s="91"/>
      <c r="H138" s="499"/>
      <c r="I138" s="75"/>
      <c r="J138" s="75"/>
      <c r="K138" s="109"/>
      <c r="L138" s="426"/>
    </row>
    <row r="139" spans="2:14" ht="18.75" x14ac:dyDescent="0.25">
      <c r="C139" s="197" t="str">
        <f>IFERROR(VLOOKUP(D138,'1. Desarrollo e Innov. Curricu.'!$F:$G,2,FALSE),IFERROR(VLOOKUP(D138,'2. Investigación Científica'!$F:$G,2,FALSE),IFERROR(VLOOKUP(D138,'3. Vinculación Univ. Sociedad'!$F:$G,2,FALSE),IFERROR(VLOOKUP(D138,'4. Docencia y Profesorado Univ.'!$F:$G,2,FALSE),IFERROR(VLOOKUP(D138,'5. Estudiantes y Graduados'!$F:$G,2,FALSE),IFERROR(VLOOKUP(D138,'11. Gestion Administrativa'!$F:$G,2,FALSE),IFERROR(VLOOKUP(D138,'13. Gestión Académica'!$F:$G,2,FALSE),IFERROR(VLOOKUP(D138,'9. Asegura. de la Calid. y M'!$F:$G,2,FALSE),IFERROR(VLOOKUP(D138,'6. Gestión del Conocimiento'!$F:$G,2,FALSE),IFERROR(VLOOKUP(D138,'15. Gobernabilidad y Proceso...'!$F:$G,2,FALSE),IFERROR(VLOOKUP(D138,'12. Gestión del Talento Humano'!$F:$G,2,FALSE),IFERROR(VLOOKUP(D138,'14. Internacional... de la E.S.'!$F:$G,2,FALSE),IFERROR(VLOOKUP(D138,'10. Posgrado'!$F:$G,2,FALSE),IFERROR(VLOOKUP(D138,'17. Gestión TIC'!$F:$G,2,FALSE),IFERROR(VLOOKUP(D138,'16. Desa. del Sistema Educ.Sup.'!$F:$G,2,FALSE),IFERROR(VLOOKUP(D138,'8. Cultura de Inno. Insti...'!$F:$G,2,FALSE),VLOOKUP(D138,'7. Lo Esencial de la Reforma U.'!$F:$G,2,0)))))))))))))))))</f>
        <v>Talleres de formación (1) y discusión (2) para sobre propuestas de investigación</v>
      </c>
      <c r="D139" s="31"/>
      <c r="E139" s="91"/>
      <c r="F139" s="91"/>
      <c r="G139" s="91"/>
      <c r="H139" s="499"/>
      <c r="I139" s="75"/>
      <c r="J139" s="75"/>
      <c r="K139" s="109"/>
      <c r="L139" s="426"/>
    </row>
    <row r="140" spans="2:14" ht="15.75" thickBot="1" x14ac:dyDescent="0.3">
      <c r="C140" s="69"/>
      <c r="D140" s="31"/>
      <c r="E140" s="91"/>
      <c r="F140" s="91"/>
      <c r="G140" s="91"/>
      <c r="H140" s="499"/>
      <c r="I140" s="75"/>
      <c r="J140" s="75"/>
      <c r="K140" s="109"/>
      <c r="L140" s="426"/>
    </row>
    <row r="141" spans="2:14" ht="30.75" thickBot="1" x14ac:dyDescent="0.3">
      <c r="C141" s="122" t="s">
        <v>1310</v>
      </c>
      <c r="D141" s="125" t="s">
        <v>1311</v>
      </c>
      <c r="E141" s="124" t="s">
        <v>99</v>
      </c>
      <c r="F141" s="124" t="s">
        <v>1312</v>
      </c>
      <c r="G141" s="123" t="s">
        <v>1313</v>
      </c>
      <c r="H141" s="129" t="s">
        <v>1314</v>
      </c>
      <c r="I141" s="124" t="s">
        <v>1315</v>
      </c>
      <c r="J141" s="124" t="s">
        <v>711</v>
      </c>
      <c r="K141" s="124" t="s">
        <v>1316</v>
      </c>
      <c r="L141" s="124" t="s">
        <v>1317</v>
      </c>
    </row>
    <row r="142" spans="2:14" ht="45.75" thickBot="1" x14ac:dyDescent="0.3">
      <c r="C142" s="492" t="s">
        <v>1890</v>
      </c>
      <c r="D142" s="503"/>
      <c r="E142" s="305">
        <v>25</v>
      </c>
      <c r="F142" s="112">
        <v>25</v>
      </c>
      <c r="G142" s="306">
        <f t="shared" ref="G142:G143" si="10">E142*F142</f>
        <v>625</v>
      </c>
      <c r="H142" s="500" t="s">
        <v>712</v>
      </c>
      <c r="I142" s="113" t="s">
        <v>361</v>
      </c>
      <c r="J142" s="113" t="str">
        <f>VLOOKUP(I142,[2]Presupuesto!$B$11:$C$566,2,0)</f>
        <v>ALIMENTOS B EBIDAS PARA PERSONAS</v>
      </c>
      <c r="K142" s="307" t="s">
        <v>51</v>
      </c>
      <c r="L142" s="113" t="s">
        <v>729</v>
      </c>
    </row>
    <row r="143" spans="2:14" s="426" customFormat="1" ht="45.75" thickBot="1" x14ac:dyDescent="0.3">
      <c r="C143" s="505" t="s">
        <v>1954</v>
      </c>
      <c r="D143" s="504"/>
      <c r="E143" s="154">
        <v>3</v>
      </c>
      <c r="F143" s="119">
        <v>25</v>
      </c>
      <c r="G143" s="94">
        <f t="shared" si="10"/>
        <v>75</v>
      </c>
      <c r="H143" s="500" t="s">
        <v>712</v>
      </c>
      <c r="I143" s="95" t="s">
        <v>454</v>
      </c>
      <c r="J143" s="95" t="str">
        <f>VLOOKUP(I143,[2]Presupuesto!$B$11:$C$566,2,0)</f>
        <v>UTENCILIOS DE COCINA Y COMEDOR</v>
      </c>
      <c r="K143" s="205" t="s">
        <v>51</v>
      </c>
      <c r="L143" s="95" t="s">
        <v>729</v>
      </c>
    </row>
    <row r="144" spans="2:14" s="426" customFormat="1" ht="15.75" thickBot="1" x14ac:dyDescent="0.3">
      <c r="C144" s="505" t="s">
        <v>1892</v>
      </c>
      <c r="D144" s="504"/>
      <c r="E144" s="154">
        <v>3</v>
      </c>
      <c r="F144" s="119">
        <v>1</v>
      </c>
      <c r="G144" s="94">
        <f>E144*F144</f>
        <v>3</v>
      </c>
      <c r="H144" s="500" t="s">
        <v>703</v>
      </c>
      <c r="I144" s="95" t="s">
        <v>420</v>
      </c>
      <c r="J144" s="95" t="str">
        <f>VLOOKUP(I144,[2]Presupuesto!$B$11:$C$566,2,0)</f>
        <v>PRODUCTOS DE MATERIAL PLASTICO.</v>
      </c>
      <c r="K144" s="205" t="s">
        <v>51</v>
      </c>
      <c r="L144" s="95" t="s">
        <v>729</v>
      </c>
    </row>
    <row r="145" spans="3:12" s="426" customFormat="1" ht="45.75" thickBot="1" x14ac:dyDescent="0.3">
      <c r="C145" s="505" t="s">
        <v>1961</v>
      </c>
      <c r="D145" s="504"/>
      <c r="E145" s="154">
        <v>1</v>
      </c>
      <c r="F145" s="119">
        <f>(30*12)+(30*2.11)+(15*25)+(3*25*1)</f>
        <v>873.3</v>
      </c>
      <c r="G145" s="94">
        <f t="shared" ref="G145:G158" si="11">E145*F145</f>
        <v>873.3</v>
      </c>
      <c r="H145" s="500" t="s">
        <v>712</v>
      </c>
      <c r="I145" s="95" t="s">
        <v>382</v>
      </c>
      <c r="J145" s="95" t="str">
        <f>VLOOKUP(I145,[2]Presupuesto!$B$11:$C$566,2,0)</f>
        <v>PRODUCTOS DE ARTES GRAFICAS</v>
      </c>
      <c r="K145" s="205" t="s">
        <v>51</v>
      </c>
      <c r="L145" s="95" t="s">
        <v>729</v>
      </c>
    </row>
    <row r="146" spans="3:12" s="426" customFormat="1" ht="45.75" thickBot="1" x14ac:dyDescent="0.3">
      <c r="C146" s="505" t="s">
        <v>1894</v>
      </c>
      <c r="D146" s="504"/>
      <c r="E146" s="154">
        <v>4</v>
      </c>
      <c r="F146" s="119">
        <v>9</v>
      </c>
      <c r="G146" s="94">
        <f t="shared" si="11"/>
        <v>36</v>
      </c>
      <c r="H146" s="500" t="s">
        <v>712</v>
      </c>
      <c r="I146" s="95" t="s">
        <v>307</v>
      </c>
      <c r="J146" s="95" t="str">
        <f>VLOOKUP(I146,[2]Presupuesto!$B$11:$C$566,2,0)</f>
        <v>SERVICIOS DE IMPRENTA PUBLIC.Y REPRODUCCION</v>
      </c>
      <c r="K146" s="205" t="s">
        <v>51</v>
      </c>
      <c r="L146" s="95" t="s">
        <v>729</v>
      </c>
    </row>
    <row r="147" spans="3:12" s="426" customFormat="1" ht="45.75" thickBot="1" x14ac:dyDescent="0.3">
      <c r="C147" s="505" t="s">
        <v>1956</v>
      </c>
      <c r="D147" s="504"/>
      <c r="E147" s="154">
        <v>1</v>
      </c>
      <c r="F147" s="119">
        <f>(4*5)+(25*1.2)</f>
        <v>50</v>
      </c>
      <c r="G147" s="94">
        <f t="shared" si="11"/>
        <v>50</v>
      </c>
      <c r="H147" s="500" t="s">
        <v>712</v>
      </c>
      <c r="I147" s="95" t="s">
        <v>384</v>
      </c>
      <c r="J147" s="95" t="str">
        <f>VLOOKUP(I147,[2]Presupuesto!$B$11:$C$566,2,0)</f>
        <v>PRODUCTOS PAPEL Y CARTON</v>
      </c>
      <c r="K147" s="205" t="s">
        <v>51</v>
      </c>
      <c r="L147" s="95" t="s">
        <v>729</v>
      </c>
    </row>
    <row r="148" spans="3:12" s="426" customFormat="1" ht="45.75" thickBot="1" x14ac:dyDescent="0.3">
      <c r="C148" s="505" t="s">
        <v>1896</v>
      </c>
      <c r="D148" s="504"/>
      <c r="E148" s="154">
        <v>1</v>
      </c>
      <c r="F148" s="119">
        <f>(3*25)+(3*25)+(5)</f>
        <v>155</v>
      </c>
      <c r="G148" s="94">
        <f t="shared" si="11"/>
        <v>155</v>
      </c>
      <c r="H148" s="500" t="s">
        <v>712</v>
      </c>
      <c r="I148" s="95" t="s">
        <v>451</v>
      </c>
      <c r="J148" s="95" t="str">
        <f>VLOOKUP(I148,[2]Presupuesto!$B$11:$C$566,2,0)</f>
        <v>UTILES DE ESCRITORIO, OFICINA Y ENSE¥ANZA</v>
      </c>
      <c r="K148" s="205" t="s">
        <v>51</v>
      </c>
      <c r="L148" s="95" t="s">
        <v>729</v>
      </c>
    </row>
    <row r="149" spans="3:12" s="426" customFormat="1" ht="45.75" thickBot="1" x14ac:dyDescent="0.3">
      <c r="C149" s="505" t="s">
        <v>1897</v>
      </c>
      <c r="D149" s="504"/>
      <c r="E149" s="154">
        <v>0</v>
      </c>
      <c r="F149" s="119">
        <v>3</v>
      </c>
      <c r="G149" s="94">
        <f t="shared" si="11"/>
        <v>0</v>
      </c>
      <c r="H149" s="500" t="s">
        <v>712</v>
      </c>
      <c r="I149" s="95" t="s">
        <v>458</v>
      </c>
      <c r="J149" s="95" t="str">
        <f>VLOOKUP(I149,[2]Presupuesto!$B$11:$C$566,2,0)</f>
        <v>OTROS RESPUESTOS Y ACCESORIOS MENORES</v>
      </c>
      <c r="K149" s="205" t="s">
        <v>51</v>
      </c>
      <c r="L149" s="95" t="s">
        <v>729</v>
      </c>
    </row>
    <row r="150" spans="3:12" s="426" customFormat="1" ht="45" x14ac:dyDescent="0.25">
      <c r="C150" s="505" t="s">
        <v>1898</v>
      </c>
      <c r="D150" s="504"/>
      <c r="E150" s="154">
        <v>5</v>
      </c>
      <c r="F150" s="119">
        <v>3</v>
      </c>
      <c r="G150" s="94">
        <f t="shared" si="11"/>
        <v>15</v>
      </c>
      <c r="H150" s="500" t="s">
        <v>712</v>
      </c>
      <c r="I150" s="95" t="s">
        <v>380</v>
      </c>
      <c r="J150" s="95" t="str">
        <f>VLOOKUP(I150,[2]Presupuesto!$B$11:$C$566,2,0)</f>
        <v>PAPEL DE ESCRITORIO</v>
      </c>
      <c r="K150" s="205" t="s">
        <v>51</v>
      </c>
      <c r="L150" s="95" t="s">
        <v>729</v>
      </c>
    </row>
    <row r="151" spans="3:12" s="426" customFormat="1" ht="30" x14ac:dyDescent="0.25">
      <c r="C151" s="505" t="s">
        <v>1899</v>
      </c>
      <c r="D151" s="504"/>
      <c r="E151" s="154">
        <v>0</v>
      </c>
      <c r="F151" s="119">
        <v>1625</v>
      </c>
      <c r="G151" s="94">
        <f t="shared" si="11"/>
        <v>0</v>
      </c>
      <c r="H151" s="495" t="s">
        <v>703</v>
      </c>
      <c r="I151" s="95" t="s">
        <v>268</v>
      </c>
      <c r="J151" s="95" t="str">
        <f>VLOOKUP(I151,[2]Presupuesto!$B$11:$C$566,2,0)</f>
        <v>OTROS ALQUILERES</v>
      </c>
      <c r="K151" s="205" t="s">
        <v>51</v>
      </c>
      <c r="L151" s="95" t="s">
        <v>729</v>
      </c>
    </row>
    <row r="152" spans="3:12" s="426" customFormat="1" x14ac:dyDescent="0.25">
      <c r="C152" s="505" t="s">
        <v>1957</v>
      </c>
      <c r="D152" s="504"/>
      <c r="E152" s="154">
        <v>0</v>
      </c>
      <c r="F152" s="119">
        <f>135*22.7</f>
        <v>3064.5</v>
      </c>
      <c r="G152" s="94">
        <f t="shared" si="11"/>
        <v>0</v>
      </c>
      <c r="H152" s="495" t="s">
        <v>703</v>
      </c>
      <c r="I152" s="95" t="s">
        <v>322</v>
      </c>
      <c r="J152" s="95" t="str">
        <f>VLOOKUP(I152,[2]Presupuesto!$B$11:$C$566,2,0)</f>
        <v>OTROS SERVICIOS COMERCIALES Y FINANCIEROS N.C.</v>
      </c>
      <c r="K152" s="205" t="s">
        <v>51</v>
      </c>
      <c r="L152" s="95" t="s">
        <v>729</v>
      </c>
    </row>
    <row r="153" spans="3:12" ht="30" x14ac:dyDescent="0.25">
      <c r="C153" s="493" t="s">
        <v>1958</v>
      </c>
      <c r="D153" s="504"/>
      <c r="E153" s="189">
        <v>0</v>
      </c>
      <c r="F153" s="97">
        <f>1400*22.7</f>
        <v>31780</v>
      </c>
      <c r="G153" s="94">
        <f t="shared" si="11"/>
        <v>0</v>
      </c>
      <c r="H153" s="495" t="s">
        <v>703</v>
      </c>
      <c r="I153" s="95" t="s">
        <v>298</v>
      </c>
      <c r="J153" s="95" t="str">
        <f>VLOOKUP(I153,[2]Presupuesto!$B$11:$C$566,2,0)</f>
        <v>OTROS SERVICIOS TECNICOS Y PROFESIONALES</v>
      </c>
      <c r="K153" s="95" t="s">
        <v>51</v>
      </c>
      <c r="L153" s="95" t="s">
        <v>729</v>
      </c>
    </row>
    <row r="154" spans="3:12" ht="30" x14ac:dyDescent="0.25">
      <c r="C154" s="493" t="s">
        <v>1959</v>
      </c>
      <c r="D154" s="504"/>
      <c r="E154" s="189">
        <v>0</v>
      </c>
      <c r="F154" s="97">
        <v>30000</v>
      </c>
      <c r="G154" s="94">
        <f t="shared" si="11"/>
        <v>0</v>
      </c>
      <c r="H154" s="495" t="s">
        <v>703</v>
      </c>
      <c r="I154" s="95" t="s">
        <v>332</v>
      </c>
      <c r="J154" s="95" t="str">
        <f>VLOOKUP(I154,[2]Presupuesto!$B$11:$C$566,2,0)</f>
        <v>PASAJES AL EXTERIOR</v>
      </c>
      <c r="K154" s="95" t="s">
        <v>51</v>
      </c>
      <c r="L154" s="95" t="s">
        <v>729</v>
      </c>
    </row>
    <row r="155" spans="3:12" ht="15.75" thickBot="1" x14ac:dyDescent="0.3">
      <c r="C155" s="493" t="s">
        <v>1269</v>
      </c>
      <c r="D155" s="504"/>
      <c r="E155" s="147">
        <v>0</v>
      </c>
      <c r="F155" s="115">
        <v>2250</v>
      </c>
      <c r="G155" s="94">
        <f t="shared" si="11"/>
        <v>0</v>
      </c>
      <c r="H155" s="495" t="s">
        <v>703</v>
      </c>
      <c r="I155" s="300" t="s">
        <v>337</v>
      </c>
      <c r="J155" s="95" t="str">
        <f>VLOOKUP(I155,[2]Presupuesto!$B$11:$C$566,2,0)</f>
        <v>VIATICOS NACIONALES</v>
      </c>
      <c r="K155" s="95" t="s">
        <v>51</v>
      </c>
      <c r="L155" s="95" t="s">
        <v>729</v>
      </c>
    </row>
    <row r="156" spans="3:12" ht="45.75" thickBot="1" x14ac:dyDescent="0.3">
      <c r="C156" s="493" t="s">
        <v>1273</v>
      </c>
      <c r="D156" s="504"/>
      <c r="E156" s="147">
        <v>0.75</v>
      </c>
      <c r="F156" s="115">
        <v>2000</v>
      </c>
      <c r="G156" s="94">
        <f>E156*F156</f>
        <v>1500</v>
      </c>
      <c r="H156" s="500" t="s">
        <v>712</v>
      </c>
      <c r="I156" s="95" t="s">
        <v>338</v>
      </c>
      <c r="J156" s="95" t="str">
        <f>VLOOKUP(I156,[2]Presupuesto!$B$11:$C$566,2,0)</f>
        <v>VIATICOS NACIONALES</v>
      </c>
      <c r="K156" s="95" t="s">
        <v>51</v>
      </c>
      <c r="L156" s="95" t="s">
        <v>729</v>
      </c>
    </row>
    <row r="157" spans="3:12" ht="45.75" thickBot="1" x14ac:dyDescent="0.3">
      <c r="C157" s="493" t="s">
        <v>1281</v>
      </c>
      <c r="D157" s="504"/>
      <c r="E157" s="189">
        <v>0.75</v>
      </c>
      <c r="F157" s="97">
        <v>1200</v>
      </c>
      <c r="G157" s="94">
        <f>E157*F157</f>
        <v>900</v>
      </c>
      <c r="H157" s="500" t="s">
        <v>712</v>
      </c>
      <c r="I157" s="95" t="s">
        <v>338</v>
      </c>
      <c r="J157" s="95" t="str">
        <f>VLOOKUP(I157,[2]Presupuesto!$B$11:$C$566,2,0)</f>
        <v>VIATICOS NACIONALES</v>
      </c>
      <c r="K157" s="95" t="s">
        <v>51</v>
      </c>
      <c r="L157" s="95" t="s">
        <v>729</v>
      </c>
    </row>
    <row r="158" spans="3:12" ht="45" x14ac:dyDescent="0.25">
      <c r="C158" s="493" t="s">
        <v>1960</v>
      </c>
      <c r="D158" s="504"/>
      <c r="E158" s="189">
        <v>1</v>
      </c>
      <c r="F158" s="97">
        <v>700</v>
      </c>
      <c r="G158" s="94">
        <f t="shared" si="11"/>
        <v>700</v>
      </c>
      <c r="H158" s="500" t="s">
        <v>712</v>
      </c>
      <c r="I158" s="95" t="s">
        <v>413</v>
      </c>
      <c r="J158" s="95" t="str">
        <f>VLOOKUP(I158,[2]Presupuesto!$B$11:$C$566,2,0)</f>
        <v>GASOLINA</v>
      </c>
      <c r="K158" s="95" t="s">
        <v>51</v>
      </c>
      <c r="L158" s="95" t="s">
        <v>729</v>
      </c>
    </row>
    <row r="159" spans="3:12" x14ac:dyDescent="0.25">
      <c r="C159" s="96"/>
      <c r="D159" s="504"/>
      <c r="E159" s="189"/>
      <c r="F159" s="97"/>
      <c r="G159" s="94">
        <f t="shared" ref="G159:G160" si="12">E159*F159</f>
        <v>0</v>
      </c>
      <c r="H159" s="495"/>
      <c r="I159" s="95"/>
      <c r="J159" s="95"/>
      <c r="K159" s="95" t="str">
        <f>$K$142</f>
        <v>Investigación Científica</v>
      </c>
      <c r="L159" s="95" t="s">
        <v>720</v>
      </c>
    </row>
    <row r="160" spans="3:12" x14ac:dyDescent="0.25">
      <c r="C160" s="106"/>
      <c r="D160" s="504"/>
      <c r="E160" s="199"/>
      <c r="F160" s="116"/>
      <c r="G160" s="94">
        <f t="shared" si="12"/>
        <v>0</v>
      </c>
      <c r="H160" s="495"/>
      <c r="I160" s="95"/>
      <c r="J160" s="95"/>
      <c r="K160" s="95" t="str">
        <f>$K$142</f>
        <v>Investigación Científica</v>
      </c>
      <c r="L160" s="95" t="s">
        <v>720</v>
      </c>
    </row>
    <row r="161" spans="3:12" ht="15.75" thickBot="1" x14ac:dyDescent="0.3">
      <c r="C161" s="203" t="s">
        <v>1275</v>
      </c>
      <c r="D161" s="204">
        <v>0</v>
      </c>
      <c r="E161" s="308">
        <v>0</v>
      </c>
      <c r="F161" s="101">
        <f>HLOOKUP(C161,$AH$2:$BU$3,2,0)</f>
        <v>1150</v>
      </c>
      <c r="G161" s="102">
        <f>D161*E161*F161</f>
        <v>0</v>
      </c>
      <c r="H161" s="501"/>
      <c r="I161" s="309" t="s">
        <v>335</v>
      </c>
      <c r="J161" s="103" t="str">
        <f>VLOOKUP(I161,Presupuesto!$B$11:$C$566,2,0)</f>
        <v>VIATICOS (26200-00)</v>
      </c>
      <c r="K161" s="310" t="str">
        <f>$K$142</f>
        <v>Investigación Científica</v>
      </c>
      <c r="L161" s="310" t="s">
        <v>720</v>
      </c>
    </row>
    <row r="162" spans="3:12" ht="15.75" thickBot="1" x14ac:dyDescent="0.3">
      <c r="C162" s="91"/>
      <c r="D162" s="426"/>
      <c r="E162" s="109"/>
      <c r="F162" s="109"/>
      <c r="G162" s="109"/>
      <c r="H162" s="502"/>
      <c r="I162" s="109"/>
      <c r="J162" s="109"/>
      <c r="K162" s="109"/>
      <c r="L162" s="426"/>
    </row>
    <row r="163" spans="3:12" s="426" customFormat="1" ht="15.75" thickBot="1" x14ac:dyDescent="0.3">
      <c r="C163" s="29" t="s">
        <v>1308</v>
      </c>
      <c r="D163" s="30">
        <f>SUM(G170:G189)</f>
        <v>4934.3</v>
      </c>
      <c r="E163" s="91"/>
      <c r="F163" s="91"/>
      <c r="G163" s="91"/>
      <c r="H163" s="499"/>
      <c r="I163" s="75"/>
      <c r="J163" s="75"/>
      <c r="K163" s="109"/>
    </row>
    <row r="164" spans="3:12" s="426" customFormat="1" x14ac:dyDescent="0.25">
      <c r="C164" s="69"/>
      <c r="D164" s="31"/>
      <c r="E164" s="91"/>
      <c r="F164" s="91"/>
      <c r="G164" s="91"/>
      <c r="H164" s="499"/>
      <c r="I164" s="75"/>
      <c r="J164" s="75"/>
      <c r="K164" s="109"/>
    </row>
    <row r="165" spans="3:12" s="426" customFormat="1" x14ac:dyDescent="0.25">
      <c r="C165" s="69"/>
      <c r="D165" s="31"/>
      <c r="E165" s="91"/>
      <c r="F165" s="91"/>
      <c r="G165" s="91"/>
      <c r="H165" s="499"/>
      <c r="I165" s="75"/>
      <c r="J165" s="75"/>
      <c r="K165" s="109"/>
    </row>
    <row r="166" spans="3:12" s="426" customFormat="1" ht="15.75" x14ac:dyDescent="0.25">
      <c r="C166" s="190" t="s">
        <v>1309</v>
      </c>
      <c r="D166" s="341" t="s">
        <v>1774</v>
      </c>
      <c r="E166" s="91"/>
      <c r="F166" s="91"/>
      <c r="G166" s="91"/>
      <c r="H166" s="499"/>
      <c r="I166" s="75"/>
      <c r="J166" s="75"/>
      <c r="K166" s="109"/>
    </row>
    <row r="167" spans="3:12" s="426" customFormat="1" ht="18.75" x14ac:dyDescent="0.25">
      <c r="C167" s="197"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Académica'!$F:$G,2,FALSE),IFERROR(VLOOKUP(D166,'9. Asegura. de la Calid. y M'!$F:$G,2,FALSE),IFERROR(VLOOKUP(D166,'6. Gestión del Conocimiento'!$F:$G,2,FALSE),IFERROR(VLOOKUP(D166,'15. Gobernabilidad y Proceso...'!$F:$G,2,FALSE),IFERROR(VLOOKUP(D166,'12. Gestión del Talento Humano'!$F:$G,2,FALSE),IFERROR(VLOOKUP(D166,'14. Internacional... de la E.S.'!$F:$G,2,FALSE),IFERROR(VLOOKUP(D166,'10. Posgrado'!$F:$G,2,FALSE),IFERROR(VLOOKUP(D166,'17. Gestión TIC'!$F:$G,2,FALSE),IFERROR(VLOOKUP(D166,'16. Desa. del Sistema Educ.Sup.'!$F:$G,2,FALSE),IFERROR(VLOOKUP(D166,'8. Cultura de Inno. Insti...'!$F:$G,2,FALSE),VLOOKUP(D166,'7. Lo Esencial de la Reforma U.'!$F:$G,2,0)))))))))))))))))</f>
        <v>Talleres de formación (1) y discusión (2) para sobre propuestas de investigación</v>
      </c>
      <c r="D167" s="31"/>
      <c r="E167" s="91"/>
      <c r="F167" s="91"/>
      <c r="G167" s="91"/>
      <c r="H167" s="499"/>
      <c r="I167" s="75"/>
      <c r="J167" s="75"/>
      <c r="K167" s="109"/>
    </row>
    <row r="168" spans="3:12" s="426" customFormat="1" ht="15.75" thickBot="1" x14ac:dyDescent="0.3">
      <c r="C168" s="69"/>
      <c r="D168" s="31"/>
      <c r="E168" s="91"/>
      <c r="F168" s="91"/>
      <c r="G168" s="91"/>
      <c r="H168" s="499"/>
      <c r="I168" s="75"/>
      <c r="J168" s="75"/>
      <c r="K168" s="109"/>
    </row>
    <row r="169" spans="3:12" s="426" customFormat="1" ht="30.75" thickBot="1" x14ac:dyDescent="0.3">
      <c r="C169" s="122" t="s">
        <v>1310</v>
      </c>
      <c r="D169" s="125" t="s">
        <v>1311</v>
      </c>
      <c r="E169" s="124" t="s">
        <v>99</v>
      </c>
      <c r="F169" s="124" t="s">
        <v>1312</v>
      </c>
      <c r="G169" s="123" t="s">
        <v>1313</v>
      </c>
      <c r="H169" s="129" t="s">
        <v>1314</v>
      </c>
      <c r="I169" s="124" t="s">
        <v>1315</v>
      </c>
      <c r="J169" s="124" t="s">
        <v>711</v>
      </c>
      <c r="K169" s="124" t="s">
        <v>1316</v>
      </c>
      <c r="L169" s="124" t="s">
        <v>1317</v>
      </c>
    </row>
    <row r="170" spans="3:12" s="426" customFormat="1" ht="45.75" thickBot="1" x14ac:dyDescent="0.3">
      <c r="C170" s="492" t="s">
        <v>1890</v>
      </c>
      <c r="D170" s="503"/>
      <c r="E170" s="305">
        <v>25</v>
      </c>
      <c r="F170" s="112">
        <v>25</v>
      </c>
      <c r="G170" s="306">
        <f t="shared" ref="G170:G171" si="13">E170*F170</f>
        <v>625</v>
      </c>
      <c r="H170" s="500" t="s">
        <v>712</v>
      </c>
      <c r="I170" s="113" t="s">
        <v>361</v>
      </c>
      <c r="J170" s="113" t="str">
        <f>VLOOKUP(I170,[2]Presupuesto!$B$11:$C$566,2,0)</f>
        <v>ALIMENTOS B EBIDAS PARA PERSONAS</v>
      </c>
      <c r="K170" s="307" t="s">
        <v>51</v>
      </c>
      <c r="L170" s="113" t="s">
        <v>729</v>
      </c>
    </row>
    <row r="171" spans="3:12" s="426" customFormat="1" ht="45.75" thickBot="1" x14ac:dyDescent="0.3">
      <c r="C171" s="505" t="s">
        <v>1954</v>
      </c>
      <c r="D171" s="504"/>
      <c r="E171" s="154">
        <v>3</v>
      </c>
      <c r="F171" s="119">
        <v>25</v>
      </c>
      <c r="G171" s="94">
        <f t="shared" si="13"/>
        <v>75</v>
      </c>
      <c r="H171" s="500" t="s">
        <v>712</v>
      </c>
      <c r="I171" s="95" t="s">
        <v>454</v>
      </c>
      <c r="J171" s="95" t="str">
        <f>VLOOKUP(I171,[2]Presupuesto!$B$11:$C$566,2,0)</f>
        <v>UTENCILIOS DE COCINA Y COMEDOR</v>
      </c>
      <c r="K171" s="205" t="s">
        <v>51</v>
      </c>
      <c r="L171" s="95" t="s">
        <v>729</v>
      </c>
    </row>
    <row r="172" spans="3:12" s="426" customFormat="1" ht="45.75" thickBot="1" x14ac:dyDescent="0.3">
      <c r="C172" s="505" t="s">
        <v>1892</v>
      </c>
      <c r="D172" s="504"/>
      <c r="E172" s="154">
        <v>5</v>
      </c>
      <c r="F172" s="119">
        <v>1</v>
      </c>
      <c r="G172" s="94">
        <f>E172*F172</f>
        <v>5</v>
      </c>
      <c r="H172" s="500" t="s">
        <v>712</v>
      </c>
      <c r="I172" s="95" t="s">
        <v>420</v>
      </c>
      <c r="J172" s="95" t="str">
        <f>VLOOKUP(I172,[2]Presupuesto!$B$11:$C$566,2,0)</f>
        <v>PRODUCTOS DE MATERIAL PLASTICO.</v>
      </c>
      <c r="K172" s="205" t="s">
        <v>51</v>
      </c>
      <c r="L172" s="95" t="s">
        <v>729</v>
      </c>
    </row>
    <row r="173" spans="3:12" s="426" customFormat="1" ht="45.75" thickBot="1" x14ac:dyDescent="0.3">
      <c r="C173" s="505" t="s">
        <v>1961</v>
      </c>
      <c r="D173" s="504"/>
      <c r="E173" s="154">
        <v>1</v>
      </c>
      <c r="F173" s="119">
        <f>(30*12)+(30*2.11)+(15*25)+(3*25*1)</f>
        <v>873.3</v>
      </c>
      <c r="G173" s="94">
        <f t="shared" ref="G173:G183" si="14">E173*F173</f>
        <v>873.3</v>
      </c>
      <c r="H173" s="500" t="s">
        <v>712</v>
      </c>
      <c r="I173" s="95" t="s">
        <v>382</v>
      </c>
      <c r="J173" s="95" t="str">
        <f>VLOOKUP(I173,[2]Presupuesto!$B$11:$C$566,2,0)</f>
        <v>PRODUCTOS DE ARTES GRAFICAS</v>
      </c>
      <c r="K173" s="205" t="s">
        <v>51</v>
      </c>
      <c r="L173" s="95" t="s">
        <v>729</v>
      </c>
    </row>
    <row r="174" spans="3:12" s="426" customFormat="1" ht="45.75" thickBot="1" x14ac:dyDescent="0.3">
      <c r="C174" s="505" t="s">
        <v>1894</v>
      </c>
      <c r="D174" s="504"/>
      <c r="E174" s="154">
        <v>4</v>
      </c>
      <c r="F174" s="119">
        <v>9</v>
      </c>
      <c r="G174" s="94">
        <f t="shared" si="14"/>
        <v>36</v>
      </c>
      <c r="H174" s="500" t="s">
        <v>712</v>
      </c>
      <c r="I174" s="95" t="s">
        <v>307</v>
      </c>
      <c r="J174" s="95" t="str">
        <f>VLOOKUP(I174,[2]Presupuesto!$B$11:$C$566,2,0)</f>
        <v>SERVICIOS DE IMPRENTA PUBLIC.Y REPRODUCCION</v>
      </c>
      <c r="K174" s="205" t="s">
        <v>51</v>
      </c>
      <c r="L174" s="95" t="s">
        <v>729</v>
      </c>
    </row>
    <row r="175" spans="3:12" s="426" customFormat="1" ht="45.75" thickBot="1" x14ac:dyDescent="0.3">
      <c r="C175" s="505" t="s">
        <v>1956</v>
      </c>
      <c r="D175" s="504"/>
      <c r="E175" s="154">
        <v>1</v>
      </c>
      <c r="F175" s="119">
        <f>(4*5)+(25*1.2)</f>
        <v>50</v>
      </c>
      <c r="G175" s="94">
        <f t="shared" si="14"/>
        <v>50</v>
      </c>
      <c r="H175" s="500" t="s">
        <v>712</v>
      </c>
      <c r="I175" s="95" t="s">
        <v>384</v>
      </c>
      <c r="J175" s="95" t="str">
        <f>VLOOKUP(I175,[2]Presupuesto!$B$11:$C$566,2,0)</f>
        <v>PRODUCTOS PAPEL Y CARTON</v>
      </c>
      <c r="K175" s="205" t="s">
        <v>51</v>
      </c>
      <c r="L175" s="95" t="s">
        <v>729</v>
      </c>
    </row>
    <row r="176" spans="3:12" s="426" customFormat="1" ht="45.75" thickBot="1" x14ac:dyDescent="0.3">
      <c r="C176" s="505" t="s">
        <v>1896</v>
      </c>
      <c r="D176" s="504"/>
      <c r="E176" s="154">
        <v>1</v>
      </c>
      <c r="F176" s="119">
        <f>(3*25)+(3*25)+(5)</f>
        <v>155</v>
      </c>
      <c r="G176" s="94">
        <f t="shared" si="14"/>
        <v>155</v>
      </c>
      <c r="H176" s="500" t="s">
        <v>712</v>
      </c>
      <c r="I176" s="95" t="s">
        <v>451</v>
      </c>
      <c r="J176" s="95" t="str">
        <f>VLOOKUP(I176,[2]Presupuesto!$B$11:$C$566,2,0)</f>
        <v>UTILES DE ESCRITORIO, OFICINA Y ENSE¥ANZA</v>
      </c>
      <c r="K176" s="205" t="s">
        <v>51</v>
      </c>
      <c r="L176" s="95" t="s">
        <v>729</v>
      </c>
    </row>
    <row r="177" spans="3:12" s="426" customFormat="1" ht="45.75" thickBot="1" x14ac:dyDescent="0.3">
      <c r="C177" s="505" t="s">
        <v>1897</v>
      </c>
      <c r="D177" s="504"/>
      <c r="E177" s="154">
        <v>0</v>
      </c>
      <c r="F177" s="119">
        <v>3</v>
      </c>
      <c r="G177" s="94">
        <f t="shared" si="14"/>
        <v>0</v>
      </c>
      <c r="H177" s="500" t="s">
        <v>712</v>
      </c>
      <c r="I177" s="95" t="s">
        <v>458</v>
      </c>
      <c r="J177" s="95" t="str">
        <f>VLOOKUP(I177,[2]Presupuesto!$B$11:$C$566,2,0)</f>
        <v>OTROS RESPUESTOS Y ACCESORIOS MENORES</v>
      </c>
      <c r="K177" s="205" t="s">
        <v>51</v>
      </c>
      <c r="L177" s="95" t="s">
        <v>729</v>
      </c>
    </row>
    <row r="178" spans="3:12" s="426" customFormat="1" ht="45" x14ac:dyDescent="0.25">
      <c r="C178" s="505" t="s">
        <v>1898</v>
      </c>
      <c r="D178" s="504"/>
      <c r="E178" s="154">
        <v>5</v>
      </c>
      <c r="F178" s="119">
        <v>3</v>
      </c>
      <c r="G178" s="94">
        <f t="shared" si="14"/>
        <v>15</v>
      </c>
      <c r="H178" s="500" t="s">
        <v>712</v>
      </c>
      <c r="I178" s="95" t="s">
        <v>380</v>
      </c>
      <c r="J178" s="95" t="str">
        <f>VLOOKUP(I178,[2]Presupuesto!$B$11:$C$566,2,0)</f>
        <v>PAPEL DE ESCRITORIO</v>
      </c>
      <c r="K178" s="205" t="s">
        <v>51</v>
      </c>
      <c r="L178" s="95" t="s">
        <v>729</v>
      </c>
    </row>
    <row r="179" spans="3:12" s="426" customFormat="1" ht="30" x14ac:dyDescent="0.25">
      <c r="C179" s="505" t="s">
        <v>1899</v>
      </c>
      <c r="D179" s="504"/>
      <c r="E179" s="154">
        <v>0</v>
      </c>
      <c r="F179" s="119">
        <v>1625</v>
      </c>
      <c r="G179" s="94">
        <f t="shared" si="14"/>
        <v>0</v>
      </c>
      <c r="H179" s="495" t="s">
        <v>703</v>
      </c>
      <c r="I179" s="95" t="s">
        <v>268</v>
      </c>
      <c r="J179" s="95" t="str">
        <f>VLOOKUP(I179,[2]Presupuesto!$B$11:$C$566,2,0)</f>
        <v>OTROS ALQUILERES</v>
      </c>
      <c r="K179" s="205" t="s">
        <v>51</v>
      </c>
      <c r="L179" s="95" t="s">
        <v>729</v>
      </c>
    </row>
    <row r="180" spans="3:12" s="426" customFormat="1" x14ac:dyDescent="0.25">
      <c r="C180" s="505" t="s">
        <v>1957</v>
      </c>
      <c r="D180" s="504"/>
      <c r="E180" s="154">
        <v>0</v>
      </c>
      <c r="F180" s="119">
        <f>135*22.7</f>
        <v>3064.5</v>
      </c>
      <c r="G180" s="94">
        <f t="shared" si="14"/>
        <v>0</v>
      </c>
      <c r="H180" s="495" t="s">
        <v>703</v>
      </c>
      <c r="I180" s="95" t="s">
        <v>322</v>
      </c>
      <c r="J180" s="95" t="str">
        <f>VLOOKUP(I180,[2]Presupuesto!$B$11:$C$566,2,0)</f>
        <v>OTROS SERVICIOS COMERCIALES Y FINANCIEROS N.C.</v>
      </c>
      <c r="K180" s="205" t="s">
        <v>51</v>
      </c>
      <c r="L180" s="95" t="s">
        <v>729</v>
      </c>
    </row>
    <row r="181" spans="3:12" s="426" customFormat="1" ht="30" x14ac:dyDescent="0.25">
      <c r="C181" s="493" t="s">
        <v>1958</v>
      </c>
      <c r="D181" s="504"/>
      <c r="E181" s="189">
        <v>0</v>
      </c>
      <c r="F181" s="97">
        <f>1400*22.7</f>
        <v>31780</v>
      </c>
      <c r="G181" s="94">
        <f t="shared" si="14"/>
        <v>0</v>
      </c>
      <c r="H181" s="495" t="s">
        <v>703</v>
      </c>
      <c r="I181" s="95" t="s">
        <v>298</v>
      </c>
      <c r="J181" s="95" t="str">
        <f>VLOOKUP(I181,[2]Presupuesto!$B$11:$C$566,2,0)</f>
        <v>OTROS SERVICIOS TECNICOS Y PROFESIONALES</v>
      </c>
      <c r="K181" s="95" t="s">
        <v>51</v>
      </c>
      <c r="L181" s="95" t="s">
        <v>729</v>
      </c>
    </row>
    <row r="182" spans="3:12" s="426" customFormat="1" ht="30" x14ac:dyDescent="0.25">
      <c r="C182" s="493" t="s">
        <v>1959</v>
      </c>
      <c r="D182" s="504"/>
      <c r="E182" s="189">
        <v>0</v>
      </c>
      <c r="F182" s="97">
        <v>30000</v>
      </c>
      <c r="G182" s="94">
        <f t="shared" si="14"/>
        <v>0</v>
      </c>
      <c r="H182" s="495" t="s">
        <v>703</v>
      </c>
      <c r="I182" s="95" t="s">
        <v>332</v>
      </c>
      <c r="J182" s="95" t="str">
        <f>VLOOKUP(I182,[2]Presupuesto!$B$11:$C$566,2,0)</f>
        <v>PASAJES AL EXTERIOR</v>
      </c>
      <c r="K182" s="95" t="s">
        <v>51</v>
      </c>
      <c r="L182" s="95" t="s">
        <v>729</v>
      </c>
    </row>
    <row r="183" spans="3:12" s="426" customFormat="1" ht="15.75" thickBot="1" x14ac:dyDescent="0.3">
      <c r="C183" s="493" t="s">
        <v>1269</v>
      </c>
      <c r="D183" s="504"/>
      <c r="E183" s="147">
        <v>0</v>
      </c>
      <c r="F183" s="115">
        <v>2250</v>
      </c>
      <c r="G183" s="94">
        <f t="shared" si="14"/>
        <v>0</v>
      </c>
      <c r="H183" s="495" t="s">
        <v>703</v>
      </c>
      <c r="I183" s="300" t="s">
        <v>337</v>
      </c>
      <c r="J183" s="95" t="str">
        <f>VLOOKUP(I183,[2]Presupuesto!$B$11:$C$566,2,0)</f>
        <v>VIATICOS NACIONALES</v>
      </c>
      <c r="K183" s="95" t="s">
        <v>51</v>
      </c>
      <c r="L183" s="95" t="s">
        <v>729</v>
      </c>
    </row>
    <row r="184" spans="3:12" s="426" customFormat="1" ht="45.75" thickBot="1" x14ac:dyDescent="0.3">
      <c r="C184" s="493" t="s">
        <v>1273</v>
      </c>
      <c r="D184" s="504"/>
      <c r="E184" s="147">
        <v>0.75</v>
      </c>
      <c r="F184" s="115">
        <v>2000</v>
      </c>
      <c r="G184" s="94">
        <f>E184*F184</f>
        <v>1500</v>
      </c>
      <c r="H184" s="500" t="s">
        <v>712</v>
      </c>
      <c r="I184" s="95" t="s">
        <v>338</v>
      </c>
      <c r="J184" s="95" t="str">
        <f>VLOOKUP(I184,[2]Presupuesto!$B$11:$C$566,2,0)</f>
        <v>VIATICOS NACIONALES</v>
      </c>
      <c r="K184" s="95" t="s">
        <v>51</v>
      </c>
      <c r="L184" s="95" t="s">
        <v>729</v>
      </c>
    </row>
    <row r="185" spans="3:12" s="426" customFormat="1" ht="45.75" thickBot="1" x14ac:dyDescent="0.3">
      <c r="C185" s="493" t="s">
        <v>1281</v>
      </c>
      <c r="D185" s="504"/>
      <c r="E185" s="189">
        <v>0.75</v>
      </c>
      <c r="F185" s="97">
        <v>1200</v>
      </c>
      <c r="G185" s="94">
        <f>E185*F185</f>
        <v>900</v>
      </c>
      <c r="H185" s="500" t="s">
        <v>712</v>
      </c>
      <c r="I185" s="95" t="s">
        <v>338</v>
      </c>
      <c r="J185" s="95" t="str">
        <f>VLOOKUP(I185,[2]Presupuesto!$B$11:$C$566,2,0)</f>
        <v>VIATICOS NACIONALES</v>
      </c>
      <c r="K185" s="95" t="s">
        <v>51</v>
      </c>
      <c r="L185" s="95" t="s">
        <v>729</v>
      </c>
    </row>
    <row r="186" spans="3:12" s="426" customFormat="1" ht="45" x14ac:dyDescent="0.25">
      <c r="C186" s="493" t="s">
        <v>1960</v>
      </c>
      <c r="D186" s="504"/>
      <c r="E186" s="189">
        <v>1</v>
      </c>
      <c r="F186" s="97">
        <v>700</v>
      </c>
      <c r="G186" s="94">
        <f t="shared" ref="G186:G188" si="15">E186*F186</f>
        <v>700</v>
      </c>
      <c r="H186" s="500" t="s">
        <v>712</v>
      </c>
      <c r="I186" s="95" t="s">
        <v>413</v>
      </c>
      <c r="J186" s="95" t="str">
        <f>VLOOKUP(I186,[2]Presupuesto!$B$11:$C$566,2,0)</f>
        <v>GASOLINA</v>
      </c>
      <c r="K186" s="95" t="s">
        <v>51</v>
      </c>
      <c r="L186" s="95" t="s">
        <v>729</v>
      </c>
    </row>
    <row r="187" spans="3:12" s="426" customFormat="1" x14ac:dyDescent="0.25">
      <c r="C187" s="96"/>
      <c r="D187" s="504"/>
      <c r="E187" s="189"/>
      <c r="F187" s="97"/>
      <c r="G187" s="94">
        <f t="shared" si="15"/>
        <v>0</v>
      </c>
      <c r="H187" s="495"/>
      <c r="I187" s="95"/>
      <c r="J187" s="95"/>
      <c r="K187" s="95" t="str">
        <f t="shared" ref="K187:K189" si="16">$K$142</f>
        <v>Investigación Científica</v>
      </c>
      <c r="L187" s="95" t="s">
        <v>720</v>
      </c>
    </row>
    <row r="188" spans="3:12" s="426" customFormat="1" x14ac:dyDescent="0.25">
      <c r="C188" s="106"/>
      <c r="D188" s="504"/>
      <c r="E188" s="199"/>
      <c r="F188" s="116"/>
      <c r="G188" s="94">
        <f t="shared" si="15"/>
        <v>0</v>
      </c>
      <c r="H188" s="495"/>
      <c r="I188" s="95"/>
      <c r="J188" s="95"/>
      <c r="K188" s="95" t="str">
        <f t="shared" si="16"/>
        <v>Investigación Científica</v>
      </c>
      <c r="L188" s="95" t="s">
        <v>720</v>
      </c>
    </row>
    <row r="189" spans="3:12" s="426" customFormat="1" ht="15.75" thickBot="1" x14ac:dyDescent="0.3">
      <c r="C189" s="203" t="s">
        <v>1275</v>
      </c>
      <c r="D189" s="204">
        <v>0</v>
      </c>
      <c r="E189" s="308">
        <v>0</v>
      </c>
      <c r="F189" s="101">
        <f>HLOOKUP(C189,$AH$2:$BU$3,2,0)</f>
        <v>1150</v>
      </c>
      <c r="G189" s="102">
        <f>D189*E189*F189</f>
        <v>0</v>
      </c>
      <c r="H189" s="501"/>
      <c r="I189" s="309" t="s">
        <v>335</v>
      </c>
      <c r="J189" s="103" t="str">
        <f>VLOOKUP(I189,Presupuesto!$B$11:$C$566,2,0)</f>
        <v>VIATICOS (26200-00)</v>
      </c>
      <c r="K189" s="310" t="str">
        <f t="shared" si="16"/>
        <v>Investigación Científica</v>
      </c>
      <c r="L189" s="310" t="s">
        <v>720</v>
      </c>
    </row>
    <row r="190" spans="3:12" s="426" customFormat="1" x14ac:dyDescent="0.25">
      <c r="C190" s="91"/>
      <c r="E190" s="109"/>
      <c r="F190" s="109"/>
      <c r="G190" s="109"/>
      <c r="H190" s="502"/>
      <c r="I190" s="109"/>
      <c r="J190" s="109"/>
      <c r="K190" s="109"/>
    </row>
    <row r="191" spans="3:12" ht="15.75" thickBot="1" x14ac:dyDescent="0.3">
      <c r="C191" s="426"/>
      <c r="D191" s="426"/>
      <c r="E191" s="426"/>
      <c r="F191" s="426"/>
      <c r="G191" s="426"/>
      <c r="I191" s="426"/>
      <c r="J191" s="426"/>
      <c r="K191" s="426"/>
      <c r="L191" s="426"/>
    </row>
    <row r="192" spans="3:12" ht="15.75" thickBot="1" x14ac:dyDescent="0.3">
      <c r="C192" s="29" t="s">
        <v>1308</v>
      </c>
      <c r="D192" s="30">
        <f>SUM(G199:G221)</f>
        <v>1959.3</v>
      </c>
      <c r="E192" s="91"/>
      <c r="F192" s="91"/>
      <c r="G192" s="91"/>
      <c r="H192" s="499"/>
      <c r="I192" s="75"/>
      <c r="J192" s="75"/>
      <c r="K192" s="109"/>
      <c r="L192" s="426"/>
    </row>
    <row r="193" spans="3:12" x14ac:dyDescent="0.25">
      <c r="C193" s="69"/>
      <c r="D193" s="31"/>
      <c r="E193" s="91"/>
      <c r="F193" s="91"/>
      <c r="G193" s="91"/>
      <c r="H193" s="499"/>
      <c r="I193" s="75"/>
      <c r="J193" s="75"/>
      <c r="K193" s="109"/>
      <c r="L193" s="426"/>
    </row>
    <row r="194" spans="3:12" x14ac:dyDescent="0.25">
      <c r="C194" s="69"/>
      <c r="D194" s="31"/>
      <c r="E194" s="91"/>
      <c r="F194" s="91"/>
      <c r="G194" s="91"/>
      <c r="H194" s="499"/>
      <c r="I194" s="75"/>
      <c r="J194" s="75"/>
      <c r="K194" s="109"/>
      <c r="L194" s="426"/>
    </row>
    <row r="195" spans="3:12" ht="15.75" x14ac:dyDescent="0.25">
      <c r="C195" s="190" t="s">
        <v>1309</v>
      </c>
      <c r="D195" s="341" t="s">
        <v>1774</v>
      </c>
      <c r="E195" s="91"/>
      <c r="F195" s="91"/>
      <c r="G195" s="91"/>
      <c r="H195" s="499"/>
      <c r="I195" s="75"/>
      <c r="J195" s="75"/>
      <c r="K195" s="109"/>
      <c r="L195" s="426"/>
    </row>
    <row r="196" spans="3:12" ht="18.75" x14ac:dyDescent="0.25">
      <c r="C196" s="197" t="str">
        <f>IFERROR(VLOOKUP(D195,'1. Desarrollo e Innov. Curricu.'!$F:$G,2,FALSE),IFERROR(VLOOKUP(D195,'2. Investigación Científica'!$F:$G,2,FALSE),IFERROR(VLOOKUP(D195,'3. Vinculación Univ. Sociedad'!$F:$G,2,FALSE),IFERROR(VLOOKUP(D195,'4. Docencia y Profesorado Univ.'!$F:$G,2,FALSE),IFERROR(VLOOKUP(D195,'5. Estudiantes y Graduados'!$F:$G,2,FALSE),IFERROR(VLOOKUP(D195,'11. Gestion Administrativa'!$F:$G,2,FALSE),IFERROR(VLOOKUP(D195,'13. Gestión Académica'!$F:$G,2,FALSE),IFERROR(VLOOKUP(D195,'9. Asegura. de la Calid. y M'!$F:$G,2,FALSE),IFERROR(VLOOKUP(D195,'6. Gestión del Conocimiento'!$F:$G,2,FALSE),IFERROR(VLOOKUP(D195,'15. Gobernabilidad y Proceso...'!$F:$G,2,FALSE),IFERROR(VLOOKUP(D195,'12. Gestión del Talento Humano'!$F:$G,2,FALSE),IFERROR(VLOOKUP(D195,'14. Internacional... de la E.S.'!$F:$G,2,FALSE),IFERROR(VLOOKUP(D195,'10. Posgrado'!$F:$G,2,FALSE),IFERROR(VLOOKUP(D195,'17. Gestión TIC'!$F:$G,2,FALSE),IFERROR(VLOOKUP(D195,'16. Desa. del Sistema Educ.Sup.'!$F:$G,2,FALSE),IFERROR(VLOOKUP(D195,'8. Cultura de Inno. Insti...'!$F:$G,2,FALSE),VLOOKUP(D195,'7. Lo Esencial de la Reforma U.'!$F:$G,2,0)))))))))))))))))</f>
        <v>Talleres de formación (1) y discusión (2) para sobre propuestas de investigación</v>
      </c>
      <c r="D196" s="31"/>
      <c r="E196" s="91"/>
      <c r="F196" s="91"/>
      <c r="G196" s="91"/>
      <c r="H196" s="499"/>
      <c r="I196" s="75"/>
      <c r="J196" s="75"/>
      <c r="K196" s="109"/>
      <c r="L196" s="426"/>
    </row>
    <row r="197" spans="3:12" ht="15.75" thickBot="1" x14ac:dyDescent="0.3">
      <c r="C197" s="69"/>
      <c r="D197" s="31"/>
      <c r="E197" s="91"/>
      <c r="F197" s="91"/>
      <c r="G197" s="91"/>
      <c r="H197" s="499"/>
      <c r="I197" s="75"/>
      <c r="J197" s="75"/>
      <c r="K197" s="109"/>
      <c r="L197" s="426"/>
    </row>
    <row r="198" spans="3:12" ht="30.75" thickBot="1" x14ac:dyDescent="0.3">
      <c r="C198" s="122" t="s">
        <v>1310</v>
      </c>
      <c r="D198" s="125" t="s">
        <v>1311</v>
      </c>
      <c r="E198" s="124" t="s">
        <v>99</v>
      </c>
      <c r="F198" s="124" t="s">
        <v>1312</v>
      </c>
      <c r="G198" s="123" t="s">
        <v>1313</v>
      </c>
      <c r="H198" s="129" t="s">
        <v>1314</v>
      </c>
      <c r="I198" s="124" t="s">
        <v>1315</v>
      </c>
      <c r="J198" s="124" t="s">
        <v>711</v>
      </c>
      <c r="K198" s="124" t="s">
        <v>1316</v>
      </c>
      <c r="L198" s="124" t="s">
        <v>1317</v>
      </c>
    </row>
    <row r="199" spans="3:12" ht="45.75" thickBot="1" x14ac:dyDescent="0.3">
      <c r="C199" s="492" t="s">
        <v>1890</v>
      </c>
      <c r="D199" s="503"/>
      <c r="E199" s="305">
        <v>30</v>
      </c>
      <c r="F199" s="112">
        <v>25</v>
      </c>
      <c r="G199" s="306">
        <f t="shared" ref="G199:G200" si="17">E199*F199</f>
        <v>750</v>
      </c>
      <c r="H199" s="500" t="s">
        <v>712</v>
      </c>
      <c r="I199" s="113" t="s">
        <v>361</v>
      </c>
      <c r="J199" s="113" t="str">
        <f>VLOOKUP(I199,[2]Presupuesto!$B$11:$C$566,2,0)</f>
        <v>ALIMENTOS B EBIDAS PARA PERSONAS</v>
      </c>
      <c r="K199" s="307" t="s">
        <v>51</v>
      </c>
      <c r="L199" s="113" t="s">
        <v>725</v>
      </c>
    </row>
    <row r="200" spans="3:12" s="426" customFormat="1" ht="45.75" thickBot="1" x14ac:dyDescent="0.3">
      <c r="C200" s="505" t="s">
        <v>1954</v>
      </c>
      <c r="D200" s="504"/>
      <c r="E200" s="154">
        <v>3</v>
      </c>
      <c r="F200" s="119">
        <v>25</v>
      </c>
      <c r="G200" s="94">
        <f t="shared" si="17"/>
        <v>75</v>
      </c>
      <c r="H200" s="500" t="s">
        <v>712</v>
      </c>
      <c r="I200" s="95" t="s">
        <v>454</v>
      </c>
      <c r="J200" s="95" t="str">
        <f>VLOOKUP(I200,[2]Presupuesto!$B$11:$C$566,2,0)</f>
        <v>UTENCILIOS DE COCINA Y COMEDOR</v>
      </c>
      <c r="K200" s="205" t="s">
        <v>51</v>
      </c>
      <c r="L200" s="95" t="s">
        <v>725</v>
      </c>
    </row>
    <row r="201" spans="3:12" s="426" customFormat="1" ht="45.75" thickBot="1" x14ac:dyDescent="0.3">
      <c r="C201" s="505" t="s">
        <v>1892</v>
      </c>
      <c r="D201" s="504"/>
      <c r="E201" s="154">
        <v>5</v>
      </c>
      <c r="F201" s="119">
        <v>1</v>
      </c>
      <c r="G201" s="94">
        <f>E201*F201</f>
        <v>5</v>
      </c>
      <c r="H201" s="500" t="s">
        <v>712</v>
      </c>
      <c r="I201" s="95" t="s">
        <v>420</v>
      </c>
      <c r="J201" s="95" t="str">
        <f>VLOOKUP(I201,[2]Presupuesto!$B$11:$C$566,2,0)</f>
        <v>PRODUCTOS DE MATERIAL PLASTICO.</v>
      </c>
      <c r="K201" s="205" t="s">
        <v>51</v>
      </c>
      <c r="L201" s="95" t="s">
        <v>725</v>
      </c>
    </row>
    <row r="202" spans="3:12" s="426" customFormat="1" ht="45.75" thickBot="1" x14ac:dyDescent="0.3">
      <c r="C202" s="505" t="s">
        <v>1961</v>
      </c>
      <c r="D202" s="504"/>
      <c r="E202" s="154">
        <v>1</v>
      </c>
      <c r="F202" s="119">
        <f>(30*12)+(30*2.11)+(15*25)+(3*25*1)</f>
        <v>873.3</v>
      </c>
      <c r="G202" s="94">
        <f t="shared" ref="G202:G212" si="18">E202*F202</f>
        <v>873.3</v>
      </c>
      <c r="H202" s="500" t="s">
        <v>712</v>
      </c>
      <c r="I202" s="95" t="s">
        <v>382</v>
      </c>
      <c r="J202" s="95" t="str">
        <f>VLOOKUP(I202,[2]Presupuesto!$B$11:$C$566,2,0)</f>
        <v>PRODUCTOS DE ARTES GRAFICAS</v>
      </c>
      <c r="K202" s="205" t="s">
        <v>51</v>
      </c>
      <c r="L202" s="95" t="s">
        <v>725</v>
      </c>
    </row>
    <row r="203" spans="3:12" s="426" customFormat="1" ht="45.75" thickBot="1" x14ac:dyDescent="0.3">
      <c r="C203" s="505" t="s">
        <v>1894</v>
      </c>
      <c r="D203" s="504"/>
      <c r="E203" s="154">
        <v>4</v>
      </c>
      <c r="F203" s="119">
        <v>9</v>
      </c>
      <c r="G203" s="94">
        <f t="shared" si="18"/>
        <v>36</v>
      </c>
      <c r="H203" s="500" t="s">
        <v>712</v>
      </c>
      <c r="I203" s="95" t="s">
        <v>307</v>
      </c>
      <c r="J203" s="95" t="str">
        <f>VLOOKUP(I203,[2]Presupuesto!$B$11:$C$566,2,0)</f>
        <v>SERVICIOS DE IMPRENTA PUBLIC.Y REPRODUCCION</v>
      </c>
      <c r="K203" s="205" t="s">
        <v>51</v>
      </c>
      <c r="L203" s="95" t="s">
        <v>725</v>
      </c>
    </row>
    <row r="204" spans="3:12" s="426" customFormat="1" ht="45.75" thickBot="1" x14ac:dyDescent="0.3">
      <c r="C204" s="505" t="s">
        <v>1956</v>
      </c>
      <c r="D204" s="504"/>
      <c r="E204" s="154">
        <v>1</v>
      </c>
      <c r="F204" s="119">
        <f>(4*5)+(25*1.2)</f>
        <v>50</v>
      </c>
      <c r="G204" s="94">
        <f t="shared" si="18"/>
        <v>50</v>
      </c>
      <c r="H204" s="500" t="s">
        <v>712</v>
      </c>
      <c r="I204" s="95" t="s">
        <v>384</v>
      </c>
      <c r="J204" s="95" t="str">
        <f>VLOOKUP(I204,[2]Presupuesto!$B$11:$C$566,2,0)</f>
        <v>PRODUCTOS PAPEL Y CARTON</v>
      </c>
      <c r="K204" s="205" t="s">
        <v>51</v>
      </c>
      <c r="L204" s="95" t="s">
        <v>725</v>
      </c>
    </row>
    <row r="205" spans="3:12" s="426" customFormat="1" ht="45" x14ac:dyDescent="0.25">
      <c r="C205" s="505" t="s">
        <v>1896</v>
      </c>
      <c r="D205" s="504"/>
      <c r="E205" s="154">
        <v>1</v>
      </c>
      <c r="F205" s="119">
        <f>(3*25)+(3*25)+(5)</f>
        <v>155</v>
      </c>
      <c r="G205" s="94">
        <f t="shared" si="18"/>
        <v>155</v>
      </c>
      <c r="H205" s="500" t="s">
        <v>712</v>
      </c>
      <c r="I205" s="95" t="s">
        <v>451</v>
      </c>
      <c r="J205" s="95" t="str">
        <f>VLOOKUP(I205,[2]Presupuesto!$B$11:$C$566,2,0)</f>
        <v>UTILES DE ESCRITORIO, OFICINA Y ENSE¥ANZA</v>
      </c>
      <c r="K205" s="205" t="s">
        <v>51</v>
      </c>
      <c r="L205" s="95" t="s">
        <v>725</v>
      </c>
    </row>
    <row r="206" spans="3:12" s="426" customFormat="1" ht="15.75" thickBot="1" x14ac:dyDescent="0.3">
      <c r="C206" s="505" t="s">
        <v>1897</v>
      </c>
      <c r="D206" s="504"/>
      <c r="E206" s="154">
        <v>0</v>
      </c>
      <c r="F206" s="119">
        <v>3</v>
      </c>
      <c r="G206" s="94">
        <f t="shared" si="18"/>
        <v>0</v>
      </c>
      <c r="H206" s="495" t="s">
        <v>703</v>
      </c>
      <c r="I206" s="95" t="s">
        <v>458</v>
      </c>
      <c r="J206" s="95" t="str">
        <f>VLOOKUP(I206,[2]Presupuesto!$B$11:$C$566,2,0)</f>
        <v>OTROS RESPUESTOS Y ACCESORIOS MENORES</v>
      </c>
      <c r="K206" s="205" t="s">
        <v>51</v>
      </c>
      <c r="L206" s="95" t="s">
        <v>725</v>
      </c>
    </row>
    <row r="207" spans="3:12" s="426" customFormat="1" ht="45" x14ac:dyDescent="0.25">
      <c r="C207" s="505" t="s">
        <v>1898</v>
      </c>
      <c r="D207" s="504"/>
      <c r="E207" s="154">
        <v>5</v>
      </c>
      <c r="F207" s="119">
        <v>3</v>
      </c>
      <c r="G207" s="94">
        <f t="shared" si="18"/>
        <v>15</v>
      </c>
      <c r="H207" s="500" t="s">
        <v>712</v>
      </c>
      <c r="I207" s="95" t="s">
        <v>380</v>
      </c>
      <c r="J207" s="95" t="str">
        <f>VLOOKUP(I207,[2]Presupuesto!$B$11:$C$566,2,0)</f>
        <v>PAPEL DE ESCRITORIO</v>
      </c>
      <c r="K207" s="205" t="s">
        <v>51</v>
      </c>
      <c r="L207" s="95" t="s">
        <v>725</v>
      </c>
    </row>
    <row r="208" spans="3:12" s="426" customFormat="1" hidden="1" x14ac:dyDescent="0.25">
      <c r="C208" s="505"/>
      <c r="D208" s="504"/>
      <c r="E208" s="154">
        <v>0</v>
      </c>
      <c r="F208" s="119">
        <v>1700</v>
      </c>
      <c r="G208" s="94">
        <f t="shared" si="18"/>
        <v>0</v>
      </c>
      <c r="H208" s="495" t="s">
        <v>703</v>
      </c>
      <c r="I208" s="95" t="s">
        <v>268</v>
      </c>
      <c r="J208" s="95" t="str">
        <f>VLOOKUP(I208,[2]Presupuesto!$B$11:$C$566,2,0)</f>
        <v>OTROS ALQUILERES</v>
      </c>
      <c r="K208" s="205" t="s">
        <v>51</v>
      </c>
      <c r="L208" s="95" t="s">
        <v>725</v>
      </c>
    </row>
    <row r="209" spans="3:12" s="426" customFormat="1" hidden="1" x14ac:dyDescent="0.25">
      <c r="C209" s="505"/>
      <c r="D209" s="504"/>
      <c r="E209" s="154">
        <v>0</v>
      </c>
      <c r="F209" s="119">
        <f>135*22.7</f>
        <v>3064.5</v>
      </c>
      <c r="G209" s="94">
        <f t="shared" si="18"/>
        <v>0</v>
      </c>
      <c r="H209" s="495" t="s">
        <v>703</v>
      </c>
      <c r="I209" s="95" t="s">
        <v>322</v>
      </c>
      <c r="J209" s="95" t="str">
        <f>VLOOKUP(I209,[2]Presupuesto!$B$11:$C$566,2,0)</f>
        <v>OTROS SERVICIOS COMERCIALES Y FINANCIEROS N.C.</v>
      </c>
      <c r="K209" s="205" t="s">
        <v>51</v>
      </c>
      <c r="L209" s="95" t="s">
        <v>725</v>
      </c>
    </row>
    <row r="210" spans="3:12" s="426" customFormat="1" hidden="1" x14ac:dyDescent="0.25">
      <c r="C210" s="505"/>
      <c r="D210" s="504"/>
      <c r="E210" s="154">
        <v>0</v>
      </c>
      <c r="F210" s="119">
        <f>1400*22.7</f>
        <v>31780</v>
      </c>
      <c r="G210" s="94">
        <f t="shared" si="18"/>
        <v>0</v>
      </c>
      <c r="H210" s="495" t="s">
        <v>703</v>
      </c>
      <c r="I210" s="95" t="s">
        <v>298</v>
      </c>
      <c r="J210" s="95" t="str">
        <f>VLOOKUP(I210,[2]Presupuesto!$B$11:$C$566,2,0)</f>
        <v>OTROS SERVICIOS TECNICOS Y PROFESIONALES</v>
      </c>
      <c r="K210" s="205" t="s">
        <v>51</v>
      </c>
      <c r="L210" s="95" t="s">
        <v>725</v>
      </c>
    </row>
    <row r="211" spans="3:12" s="426" customFormat="1" hidden="1" x14ac:dyDescent="0.25">
      <c r="C211" s="505"/>
      <c r="D211" s="504"/>
      <c r="E211" s="154">
        <v>0</v>
      </c>
      <c r="F211" s="119">
        <v>30000</v>
      </c>
      <c r="G211" s="94">
        <f t="shared" si="18"/>
        <v>0</v>
      </c>
      <c r="H211" s="495" t="s">
        <v>703</v>
      </c>
      <c r="I211" s="95" t="s">
        <v>332</v>
      </c>
      <c r="J211" s="95" t="str">
        <f>VLOOKUP(I211,[2]Presupuesto!$B$11:$C$566,2,0)</f>
        <v>PASAJES AL EXTERIOR</v>
      </c>
      <c r="K211" s="205" t="s">
        <v>51</v>
      </c>
      <c r="L211" s="95" t="s">
        <v>725</v>
      </c>
    </row>
    <row r="212" spans="3:12" s="426" customFormat="1" hidden="1" x14ac:dyDescent="0.25">
      <c r="C212" s="505"/>
      <c r="D212" s="504"/>
      <c r="E212" s="154">
        <v>0</v>
      </c>
      <c r="F212" s="119">
        <v>2250</v>
      </c>
      <c r="G212" s="94">
        <f t="shared" si="18"/>
        <v>0</v>
      </c>
      <c r="H212" s="495" t="s">
        <v>703</v>
      </c>
      <c r="I212" s="95" t="s">
        <v>338</v>
      </c>
      <c r="J212" s="95" t="str">
        <f>VLOOKUP(I212,[2]Presupuesto!$B$11:$C$566,2,0)</f>
        <v>VIATICOS NACIONALES</v>
      </c>
      <c r="K212" s="205" t="s">
        <v>51</v>
      </c>
      <c r="L212" s="95" t="s">
        <v>725</v>
      </c>
    </row>
    <row r="213" spans="3:12" hidden="1" x14ac:dyDescent="0.25">
      <c r="C213" s="493"/>
      <c r="D213" s="504"/>
      <c r="E213" s="189">
        <v>0</v>
      </c>
      <c r="F213" s="97">
        <v>2000</v>
      </c>
      <c r="G213" s="94">
        <f>E213*F213</f>
        <v>0</v>
      </c>
      <c r="H213" s="495" t="s">
        <v>703</v>
      </c>
      <c r="I213" s="95" t="s">
        <v>338</v>
      </c>
      <c r="J213" s="95" t="str">
        <f>VLOOKUP(I213,[2]Presupuesto!$B$11:$C$566,2,0)</f>
        <v>VIATICOS NACIONALES</v>
      </c>
      <c r="K213" s="95" t="s">
        <v>51</v>
      </c>
      <c r="L213" s="95" t="s">
        <v>725</v>
      </c>
    </row>
    <row r="214" spans="3:12" hidden="1" x14ac:dyDescent="0.25">
      <c r="C214" s="493"/>
      <c r="D214" s="504"/>
      <c r="E214" s="189">
        <v>0</v>
      </c>
      <c r="F214" s="97">
        <v>1200</v>
      </c>
      <c r="G214" s="94">
        <f>E214*F214</f>
        <v>0</v>
      </c>
      <c r="H214" s="495" t="s">
        <v>703</v>
      </c>
      <c r="I214" s="95" t="s">
        <v>338</v>
      </c>
      <c r="J214" s="95" t="str">
        <f>VLOOKUP(I214,[2]Presupuesto!$B$11:$C$566,2,0)</f>
        <v>VIATICOS NACIONALES</v>
      </c>
      <c r="K214" s="95" t="s">
        <v>51</v>
      </c>
      <c r="L214" s="95" t="s">
        <v>725</v>
      </c>
    </row>
    <row r="215" spans="3:12" hidden="1" x14ac:dyDescent="0.25">
      <c r="C215" s="493"/>
      <c r="D215" s="504"/>
      <c r="E215" s="147">
        <v>0</v>
      </c>
      <c r="F215" s="115">
        <v>700</v>
      </c>
      <c r="G215" s="94">
        <f t="shared" ref="G215" si="19">E215*F215</f>
        <v>0</v>
      </c>
      <c r="H215" s="495" t="s">
        <v>703</v>
      </c>
      <c r="I215" s="300" t="s">
        <v>413</v>
      </c>
      <c r="J215" s="95" t="str">
        <f>VLOOKUP(I215,[2]Presupuesto!$B$11:$C$566,2,0)</f>
        <v>GASOLINA</v>
      </c>
      <c r="K215" s="95" t="s">
        <v>51</v>
      </c>
      <c r="L215" s="95" t="s">
        <v>725</v>
      </c>
    </row>
    <row r="216" spans="3:12" hidden="1" x14ac:dyDescent="0.25">
      <c r="C216" s="493"/>
      <c r="D216" s="504"/>
      <c r="E216" s="147">
        <v>0</v>
      </c>
      <c r="F216" s="115">
        <v>250</v>
      </c>
      <c r="G216" s="94">
        <f t="shared" ref="G216:G220" si="20">E216*F216</f>
        <v>0</v>
      </c>
      <c r="H216" s="495"/>
      <c r="I216" s="95" t="s">
        <v>384</v>
      </c>
      <c r="J216" s="95" t="str">
        <f>VLOOKUP(I216,Presupuesto!$B$11:$C$566,2,0)</f>
        <v>PRODUCTOS PAPEL Y CARTON</v>
      </c>
      <c r="K216" s="95" t="str">
        <f t="shared" ref="K216:K221" si="21">$K$199</f>
        <v>Investigación Científica</v>
      </c>
      <c r="L216" s="95" t="s">
        <v>720</v>
      </c>
    </row>
    <row r="217" spans="3:12" hidden="1" x14ac:dyDescent="0.25">
      <c r="C217" s="96"/>
      <c r="D217" s="504"/>
      <c r="E217" s="189">
        <f>(D199*25)/500</f>
        <v>0</v>
      </c>
      <c r="F217" s="97">
        <v>85</v>
      </c>
      <c r="G217" s="94">
        <f t="shared" si="20"/>
        <v>0</v>
      </c>
      <c r="H217" s="495"/>
      <c r="I217" s="95" t="s">
        <v>384</v>
      </c>
      <c r="J217" s="95" t="str">
        <f>VLOOKUP(I217,Presupuesto!$B$11:$C$566,2,0)</f>
        <v>PRODUCTOS PAPEL Y CARTON</v>
      </c>
      <c r="K217" s="95" t="str">
        <f t="shared" si="21"/>
        <v>Investigación Científica</v>
      </c>
      <c r="L217" s="95" t="s">
        <v>720</v>
      </c>
    </row>
    <row r="218" spans="3:12" hidden="1" x14ac:dyDescent="0.25">
      <c r="C218" s="96"/>
      <c r="D218" s="504"/>
      <c r="E218" s="189">
        <f>D199/12</f>
        <v>0</v>
      </c>
      <c r="F218" s="97">
        <v>36</v>
      </c>
      <c r="G218" s="94">
        <f t="shared" si="20"/>
        <v>0</v>
      </c>
      <c r="H218" s="495"/>
      <c r="I218" s="95" t="s">
        <v>451</v>
      </c>
      <c r="J218" s="95" t="str">
        <f>VLOOKUP(I218,Presupuesto!$B$11:$C$566,2,0)</f>
        <v>UTILES DE ESCRITORIO, OFICINA Y ENSE¥ANZA</v>
      </c>
      <c r="K218" s="95" t="str">
        <f t="shared" si="21"/>
        <v>Investigación Científica</v>
      </c>
      <c r="L218" s="95" t="s">
        <v>720</v>
      </c>
    </row>
    <row r="219" spans="3:12" hidden="1" x14ac:dyDescent="0.25">
      <c r="C219" s="96"/>
      <c r="D219" s="504"/>
      <c r="E219" s="189">
        <f>D199/12</f>
        <v>0</v>
      </c>
      <c r="F219" s="97">
        <v>80</v>
      </c>
      <c r="G219" s="94">
        <f t="shared" si="20"/>
        <v>0</v>
      </c>
      <c r="H219" s="495"/>
      <c r="I219" s="95" t="s">
        <v>451</v>
      </c>
      <c r="J219" s="95" t="str">
        <f>VLOOKUP(I219,Presupuesto!$B$11:$C$566,2,0)</f>
        <v>UTILES DE ESCRITORIO, OFICINA Y ENSE¥ANZA</v>
      </c>
      <c r="K219" s="95" t="str">
        <f t="shared" si="21"/>
        <v>Investigación Científica</v>
      </c>
      <c r="L219" s="95" t="s">
        <v>720</v>
      </c>
    </row>
    <row r="220" spans="3:12" hidden="1" x14ac:dyDescent="0.25">
      <c r="C220" s="106"/>
      <c r="D220" s="504"/>
      <c r="E220" s="199">
        <v>0</v>
      </c>
      <c r="F220" s="116">
        <v>25</v>
      </c>
      <c r="G220" s="94">
        <f t="shared" si="20"/>
        <v>0</v>
      </c>
      <c r="H220" s="495"/>
      <c r="I220" s="95" t="s">
        <v>451</v>
      </c>
      <c r="J220" s="95" t="str">
        <f>VLOOKUP(I220,Presupuesto!$B$11:$C$566,2,0)</f>
        <v>UTILES DE ESCRITORIO, OFICINA Y ENSE¥ANZA</v>
      </c>
      <c r="K220" s="95" t="str">
        <f t="shared" si="21"/>
        <v>Investigación Científica</v>
      </c>
      <c r="L220" s="95" t="s">
        <v>720</v>
      </c>
    </row>
    <row r="221" spans="3:12" ht="15.75" thickBot="1" x14ac:dyDescent="0.3">
      <c r="C221" s="203" t="s">
        <v>1275</v>
      </c>
      <c r="D221" s="204">
        <v>0</v>
      </c>
      <c r="E221" s="308">
        <v>0</v>
      </c>
      <c r="F221" s="101">
        <f>HLOOKUP(C221,$AH$2:$BU$3,2,0)</f>
        <v>1150</v>
      </c>
      <c r="G221" s="102">
        <f>D221*E221*F221</f>
        <v>0</v>
      </c>
      <c r="H221" s="501"/>
      <c r="I221" s="309" t="s">
        <v>335</v>
      </c>
      <c r="J221" s="103" t="str">
        <f>VLOOKUP(I221,Presupuesto!$B$11:$C$566,2,0)</f>
        <v>VIATICOS (26200-00)</v>
      </c>
      <c r="K221" s="310" t="str">
        <f t="shared" si="21"/>
        <v>Investigación Científica</v>
      </c>
      <c r="L221" s="310" t="s">
        <v>720</v>
      </c>
    </row>
    <row r="223" spans="3:12" ht="15.75" thickBot="1" x14ac:dyDescent="0.3">
      <c r="C223" s="426"/>
      <c r="D223" s="426"/>
      <c r="E223" s="426"/>
      <c r="F223" s="426"/>
      <c r="G223" s="426"/>
      <c r="I223" s="426"/>
      <c r="J223" s="426"/>
      <c r="K223" s="426"/>
      <c r="L223" s="426"/>
    </row>
    <row r="224" spans="3:12" ht="15.75" thickBot="1" x14ac:dyDescent="0.3">
      <c r="C224" s="29" t="s">
        <v>1308</v>
      </c>
      <c r="D224" s="30">
        <f>SUM(G231:G240)</f>
        <v>1834.3</v>
      </c>
      <c r="E224" s="91"/>
      <c r="F224" s="91"/>
      <c r="G224" s="91"/>
      <c r="H224" s="499"/>
      <c r="I224" s="75"/>
      <c r="J224" s="75"/>
      <c r="K224" s="109"/>
      <c r="L224" s="426"/>
    </row>
    <row r="225" spans="3:12" x14ac:dyDescent="0.25">
      <c r="C225" s="69"/>
      <c r="D225" s="31"/>
      <c r="E225" s="91"/>
      <c r="F225" s="91"/>
      <c r="G225" s="91"/>
      <c r="H225" s="499"/>
      <c r="I225" s="75"/>
      <c r="J225" s="75"/>
      <c r="K225" s="109"/>
      <c r="L225" s="426"/>
    </row>
    <row r="226" spans="3:12" x14ac:dyDescent="0.25">
      <c r="C226" s="69"/>
      <c r="D226" s="31"/>
      <c r="E226" s="91"/>
      <c r="F226" s="91"/>
      <c r="G226" s="91"/>
      <c r="H226" s="499"/>
      <c r="I226" s="75"/>
      <c r="J226" s="75"/>
      <c r="K226" s="109"/>
      <c r="L226" s="426"/>
    </row>
    <row r="227" spans="3:12" ht="15.75" x14ac:dyDescent="0.25">
      <c r="C227" s="190" t="s">
        <v>1309</v>
      </c>
      <c r="D227" s="341" t="s">
        <v>1776</v>
      </c>
      <c r="E227" s="91"/>
      <c r="F227" s="91"/>
      <c r="G227" s="91"/>
      <c r="H227" s="499"/>
      <c r="I227" s="75"/>
      <c r="J227" s="75"/>
      <c r="K227" s="109"/>
      <c r="L227" s="426"/>
    </row>
    <row r="228" spans="3:12" ht="18.75" x14ac:dyDescent="0.25">
      <c r="C228" s="197" t="str">
        <f>IFERROR(VLOOKUP(D227,'1. Desarrollo e Innov. Curricu.'!$F:$G,2,FALSE),IFERROR(VLOOKUP(D227,'2. Investigación Científica'!$F:$G,2,FALSE),IFERROR(VLOOKUP(D227,'3. Vinculación Univ. Sociedad'!$F:$G,2,FALSE),IFERROR(VLOOKUP(D227,'4. Docencia y Profesorado Univ.'!$F:$G,2,FALSE),IFERROR(VLOOKUP(D227,'5. Estudiantes y Graduados'!$F:$G,2,FALSE),IFERROR(VLOOKUP(D227,'11. Gestion Administrativa'!$F:$G,2,FALSE),IFERROR(VLOOKUP(D227,'13. Gestión Académica'!$F:$G,2,FALSE),IFERROR(VLOOKUP(D227,'9. Asegura. de la Calid. y M'!$F:$G,2,FALSE),IFERROR(VLOOKUP(D227,'6. Gestión del Conocimiento'!$F:$G,2,FALSE),IFERROR(VLOOKUP(D227,'15. Gobernabilidad y Proceso...'!$F:$G,2,FALSE),IFERROR(VLOOKUP(D227,'12. Gestión del Talento Humano'!$F:$G,2,FALSE),IFERROR(VLOOKUP(D227,'14. Internacional... de la E.S.'!$F:$G,2,FALSE),IFERROR(VLOOKUP(D227,'10. Posgrado'!$F:$G,2,FALSE),IFERROR(VLOOKUP(D227,'17. Gestión TIC'!$F:$G,2,FALSE),IFERROR(VLOOKUP(D227,'16. Desa. del Sistema Educ.Sup.'!$F:$G,2,FALSE),IFERROR(VLOOKUP(D227,'8. Cultura de Inno. Insti...'!$F:$G,2,FALSE),VLOOKUP(D227,'7. Lo Esencial de la Reforma U.'!$F:$G,2,0)))))))))))))))))</f>
        <v>Telleres de discusión y presetacion de resultados de los proyectos de investigacion</v>
      </c>
      <c r="D228" s="31"/>
      <c r="E228" s="91"/>
      <c r="F228" s="91"/>
      <c r="G228" s="91"/>
      <c r="H228" s="499"/>
      <c r="I228" s="75"/>
      <c r="J228" s="75"/>
      <c r="K228" s="109"/>
      <c r="L228" s="426"/>
    </row>
    <row r="229" spans="3:12" ht="15.75" thickBot="1" x14ac:dyDescent="0.3">
      <c r="C229" s="69"/>
      <c r="D229" s="31"/>
      <c r="E229" s="91"/>
      <c r="F229" s="91"/>
      <c r="G229" s="91"/>
      <c r="H229" s="499"/>
      <c r="I229" s="75"/>
      <c r="J229" s="75"/>
      <c r="K229" s="109"/>
      <c r="L229" s="426"/>
    </row>
    <row r="230" spans="3:12" ht="30.75" thickBot="1" x14ac:dyDescent="0.3">
      <c r="C230" s="122" t="s">
        <v>1310</v>
      </c>
      <c r="D230" s="125" t="s">
        <v>1311</v>
      </c>
      <c r="E230" s="124" t="s">
        <v>99</v>
      </c>
      <c r="F230" s="124" t="s">
        <v>1312</v>
      </c>
      <c r="G230" s="123" t="s">
        <v>1313</v>
      </c>
      <c r="H230" s="129" t="s">
        <v>1314</v>
      </c>
      <c r="I230" s="124" t="s">
        <v>1315</v>
      </c>
      <c r="J230" s="124" t="s">
        <v>711</v>
      </c>
      <c r="K230" s="124" t="s">
        <v>1316</v>
      </c>
      <c r="L230" s="124" t="s">
        <v>1317</v>
      </c>
    </row>
    <row r="231" spans="3:12" ht="45.75" thickBot="1" x14ac:dyDescent="0.3">
      <c r="C231" s="304" t="s">
        <v>1890</v>
      </c>
      <c r="D231" s="548"/>
      <c r="E231" s="305">
        <v>25</v>
      </c>
      <c r="F231" s="112">
        <v>25</v>
      </c>
      <c r="G231" s="306">
        <f t="shared" ref="G231:G232" si="22">E231*F231</f>
        <v>625</v>
      </c>
      <c r="H231" s="500" t="s">
        <v>712</v>
      </c>
      <c r="I231" s="113" t="s">
        <v>361</v>
      </c>
      <c r="J231" s="113" t="str">
        <f>VLOOKUP(I231,[2]Presupuesto!$B$11:$C$566,2,0)</f>
        <v>ALIMENTOS B EBIDAS PARA PERSONAS</v>
      </c>
      <c r="K231" s="307" t="s">
        <v>51</v>
      </c>
      <c r="L231" s="113" t="s">
        <v>731</v>
      </c>
    </row>
    <row r="232" spans="3:12" ht="45.75" thickBot="1" x14ac:dyDescent="0.3">
      <c r="C232" s="96" t="s">
        <v>1954</v>
      </c>
      <c r="D232" s="549"/>
      <c r="E232" s="189">
        <v>3</v>
      </c>
      <c r="F232" s="97">
        <v>25</v>
      </c>
      <c r="G232" s="94">
        <f t="shared" si="22"/>
        <v>75</v>
      </c>
      <c r="H232" s="500" t="s">
        <v>712</v>
      </c>
      <c r="I232" s="95" t="s">
        <v>454</v>
      </c>
      <c r="J232" s="95" t="str">
        <f>VLOOKUP(I232,[2]Presupuesto!$B$11:$C$566,2,0)</f>
        <v>UTENCILIOS DE COCINA Y COMEDOR</v>
      </c>
      <c r="K232" s="95" t="s">
        <v>51</v>
      </c>
      <c r="L232" s="95" t="s">
        <v>731</v>
      </c>
    </row>
    <row r="233" spans="3:12" ht="45.75" thickBot="1" x14ac:dyDescent="0.3">
      <c r="C233" s="96" t="s">
        <v>1892</v>
      </c>
      <c r="D233" s="549"/>
      <c r="E233" s="189">
        <v>5</v>
      </c>
      <c r="F233" s="97">
        <v>1</v>
      </c>
      <c r="G233" s="94">
        <f>E233*F233</f>
        <v>5</v>
      </c>
      <c r="H233" s="500" t="s">
        <v>712</v>
      </c>
      <c r="I233" s="95" t="s">
        <v>420</v>
      </c>
      <c r="J233" s="95" t="str">
        <f>VLOOKUP(I233,[2]Presupuesto!$B$11:$C$566,2,0)</f>
        <v>PRODUCTOS DE MATERIAL PLASTICO.</v>
      </c>
      <c r="K233" s="95" t="s">
        <v>51</v>
      </c>
      <c r="L233" s="95" t="s">
        <v>731</v>
      </c>
    </row>
    <row r="234" spans="3:12" ht="45.75" thickBot="1" x14ac:dyDescent="0.3">
      <c r="C234" s="96" t="s">
        <v>1961</v>
      </c>
      <c r="D234" s="549"/>
      <c r="E234" s="147">
        <v>1</v>
      </c>
      <c r="F234" s="115">
        <f>(30*12)+(30*2.11)+(15*25)+(3*25*1)</f>
        <v>873.3</v>
      </c>
      <c r="G234" s="94">
        <f t="shared" ref="G234:G239" si="23">E234*F234</f>
        <v>873.3</v>
      </c>
      <c r="H234" s="500" t="s">
        <v>712</v>
      </c>
      <c r="I234" s="300" t="s">
        <v>382</v>
      </c>
      <c r="J234" s="95" t="str">
        <f>VLOOKUP(I234,[2]Presupuesto!$B$11:$C$566,2,0)</f>
        <v>PRODUCTOS DE ARTES GRAFICAS</v>
      </c>
      <c r="K234" s="95" t="s">
        <v>51</v>
      </c>
      <c r="L234" s="95" t="s">
        <v>731</v>
      </c>
    </row>
    <row r="235" spans="3:12" ht="45.75" thickBot="1" x14ac:dyDescent="0.3">
      <c r="C235" s="96" t="s">
        <v>1894</v>
      </c>
      <c r="D235" s="549"/>
      <c r="E235" s="147">
        <v>4</v>
      </c>
      <c r="F235" s="115">
        <v>9</v>
      </c>
      <c r="G235" s="94">
        <f t="shared" si="23"/>
        <v>36</v>
      </c>
      <c r="H235" s="500" t="s">
        <v>712</v>
      </c>
      <c r="I235" s="95" t="s">
        <v>307</v>
      </c>
      <c r="J235" s="95" t="str">
        <f>VLOOKUP(I235,[2]Presupuesto!$B$11:$C$566,2,0)</f>
        <v>SERVICIOS DE IMPRENTA PUBLIC.Y REPRODUCCION</v>
      </c>
      <c r="K235" s="95" t="s">
        <v>51</v>
      </c>
      <c r="L235" s="95" t="s">
        <v>731</v>
      </c>
    </row>
    <row r="236" spans="3:12" ht="45.75" thickBot="1" x14ac:dyDescent="0.3">
      <c r="C236" s="96" t="s">
        <v>1956</v>
      </c>
      <c r="D236" s="549"/>
      <c r="E236" s="189">
        <v>1</v>
      </c>
      <c r="F236" s="97">
        <f>(4*5)+(25*1.2)</f>
        <v>50</v>
      </c>
      <c r="G236" s="94">
        <f t="shared" si="23"/>
        <v>50</v>
      </c>
      <c r="H236" s="500" t="s">
        <v>712</v>
      </c>
      <c r="I236" s="95" t="s">
        <v>384</v>
      </c>
      <c r="J236" s="95" t="str">
        <f>VLOOKUP(I236,[2]Presupuesto!$B$11:$C$566,2,0)</f>
        <v>PRODUCTOS PAPEL Y CARTON</v>
      </c>
      <c r="K236" s="95" t="s">
        <v>51</v>
      </c>
      <c r="L236" s="95" t="s">
        <v>731</v>
      </c>
    </row>
    <row r="237" spans="3:12" ht="45.75" thickBot="1" x14ac:dyDescent="0.3">
      <c r="C237" s="96" t="s">
        <v>1896</v>
      </c>
      <c r="D237" s="549"/>
      <c r="E237" s="189">
        <v>1</v>
      </c>
      <c r="F237" s="97">
        <f>(3*25)+(3*25)+(5)</f>
        <v>155</v>
      </c>
      <c r="G237" s="94">
        <f t="shared" si="23"/>
        <v>155</v>
      </c>
      <c r="H237" s="500" t="s">
        <v>712</v>
      </c>
      <c r="I237" s="95" t="s">
        <v>451</v>
      </c>
      <c r="J237" s="95" t="str">
        <f>VLOOKUP(I237,[2]Presupuesto!$B$11:$C$566,2,0)</f>
        <v>UTILES DE ESCRITORIO, OFICINA Y ENSE¥ANZA</v>
      </c>
      <c r="K237" s="95" t="s">
        <v>51</v>
      </c>
      <c r="L237" s="95" t="s">
        <v>731</v>
      </c>
    </row>
    <row r="238" spans="3:12" ht="45.75" thickBot="1" x14ac:dyDescent="0.3">
      <c r="C238" s="96" t="s">
        <v>1897</v>
      </c>
      <c r="D238" s="549"/>
      <c r="E238" s="189">
        <v>0</v>
      </c>
      <c r="F238" s="97">
        <v>3</v>
      </c>
      <c r="G238" s="94">
        <f t="shared" si="23"/>
        <v>0</v>
      </c>
      <c r="H238" s="500" t="s">
        <v>712</v>
      </c>
      <c r="I238" s="95" t="s">
        <v>458</v>
      </c>
      <c r="J238" s="95" t="str">
        <f>VLOOKUP(I238,[2]Presupuesto!$B$11:$C$566,2,0)</f>
        <v>OTROS RESPUESTOS Y ACCESORIOS MENORES</v>
      </c>
      <c r="K238" s="95" t="s">
        <v>51</v>
      </c>
      <c r="L238" s="95" t="s">
        <v>731</v>
      </c>
    </row>
    <row r="239" spans="3:12" ht="45" x14ac:dyDescent="0.25">
      <c r="C239" s="106" t="s">
        <v>1898</v>
      </c>
      <c r="D239" s="549"/>
      <c r="E239" s="199">
        <v>5</v>
      </c>
      <c r="F239" s="116">
        <v>3</v>
      </c>
      <c r="G239" s="94">
        <f t="shared" si="23"/>
        <v>15</v>
      </c>
      <c r="H239" s="500" t="s">
        <v>712</v>
      </c>
      <c r="I239" s="95" t="s">
        <v>380</v>
      </c>
      <c r="J239" s="95" t="str">
        <f>VLOOKUP(I239,[2]Presupuesto!$B$11:$C$566,2,0)</f>
        <v>PAPEL DE ESCRITORIO</v>
      </c>
      <c r="K239" s="95" t="s">
        <v>51</v>
      </c>
      <c r="L239" s="95" t="s">
        <v>731</v>
      </c>
    </row>
    <row r="240" spans="3:12" ht="15.75" thickBot="1" x14ac:dyDescent="0.3">
      <c r="C240" s="203" t="s">
        <v>1275</v>
      </c>
      <c r="D240" s="204">
        <v>0</v>
      </c>
      <c r="E240" s="308">
        <v>0</v>
      </c>
      <c r="F240" s="101">
        <f>HLOOKUP(C240,$AH$2:$BU$3,2,0)</f>
        <v>1150</v>
      </c>
      <c r="G240" s="102">
        <f>D240*E240*F240</f>
        <v>0</v>
      </c>
      <c r="H240" s="501"/>
      <c r="I240" s="309" t="s">
        <v>335</v>
      </c>
      <c r="J240" s="103" t="str">
        <f>VLOOKUP(I240,Presupuesto!$B$11:$C$566,2,0)</f>
        <v>VIATICOS (26200-00)</v>
      </c>
      <c r="K240" s="310" t="str">
        <f>$K$231</f>
        <v>Investigación Científica</v>
      </c>
      <c r="L240" s="310" t="s">
        <v>720</v>
      </c>
    </row>
    <row r="241" spans="3:12" x14ac:dyDescent="0.25">
      <c r="C241" s="91"/>
      <c r="D241" s="426"/>
      <c r="E241" s="109"/>
      <c r="F241" s="109"/>
      <c r="G241" s="109"/>
      <c r="H241" s="502"/>
      <c r="I241" s="109"/>
      <c r="J241" s="109"/>
      <c r="K241" s="109"/>
      <c r="L241" s="426"/>
    </row>
    <row r="242" spans="3:12" ht="15.75" thickBot="1" x14ac:dyDescent="0.3">
      <c r="C242" s="426"/>
      <c r="D242" s="426"/>
      <c r="E242" s="426"/>
      <c r="F242" s="426"/>
      <c r="G242" s="426"/>
      <c r="I242" s="426"/>
      <c r="J242" s="426"/>
      <c r="K242" s="426"/>
      <c r="L242" s="426"/>
    </row>
    <row r="243" spans="3:12" ht="15.75" thickBot="1" x14ac:dyDescent="0.3">
      <c r="C243" s="29" t="s">
        <v>1308</v>
      </c>
      <c r="D243" s="30">
        <f>SUM(G250:G263)</f>
        <v>4934.3</v>
      </c>
      <c r="E243" s="91"/>
      <c r="F243" s="91"/>
      <c r="G243" s="91"/>
      <c r="H243" s="499"/>
      <c r="I243" s="75"/>
      <c r="J243" s="75"/>
      <c r="K243" s="109"/>
      <c r="L243" s="426"/>
    </row>
    <row r="244" spans="3:12" x14ac:dyDescent="0.25">
      <c r="C244" s="69"/>
      <c r="D244" s="31"/>
      <c r="E244" s="91"/>
      <c r="F244" s="91"/>
      <c r="G244" s="91"/>
      <c r="H244" s="499"/>
      <c r="I244" s="75"/>
      <c r="J244" s="75"/>
      <c r="K244" s="109"/>
      <c r="L244" s="426"/>
    </row>
    <row r="245" spans="3:12" x14ac:dyDescent="0.25">
      <c r="C245" s="69"/>
      <c r="D245" s="31"/>
      <c r="E245" s="91"/>
      <c r="F245" s="91"/>
      <c r="G245" s="91"/>
      <c r="H245" s="499"/>
      <c r="I245" s="75"/>
      <c r="J245" s="75"/>
      <c r="K245" s="109"/>
      <c r="L245" s="426"/>
    </row>
    <row r="246" spans="3:12" ht="15.75" x14ac:dyDescent="0.25">
      <c r="C246" s="190" t="s">
        <v>1309</v>
      </c>
      <c r="D246" s="341" t="s">
        <v>1776</v>
      </c>
      <c r="E246" s="91"/>
      <c r="F246" s="91"/>
      <c r="G246" s="91"/>
      <c r="H246" s="499"/>
      <c r="I246" s="75"/>
      <c r="J246" s="75"/>
      <c r="K246" s="109"/>
      <c r="L246" s="426"/>
    </row>
    <row r="247" spans="3:12" ht="18.75" x14ac:dyDescent="0.25">
      <c r="C247" s="197" t="str">
        <f>IFERROR(VLOOKUP(D246,'1. Desarrollo e Innov. Curricu.'!$F:$G,2,FALSE),IFERROR(VLOOKUP(D246,'2. Investigación Científica'!$F:$G,2,FALSE),IFERROR(VLOOKUP(D246,'3. Vinculación Univ. Sociedad'!$F:$G,2,FALSE),IFERROR(VLOOKUP(D246,'4. Docencia y Profesorado Univ.'!$F:$G,2,FALSE),IFERROR(VLOOKUP(D246,'5. Estudiantes y Graduados'!$F:$G,2,FALSE),IFERROR(VLOOKUP(D246,'11. Gestion Administrativa'!$F:$G,2,FALSE),IFERROR(VLOOKUP(D246,'13. Gestión Académica'!$F:$G,2,FALSE),IFERROR(VLOOKUP(D246,'9. Asegura. de la Calid. y M'!$F:$G,2,FALSE),IFERROR(VLOOKUP(D246,'6. Gestión del Conocimiento'!$F:$G,2,FALSE),IFERROR(VLOOKUP(D246,'15. Gobernabilidad y Proceso...'!$F:$G,2,FALSE),IFERROR(VLOOKUP(D246,'12. Gestión del Talento Humano'!$F:$G,2,FALSE),IFERROR(VLOOKUP(D246,'14. Internacional... de la E.S.'!$F:$G,2,FALSE),IFERROR(VLOOKUP(D246,'10. Posgrado'!$F:$G,2,FALSE),IFERROR(VLOOKUP(D246,'17. Gestión TIC'!$F:$G,2,FALSE),IFERROR(VLOOKUP(D246,'16. Desa. del Sistema Educ.Sup.'!$F:$G,2,FALSE),IFERROR(VLOOKUP(D246,'8. Cultura de Inno. Insti...'!$F:$G,2,FALSE),VLOOKUP(D246,'7. Lo Esencial de la Reforma U.'!$F:$G,2,0)))))))))))))))))</f>
        <v>Telleres de discusión y presetacion de resultados de los proyectos de investigacion</v>
      </c>
      <c r="D247" s="31"/>
      <c r="E247" s="91"/>
      <c r="F247" s="91"/>
      <c r="G247" s="91"/>
      <c r="H247" s="499"/>
      <c r="I247" s="75"/>
      <c r="J247" s="75"/>
      <c r="K247" s="109"/>
      <c r="L247" s="426"/>
    </row>
    <row r="248" spans="3:12" ht="15.75" thickBot="1" x14ac:dyDescent="0.3">
      <c r="C248" s="69"/>
      <c r="D248" s="31"/>
      <c r="E248" s="91"/>
      <c r="F248" s="91"/>
      <c r="G248" s="91"/>
      <c r="H248" s="499"/>
      <c r="I248" s="75"/>
      <c r="J248" s="75"/>
      <c r="K248" s="109"/>
      <c r="L248" s="426"/>
    </row>
    <row r="249" spans="3:12" ht="30.75" thickBot="1" x14ac:dyDescent="0.3">
      <c r="C249" s="122" t="s">
        <v>1310</v>
      </c>
      <c r="D249" s="125" t="s">
        <v>1311</v>
      </c>
      <c r="E249" s="124" t="s">
        <v>99</v>
      </c>
      <c r="F249" s="124" t="s">
        <v>1312</v>
      </c>
      <c r="G249" s="123" t="s">
        <v>1313</v>
      </c>
      <c r="H249" s="129" t="s">
        <v>1314</v>
      </c>
      <c r="I249" s="124" t="s">
        <v>1315</v>
      </c>
      <c r="J249" s="124" t="s">
        <v>711</v>
      </c>
      <c r="K249" s="124" t="s">
        <v>1316</v>
      </c>
      <c r="L249" s="124" t="s">
        <v>1317</v>
      </c>
    </row>
    <row r="250" spans="3:12" ht="45" x14ac:dyDescent="0.25">
      <c r="C250" s="304" t="s">
        <v>1890</v>
      </c>
      <c r="D250" s="548"/>
      <c r="E250" s="305">
        <v>25</v>
      </c>
      <c r="F250" s="112">
        <v>25</v>
      </c>
      <c r="G250" s="306">
        <f>E250*F250</f>
        <v>625</v>
      </c>
      <c r="H250" s="500" t="s">
        <v>712</v>
      </c>
      <c r="I250" s="113" t="s">
        <v>361</v>
      </c>
      <c r="J250" s="113" t="str">
        <f>VLOOKUP(I250,[2]Presupuesto!$B$11:$C$566,2,0)</f>
        <v>ALIMENTOS B EBIDAS PARA PERSONAS</v>
      </c>
      <c r="K250" s="307" t="s">
        <v>51</v>
      </c>
      <c r="L250" s="113" t="s">
        <v>731</v>
      </c>
    </row>
    <row r="251" spans="3:12" ht="45" x14ac:dyDescent="0.25">
      <c r="C251" s="96" t="s">
        <v>1954</v>
      </c>
      <c r="D251" s="549"/>
      <c r="E251" s="189">
        <v>3</v>
      </c>
      <c r="F251" s="97">
        <v>25</v>
      </c>
      <c r="G251" s="94">
        <f t="shared" ref="G251" si="24">E251*F251</f>
        <v>75</v>
      </c>
      <c r="H251" s="495" t="s">
        <v>712</v>
      </c>
      <c r="I251" s="95" t="s">
        <v>454</v>
      </c>
      <c r="J251" s="95" t="str">
        <f>VLOOKUP(I251,[2]Presupuesto!$B$11:$C$566,2,0)</f>
        <v>UTENCILIOS DE COCINA Y COMEDOR</v>
      </c>
      <c r="K251" s="95" t="s">
        <v>51</v>
      </c>
      <c r="L251" s="95" t="s">
        <v>731</v>
      </c>
    </row>
    <row r="252" spans="3:12" ht="45" x14ac:dyDescent="0.25">
      <c r="C252" s="96" t="s">
        <v>1892</v>
      </c>
      <c r="D252" s="549"/>
      <c r="E252" s="189">
        <v>5</v>
      </c>
      <c r="F252" s="97">
        <v>1</v>
      </c>
      <c r="G252" s="94">
        <f>E252*F252</f>
        <v>5</v>
      </c>
      <c r="H252" s="495" t="s">
        <v>712</v>
      </c>
      <c r="I252" s="95" t="s">
        <v>420</v>
      </c>
      <c r="J252" s="95" t="str">
        <f>VLOOKUP(I252,[2]Presupuesto!$B$11:$C$566,2,0)</f>
        <v>PRODUCTOS DE MATERIAL PLASTICO.</v>
      </c>
      <c r="K252" s="95" t="s">
        <v>51</v>
      </c>
      <c r="L252" s="95" t="s">
        <v>731</v>
      </c>
    </row>
    <row r="253" spans="3:12" ht="45" x14ac:dyDescent="0.25">
      <c r="C253" s="96" t="s">
        <v>1961</v>
      </c>
      <c r="D253" s="549"/>
      <c r="E253" s="147">
        <v>1</v>
      </c>
      <c r="F253" s="115">
        <f>(30*12)+(30*2.11)+(15*25)+(3*25*1)</f>
        <v>873.3</v>
      </c>
      <c r="G253" s="94">
        <f t="shared" ref="G253:G258" si="25">E253*F253</f>
        <v>873.3</v>
      </c>
      <c r="H253" s="495" t="s">
        <v>712</v>
      </c>
      <c r="I253" s="300" t="s">
        <v>382</v>
      </c>
      <c r="J253" s="95" t="str">
        <f>VLOOKUP(I253,[2]Presupuesto!$B$11:$C$566,2,0)</f>
        <v>PRODUCTOS DE ARTES GRAFICAS</v>
      </c>
      <c r="K253" s="95" t="s">
        <v>51</v>
      </c>
      <c r="L253" s="95" t="s">
        <v>731</v>
      </c>
    </row>
    <row r="254" spans="3:12" ht="45" x14ac:dyDescent="0.25">
      <c r="C254" s="96" t="s">
        <v>1894</v>
      </c>
      <c r="D254" s="549"/>
      <c r="E254" s="147">
        <v>4</v>
      </c>
      <c r="F254" s="115">
        <v>9</v>
      </c>
      <c r="G254" s="94">
        <f t="shared" si="25"/>
        <v>36</v>
      </c>
      <c r="H254" s="495" t="s">
        <v>712</v>
      </c>
      <c r="I254" s="95" t="s">
        <v>307</v>
      </c>
      <c r="J254" s="95" t="str">
        <f>VLOOKUP(I254,[2]Presupuesto!$B$11:$C$566,2,0)</f>
        <v>SERVICIOS DE IMPRENTA PUBLIC.Y REPRODUCCION</v>
      </c>
      <c r="K254" s="95" t="s">
        <v>51</v>
      </c>
      <c r="L254" s="95" t="s">
        <v>731</v>
      </c>
    </row>
    <row r="255" spans="3:12" ht="45" x14ac:dyDescent="0.25">
      <c r="C255" s="96" t="s">
        <v>1956</v>
      </c>
      <c r="D255" s="549"/>
      <c r="E255" s="189">
        <v>1</v>
      </c>
      <c r="F255" s="97">
        <f>(4*5)+(25*1.2)</f>
        <v>50</v>
      </c>
      <c r="G255" s="94">
        <f t="shared" si="25"/>
        <v>50</v>
      </c>
      <c r="H255" s="495" t="s">
        <v>712</v>
      </c>
      <c r="I255" s="95" t="s">
        <v>384</v>
      </c>
      <c r="J255" s="95" t="str">
        <f>VLOOKUP(I255,[2]Presupuesto!$B$11:$C$566,2,0)</f>
        <v>PRODUCTOS PAPEL Y CARTON</v>
      </c>
      <c r="K255" s="95" t="s">
        <v>51</v>
      </c>
      <c r="L255" s="95" t="s">
        <v>731</v>
      </c>
    </row>
    <row r="256" spans="3:12" ht="45" x14ac:dyDescent="0.25">
      <c r="C256" s="96" t="s">
        <v>1896</v>
      </c>
      <c r="D256" s="549"/>
      <c r="E256" s="189">
        <v>1</v>
      </c>
      <c r="F256" s="97">
        <f>(3*25)+(3*25)+(5)</f>
        <v>155</v>
      </c>
      <c r="G256" s="94">
        <f t="shared" si="25"/>
        <v>155</v>
      </c>
      <c r="H256" s="495" t="s">
        <v>712</v>
      </c>
      <c r="I256" s="95" t="s">
        <v>451</v>
      </c>
      <c r="J256" s="95" t="str">
        <f>VLOOKUP(I256,[2]Presupuesto!$B$11:$C$566,2,0)</f>
        <v>UTILES DE ESCRITORIO, OFICINA Y ENSE¥ANZA</v>
      </c>
      <c r="K256" s="95" t="s">
        <v>51</v>
      </c>
      <c r="L256" s="95" t="s">
        <v>731</v>
      </c>
    </row>
    <row r="257" spans="3:12" ht="45" x14ac:dyDescent="0.25">
      <c r="C257" s="96" t="s">
        <v>1897</v>
      </c>
      <c r="D257" s="549"/>
      <c r="E257" s="189">
        <v>0</v>
      </c>
      <c r="F257" s="97">
        <v>3</v>
      </c>
      <c r="G257" s="94">
        <f t="shared" si="25"/>
        <v>0</v>
      </c>
      <c r="H257" s="495" t="s">
        <v>712</v>
      </c>
      <c r="I257" s="95" t="s">
        <v>458</v>
      </c>
      <c r="J257" s="95" t="str">
        <f>VLOOKUP(I257,[2]Presupuesto!$B$11:$C$566,2,0)</f>
        <v>OTROS RESPUESTOS Y ACCESORIOS MENORES</v>
      </c>
      <c r="K257" s="95" t="s">
        <v>51</v>
      </c>
      <c r="L257" s="95" t="s">
        <v>731</v>
      </c>
    </row>
    <row r="258" spans="3:12" ht="45" x14ac:dyDescent="0.25">
      <c r="C258" s="106" t="s">
        <v>1898</v>
      </c>
      <c r="D258" s="549"/>
      <c r="E258" s="199">
        <v>5</v>
      </c>
      <c r="F258" s="116">
        <v>3</v>
      </c>
      <c r="G258" s="94">
        <f t="shared" si="25"/>
        <v>15</v>
      </c>
      <c r="H258" s="495" t="s">
        <v>712</v>
      </c>
      <c r="I258" s="95" t="s">
        <v>380</v>
      </c>
      <c r="J258" s="95" t="str">
        <f>VLOOKUP(I258,[2]Presupuesto!$B$11:$C$566,2,0)</f>
        <v>PAPEL DE ESCRITORIO</v>
      </c>
      <c r="K258" s="95" t="s">
        <v>51</v>
      </c>
      <c r="L258" s="95" t="s">
        <v>731</v>
      </c>
    </row>
    <row r="259" spans="3:12" s="426" customFormat="1" ht="45" x14ac:dyDescent="0.25">
      <c r="C259" s="106" t="s">
        <v>1273</v>
      </c>
      <c r="D259" s="485"/>
      <c r="E259" s="199">
        <v>0.75</v>
      </c>
      <c r="F259" s="116">
        <v>2000</v>
      </c>
      <c r="G259" s="117">
        <f>E259*F259</f>
        <v>1500</v>
      </c>
      <c r="H259" s="495" t="s">
        <v>712</v>
      </c>
      <c r="I259" s="506" t="s">
        <v>338</v>
      </c>
      <c r="J259" s="506" t="str">
        <f>VLOOKUP(I259,[2]Presupuesto!$B$11:$C$566,2,0)</f>
        <v>VIATICOS NACIONALES</v>
      </c>
      <c r="K259" s="506" t="s">
        <v>51</v>
      </c>
      <c r="L259" s="506" t="s">
        <v>731</v>
      </c>
    </row>
    <row r="260" spans="3:12" s="426" customFormat="1" ht="45" x14ac:dyDescent="0.25">
      <c r="C260" s="106" t="s">
        <v>1281</v>
      </c>
      <c r="D260" s="485"/>
      <c r="E260" s="199">
        <v>0.75</v>
      </c>
      <c r="F260" s="116">
        <v>1200</v>
      </c>
      <c r="G260" s="117">
        <f>E260*F260</f>
        <v>900</v>
      </c>
      <c r="H260" s="495" t="s">
        <v>712</v>
      </c>
      <c r="I260" s="506" t="s">
        <v>338</v>
      </c>
      <c r="J260" s="506" t="str">
        <f>VLOOKUP(I260,[2]Presupuesto!$B$11:$C$566,2,0)</f>
        <v>VIATICOS NACIONALES</v>
      </c>
      <c r="K260" s="506" t="s">
        <v>51</v>
      </c>
      <c r="L260" s="506" t="s">
        <v>731</v>
      </c>
    </row>
    <row r="261" spans="3:12" s="426" customFormat="1" ht="45" x14ac:dyDescent="0.25">
      <c r="C261" s="106" t="s">
        <v>1960</v>
      </c>
      <c r="D261" s="485"/>
      <c r="E261" s="199">
        <v>1</v>
      </c>
      <c r="F261" s="116">
        <v>700</v>
      </c>
      <c r="G261" s="117">
        <f t="shared" ref="G261" si="26">E261*F261</f>
        <v>700</v>
      </c>
      <c r="H261" s="495" t="s">
        <v>712</v>
      </c>
      <c r="I261" s="506" t="s">
        <v>413</v>
      </c>
      <c r="J261" s="506" t="str">
        <f>VLOOKUP(I261,[2]Presupuesto!$B$11:$C$566,2,0)</f>
        <v>GASOLINA</v>
      </c>
      <c r="K261" s="506" t="s">
        <v>51</v>
      </c>
      <c r="L261" s="506" t="s">
        <v>731</v>
      </c>
    </row>
    <row r="262" spans="3:12" s="426" customFormat="1" ht="30" x14ac:dyDescent="0.25">
      <c r="C262" s="106"/>
      <c r="D262" s="485"/>
      <c r="E262" s="199"/>
      <c r="F262" s="116"/>
      <c r="G262" s="117"/>
      <c r="H262" s="495" t="s">
        <v>712</v>
      </c>
      <c r="I262" s="506"/>
      <c r="J262" s="506"/>
      <c r="K262" s="506"/>
      <c r="L262" s="506"/>
    </row>
    <row r="263" spans="3:12" ht="15.75" thickBot="1" x14ac:dyDescent="0.3">
      <c r="C263" s="203" t="s">
        <v>1275</v>
      </c>
      <c r="D263" s="204">
        <v>0</v>
      </c>
      <c r="E263" s="308">
        <v>0</v>
      </c>
      <c r="F263" s="101">
        <f>HLOOKUP(C263,$AH$2:$BU$3,2,0)</f>
        <v>1150</v>
      </c>
      <c r="G263" s="102">
        <f>D263*E263*F263</f>
        <v>0</v>
      </c>
      <c r="H263" s="501"/>
      <c r="I263" s="309" t="s">
        <v>335</v>
      </c>
      <c r="J263" s="103" t="str">
        <f>VLOOKUP(I263,Presupuesto!$B$11:$C$566,2,0)</f>
        <v>VIATICOS (26200-00)</v>
      </c>
      <c r="K263" s="310" t="str">
        <f>$K$250</f>
        <v>Investigación Científica</v>
      </c>
      <c r="L263" s="310" t="s">
        <v>720</v>
      </c>
    </row>
    <row r="265" spans="3:12" ht="15.75" thickBot="1" x14ac:dyDescent="0.3">
      <c r="C265" s="426"/>
      <c r="D265" s="426"/>
      <c r="E265" s="426"/>
      <c r="F265" s="426"/>
      <c r="G265" s="426"/>
      <c r="I265" s="426"/>
      <c r="J265" s="426"/>
      <c r="K265" s="426"/>
      <c r="L265" s="426"/>
    </row>
    <row r="266" spans="3:12" ht="15.75" thickBot="1" x14ac:dyDescent="0.3">
      <c r="C266" s="29" t="s">
        <v>1308</v>
      </c>
      <c r="D266" s="30">
        <f>SUM(G273:G293)</f>
        <v>6934.3</v>
      </c>
      <c r="E266" s="91"/>
      <c r="F266" s="91"/>
      <c r="G266" s="91"/>
      <c r="H266" s="499"/>
      <c r="I266" s="75"/>
      <c r="J266" s="75"/>
      <c r="K266" s="109"/>
      <c r="L266" s="426"/>
    </row>
    <row r="267" spans="3:12" x14ac:dyDescent="0.25">
      <c r="C267" s="69"/>
      <c r="D267" s="31"/>
      <c r="E267" s="91"/>
      <c r="F267" s="91"/>
      <c r="G267" s="91"/>
      <c r="H267" s="499"/>
      <c r="I267" s="75"/>
      <c r="J267" s="75"/>
      <c r="K267" s="109"/>
      <c r="L267" s="426"/>
    </row>
    <row r="268" spans="3:12" x14ac:dyDescent="0.25">
      <c r="C268" s="69"/>
      <c r="D268" s="31"/>
      <c r="E268" s="91"/>
      <c r="F268" s="91"/>
      <c r="G268" s="91"/>
      <c r="H268" s="499"/>
      <c r="I268" s="75"/>
      <c r="J268" s="75"/>
      <c r="K268" s="109"/>
      <c r="L268" s="426"/>
    </row>
    <row r="269" spans="3:12" ht="15.75" x14ac:dyDescent="0.25">
      <c r="C269" s="190" t="s">
        <v>1309</v>
      </c>
      <c r="D269" s="341" t="s">
        <v>1776</v>
      </c>
      <c r="E269" s="91"/>
      <c r="F269" s="91"/>
      <c r="G269" s="91"/>
      <c r="H269" s="499"/>
      <c r="I269" s="75"/>
      <c r="J269" s="75"/>
      <c r="K269" s="109"/>
      <c r="L269" s="426"/>
    </row>
    <row r="270" spans="3:12" ht="18.75" x14ac:dyDescent="0.25">
      <c r="C270" s="197" t="str">
        <f>IFERROR(VLOOKUP(D269,'1. Desarrollo e Innov. Curricu.'!$F:$G,2,FALSE),IFERROR(VLOOKUP(D269,'2. Investigación Científica'!$F:$G,2,FALSE),IFERROR(VLOOKUP(D269,'3. Vinculación Univ. Sociedad'!$F:$G,2,FALSE),IFERROR(VLOOKUP(D269,'4. Docencia y Profesorado Univ.'!$F:$G,2,FALSE),IFERROR(VLOOKUP(D269,'5. Estudiantes y Graduados'!$F:$G,2,FALSE),IFERROR(VLOOKUP(D269,'11. Gestion Administrativa'!$F:$G,2,FALSE),IFERROR(VLOOKUP(D269,'13. Gestión Académica'!$F:$G,2,FALSE),IFERROR(VLOOKUP(D269,'9. Asegura. de la Calid. y M'!$F:$G,2,FALSE),IFERROR(VLOOKUP(D269,'6. Gestión del Conocimiento'!$F:$G,2,FALSE),IFERROR(VLOOKUP(D269,'15. Gobernabilidad y Proceso...'!$F:$G,2,FALSE),IFERROR(VLOOKUP(D269,'12. Gestión del Talento Humano'!$F:$G,2,FALSE),IFERROR(VLOOKUP(D269,'14. Internacional... de la E.S.'!$F:$G,2,FALSE),IFERROR(VLOOKUP(D269,'10. Posgrado'!$F:$G,2,FALSE),IFERROR(VLOOKUP(D269,'17. Gestión TIC'!$F:$G,2,FALSE),IFERROR(VLOOKUP(D269,'16. Desa. del Sistema Educ.Sup.'!$F:$G,2,FALSE),IFERROR(VLOOKUP(D269,'8. Cultura de Inno. Insti...'!$F:$G,2,FALSE),VLOOKUP(D269,'7. Lo Esencial de la Reforma U.'!$F:$G,2,0)))))))))))))))))</f>
        <v>Telleres de discusión y presetacion de resultados de los proyectos de investigacion</v>
      </c>
      <c r="D270" s="31"/>
      <c r="E270" s="91"/>
      <c r="F270" s="91"/>
      <c r="G270" s="91"/>
      <c r="H270" s="499"/>
      <c r="I270" s="75"/>
      <c r="J270" s="75"/>
      <c r="K270" s="109"/>
      <c r="L270" s="426"/>
    </row>
    <row r="271" spans="3:12" ht="15.75" thickBot="1" x14ac:dyDescent="0.3">
      <c r="C271" s="69"/>
      <c r="D271" s="31"/>
      <c r="E271" s="91"/>
      <c r="F271" s="91"/>
      <c r="G271" s="91"/>
      <c r="H271" s="499"/>
      <c r="I271" s="75"/>
      <c r="J271" s="75"/>
      <c r="K271" s="109"/>
      <c r="L271" s="426"/>
    </row>
    <row r="272" spans="3:12" ht="30.75" thickBot="1" x14ac:dyDescent="0.3">
      <c r="C272" s="122" t="s">
        <v>1310</v>
      </c>
      <c r="D272" s="125" t="s">
        <v>1311</v>
      </c>
      <c r="E272" s="124" t="s">
        <v>99</v>
      </c>
      <c r="F272" s="124" t="s">
        <v>1312</v>
      </c>
      <c r="G272" s="123" t="s">
        <v>1313</v>
      </c>
      <c r="H272" s="129" t="s">
        <v>1314</v>
      </c>
      <c r="I272" s="124" t="s">
        <v>1315</v>
      </c>
      <c r="J272" s="124" t="s">
        <v>711</v>
      </c>
      <c r="K272" s="124" t="s">
        <v>1316</v>
      </c>
      <c r="L272" s="124" t="s">
        <v>1317</v>
      </c>
    </row>
    <row r="273" spans="3:12" ht="45" x14ac:dyDescent="0.25">
      <c r="C273" s="492" t="s">
        <v>1890</v>
      </c>
      <c r="D273" s="503"/>
      <c r="E273" s="305">
        <v>25</v>
      </c>
      <c r="F273" s="112">
        <v>40</v>
      </c>
      <c r="G273" s="306">
        <f t="shared" ref="G273:G274" si="27">E273*F273</f>
        <v>1000</v>
      </c>
      <c r="H273" s="516" t="s">
        <v>1953</v>
      </c>
      <c r="I273" s="113" t="s">
        <v>361</v>
      </c>
      <c r="J273" s="113" t="str">
        <f>VLOOKUP(I273,[2]Presupuesto!$B$11:$C$566,2,0)</f>
        <v>ALIMENTOS B EBIDAS PARA PERSONAS</v>
      </c>
      <c r="K273" s="307" t="s">
        <v>51</v>
      </c>
      <c r="L273" s="113" t="s">
        <v>731</v>
      </c>
    </row>
    <row r="274" spans="3:12" s="426" customFormat="1" ht="45" x14ac:dyDescent="0.25">
      <c r="C274" s="505" t="s">
        <v>1954</v>
      </c>
      <c r="D274" s="504"/>
      <c r="E274" s="154">
        <v>3</v>
      </c>
      <c r="F274" s="119">
        <v>25</v>
      </c>
      <c r="G274" s="94">
        <f t="shared" si="27"/>
        <v>75</v>
      </c>
      <c r="H274" s="517" t="s">
        <v>1953</v>
      </c>
      <c r="I274" s="95" t="s">
        <v>454</v>
      </c>
      <c r="J274" s="95" t="str">
        <f>VLOOKUP(I274,[2]Presupuesto!$B$11:$C$566,2,0)</f>
        <v>UTENCILIOS DE COCINA Y COMEDOR</v>
      </c>
      <c r="K274" s="205" t="s">
        <v>51</v>
      </c>
      <c r="L274" s="95" t="s">
        <v>731</v>
      </c>
    </row>
    <row r="275" spans="3:12" s="426" customFormat="1" ht="45" x14ac:dyDescent="0.25">
      <c r="C275" s="505" t="s">
        <v>1892</v>
      </c>
      <c r="D275" s="504"/>
      <c r="E275" s="154">
        <v>5</v>
      </c>
      <c r="F275" s="119">
        <v>1</v>
      </c>
      <c r="G275" s="94">
        <f>E275*F275</f>
        <v>5</v>
      </c>
      <c r="H275" s="517" t="s">
        <v>1953</v>
      </c>
      <c r="I275" s="95" t="s">
        <v>420</v>
      </c>
      <c r="J275" s="95" t="str">
        <f>VLOOKUP(I275,[2]Presupuesto!$B$11:$C$566,2,0)</f>
        <v>PRODUCTOS DE MATERIAL PLASTICO.</v>
      </c>
      <c r="K275" s="205" t="s">
        <v>51</v>
      </c>
      <c r="L275" s="95" t="s">
        <v>731</v>
      </c>
    </row>
    <row r="276" spans="3:12" s="426" customFormat="1" ht="45" x14ac:dyDescent="0.25">
      <c r="C276" s="505" t="s">
        <v>1961</v>
      </c>
      <c r="D276" s="504"/>
      <c r="E276" s="154">
        <v>1</v>
      </c>
      <c r="F276" s="119">
        <f>(30*12)+(30*2.11)+(15*25)+(3*25*1)</f>
        <v>873.3</v>
      </c>
      <c r="G276" s="94">
        <f t="shared" ref="G276:G286" si="28">E276*F276</f>
        <v>873.3</v>
      </c>
      <c r="H276" s="517" t="s">
        <v>1953</v>
      </c>
      <c r="I276" s="95" t="s">
        <v>382</v>
      </c>
      <c r="J276" s="95" t="str">
        <f>VLOOKUP(I276,[2]Presupuesto!$B$11:$C$566,2,0)</f>
        <v>PRODUCTOS DE ARTES GRAFICAS</v>
      </c>
      <c r="K276" s="205" t="s">
        <v>51</v>
      </c>
      <c r="L276" s="95" t="s">
        <v>731</v>
      </c>
    </row>
    <row r="277" spans="3:12" s="426" customFormat="1" ht="45" x14ac:dyDescent="0.25">
      <c r="C277" s="505" t="s">
        <v>1894</v>
      </c>
      <c r="D277" s="504"/>
      <c r="E277" s="154">
        <v>4</v>
      </c>
      <c r="F277" s="119">
        <v>9</v>
      </c>
      <c r="G277" s="94">
        <f t="shared" si="28"/>
        <v>36</v>
      </c>
      <c r="H277" s="517" t="s">
        <v>1953</v>
      </c>
      <c r="I277" s="95" t="s">
        <v>307</v>
      </c>
      <c r="J277" s="95" t="str">
        <f>VLOOKUP(I277,[2]Presupuesto!$B$11:$C$566,2,0)</f>
        <v>SERVICIOS DE IMPRENTA PUBLIC.Y REPRODUCCION</v>
      </c>
      <c r="K277" s="205" t="s">
        <v>51</v>
      </c>
      <c r="L277" s="95" t="s">
        <v>731</v>
      </c>
    </row>
    <row r="278" spans="3:12" s="426" customFormat="1" ht="45" x14ac:dyDescent="0.25">
      <c r="C278" s="505" t="s">
        <v>1956</v>
      </c>
      <c r="D278" s="504"/>
      <c r="E278" s="154">
        <v>1</v>
      </c>
      <c r="F278" s="119">
        <f>(4*5)+(25*1.2)</f>
        <v>50</v>
      </c>
      <c r="G278" s="94">
        <f t="shared" si="28"/>
        <v>50</v>
      </c>
      <c r="H278" s="517" t="s">
        <v>1953</v>
      </c>
      <c r="I278" s="95" t="s">
        <v>384</v>
      </c>
      <c r="J278" s="95" t="str">
        <f>VLOOKUP(I278,[2]Presupuesto!$B$11:$C$566,2,0)</f>
        <v>PRODUCTOS PAPEL Y CARTON</v>
      </c>
      <c r="K278" s="205" t="s">
        <v>51</v>
      </c>
      <c r="L278" s="95" t="s">
        <v>731</v>
      </c>
    </row>
    <row r="279" spans="3:12" s="426" customFormat="1" ht="45" x14ac:dyDescent="0.25">
      <c r="C279" s="505" t="s">
        <v>1896</v>
      </c>
      <c r="D279" s="504"/>
      <c r="E279" s="154">
        <v>1</v>
      </c>
      <c r="F279" s="119">
        <f>(3*25)+(3*25)+(5)</f>
        <v>155</v>
      </c>
      <c r="G279" s="94">
        <f t="shared" si="28"/>
        <v>155</v>
      </c>
      <c r="H279" s="517" t="s">
        <v>1953</v>
      </c>
      <c r="I279" s="95" t="s">
        <v>451</v>
      </c>
      <c r="J279" s="95" t="str">
        <f>VLOOKUP(I279,[2]Presupuesto!$B$11:$C$566,2,0)</f>
        <v>UTILES DE ESCRITORIO, OFICINA Y ENSE¥ANZA</v>
      </c>
      <c r="K279" s="205" t="s">
        <v>51</v>
      </c>
      <c r="L279" s="95" t="s">
        <v>731</v>
      </c>
    </row>
    <row r="280" spans="3:12" s="426" customFormat="1" ht="45" x14ac:dyDescent="0.25">
      <c r="C280" s="505" t="s">
        <v>1897</v>
      </c>
      <c r="D280" s="504"/>
      <c r="E280" s="154">
        <v>0</v>
      </c>
      <c r="F280" s="119">
        <v>3</v>
      </c>
      <c r="G280" s="94">
        <f t="shared" si="28"/>
        <v>0</v>
      </c>
      <c r="H280" s="517" t="s">
        <v>1953</v>
      </c>
      <c r="I280" s="95" t="s">
        <v>458</v>
      </c>
      <c r="J280" s="95" t="str">
        <f>VLOOKUP(I280,[2]Presupuesto!$B$11:$C$566,2,0)</f>
        <v>OTROS RESPUESTOS Y ACCESORIOS MENORES</v>
      </c>
      <c r="K280" s="205" t="s">
        <v>51</v>
      </c>
      <c r="L280" s="95" t="s">
        <v>731</v>
      </c>
    </row>
    <row r="281" spans="3:12" s="426" customFormat="1" ht="45" x14ac:dyDescent="0.25">
      <c r="C281" s="505" t="s">
        <v>1898</v>
      </c>
      <c r="D281" s="504"/>
      <c r="E281" s="154">
        <v>5</v>
      </c>
      <c r="F281" s="119">
        <v>3</v>
      </c>
      <c r="G281" s="94">
        <f t="shared" si="28"/>
        <v>15</v>
      </c>
      <c r="H281" s="517" t="s">
        <v>1953</v>
      </c>
      <c r="I281" s="95" t="s">
        <v>380</v>
      </c>
      <c r="J281" s="95" t="str">
        <f>VLOOKUP(I281,[2]Presupuesto!$B$11:$C$566,2,0)</f>
        <v>PAPEL DE ESCRITORIO</v>
      </c>
      <c r="K281" s="205" t="s">
        <v>51</v>
      </c>
      <c r="L281" s="95" t="s">
        <v>731</v>
      </c>
    </row>
    <row r="282" spans="3:12" s="426" customFormat="1" ht="45" x14ac:dyDescent="0.25">
      <c r="C282" s="505" t="s">
        <v>1899</v>
      </c>
      <c r="D282" s="504"/>
      <c r="E282" s="154">
        <v>1</v>
      </c>
      <c r="F282" s="119">
        <v>1625</v>
      </c>
      <c r="G282" s="94">
        <f t="shared" si="28"/>
        <v>1625</v>
      </c>
      <c r="H282" s="517" t="s">
        <v>1953</v>
      </c>
      <c r="I282" s="95" t="s">
        <v>268</v>
      </c>
      <c r="J282" s="95" t="str">
        <f>VLOOKUP(I282,[2]Presupuesto!$B$11:$C$566,2,0)</f>
        <v>OTROS ALQUILERES</v>
      </c>
      <c r="K282" s="205" t="s">
        <v>51</v>
      </c>
      <c r="L282" s="95" t="s">
        <v>731</v>
      </c>
    </row>
    <row r="283" spans="3:12" s="426" customFormat="1" ht="45" x14ac:dyDescent="0.25">
      <c r="C283" s="505" t="s">
        <v>1957</v>
      </c>
      <c r="D283" s="504"/>
      <c r="E283" s="154">
        <v>0</v>
      </c>
      <c r="F283" s="119">
        <f>135*22.7</f>
        <v>3064.5</v>
      </c>
      <c r="G283" s="94">
        <f t="shared" si="28"/>
        <v>0</v>
      </c>
      <c r="H283" s="517" t="s">
        <v>1953</v>
      </c>
      <c r="I283" s="95" t="s">
        <v>322</v>
      </c>
      <c r="J283" s="95" t="str">
        <f>VLOOKUP(I283,[2]Presupuesto!$B$11:$C$566,2,0)</f>
        <v>OTROS SERVICIOS COMERCIALES Y FINANCIEROS N.C.</v>
      </c>
      <c r="K283" s="205" t="s">
        <v>51</v>
      </c>
      <c r="L283" s="95" t="s">
        <v>731</v>
      </c>
    </row>
    <row r="284" spans="3:12" s="426" customFormat="1" ht="45" x14ac:dyDescent="0.25">
      <c r="C284" s="505" t="s">
        <v>1958</v>
      </c>
      <c r="D284" s="504"/>
      <c r="E284" s="154">
        <v>0</v>
      </c>
      <c r="F284" s="119">
        <f>1400*22.7</f>
        <v>31780</v>
      </c>
      <c r="G284" s="94">
        <f t="shared" si="28"/>
        <v>0</v>
      </c>
      <c r="H284" s="517" t="s">
        <v>1953</v>
      </c>
      <c r="I284" s="95" t="s">
        <v>298</v>
      </c>
      <c r="J284" s="95" t="str">
        <f>VLOOKUP(I284,[2]Presupuesto!$B$11:$C$566,2,0)</f>
        <v>OTROS SERVICIOS TECNICOS Y PROFESIONALES</v>
      </c>
      <c r="K284" s="205" t="s">
        <v>51</v>
      </c>
      <c r="L284" s="95" t="s">
        <v>731</v>
      </c>
    </row>
    <row r="285" spans="3:12" ht="45" x14ac:dyDescent="0.25">
      <c r="C285" s="493" t="s">
        <v>1959</v>
      </c>
      <c r="D285" s="504"/>
      <c r="E285" s="189">
        <v>0</v>
      </c>
      <c r="F285" s="97">
        <v>30000</v>
      </c>
      <c r="G285" s="94">
        <f t="shared" si="28"/>
        <v>0</v>
      </c>
      <c r="H285" s="517" t="s">
        <v>1953</v>
      </c>
      <c r="I285" s="95" t="s">
        <v>332</v>
      </c>
      <c r="J285" s="95" t="str">
        <f>VLOOKUP(I285,[2]Presupuesto!$B$11:$C$566,2,0)</f>
        <v>PASAJES AL EXTERIOR</v>
      </c>
      <c r="K285" s="95" t="s">
        <v>51</v>
      </c>
      <c r="L285" s="95" t="s">
        <v>731</v>
      </c>
    </row>
    <row r="286" spans="3:12" ht="45" x14ac:dyDescent="0.25">
      <c r="C286" s="493" t="s">
        <v>1269</v>
      </c>
      <c r="D286" s="504"/>
      <c r="E286" s="189">
        <v>0</v>
      </c>
      <c r="F286" s="97">
        <v>2250</v>
      </c>
      <c r="G286" s="94">
        <f t="shared" si="28"/>
        <v>0</v>
      </c>
      <c r="H286" s="517" t="s">
        <v>1953</v>
      </c>
      <c r="I286" s="95" t="s">
        <v>337</v>
      </c>
      <c r="J286" s="95" t="str">
        <f>VLOOKUP(I286,[2]Presupuesto!$B$11:$C$566,2,0)</f>
        <v>VIATICOS NACIONALES</v>
      </c>
      <c r="K286" s="95" t="s">
        <v>51</v>
      </c>
      <c r="L286" s="95" t="s">
        <v>731</v>
      </c>
    </row>
    <row r="287" spans="3:12" ht="45" x14ac:dyDescent="0.25">
      <c r="C287" s="493" t="s">
        <v>1273</v>
      </c>
      <c r="D287" s="504"/>
      <c r="E287" s="147">
        <v>0.75</v>
      </c>
      <c r="F287" s="115">
        <v>2000</v>
      </c>
      <c r="G287" s="94">
        <f>E287*F287</f>
        <v>1500</v>
      </c>
      <c r="H287" s="517" t="s">
        <v>1953</v>
      </c>
      <c r="I287" s="300" t="s">
        <v>337</v>
      </c>
      <c r="J287" s="95" t="str">
        <f>VLOOKUP(I287,[2]Presupuesto!$B$11:$C$566,2,0)</f>
        <v>VIATICOS NACIONALES</v>
      </c>
      <c r="K287" s="95" t="s">
        <v>51</v>
      </c>
      <c r="L287" s="95" t="s">
        <v>731</v>
      </c>
    </row>
    <row r="288" spans="3:12" ht="45" x14ac:dyDescent="0.25">
      <c r="C288" s="493" t="s">
        <v>1281</v>
      </c>
      <c r="D288" s="504"/>
      <c r="E288" s="147">
        <v>0.75</v>
      </c>
      <c r="F288" s="115">
        <v>1200</v>
      </c>
      <c r="G288" s="94">
        <f>E288*F288</f>
        <v>900</v>
      </c>
      <c r="H288" s="517" t="s">
        <v>1953</v>
      </c>
      <c r="I288" s="95" t="s">
        <v>337</v>
      </c>
      <c r="J288" s="95" t="str">
        <f>VLOOKUP(I288,[2]Presupuesto!$B$11:$C$566,2,0)</f>
        <v>VIATICOS NACIONALES</v>
      </c>
      <c r="K288" s="95" t="s">
        <v>51</v>
      </c>
      <c r="L288" s="95" t="s">
        <v>731</v>
      </c>
    </row>
    <row r="289" spans="3:12" ht="45" x14ac:dyDescent="0.25">
      <c r="C289" s="493" t="s">
        <v>1960</v>
      </c>
      <c r="D289" s="504"/>
      <c r="E289" s="189">
        <v>1</v>
      </c>
      <c r="F289" s="97">
        <v>700</v>
      </c>
      <c r="G289" s="94">
        <f t="shared" ref="G289" si="29">E289*F289</f>
        <v>700</v>
      </c>
      <c r="H289" s="517" t="s">
        <v>1953</v>
      </c>
      <c r="I289" s="95" t="s">
        <v>413</v>
      </c>
      <c r="J289" s="95" t="str">
        <f>VLOOKUP(I289,[2]Presupuesto!$B$11:$C$566,2,0)</f>
        <v>GASOLINA</v>
      </c>
      <c r="K289" s="95" t="s">
        <v>51</v>
      </c>
      <c r="L289" s="95" t="s">
        <v>731</v>
      </c>
    </row>
    <row r="290" spans="3:12" x14ac:dyDescent="0.25">
      <c r="C290" s="493" t="s">
        <v>1319</v>
      </c>
      <c r="D290" s="504"/>
      <c r="E290" s="189">
        <f>D273/12</f>
        <v>0</v>
      </c>
      <c r="F290" s="97">
        <v>36</v>
      </c>
      <c r="G290" s="94">
        <f t="shared" ref="G290:G292" si="30">E290*F290</f>
        <v>0</v>
      </c>
      <c r="H290" s="495"/>
      <c r="I290" s="95" t="s">
        <v>451</v>
      </c>
      <c r="J290" s="95" t="str">
        <f>VLOOKUP(I290,Presupuesto!$B$11:$C$566,2,0)</f>
        <v>UTILES DE ESCRITORIO, OFICINA Y ENSE¥ANZA</v>
      </c>
      <c r="K290" s="95" t="str">
        <f>$K$273</f>
        <v>Investigación Científica</v>
      </c>
      <c r="L290" s="95" t="s">
        <v>720</v>
      </c>
    </row>
    <row r="291" spans="3:12" x14ac:dyDescent="0.25">
      <c r="C291" s="493" t="s">
        <v>1320</v>
      </c>
      <c r="D291" s="504"/>
      <c r="E291" s="189">
        <f>D273/12</f>
        <v>0</v>
      </c>
      <c r="F291" s="97">
        <v>80</v>
      </c>
      <c r="G291" s="94">
        <f t="shared" si="30"/>
        <v>0</v>
      </c>
      <c r="H291" s="495"/>
      <c r="I291" s="95" t="s">
        <v>451</v>
      </c>
      <c r="J291" s="95" t="str">
        <f>VLOOKUP(I291,Presupuesto!$B$11:$C$566,2,0)</f>
        <v>UTILES DE ESCRITORIO, OFICINA Y ENSE¥ANZA</v>
      </c>
      <c r="K291" s="95" t="str">
        <f>$K$273</f>
        <v>Investigación Científica</v>
      </c>
      <c r="L291" s="95" t="s">
        <v>720</v>
      </c>
    </row>
    <row r="292" spans="3:12" x14ac:dyDescent="0.25">
      <c r="C292" s="507" t="s">
        <v>1321</v>
      </c>
      <c r="D292" s="504"/>
      <c r="E292" s="199">
        <v>0</v>
      </c>
      <c r="F292" s="116">
        <v>25</v>
      </c>
      <c r="G292" s="94">
        <f t="shared" si="30"/>
        <v>0</v>
      </c>
      <c r="H292" s="495"/>
      <c r="I292" s="95" t="s">
        <v>451</v>
      </c>
      <c r="J292" s="95" t="str">
        <f>VLOOKUP(I292,Presupuesto!$B$11:$C$566,2,0)</f>
        <v>UTILES DE ESCRITORIO, OFICINA Y ENSE¥ANZA</v>
      </c>
      <c r="K292" s="95" t="str">
        <f>$K$273</f>
        <v>Investigación Científica</v>
      </c>
      <c r="L292" s="95" t="s">
        <v>720</v>
      </c>
    </row>
    <row r="293" spans="3:12" ht="15.75" thickBot="1" x14ac:dyDescent="0.3">
      <c r="C293" s="203" t="s">
        <v>1275</v>
      </c>
      <c r="D293" s="204">
        <v>0</v>
      </c>
      <c r="E293" s="308">
        <v>0</v>
      </c>
      <c r="F293" s="101">
        <f>HLOOKUP(C293,$AH$2:$BU$3,2,0)</f>
        <v>1150</v>
      </c>
      <c r="G293" s="102">
        <f>D293*E293*F293</f>
        <v>0</v>
      </c>
      <c r="H293" s="501"/>
      <c r="I293" s="309" t="s">
        <v>335</v>
      </c>
      <c r="J293" s="103" t="str">
        <f>VLOOKUP(I293,Presupuesto!$B$11:$C$566,2,0)</f>
        <v>VIATICOS (26200-00)</v>
      </c>
      <c r="K293" s="310" t="str">
        <f>$K$273</f>
        <v>Investigación Científica</v>
      </c>
      <c r="L293" s="310" t="s">
        <v>720</v>
      </c>
    </row>
    <row r="294" spans="3:12" x14ac:dyDescent="0.25">
      <c r="C294" s="91"/>
      <c r="D294" s="426"/>
      <c r="E294" s="109"/>
      <c r="F294" s="109"/>
      <c r="G294" s="109"/>
      <c r="H294" s="502"/>
      <c r="I294" s="109"/>
      <c r="J294" s="109"/>
      <c r="K294" s="109"/>
      <c r="L294" s="426"/>
    </row>
    <row r="295" spans="3:12" x14ac:dyDescent="0.25">
      <c r="C295" s="426"/>
      <c r="D295" s="426"/>
      <c r="E295" s="426"/>
      <c r="F295" s="426"/>
      <c r="G295" s="426"/>
      <c r="I295" s="426"/>
      <c r="J295" s="426"/>
      <c r="K295" s="426"/>
      <c r="L295" s="426"/>
    </row>
    <row r="296" spans="3:12" s="426" customFormat="1" x14ac:dyDescent="0.25">
      <c r="H296" s="497"/>
    </row>
    <row r="297" spans="3:12" s="426" customFormat="1" x14ac:dyDescent="0.25">
      <c r="C297" s="89" t="s">
        <v>1489</v>
      </c>
      <c r="H297" s="497"/>
    </row>
    <row r="298" spans="3:12" s="426" customFormat="1" x14ac:dyDescent="0.25">
      <c r="H298" s="497"/>
    </row>
    <row r="299" spans="3:12" s="426" customFormat="1" x14ac:dyDescent="0.25">
      <c r="H299" s="497"/>
    </row>
    <row r="300" spans="3:12" s="426" customFormat="1" ht="15.75" thickBot="1" x14ac:dyDescent="0.3">
      <c r="H300" s="497"/>
    </row>
    <row r="301" spans="3:12" ht="15.75" thickBot="1" x14ac:dyDescent="0.3">
      <c r="C301" s="29" t="s">
        <v>1308</v>
      </c>
      <c r="D301" s="30">
        <f>SUM(G308:G322)</f>
        <v>0</v>
      </c>
      <c r="E301" s="91"/>
      <c r="F301" s="91"/>
      <c r="G301" s="91"/>
      <c r="H301" s="499"/>
      <c r="I301" s="75"/>
      <c r="J301" s="75"/>
      <c r="K301" s="109"/>
      <c r="L301" s="426"/>
    </row>
    <row r="302" spans="3:12" x14ac:dyDescent="0.25">
      <c r="C302" s="69"/>
      <c r="D302" s="31"/>
      <c r="E302" s="91"/>
      <c r="F302" s="91"/>
      <c r="G302" s="91"/>
      <c r="H302" s="499"/>
      <c r="I302" s="75"/>
      <c r="J302" s="75"/>
      <c r="K302" s="109"/>
      <c r="L302" s="426"/>
    </row>
    <row r="303" spans="3:12" x14ac:dyDescent="0.25">
      <c r="C303" s="69"/>
      <c r="D303" s="31"/>
      <c r="E303" s="91"/>
      <c r="F303" s="91"/>
      <c r="G303" s="91"/>
      <c r="H303" s="499"/>
      <c r="I303" s="75"/>
      <c r="J303" s="75"/>
      <c r="K303" s="109"/>
      <c r="L303" s="426"/>
    </row>
    <row r="304" spans="3:12" ht="15.75" x14ac:dyDescent="0.25">
      <c r="C304" s="190" t="s">
        <v>1309</v>
      </c>
      <c r="D304" s="341" t="s">
        <v>1793</v>
      </c>
      <c r="E304" s="91"/>
      <c r="F304" s="91"/>
      <c r="G304" s="91"/>
      <c r="H304" s="499"/>
      <c r="I304" s="75"/>
      <c r="J304" s="75"/>
      <c r="K304" s="109"/>
      <c r="L304" s="426"/>
    </row>
    <row r="305" spans="3:12" ht="18.75" x14ac:dyDescent="0.25">
      <c r="C305" s="197" t="str">
        <f>IFERROR(VLOOKUP(D304,'1. Desarrollo e Innov. Curricu.'!$F:$G,2,FALSE),IFERROR(VLOOKUP(D304,'2. Investigación Científica'!$F:$G,2,FALSE),IFERROR(VLOOKUP(D304,'3. Vinculación Univ. Sociedad'!$F:$G,2,FALSE),IFERROR(VLOOKUP(D304,'4. Docencia y Profesorado Univ.'!$F:$G,2,FALSE),IFERROR(VLOOKUP(D304,'5. Estudiantes y Graduados'!$F:$G,2,FALSE),IFERROR(VLOOKUP(D304,'11. Gestion Administrativa'!$F:$G,2,FALSE),IFERROR(VLOOKUP(D304,'13. Gestión Académica'!$F:$G,2,FALSE),IFERROR(VLOOKUP(D304,'9. Asegura. de la Calid. y M'!$F:$G,2,FALSE),IFERROR(VLOOKUP(D304,'6. Gestión del Conocimiento'!$F:$G,2,FALSE),IFERROR(VLOOKUP(D304,'15. Gobernabilidad y Proceso...'!$F:$G,2,FALSE),IFERROR(VLOOKUP(D304,'12. Gestión del Talento Humano'!$F:$G,2,FALSE),IFERROR(VLOOKUP(D304,'14. Internacional... de la E.S.'!$F:$G,2,FALSE),IFERROR(VLOOKUP(D304,'10. Posgrado'!$F:$G,2,FALSE),IFERROR(VLOOKUP(D304,'17. Gestión TIC'!$F:$G,2,FALSE),IFERROR(VLOOKUP(D304,'16. Desa. del Sistema Educ.Sup.'!$F:$G,2,FALSE),IFERROR(VLOOKUP(D304,'8. Cultura de Inno. Insti...'!$F:$G,2,FALSE),VLOOKUP(D304,'7. Lo Esencial de la Reforma U.'!$F:$G,2,0)))))))))))))))))</f>
        <v>Desarrollo de talleres de incorporación de la visión estratégica y plan de acción de las ciencias sociales en Honduras para el siglo XXI, en las diferentes instituciones</v>
      </c>
      <c r="D305" s="31"/>
      <c r="E305" s="91"/>
      <c r="F305" s="91"/>
      <c r="G305" s="91"/>
      <c r="H305" s="499"/>
      <c r="I305" s="75"/>
      <c r="J305" s="75"/>
      <c r="K305" s="109"/>
      <c r="L305" s="426"/>
    </row>
    <row r="306" spans="3:12" ht="15.75" thickBot="1" x14ac:dyDescent="0.3">
      <c r="C306" s="69"/>
      <c r="D306" s="31"/>
      <c r="E306" s="91"/>
      <c r="F306" s="91"/>
      <c r="G306" s="91"/>
      <c r="H306" s="499"/>
      <c r="I306" s="75"/>
      <c r="J306" s="75"/>
      <c r="K306" s="109"/>
      <c r="L306" s="426"/>
    </row>
    <row r="307" spans="3:12" ht="30.75" thickBot="1" x14ac:dyDescent="0.3">
      <c r="C307" s="122" t="s">
        <v>1310</v>
      </c>
      <c r="D307" s="125" t="s">
        <v>1311</v>
      </c>
      <c r="E307" s="124" t="s">
        <v>99</v>
      </c>
      <c r="F307" s="124" t="s">
        <v>1312</v>
      </c>
      <c r="G307" s="123" t="s">
        <v>1313</v>
      </c>
      <c r="H307" s="129" t="s">
        <v>1314</v>
      </c>
      <c r="I307" s="124" t="s">
        <v>1315</v>
      </c>
      <c r="J307" s="124" t="s">
        <v>711</v>
      </c>
      <c r="K307" s="124" t="s">
        <v>1316</v>
      </c>
      <c r="L307" s="124" t="s">
        <v>1317</v>
      </c>
    </row>
    <row r="308" spans="3:12" ht="45" x14ac:dyDescent="0.25">
      <c r="C308" s="304" t="s">
        <v>1318</v>
      </c>
      <c r="D308" s="548"/>
      <c r="E308" s="305"/>
      <c r="F308" s="112">
        <v>30000</v>
      </c>
      <c r="G308" s="306">
        <f t="shared" ref="G308:G321" si="31">E308*F308</f>
        <v>0</v>
      </c>
      <c r="H308" s="500" t="s">
        <v>712</v>
      </c>
      <c r="I308" s="113"/>
      <c r="J308" s="113" t="e">
        <f>VLOOKUP(I308,Presupuesto!$B$11:$C$566,2,0)</f>
        <v>#N/A</v>
      </c>
      <c r="K308" s="307" t="s">
        <v>63</v>
      </c>
      <c r="L308" s="113" t="s">
        <v>725</v>
      </c>
    </row>
    <row r="309" spans="3:12" s="426" customFormat="1" ht="45" x14ac:dyDescent="0.25">
      <c r="C309" s="92" t="s">
        <v>1963</v>
      </c>
      <c r="D309" s="549"/>
      <c r="E309" s="154"/>
      <c r="F309" s="119">
        <v>70</v>
      </c>
      <c r="G309" s="94">
        <f t="shared" si="31"/>
        <v>0</v>
      </c>
      <c r="H309" s="495" t="s">
        <v>712</v>
      </c>
      <c r="I309" s="95" t="s">
        <v>361</v>
      </c>
      <c r="J309" s="95" t="str">
        <f>VLOOKUP(I309,Presupuesto!$B$11:$C$566,2,0)</f>
        <v>ALIMENTOS B EBIDAS PARA PERSONAS</v>
      </c>
      <c r="K309" s="205" t="s">
        <v>63</v>
      </c>
      <c r="L309" s="95" t="s">
        <v>725</v>
      </c>
    </row>
    <row r="310" spans="3:12" s="426" customFormat="1" ht="45" x14ac:dyDescent="0.25">
      <c r="C310" s="92" t="s">
        <v>1964</v>
      </c>
      <c r="D310" s="549"/>
      <c r="E310" s="154"/>
      <c r="F310" s="119">
        <v>250</v>
      </c>
      <c r="G310" s="94">
        <f t="shared" si="31"/>
        <v>0</v>
      </c>
      <c r="H310" s="495" t="s">
        <v>712</v>
      </c>
      <c r="I310" s="95" t="s">
        <v>303</v>
      </c>
      <c r="J310" s="95" t="str">
        <f>VLOOKUP(I310,Presupuesto!$B$11:$C$566,2,0)</f>
        <v>SERVICIO DE TRANSPORTE EVENTUALES</v>
      </c>
      <c r="K310" s="205" t="s">
        <v>63</v>
      </c>
      <c r="L310" s="95" t="s">
        <v>725</v>
      </c>
    </row>
    <row r="311" spans="3:12" s="426" customFormat="1" ht="45" x14ac:dyDescent="0.25">
      <c r="C311" s="92" t="s">
        <v>1934</v>
      </c>
      <c r="D311" s="549"/>
      <c r="E311" s="154"/>
      <c r="F311" s="119">
        <v>1300</v>
      </c>
      <c r="G311" s="94">
        <f t="shared" si="31"/>
        <v>0</v>
      </c>
      <c r="H311" s="495" t="s">
        <v>712</v>
      </c>
      <c r="I311" s="95" t="s">
        <v>268</v>
      </c>
      <c r="J311" s="95" t="str">
        <f>VLOOKUP(I311,Presupuesto!$B$11:$C$566,2,0)</f>
        <v>OTROS ALQUILERES</v>
      </c>
      <c r="K311" s="205" t="s">
        <v>63</v>
      </c>
      <c r="L311" s="95" t="s">
        <v>725</v>
      </c>
    </row>
    <row r="312" spans="3:12" s="426" customFormat="1" ht="45" x14ac:dyDescent="0.25">
      <c r="C312" s="92" t="s">
        <v>1897</v>
      </c>
      <c r="D312" s="549"/>
      <c r="E312" s="154"/>
      <c r="F312" s="119">
        <v>6</v>
      </c>
      <c r="G312" s="94">
        <f t="shared" si="31"/>
        <v>0</v>
      </c>
      <c r="H312" s="495" t="s">
        <v>712</v>
      </c>
      <c r="I312" s="95" t="s">
        <v>458</v>
      </c>
      <c r="J312" s="95" t="str">
        <f>VLOOKUP(I312,Presupuesto!$B$11:$C$566,2,0)</f>
        <v>OTROS RESPUESTOS Y ACCESORIOS MENORES</v>
      </c>
      <c r="K312" s="205" t="s">
        <v>63</v>
      </c>
      <c r="L312" s="95" t="s">
        <v>725</v>
      </c>
    </row>
    <row r="313" spans="3:12" s="426" customFormat="1" ht="45" x14ac:dyDescent="0.25">
      <c r="C313" s="92" t="s">
        <v>1965</v>
      </c>
      <c r="D313" s="549"/>
      <c r="E313" s="154"/>
      <c r="F313" s="119">
        <v>1</v>
      </c>
      <c r="G313" s="94">
        <f t="shared" si="31"/>
        <v>0</v>
      </c>
      <c r="H313" s="495" t="s">
        <v>712</v>
      </c>
      <c r="I313" s="95" t="s">
        <v>384</v>
      </c>
      <c r="J313" s="95" t="str">
        <f>VLOOKUP(I313,Presupuesto!$B$11:$C$566,2,0)</f>
        <v>PRODUCTOS PAPEL Y CARTON</v>
      </c>
      <c r="K313" s="205" t="s">
        <v>63</v>
      </c>
      <c r="L313" s="95" t="s">
        <v>725</v>
      </c>
    </row>
    <row r="314" spans="3:12" ht="45" x14ac:dyDescent="0.25">
      <c r="C314" s="96" t="s">
        <v>1966</v>
      </c>
      <c r="D314" s="549"/>
      <c r="E314" s="189"/>
      <c r="F314" s="97">
        <f>+(12*360)+(360*2.2)</f>
        <v>5112</v>
      </c>
      <c r="G314" s="94">
        <f t="shared" si="31"/>
        <v>0</v>
      </c>
      <c r="H314" s="495" t="s">
        <v>712</v>
      </c>
      <c r="I314" s="95" t="s">
        <v>382</v>
      </c>
      <c r="J314" s="95" t="str">
        <f>VLOOKUP(I314,Presupuesto!$B$11:$C$566,2,0)</f>
        <v>PRODUCTOS DE ARTES GRAFICAS</v>
      </c>
      <c r="K314" s="95" t="s">
        <v>63</v>
      </c>
      <c r="L314" s="95" t="s">
        <v>725</v>
      </c>
    </row>
    <row r="315" spans="3:12" ht="45" x14ac:dyDescent="0.25">
      <c r="C315" s="96" t="s">
        <v>1937</v>
      </c>
      <c r="D315" s="549"/>
      <c r="E315" s="189"/>
      <c r="F315" s="97">
        <v>3</v>
      </c>
      <c r="G315" s="94">
        <f t="shared" si="31"/>
        <v>0</v>
      </c>
      <c r="H315" s="495" t="s">
        <v>712</v>
      </c>
      <c r="I315" s="95" t="s">
        <v>451</v>
      </c>
      <c r="J315" s="95" t="str">
        <f>VLOOKUP(I315,Presupuesto!$B$11:$C$566,2,0)</f>
        <v>UTILES DE ESCRITORIO, OFICINA Y ENSE¥ANZA</v>
      </c>
      <c r="K315" s="95" t="s">
        <v>63</v>
      </c>
      <c r="L315" s="95" t="s">
        <v>725</v>
      </c>
    </row>
    <row r="316" spans="3:12" ht="45" x14ac:dyDescent="0.25">
      <c r="C316" s="96" t="s">
        <v>1967</v>
      </c>
      <c r="D316" s="549"/>
      <c r="E316" s="147"/>
      <c r="F316" s="115">
        <v>4</v>
      </c>
      <c r="G316" s="94">
        <f>E316*F316</f>
        <v>0</v>
      </c>
      <c r="H316" s="495" t="s">
        <v>712</v>
      </c>
      <c r="I316" s="300" t="s">
        <v>307</v>
      </c>
      <c r="J316" s="95" t="str">
        <f>VLOOKUP(I316,Presupuesto!$B$11:$C$566,2,0)</f>
        <v>SERVICIOS DE IMPRENTA PUBLIC.Y REPRODUCCION</v>
      </c>
      <c r="K316" s="95" t="s">
        <v>63</v>
      </c>
      <c r="L316" s="95" t="s">
        <v>725</v>
      </c>
    </row>
    <row r="317" spans="3:12" ht="45" x14ac:dyDescent="0.25">
      <c r="C317" s="96" t="s">
        <v>1968</v>
      </c>
      <c r="D317" s="549"/>
      <c r="E317" s="147"/>
      <c r="F317" s="115">
        <v>4</v>
      </c>
      <c r="G317" s="94">
        <f t="shared" si="31"/>
        <v>0</v>
      </c>
      <c r="H317" s="495" t="s">
        <v>712</v>
      </c>
      <c r="I317" s="95" t="s">
        <v>384</v>
      </c>
      <c r="J317" s="95" t="str">
        <f>VLOOKUP(I317,Presupuesto!$B$11:$C$566,2,0)</f>
        <v>PRODUCTOS PAPEL Y CARTON</v>
      </c>
      <c r="K317" s="95" t="s">
        <v>63</v>
      </c>
      <c r="L317" s="95" t="s">
        <v>725</v>
      </c>
    </row>
    <row r="318" spans="3:12" ht="45" x14ac:dyDescent="0.25">
      <c r="C318" s="96" t="s">
        <v>1270</v>
      </c>
      <c r="D318" s="549"/>
      <c r="E318" s="189"/>
      <c r="F318" s="97">
        <v>2250</v>
      </c>
      <c r="G318" s="94">
        <f t="shared" si="31"/>
        <v>0</v>
      </c>
      <c r="H318" s="495" t="s">
        <v>712</v>
      </c>
      <c r="I318" s="95" t="s">
        <v>337</v>
      </c>
      <c r="J318" s="95" t="str">
        <f>VLOOKUP(I318,Presupuesto!$B$11:$C$566,2,0)</f>
        <v>VIATICOS NACIONALES</v>
      </c>
      <c r="K318" s="95" t="s">
        <v>63</v>
      </c>
      <c r="L318" s="95" t="s">
        <v>725</v>
      </c>
    </row>
    <row r="319" spans="3:12" ht="45" x14ac:dyDescent="0.25">
      <c r="C319" s="96" t="s">
        <v>1273</v>
      </c>
      <c r="D319" s="549"/>
      <c r="E319" s="189"/>
      <c r="F319" s="97">
        <v>2000</v>
      </c>
      <c r="G319" s="94">
        <f t="shared" si="31"/>
        <v>0</v>
      </c>
      <c r="H319" s="495" t="s">
        <v>712</v>
      </c>
      <c r="I319" s="95" t="s">
        <v>337</v>
      </c>
      <c r="J319" s="95" t="str">
        <f>VLOOKUP(I319,Presupuesto!$B$11:$C$566,2,0)</f>
        <v>VIATICOS NACIONALES</v>
      </c>
      <c r="K319" s="95" t="s">
        <v>63</v>
      </c>
      <c r="L319" s="95" t="s">
        <v>725</v>
      </c>
    </row>
    <row r="320" spans="3:12" ht="45" x14ac:dyDescent="0.25">
      <c r="C320" s="96" t="s">
        <v>1281</v>
      </c>
      <c r="D320" s="549"/>
      <c r="E320" s="189"/>
      <c r="F320" s="97">
        <v>1200</v>
      </c>
      <c r="G320" s="94">
        <f t="shared" si="31"/>
        <v>0</v>
      </c>
      <c r="H320" s="495" t="s">
        <v>712</v>
      </c>
      <c r="I320" s="95" t="s">
        <v>337</v>
      </c>
      <c r="J320" s="95" t="str">
        <f>VLOOKUP(I320,Presupuesto!$B$11:$C$566,2,0)</f>
        <v>VIATICOS NACIONALES</v>
      </c>
      <c r="K320" s="95" t="s">
        <v>63</v>
      </c>
      <c r="L320" s="95" t="s">
        <v>725</v>
      </c>
    </row>
    <row r="321" spans="3:12" ht="45" x14ac:dyDescent="0.25">
      <c r="C321" s="106" t="s">
        <v>1960</v>
      </c>
      <c r="D321" s="549"/>
      <c r="E321" s="199"/>
      <c r="F321" s="116">
        <v>700</v>
      </c>
      <c r="G321" s="94">
        <f t="shared" si="31"/>
        <v>0</v>
      </c>
      <c r="H321" s="495" t="s">
        <v>712</v>
      </c>
      <c r="I321" s="95" t="s">
        <v>413</v>
      </c>
      <c r="J321" s="95" t="str">
        <f>VLOOKUP(I321,Presupuesto!$B$11:$C$566,2,0)</f>
        <v>GASOLINA</v>
      </c>
      <c r="K321" s="95" t="s">
        <v>63</v>
      </c>
      <c r="L321" s="95" t="s">
        <v>725</v>
      </c>
    </row>
    <row r="322" spans="3:12" ht="15.75" thickBot="1" x14ac:dyDescent="0.3">
      <c r="C322" s="203" t="s">
        <v>1275</v>
      </c>
      <c r="D322" s="204">
        <v>0</v>
      </c>
      <c r="E322" s="308">
        <v>0</v>
      </c>
      <c r="F322" s="101">
        <f>HLOOKUP(C322,$AH$2:$BU$3,2,0)</f>
        <v>1150</v>
      </c>
      <c r="G322" s="102">
        <f>D322*E322*F322</f>
        <v>0</v>
      </c>
      <c r="H322" s="501"/>
      <c r="I322" s="309" t="s">
        <v>335</v>
      </c>
      <c r="J322" s="103" t="str">
        <f>VLOOKUP(I322,Presupuesto!$B$11:$C$566,2,0)</f>
        <v>VIATICOS (26200-00)</v>
      </c>
      <c r="K322" s="310" t="str">
        <f t="shared" ref="K322" si="32">$K$308</f>
        <v>Gestión del Conocimiento</v>
      </c>
      <c r="L322" s="95" t="s">
        <v>725</v>
      </c>
    </row>
    <row r="324" spans="3:12" ht="15.75" thickBot="1" x14ac:dyDescent="0.3">
      <c r="C324" s="426"/>
      <c r="D324" s="426"/>
      <c r="E324" s="426"/>
      <c r="F324" s="426"/>
      <c r="G324" s="426"/>
      <c r="I324" s="426"/>
      <c r="J324" s="426"/>
      <c r="K324" s="426"/>
      <c r="L324" s="426"/>
    </row>
    <row r="325" spans="3:12" ht="15.75" thickBot="1" x14ac:dyDescent="0.3">
      <c r="C325" s="29" t="s">
        <v>1308</v>
      </c>
      <c r="D325" s="30">
        <f>SUM(G332:G341)</f>
        <v>2016</v>
      </c>
      <c r="E325" s="91"/>
      <c r="F325" s="91"/>
      <c r="G325" s="91"/>
      <c r="H325" s="499"/>
      <c r="I325" s="75"/>
      <c r="J325" s="75"/>
      <c r="K325" s="109"/>
      <c r="L325" s="426"/>
    </row>
    <row r="326" spans="3:12" x14ac:dyDescent="0.25">
      <c r="C326" s="69"/>
      <c r="D326" s="31"/>
      <c r="E326" s="91"/>
      <c r="F326" s="91"/>
      <c r="G326" s="91"/>
      <c r="H326" s="499"/>
      <c r="I326" s="75"/>
      <c r="J326" s="75"/>
      <c r="K326" s="109"/>
      <c r="L326" s="426"/>
    </row>
    <row r="327" spans="3:12" x14ac:dyDescent="0.25">
      <c r="C327" s="69"/>
      <c r="D327" s="31"/>
      <c r="E327" s="91"/>
      <c r="F327" s="91"/>
      <c r="G327" s="91"/>
      <c r="H327" s="499"/>
      <c r="I327" s="75"/>
      <c r="J327" s="75"/>
      <c r="K327" s="109"/>
      <c r="L327" s="426"/>
    </row>
    <row r="328" spans="3:12" ht="15.75" x14ac:dyDescent="0.25">
      <c r="C328" s="190" t="s">
        <v>1309</v>
      </c>
      <c r="D328" s="341" t="s">
        <v>1795</v>
      </c>
      <c r="E328" s="91"/>
      <c r="F328" s="91"/>
      <c r="G328" s="91"/>
      <c r="H328" s="499"/>
      <c r="I328" s="75"/>
      <c r="J328" s="75"/>
      <c r="K328" s="109"/>
      <c r="L328" s="426"/>
    </row>
    <row r="329" spans="3:12" ht="18.75" x14ac:dyDescent="0.25">
      <c r="C329" s="197" t="str">
        <f>IFERROR(VLOOKUP(D328,'1. Desarrollo e Innov. Curricu.'!$F:$G,2,FALSE),IFERROR(VLOOKUP(D328,'2. Investigación Científica'!$F:$G,2,FALSE),IFERROR(VLOOKUP(D328,'3. Vinculación Univ. Sociedad'!$F:$G,2,FALSE),IFERROR(VLOOKUP(D328,'4. Docencia y Profesorado Univ.'!$F:$G,2,FALSE),IFERROR(VLOOKUP(D328,'5. Estudiantes y Graduados'!$F:$G,2,FALSE),IFERROR(VLOOKUP(D328,'11. Gestion Administrativa'!$F:$G,2,FALSE),IFERROR(VLOOKUP(D328,'13. Gestión Académica'!$F:$G,2,FALSE),IFERROR(VLOOKUP(D328,'9. Asegura. de la Calid. y M'!$F:$G,2,FALSE),IFERROR(VLOOKUP(D328,'6. Gestión del Conocimiento'!$F:$G,2,FALSE),IFERROR(VLOOKUP(D328,'15. Gobernabilidad y Proceso...'!$F:$G,2,FALSE),IFERROR(VLOOKUP(D328,'12. Gestión del Talento Humano'!$F:$G,2,FALSE),IFERROR(VLOOKUP(D328,'14. Internacional... de la E.S.'!$F:$G,2,FALSE),IFERROR(VLOOKUP(D328,'10. Posgrado'!$F:$G,2,FALSE),IFERROR(VLOOKUP(D328,'17. Gestión TIC'!$F:$G,2,FALSE),IFERROR(VLOOKUP(D328,'16. Desa. del Sistema Educ.Sup.'!$F:$G,2,FALSE),IFERROR(VLOOKUP(D328,'8. Cultura de Inno. Insti...'!$F:$G,2,FALSE),VLOOKUP(D328,'7. Lo Esencial de la Reforma U.'!$F:$G,2,0)))))))))))))))))</f>
        <v>Desarrollo de las conferencias en temas de las ciencias sociales. (Centros Regionales)</v>
      </c>
      <c r="D329" s="31"/>
      <c r="E329" s="91"/>
      <c r="F329" s="91"/>
      <c r="G329" s="91"/>
      <c r="H329" s="499"/>
      <c r="I329" s="75"/>
      <c r="J329" s="75"/>
      <c r="K329" s="109"/>
      <c r="L329" s="426"/>
    </row>
    <row r="330" spans="3:12" ht="15.75" thickBot="1" x14ac:dyDescent="0.3">
      <c r="C330" s="69"/>
      <c r="D330" s="31"/>
      <c r="E330" s="91"/>
      <c r="F330" s="91"/>
      <c r="G330" s="91"/>
      <c r="H330" s="499"/>
      <c r="I330" s="75"/>
      <c r="J330" s="75"/>
      <c r="K330" s="109"/>
      <c r="L330" s="426"/>
    </row>
    <row r="331" spans="3:12" ht="30.75" thickBot="1" x14ac:dyDescent="0.3">
      <c r="C331" s="122" t="s">
        <v>1310</v>
      </c>
      <c r="D331" s="125" t="s">
        <v>1311</v>
      </c>
      <c r="E331" s="124" t="s">
        <v>99</v>
      </c>
      <c r="F331" s="124" t="s">
        <v>1312</v>
      </c>
      <c r="G331" s="123" t="s">
        <v>1313</v>
      </c>
      <c r="H331" s="129" t="s">
        <v>1314</v>
      </c>
      <c r="I331" s="124" t="s">
        <v>1315</v>
      </c>
      <c r="J331" s="124" t="s">
        <v>711</v>
      </c>
      <c r="K331" s="124" t="s">
        <v>1316</v>
      </c>
      <c r="L331" s="124" t="s">
        <v>1317</v>
      </c>
    </row>
    <row r="332" spans="3:12" ht="45" x14ac:dyDescent="0.25">
      <c r="C332" s="304" t="s">
        <v>1969</v>
      </c>
      <c r="D332" s="548">
        <v>60</v>
      </c>
      <c r="E332" s="305">
        <v>60</v>
      </c>
      <c r="F332" s="112">
        <v>25</v>
      </c>
      <c r="G332" s="306">
        <f t="shared" ref="G332:G340" si="33">E332*F332</f>
        <v>1500</v>
      </c>
      <c r="H332" s="495" t="s">
        <v>712</v>
      </c>
      <c r="I332" s="113" t="s">
        <v>361</v>
      </c>
      <c r="J332" s="113" t="str">
        <f>VLOOKUP(I332,[2]Presupuesto!$B$11:$C$566,2,0)</f>
        <v>ALIMENTOS B EBIDAS PARA PERSONAS</v>
      </c>
      <c r="K332" s="307" t="s">
        <v>63</v>
      </c>
      <c r="L332" s="113" t="s">
        <v>721</v>
      </c>
    </row>
    <row r="333" spans="3:12" ht="45" x14ac:dyDescent="0.25">
      <c r="C333" s="96" t="s">
        <v>1970</v>
      </c>
      <c r="D333" s="549"/>
      <c r="E333" s="189">
        <v>1</v>
      </c>
      <c r="F333" s="97">
        <v>413</v>
      </c>
      <c r="G333" s="94">
        <f t="shared" si="33"/>
        <v>413</v>
      </c>
      <c r="H333" s="495" t="s">
        <v>712</v>
      </c>
      <c r="I333" s="95" t="s">
        <v>454</v>
      </c>
      <c r="J333" s="95" t="str">
        <f>VLOOKUP(I333,[2]Presupuesto!$B$11:$C$566,2,0)</f>
        <v>UTENCILIOS DE COCINA Y COMEDOR</v>
      </c>
      <c r="K333" s="95" t="s">
        <v>63</v>
      </c>
      <c r="L333" s="95" t="s">
        <v>721</v>
      </c>
    </row>
    <row r="334" spans="3:12" ht="45" x14ac:dyDescent="0.25">
      <c r="C334" s="96" t="s">
        <v>1892</v>
      </c>
      <c r="D334" s="549"/>
      <c r="E334" s="189">
        <v>2</v>
      </c>
      <c r="F334" s="97">
        <v>1</v>
      </c>
      <c r="G334" s="94">
        <f t="shared" si="33"/>
        <v>2</v>
      </c>
      <c r="H334" s="495" t="s">
        <v>712</v>
      </c>
      <c r="I334" s="95" t="s">
        <v>420</v>
      </c>
      <c r="J334" s="95" t="str">
        <f>VLOOKUP(I334,[2]Presupuesto!$B$11:$C$566,2,0)</f>
        <v>PRODUCTOS DE MATERIAL PLASTICO.</v>
      </c>
      <c r="K334" s="95" t="s">
        <v>63</v>
      </c>
      <c r="L334" s="95" t="s">
        <v>721</v>
      </c>
    </row>
    <row r="335" spans="3:12" ht="45" x14ac:dyDescent="0.25">
      <c r="C335" s="96" t="s">
        <v>1893</v>
      </c>
      <c r="D335" s="549"/>
      <c r="E335" s="147">
        <v>30</v>
      </c>
      <c r="F335" s="115">
        <v>2.2000000000000002</v>
      </c>
      <c r="G335" s="94">
        <f t="shared" si="33"/>
        <v>66</v>
      </c>
      <c r="H335" s="495" t="s">
        <v>712</v>
      </c>
      <c r="I335" s="300" t="s">
        <v>382</v>
      </c>
      <c r="J335" s="95" t="str">
        <f>VLOOKUP(I335,[2]Presupuesto!$B$11:$C$566,2,0)</f>
        <v>PRODUCTOS DE ARTES GRAFICAS</v>
      </c>
      <c r="K335" s="95" t="s">
        <v>63</v>
      </c>
      <c r="L335" s="95" t="s">
        <v>721</v>
      </c>
    </row>
    <row r="336" spans="3:12" ht="45" x14ac:dyDescent="0.25">
      <c r="C336" s="96" t="s">
        <v>1894</v>
      </c>
      <c r="D336" s="549"/>
      <c r="E336" s="147">
        <v>3</v>
      </c>
      <c r="F336" s="115">
        <v>5</v>
      </c>
      <c r="G336" s="94">
        <f t="shared" si="33"/>
        <v>15</v>
      </c>
      <c r="H336" s="495" t="s">
        <v>712</v>
      </c>
      <c r="I336" s="95" t="s">
        <v>307</v>
      </c>
      <c r="J336" s="95" t="str">
        <f>VLOOKUP(I336,[2]Presupuesto!$B$11:$C$566,2,0)</f>
        <v>SERVICIOS DE IMPRENTA PUBLIC.Y REPRODUCCION</v>
      </c>
      <c r="K336" s="95" t="s">
        <v>63</v>
      </c>
      <c r="L336" s="95" t="s">
        <v>721</v>
      </c>
    </row>
    <row r="337" spans="3:12" ht="45" x14ac:dyDescent="0.25">
      <c r="C337" s="96" t="s">
        <v>1895</v>
      </c>
      <c r="D337" s="549"/>
      <c r="E337" s="189">
        <v>4</v>
      </c>
      <c r="F337" s="97">
        <v>5</v>
      </c>
      <c r="G337" s="94">
        <f t="shared" si="33"/>
        <v>20</v>
      </c>
      <c r="H337" s="495" t="s">
        <v>712</v>
      </c>
      <c r="I337" s="95" t="s">
        <v>384</v>
      </c>
      <c r="J337" s="95" t="str">
        <f>VLOOKUP(I337,[2]Presupuesto!$B$11:$C$566,2,0)</f>
        <v>PRODUCTOS PAPEL Y CARTON</v>
      </c>
      <c r="K337" s="95" t="s">
        <v>63</v>
      </c>
      <c r="L337" s="95" t="s">
        <v>721</v>
      </c>
    </row>
    <row r="338" spans="3:12" ht="45" x14ac:dyDescent="0.25">
      <c r="C338" s="96" t="s">
        <v>1937</v>
      </c>
      <c r="D338" s="549"/>
      <c r="E338" s="189">
        <v>0</v>
      </c>
      <c r="F338" s="97">
        <v>3</v>
      </c>
      <c r="G338" s="94">
        <f t="shared" si="33"/>
        <v>0</v>
      </c>
      <c r="H338" s="495" t="s">
        <v>712</v>
      </c>
      <c r="I338" s="95" t="s">
        <v>451</v>
      </c>
      <c r="J338" s="95" t="str">
        <f>VLOOKUP(I338,[2]Presupuesto!$B$11:$C$566,2,0)</f>
        <v>UTILES DE ESCRITORIO, OFICINA Y ENSE¥ANZA</v>
      </c>
      <c r="K338" s="95" t="s">
        <v>63</v>
      </c>
      <c r="L338" s="95" t="s">
        <v>721</v>
      </c>
    </row>
    <row r="339" spans="3:12" ht="45" x14ac:dyDescent="0.25">
      <c r="C339" s="96" t="s">
        <v>1971</v>
      </c>
      <c r="D339" s="549"/>
      <c r="E339" s="189">
        <v>0</v>
      </c>
      <c r="F339" s="97">
        <v>50</v>
      </c>
      <c r="G339" s="94">
        <f t="shared" si="33"/>
        <v>0</v>
      </c>
      <c r="H339" s="495" t="s">
        <v>712</v>
      </c>
      <c r="I339" s="95" t="s">
        <v>307</v>
      </c>
      <c r="J339" s="95" t="str">
        <f>VLOOKUP(I339,[2]Presupuesto!$B$11:$C$566,2,0)</f>
        <v>SERVICIOS DE IMPRENTA PUBLIC.Y REPRODUCCION</v>
      </c>
      <c r="K339" s="95" t="s">
        <v>63</v>
      </c>
      <c r="L339" s="95" t="s">
        <v>721</v>
      </c>
    </row>
    <row r="340" spans="3:12" ht="45" x14ac:dyDescent="0.25">
      <c r="C340" s="106" t="s">
        <v>1899</v>
      </c>
      <c r="D340" s="549"/>
      <c r="E340" s="199">
        <v>0</v>
      </c>
      <c r="F340" s="116">
        <v>1300</v>
      </c>
      <c r="G340" s="94">
        <f t="shared" si="33"/>
        <v>0</v>
      </c>
      <c r="H340" s="495" t="s">
        <v>712</v>
      </c>
      <c r="I340" s="95" t="s">
        <v>268</v>
      </c>
      <c r="J340" s="95" t="str">
        <f>VLOOKUP(I340,[2]Presupuesto!$B$11:$C$566,2,0)</f>
        <v>OTROS ALQUILERES</v>
      </c>
      <c r="K340" s="95" t="s">
        <v>63</v>
      </c>
      <c r="L340" s="95" t="s">
        <v>721</v>
      </c>
    </row>
    <row r="341" spans="3:12" ht="15.75" thickBot="1" x14ac:dyDescent="0.3">
      <c r="C341" s="203" t="s">
        <v>1275</v>
      </c>
      <c r="D341" s="204">
        <v>0</v>
      </c>
      <c r="E341" s="308">
        <v>0</v>
      </c>
      <c r="F341" s="101">
        <f>HLOOKUP(C341,$AH$2:$BU$3,2,0)</f>
        <v>1150</v>
      </c>
      <c r="G341" s="102">
        <f>D341*E341*F341</f>
        <v>0</v>
      </c>
      <c r="H341" s="501"/>
      <c r="I341" s="309" t="s">
        <v>335</v>
      </c>
      <c r="J341" s="103" t="str">
        <f>VLOOKUP(I341,Presupuesto!$B$11:$C$566,2,0)</f>
        <v>VIATICOS (26200-00)</v>
      </c>
      <c r="K341" s="310" t="str">
        <f t="shared" ref="K341" si="34">$K$332</f>
        <v>Gestión del Conocimiento</v>
      </c>
      <c r="L341" s="310" t="s">
        <v>720</v>
      </c>
    </row>
    <row r="342" spans="3:12" x14ac:dyDescent="0.25">
      <c r="C342" s="91"/>
      <c r="D342" s="426"/>
      <c r="E342" s="109"/>
      <c r="F342" s="109"/>
      <c r="G342" s="109"/>
      <c r="H342" s="502"/>
      <c r="I342" s="109"/>
      <c r="J342" s="109"/>
      <c r="K342" s="109"/>
      <c r="L342" s="426"/>
    </row>
    <row r="343" spans="3:12" ht="15.75" thickBot="1" x14ac:dyDescent="0.3">
      <c r="C343" s="426"/>
      <c r="D343" s="426"/>
      <c r="E343" s="426"/>
      <c r="F343" s="426"/>
      <c r="G343" s="426"/>
      <c r="I343" s="426"/>
      <c r="J343" s="426"/>
      <c r="K343" s="426"/>
      <c r="L343" s="426"/>
    </row>
    <row r="344" spans="3:12" ht="15.75" thickBot="1" x14ac:dyDescent="0.3">
      <c r="C344" s="29" t="s">
        <v>1308</v>
      </c>
      <c r="D344" s="30">
        <f>SUM(G351:G360)</f>
        <v>2016</v>
      </c>
      <c r="E344" s="91"/>
      <c r="F344" s="91"/>
      <c r="G344" s="91"/>
      <c r="H344" s="499"/>
      <c r="I344" s="75"/>
      <c r="J344" s="75"/>
      <c r="K344" s="109"/>
      <c r="L344" s="426"/>
    </row>
    <row r="345" spans="3:12" x14ac:dyDescent="0.25">
      <c r="C345" s="69"/>
      <c r="D345" s="31"/>
      <c r="E345" s="91"/>
      <c r="F345" s="91"/>
      <c r="G345" s="91"/>
      <c r="H345" s="499"/>
      <c r="I345" s="75"/>
      <c r="J345" s="75"/>
      <c r="K345" s="109"/>
      <c r="L345" s="426"/>
    </row>
    <row r="346" spans="3:12" x14ac:dyDescent="0.25">
      <c r="C346" s="69"/>
      <c r="D346" s="31"/>
      <c r="E346" s="91"/>
      <c r="F346" s="91"/>
      <c r="G346" s="91"/>
      <c r="H346" s="499"/>
      <c r="I346" s="75"/>
      <c r="J346" s="75"/>
      <c r="K346" s="109"/>
      <c r="L346" s="426"/>
    </row>
    <row r="347" spans="3:12" ht="15.75" x14ac:dyDescent="0.25">
      <c r="C347" s="190" t="s">
        <v>1309</v>
      </c>
      <c r="D347" s="341" t="s">
        <v>1795</v>
      </c>
      <c r="E347" s="91"/>
      <c r="F347" s="91"/>
      <c r="G347" s="91"/>
      <c r="H347" s="499"/>
      <c r="I347" s="75"/>
      <c r="J347" s="75"/>
      <c r="K347" s="109"/>
      <c r="L347" s="426"/>
    </row>
    <row r="348" spans="3:12" ht="18.75" x14ac:dyDescent="0.25">
      <c r="C348" s="197" t="str">
        <f>IFERROR(VLOOKUP(D347,'1. Desarrollo e Innov. Curricu.'!$F:$G,2,FALSE),IFERROR(VLOOKUP(D347,'2. Investigación Científica'!$F:$G,2,FALSE),IFERROR(VLOOKUP(D347,'3. Vinculación Univ. Sociedad'!$F:$G,2,FALSE),IFERROR(VLOOKUP(D347,'4. Docencia y Profesorado Univ.'!$F:$G,2,FALSE),IFERROR(VLOOKUP(D347,'5. Estudiantes y Graduados'!$F:$G,2,FALSE),IFERROR(VLOOKUP(D347,'11. Gestion Administrativa'!$F:$G,2,FALSE),IFERROR(VLOOKUP(D347,'13. Gestión Académica'!$F:$G,2,FALSE),IFERROR(VLOOKUP(D347,'9. Asegura. de la Calid. y M'!$F:$G,2,FALSE),IFERROR(VLOOKUP(D347,'6. Gestión del Conocimiento'!$F:$G,2,FALSE),IFERROR(VLOOKUP(D347,'15. Gobernabilidad y Proceso...'!$F:$G,2,FALSE),IFERROR(VLOOKUP(D347,'12. Gestión del Talento Humano'!$F:$G,2,FALSE),IFERROR(VLOOKUP(D347,'14. Internacional... de la E.S.'!$F:$G,2,FALSE),IFERROR(VLOOKUP(D347,'10. Posgrado'!$F:$G,2,FALSE),IFERROR(VLOOKUP(D347,'17. Gestión TIC'!$F:$G,2,FALSE),IFERROR(VLOOKUP(D347,'16. Desa. del Sistema Educ.Sup.'!$F:$G,2,FALSE),IFERROR(VLOOKUP(D347,'8. Cultura de Inno. Insti...'!$F:$G,2,FALSE),VLOOKUP(D347,'7. Lo Esencial de la Reforma U.'!$F:$G,2,0)))))))))))))))))</f>
        <v>Desarrollo de las conferencias en temas de las ciencias sociales. (Centros Regionales)</v>
      </c>
      <c r="D348" s="31"/>
      <c r="E348" s="91"/>
      <c r="F348" s="91"/>
      <c r="G348" s="91"/>
      <c r="H348" s="499"/>
      <c r="I348" s="75"/>
      <c r="J348" s="75"/>
      <c r="K348" s="109"/>
      <c r="L348" s="426"/>
    </row>
    <row r="349" spans="3:12" ht="15.75" thickBot="1" x14ac:dyDescent="0.3">
      <c r="C349" s="69"/>
      <c r="D349" s="31"/>
      <c r="E349" s="91"/>
      <c r="F349" s="91"/>
      <c r="G349" s="91"/>
      <c r="H349" s="499"/>
      <c r="I349" s="75"/>
      <c r="J349" s="75"/>
      <c r="K349" s="109"/>
      <c r="L349" s="426"/>
    </row>
    <row r="350" spans="3:12" ht="30.75" thickBot="1" x14ac:dyDescent="0.3">
      <c r="C350" s="122" t="s">
        <v>1310</v>
      </c>
      <c r="D350" s="125" t="s">
        <v>1311</v>
      </c>
      <c r="E350" s="124" t="s">
        <v>99</v>
      </c>
      <c r="F350" s="124" t="s">
        <v>1312</v>
      </c>
      <c r="G350" s="123" t="s">
        <v>1313</v>
      </c>
      <c r="H350" s="129" t="s">
        <v>1314</v>
      </c>
      <c r="I350" s="124" t="s">
        <v>1315</v>
      </c>
      <c r="J350" s="124" t="s">
        <v>711</v>
      </c>
      <c r="K350" s="124" t="s">
        <v>1316</v>
      </c>
      <c r="L350" s="124" t="s">
        <v>1317</v>
      </c>
    </row>
    <row r="351" spans="3:12" ht="45" x14ac:dyDescent="0.25">
      <c r="C351" s="304" t="s">
        <v>1969</v>
      </c>
      <c r="D351" s="548">
        <v>60</v>
      </c>
      <c r="E351" s="305">
        <v>60</v>
      </c>
      <c r="F351" s="112">
        <v>25</v>
      </c>
      <c r="G351" s="306">
        <f t="shared" ref="G351:G359" si="35">E351*F351</f>
        <v>1500</v>
      </c>
      <c r="H351" s="495" t="s">
        <v>712</v>
      </c>
      <c r="I351" s="113" t="s">
        <v>361</v>
      </c>
      <c r="J351" s="113" t="str">
        <f>VLOOKUP(I351,Presupuesto!$B$11:$C$566,2,0)</f>
        <v>ALIMENTOS B EBIDAS PARA PERSONAS</v>
      </c>
      <c r="K351" s="307" t="s">
        <v>63</v>
      </c>
      <c r="L351" s="113" t="s">
        <v>724</v>
      </c>
    </row>
    <row r="352" spans="3:12" ht="45" x14ac:dyDescent="0.25">
      <c r="C352" s="96" t="s">
        <v>1970</v>
      </c>
      <c r="D352" s="549"/>
      <c r="E352" s="189">
        <v>1</v>
      </c>
      <c r="F352" s="97">
        <v>413</v>
      </c>
      <c r="G352" s="94">
        <f t="shared" si="35"/>
        <v>413</v>
      </c>
      <c r="H352" s="495" t="s">
        <v>712</v>
      </c>
      <c r="I352" s="95" t="s">
        <v>454</v>
      </c>
      <c r="J352" s="95" t="str">
        <f>VLOOKUP(I352,Presupuesto!$B$11:$C$566,2,0)</f>
        <v>UTENCILIOS DE COCINA Y COMEDOR</v>
      </c>
      <c r="K352" s="95" t="s">
        <v>63</v>
      </c>
      <c r="L352" s="95" t="s">
        <v>724</v>
      </c>
    </row>
    <row r="353" spans="3:12" ht="45" x14ac:dyDescent="0.25">
      <c r="C353" s="96" t="s">
        <v>1892</v>
      </c>
      <c r="D353" s="549"/>
      <c r="E353" s="189">
        <v>2</v>
      </c>
      <c r="F353" s="97">
        <v>1</v>
      </c>
      <c r="G353" s="94">
        <f t="shared" si="35"/>
        <v>2</v>
      </c>
      <c r="H353" s="495" t="s">
        <v>712</v>
      </c>
      <c r="I353" s="95" t="s">
        <v>420</v>
      </c>
      <c r="J353" s="95" t="str">
        <f>VLOOKUP(I353,Presupuesto!$B$11:$C$566,2,0)</f>
        <v>PRODUCTOS DE MATERIAL PLASTICO.</v>
      </c>
      <c r="K353" s="95" t="s">
        <v>63</v>
      </c>
      <c r="L353" s="95" t="s">
        <v>724</v>
      </c>
    </row>
    <row r="354" spans="3:12" ht="45" x14ac:dyDescent="0.25">
      <c r="C354" s="96" t="s">
        <v>1972</v>
      </c>
      <c r="D354" s="549"/>
      <c r="E354" s="147">
        <v>30</v>
      </c>
      <c r="F354" s="115">
        <v>2.2000000000000002</v>
      </c>
      <c r="G354" s="94">
        <f t="shared" si="35"/>
        <v>66</v>
      </c>
      <c r="H354" s="495" t="s">
        <v>712</v>
      </c>
      <c r="I354" s="300" t="s">
        <v>382</v>
      </c>
      <c r="J354" s="95" t="str">
        <f>VLOOKUP(I354,Presupuesto!$B$11:$C$566,2,0)</f>
        <v>PRODUCTOS DE ARTES GRAFICAS</v>
      </c>
      <c r="K354" s="95" t="s">
        <v>63</v>
      </c>
      <c r="L354" s="95" t="s">
        <v>724</v>
      </c>
    </row>
    <row r="355" spans="3:12" ht="45" x14ac:dyDescent="0.25">
      <c r="C355" s="96" t="s">
        <v>1894</v>
      </c>
      <c r="D355" s="549"/>
      <c r="E355" s="147">
        <v>3</v>
      </c>
      <c r="F355" s="115">
        <v>5</v>
      </c>
      <c r="G355" s="94">
        <f t="shared" si="35"/>
        <v>15</v>
      </c>
      <c r="H355" s="495" t="s">
        <v>712</v>
      </c>
      <c r="I355" s="95" t="s">
        <v>307</v>
      </c>
      <c r="J355" s="95" t="str">
        <f>VLOOKUP(I355,Presupuesto!$B$11:$C$566,2,0)</f>
        <v>SERVICIOS DE IMPRENTA PUBLIC.Y REPRODUCCION</v>
      </c>
      <c r="K355" s="95" t="s">
        <v>63</v>
      </c>
      <c r="L355" s="95" t="s">
        <v>724</v>
      </c>
    </row>
    <row r="356" spans="3:12" ht="45" x14ac:dyDescent="0.25">
      <c r="C356" s="96" t="s">
        <v>1895</v>
      </c>
      <c r="D356" s="549"/>
      <c r="E356" s="189">
        <v>4</v>
      </c>
      <c r="F356" s="97">
        <v>5</v>
      </c>
      <c r="G356" s="94">
        <f t="shared" si="35"/>
        <v>20</v>
      </c>
      <c r="H356" s="495" t="s">
        <v>712</v>
      </c>
      <c r="I356" s="95" t="s">
        <v>384</v>
      </c>
      <c r="J356" s="95" t="str">
        <f>VLOOKUP(I356,Presupuesto!$B$11:$C$566,2,0)</f>
        <v>PRODUCTOS PAPEL Y CARTON</v>
      </c>
      <c r="K356" s="95" t="s">
        <v>63</v>
      </c>
      <c r="L356" s="95" t="s">
        <v>724</v>
      </c>
    </row>
    <row r="357" spans="3:12" x14ac:dyDescent="0.25">
      <c r="C357" s="96" t="s">
        <v>1937</v>
      </c>
      <c r="D357" s="549"/>
      <c r="E357" s="189">
        <v>0</v>
      </c>
      <c r="F357" s="97">
        <v>3</v>
      </c>
      <c r="G357" s="94">
        <f t="shared" si="35"/>
        <v>0</v>
      </c>
      <c r="H357" s="495" t="s">
        <v>703</v>
      </c>
      <c r="I357" s="95" t="s">
        <v>451</v>
      </c>
      <c r="J357" s="95" t="str">
        <f>VLOOKUP(I357,Presupuesto!$B$11:$C$566,2,0)</f>
        <v>UTILES DE ESCRITORIO, OFICINA Y ENSE¥ANZA</v>
      </c>
      <c r="K357" s="95" t="s">
        <v>63</v>
      </c>
      <c r="L357" s="95" t="s">
        <v>724</v>
      </c>
    </row>
    <row r="358" spans="3:12" x14ac:dyDescent="0.25">
      <c r="C358" s="96" t="s">
        <v>1971</v>
      </c>
      <c r="D358" s="549"/>
      <c r="E358" s="189">
        <v>0</v>
      </c>
      <c r="F358" s="97">
        <v>50</v>
      </c>
      <c r="G358" s="94">
        <f t="shared" si="35"/>
        <v>0</v>
      </c>
      <c r="H358" s="495" t="s">
        <v>703</v>
      </c>
      <c r="I358" s="95" t="s">
        <v>307</v>
      </c>
      <c r="J358" s="95" t="str">
        <f>VLOOKUP(I358,Presupuesto!$B$11:$C$566,2,0)</f>
        <v>SERVICIOS DE IMPRENTA PUBLIC.Y REPRODUCCION</v>
      </c>
      <c r="K358" s="95" t="s">
        <v>63</v>
      </c>
      <c r="L358" s="95" t="s">
        <v>724</v>
      </c>
    </row>
    <row r="359" spans="3:12" x14ac:dyDescent="0.25">
      <c r="C359" s="106" t="s">
        <v>1899</v>
      </c>
      <c r="D359" s="549"/>
      <c r="E359" s="199">
        <v>0</v>
      </c>
      <c r="F359" s="116">
        <v>1300</v>
      </c>
      <c r="G359" s="94">
        <f t="shared" si="35"/>
        <v>0</v>
      </c>
      <c r="H359" s="495" t="s">
        <v>703</v>
      </c>
      <c r="I359" s="95" t="s">
        <v>268</v>
      </c>
      <c r="J359" s="95" t="str">
        <f>VLOOKUP(I359,Presupuesto!$B$11:$C$566,2,0)</f>
        <v>OTROS ALQUILERES</v>
      </c>
      <c r="K359" s="95" t="s">
        <v>63</v>
      </c>
      <c r="L359" s="95" t="s">
        <v>724</v>
      </c>
    </row>
    <row r="360" spans="3:12" ht="15.75" thickBot="1" x14ac:dyDescent="0.3">
      <c r="C360" s="203" t="s">
        <v>1275</v>
      </c>
      <c r="D360" s="204">
        <v>0</v>
      </c>
      <c r="E360" s="308">
        <v>0</v>
      </c>
      <c r="F360" s="101">
        <f>HLOOKUP(C360,$AH$2:$BU$3,2,0)</f>
        <v>1150</v>
      </c>
      <c r="G360" s="102">
        <f>D360*E360*F360</f>
        <v>0</v>
      </c>
      <c r="H360" s="501"/>
      <c r="I360" s="309" t="s">
        <v>335</v>
      </c>
      <c r="J360" s="103" t="str">
        <f>VLOOKUP(I360,Presupuesto!$B$11:$C$566,2,0)</f>
        <v>VIATICOS (26200-00)</v>
      </c>
      <c r="K360" s="310" t="str">
        <f t="shared" ref="K360" si="36">$K$351</f>
        <v>Gestión del Conocimiento</v>
      </c>
      <c r="L360" s="310" t="s">
        <v>720</v>
      </c>
    </row>
    <row r="362" spans="3:12" ht="15.75" thickBot="1" x14ac:dyDescent="0.3">
      <c r="C362" s="426"/>
      <c r="D362" s="426"/>
      <c r="E362" s="426"/>
      <c r="F362" s="426"/>
      <c r="G362" s="426"/>
      <c r="I362" s="426"/>
      <c r="J362" s="426"/>
      <c r="K362" s="426"/>
      <c r="L362" s="426"/>
    </row>
    <row r="363" spans="3:12" ht="15.75" thickBot="1" x14ac:dyDescent="0.3">
      <c r="C363" s="29" t="s">
        <v>1308</v>
      </c>
      <c r="D363" s="30">
        <f>SUM(G370:G379)</f>
        <v>1502</v>
      </c>
      <c r="E363" s="91"/>
      <c r="F363" s="91"/>
      <c r="G363" s="91"/>
      <c r="H363" s="499"/>
      <c r="I363" s="75"/>
      <c r="J363" s="75"/>
      <c r="K363" s="109"/>
      <c r="L363" s="426"/>
    </row>
    <row r="364" spans="3:12" x14ac:dyDescent="0.25">
      <c r="C364" s="69"/>
      <c r="D364" s="31"/>
      <c r="E364" s="91"/>
      <c r="F364" s="91"/>
      <c r="G364" s="91"/>
      <c r="H364" s="499"/>
      <c r="I364" s="75"/>
      <c r="J364" s="75"/>
      <c r="K364" s="109"/>
      <c r="L364" s="426"/>
    </row>
    <row r="365" spans="3:12" x14ac:dyDescent="0.25">
      <c r="C365" s="69"/>
      <c r="D365" s="31"/>
      <c r="E365" s="91"/>
      <c r="F365" s="91"/>
      <c r="G365" s="91"/>
      <c r="H365" s="499"/>
      <c r="I365" s="75"/>
      <c r="J365" s="75"/>
      <c r="K365" s="109"/>
      <c r="L365" s="426"/>
    </row>
    <row r="366" spans="3:12" ht="15.75" x14ac:dyDescent="0.25">
      <c r="C366" s="190" t="s">
        <v>1309</v>
      </c>
      <c r="D366" s="341" t="s">
        <v>1795</v>
      </c>
      <c r="E366" s="91"/>
      <c r="F366" s="91"/>
      <c r="G366" s="91"/>
      <c r="H366" s="499"/>
      <c r="I366" s="75"/>
      <c r="J366" s="75"/>
      <c r="K366" s="109"/>
      <c r="L366" s="426"/>
    </row>
    <row r="367" spans="3:12" ht="18.75" x14ac:dyDescent="0.25">
      <c r="C367" s="197"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Desarrollo de las conferencias en temas de las ciencias sociales. (Centros Regionales)</v>
      </c>
      <c r="D367" s="31"/>
      <c r="E367" s="91"/>
      <c r="F367" s="91"/>
      <c r="G367" s="91"/>
      <c r="H367" s="499"/>
      <c r="I367" s="75"/>
      <c r="J367" s="75"/>
      <c r="K367" s="109"/>
      <c r="L367" s="426"/>
    </row>
    <row r="368" spans="3:12" ht="15.75" thickBot="1" x14ac:dyDescent="0.3">
      <c r="C368" s="69"/>
      <c r="D368" s="31"/>
      <c r="E368" s="91"/>
      <c r="F368" s="91"/>
      <c r="G368" s="91"/>
      <c r="H368" s="499"/>
      <c r="I368" s="75"/>
      <c r="J368" s="75"/>
      <c r="K368" s="109"/>
      <c r="L368" s="426"/>
    </row>
    <row r="369" spans="3:12" ht="30.75" thickBot="1" x14ac:dyDescent="0.3">
      <c r="C369" s="122" t="s">
        <v>1310</v>
      </c>
      <c r="D369" s="125" t="s">
        <v>1311</v>
      </c>
      <c r="E369" s="124" t="s">
        <v>99</v>
      </c>
      <c r="F369" s="124" t="s">
        <v>1312</v>
      </c>
      <c r="G369" s="123" t="s">
        <v>1313</v>
      </c>
      <c r="H369" s="129" t="s">
        <v>1314</v>
      </c>
      <c r="I369" s="124" t="s">
        <v>1315</v>
      </c>
      <c r="J369" s="124" t="s">
        <v>711</v>
      </c>
      <c r="K369" s="124" t="s">
        <v>1316</v>
      </c>
      <c r="L369" s="124" t="s">
        <v>1317</v>
      </c>
    </row>
    <row r="370" spans="3:12" ht="45" x14ac:dyDescent="0.25">
      <c r="C370" s="304" t="s">
        <v>1969</v>
      </c>
      <c r="D370" s="548"/>
      <c r="E370" s="305">
        <v>60</v>
      </c>
      <c r="F370" s="112">
        <v>25</v>
      </c>
      <c r="G370" s="306">
        <f t="shared" ref="G370:G378" si="37">E370*F370</f>
        <v>1500</v>
      </c>
      <c r="H370" s="495" t="s">
        <v>712</v>
      </c>
      <c r="I370" s="113" t="s">
        <v>361</v>
      </c>
      <c r="J370" s="113" t="str">
        <f>VLOOKUP(I370,Presupuesto!$B$11:$C$566,2,0)</f>
        <v>ALIMENTOS B EBIDAS PARA PERSONAS</v>
      </c>
      <c r="K370" s="307" t="s">
        <v>63</v>
      </c>
      <c r="L370" s="113" t="s">
        <v>724</v>
      </c>
    </row>
    <row r="371" spans="3:12" x14ac:dyDescent="0.25">
      <c r="C371" s="96" t="s">
        <v>1970</v>
      </c>
      <c r="D371" s="549"/>
      <c r="E371" s="189">
        <v>0</v>
      </c>
      <c r="F371" s="97">
        <v>413</v>
      </c>
      <c r="G371" s="94">
        <f t="shared" si="37"/>
        <v>0</v>
      </c>
      <c r="H371" s="495" t="s">
        <v>703</v>
      </c>
      <c r="I371" s="95" t="s">
        <v>454</v>
      </c>
      <c r="J371" s="95" t="str">
        <f>VLOOKUP(I371,Presupuesto!$B$11:$C$566,2,0)</f>
        <v>UTENCILIOS DE COCINA Y COMEDOR</v>
      </c>
      <c r="K371" s="95" t="s">
        <v>63</v>
      </c>
      <c r="L371" s="95" t="s">
        <v>724</v>
      </c>
    </row>
    <row r="372" spans="3:12" ht="45" x14ac:dyDescent="0.25">
      <c r="C372" s="96" t="s">
        <v>1892</v>
      </c>
      <c r="D372" s="549"/>
      <c r="E372" s="189">
        <v>2</v>
      </c>
      <c r="F372" s="97">
        <v>1</v>
      </c>
      <c r="G372" s="94">
        <f t="shared" si="37"/>
        <v>2</v>
      </c>
      <c r="H372" s="495" t="s">
        <v>712</v>
      </c>
      <c r="I372" s="95" t="s">
        <v>420</v>
      </c>
      <c r="J372" s="95" t="str">
        <f>VLOOKUP(I372,Presupuesto!$B$11:$C$566,2,0)</f>
        <v>PRODUCTOS DE MATERIAL PLASTICO.</v>
      </c>
      <c r="K372" s="95" t="s">
        <v>63</v>
      </c>
      <c r="L372" s="95" t="s">
        <v>724</v>
      </c>
    </row>
    <row r="373" spans="3:12" ht="45" x14ac:dyDescent="0.25">
      <c r="C373" s="96" t="s">
        <v>1973</v>
      </c>
      <c r="D373" s="549"/>
      <c r="E373" s="147">
        <v>0</v>
      </c>
      <c r="F373" s="115">
        <v>2.2000000000000002</v>
      </c>
      <c r="G373" s="94">
        <f t="shared" si="37"/>
        <v>0</v>
      </c>
      <c r="H373" s="495" t="s">
        <v>712</v>
      </c>
      <c r="I373" s="300" t="s">
        <v>382</v>
      </c>
      <c r="J373" s="95" t="str">
        <f>VLOOKUP(I373,Presupuesto!$B$11:$C$566,2,0)</f>
        <v>PRODUCTOS DE ARTES GRAFICAS</v>
      </c>
      <c r="K373" s="95" t="s">
        <v>63</v>
      </c>
      <c r="L373" s="95" t="s">
        <v>724</v>
      </c>
    </row>
    <row r="374" spans="3:12" ht="45" x14ac:dyDescent="0.25">
      <c r="C374" s="96" t="s">
        <v>1894</v>
      </c>
      <c r="D374" s="549"/>
      <c r="E374" s="147">
        <v>0</v>
      </c>
      <c r="F374" s="115">
        <v>5</v>
      </c>
      <c r="G374" s="94">
        <f t="shared" si="37"/>
        <v>0</v>
      </c>
      <c r="H374" s="495" t="s">
        <v>712</v>
      </c>
      <c r="I374" s="95" t="s">
        <v>307</v>
      </c>
      <c r="J374" s="95" t="str">
        <f>VLOOKUP(I374,Presupuesto!$B$11:$C$566,2,0)</f>
        <v>SERVICIOS DE IMPRENTA PUBLIC.Y REPRODUCCION</v>
      </c>
      <c r="K374" s="95" t="s">
        <v>63</v>
      </c>
      <c r="L374" s="95" t="s">
        <v>724</v>
      </c>
    </row>
    <row r="375" spans="3:12" ht="45" x14ac:dyDescent="0.25">
      <c r="C375" s="96" t="s">
        <v>1895</v>
      </c>
      <c r="D375" s="549"/>
      <c r="E375" s="189">
        <v>0</v>
      </c>
      <c r="F375" s="97">
        <v>5</v>
      </c>
      <c r="G375" s="94">
        <f t="shared" si="37"/>
        <v>0</v>
      </c>
      <c r="H375" s="495" t="s">
        <v>712</v>
      </c>
      <c r="I375" s="95" t="s">
        <v>384</v>
      </c>
      <c r="J375" s="95" t="str">
        <f>VLOOKUP(I375,Presupuesto!$B$11:$C$566,2,0)</f>
        <v>PRODUCTOS PAPEL Y CARTON</v>
      </c>
      <c r="K375" s="95" t="s">
        <v>63</v>
      </c>
      <c r="L375" s="95" t="s">
        <v>724</v>
      </c>
    </row>
    <row r="376" spans="3:12" ht="45" x14ac:dyDescent="0.25">
      <c r="C376" s="96" t="s">
        <v>1937</v>
      </c>
      <c r="D376" s="549"/>
      <c r="E376" s="189">
        <v>0</v>
      </c>
      <c r="F376" s="97">
        <v>3</v>
      </c>
      <c r="G376" s="94">
        <f t="shared" si="37"/>
        <v>0</v>
      </c>
      <c r="H376" s="495" t="s">
        <v>712</v>
      </c>
      <c r="I376" s="95" t="s">
        <v>451</v>
      </c>
      <c r="J376" s="95" t="str">
        <f>VLOOKUP(I376,Presupuesto!$B$11:$C$566,2,0)</f>
        <v>UTILES DE ESCRITORIO, OFICINA Y ENSE¥ANZA</v>
      </c>
      <c r="K376" s="95" t="s">
        <v>63</v>
      </c>
      <c r="L376" s="95" t="s">
        <v>724</v>
      </c>
    </row>
    <row r="377" spans="3:12" ht="45" x14ac:dyDescent="0.25">
      <c r="C377" s="96" t="s">
        <v>1971</v>
      </c>
      <c r="D377" s="549"/>
      <c r="E377" s="189">
        <v>0</v>
      </c>
      <c r="F377" s="97">
        <v>50</v>
      </c>
      <c r="G377" s="94">
        <f t="shared" si="37"/>
        <v>0</v>
      </c>
      <c r="H377" s="495" t="s">
        <v>712</v>
      </c>
      <c r="I377" s="95" t="s">
        <v>307</v>
      </c>
      <c r="J377" s="95" t="str">
        <f>VLOOKUP(I377,Presupuesto!$B$11:$C$566,2,0)</f>
        <v>SERVICIOS DE IMPRENTA PUBLIC.Y REPRODUCCION</v>
      </c>
      <c r="K377" s="95" t="s">
        <v>63</v>
      </c>
      <c r="L377" s="95" t="s">
        <v>724</v>
      </c>
    </row>
    <row r="378" spans="3:12" ht="45" x14ac:dyDescent="0.25">
      <c r="C378" s="106" t="s">
        <v>1899</v>
      </c>
      <c r="D378" s="549"/>
      <c r="E378" s="199">
        <v>0</v>
      </c>
      <c r="F378" s="116">
        <v>1300</v>
      </c>
      <c r="G378" s="94">
        <f t="shared" si="37"/>
        <v>0</v>
      </c>
      <c r="H378" s="495" t="s">
        <v>712</v>
      </c>
      <c r="I378" s="95" t="s">
        <v>268</v>
      </c>
      <c r="J378" s="95" t="str">
        <f>VLOOKUP(I378,Presupuesto!$B$11:$C$566,2,0)</f>
        <v>OTROS ALQUILERES</v>
      </c>
      <c r="K378" s="95" t="s">
        <v>63</v>
      </c>
      <c r="L378" s="95" t="s">
        <v>724</v>
      </c>
    </row>
    <row r="379" spans="3:12" ht="15.75" thickBot="1" x14ac:dyDescent="0.3">
      <c r="C379" s="203" t="s">
        <v>1275</v>
      </c>
      <c r="D379" s="204">
        <v>0</v>
      </c>
      <c r="E379" s="308">
        <v>0</v>
      </c>
      <c r="F379" s="101">
        <f>HLOOKUP(C379,$AH$2:$BU$3,2,0)</f>
        <v>1150</v>
      </c>
      <c r="G379" s="102">
        <f>D379*E379*F379</f>
        <v>0</v>
      </c>
      <c r="H379" s="501"/>
      <c r="I379" s="309" t="s">
        <v>335</v>
      </c>
      <c r="J379" s="103" t="str">
        <f>VLOOKUP(I379,Presupuesto!$B$11:$C$566,2,0)</f>
        <v>VIATICOS (26200-00)</v>
      </c>
      <c r="K379" s="310" t="str">
        <f t="shared" ref="K379" si="38">$K$370</f>
        <v>Gestión del Conocimiento</v>
      </c>
      <c r="L379" s="310" t="s">
        <v>720</v>
      </c>
    </row>
    <row r="380" spans="3:12" x14ac:dyDescent="0.25">
      <c r="C380" s="91"/>
      <c r="D380" s="426"/>
      <c r="E380" s="109"/>
      <c r="F380" s="109"/>
      <c r="G380" s="109"/>
      <c r="H380" s="502"/>
      <c r="I380" s="109"/>
      <c r="J380" s="109"/>
      <c r="K380" s="109"/>
      <c r="L380" s="426"/>
    </row>
    <row r="381" spans="3:12" ht="15.75" thickBot="1" x14ac:dyDescent="0.3">
      <c r="C381" s="426"/>
      <c r="D381" s="426"/>
      <c r="E381" s="426"/>
      <c r="F381" s="426"/>
      <c r="G381" s="426"/>
      <c r="I381" s="426"/>
      <c r="J381" s="426"/>
      <c r="K381" s="426"/>
      <c r="L381" s="426"/>
    </row>
    <row r="382" spans="3:12" ht="15.75" thickBot="1" x14ac:dyDescent="0.3">
      <c r="C382" s="29" t="s">
        <v>1308</v>
      </c>
      <c r="D382" s="30">
        <f>SUM(G389:G398)</f>
        <v>1669</v>
      </c>
      <c r="E382" s="91"/>
      <c r="F382" s="91"/>
      <c r="G382" s="91"/>
      <c r="H382" s="499"/>
      <c r="I382" s="75"/>
      <c r="J382" s="75"/>
      <c r="K382" s="109"/>
      <c r="L382" s="426"/>
    </row>
    <row r="383" spans="3:12" x14ac:dyDescent="0.25">
      <c r="C383" s="69"/>
      <c r="D383" s="31"/>
      <c r="E383" s="91"/>
      <c r="F383" s="91"/>
      <c r="G383" s="91"/>
      <c r="H383" s="499"/>
      <c r="I383" s="75"/>
      <c r="J383" s="75"/>
      <c r="K383" s="109"/>
      <c r="L383" s="426"/>
    </row>
    <row r="384" spans="3:12" x14ac:dyDescent="0.25">
      <c r="C384" s="69"/>
      <c r="D384" s="31"/>
      <c r="E384" s="91"/>
      <c r="F384" s="91"/>
      <c r="G384" s="91"/>
      <c r="H384" s="499"/>
      <c r="I384" s="75"/>
      <c r="J384" s="75"/>
      <c r="K384" s="109"/>
      <c r="L384" s="426"/>
    </row>
    <row r="385" spans="3:12" ht="15.75" x14ac:dyDescent="0.25">
      <c r="C385" s="190" t="s">
        <v>1309</v>
      </c>
      <c r="D385" s="341" t="s">
        <v>1795</v>
      </c>
      <c r="E385" s="91"/>
      <c r="F385" s="91"/>
      <c r="G385" s="91"/>
      <c r="H385" s="499"/>
      <c r="I385" s="75"/>
      <c r="J385" s="75"/>
      <c r="K385" s="109"/>
      <c r="L385" s="426"/>
    </row>
    <row r="386" spans="3:12" ht="18.75" x14ac:dyDescent="0.25">
      <c r="C386" s="197" t="str">
        <f>IFERROR(VLOOKUP(D385,'1. Desarrollo e Innov. Curricu.'!$F:$G,2,FALSE),IFERROR(VLOOKUP(D385,'2. Investigación Científica'!$F:$G,2,FALSE),IFERROR(VLOOKUP(D385,'3. Vinculación Univ. Sociedad'!$F:$G,2,FALSE),IFERROR(VLOOKUP(D385,'4. Docencia y Profesorado Univ.'!$F:$G,2,FALSE),IFERROR(VLOOKUP(D385,'5. Estudiantes y Graduados'!$F:$G,2,FALSE),IFERROR(VLOOKUP(D385,'11. Gestion Administrativa'!$F:$G,2,FALSE),IFERROR(VLOOKUP(D385,'13. Gestión Académica'!$F:$G,2,FALSE),IFERROR(VLOOKUP(D385,'9. Asegura. de la Calid. y M'!$F:$G,2,FALSE),IFERROR(VLOOKUP(D385,'6. Gestión del Conocimiento'!$F:$G,2,FALSE),IFERROR(VLOOKUP(D385,'15. Gobernabilidad y Proceso...'!$F:$G,2,FALSE),IFERROR(VLOOKUP(D385,'12. Gestión del Talento Humano'!$F:$G,2,FALSE),IFERROR(VLOOKUP(D385,'14. Internacional... de la E.S.'!$F:$G,2,FALSE),IFERROR(VLOOKUP(D385,'10. Posgrado'!$F:$G,2,FALSE),IFERROR(VLOOKUP(D385,'17. Gestión TIC'!$F:$G,2,FALSE),IFERROR(VLOOKUP(D385,'16. Desa. del Sistema Educ.Sup.'!$F:$G,2,FALSE),IFERROR(VLOOKUP(D385,'8. Cultura de Inno. Insti...'!$F:$G,2,FALSE),VLOOKUP(D385,'7. Lo Esencial de la Reforma U.'!$F:$G,2,0)))))))))))))))))</f>
        <v>Desarrollo de las conferencias en temas de las ciencias sociales. (Centros Regionales)</v>
      </c>
      <c r="D386" s="31"/>
      <c r="E386" s="91"/>
      <c r="F386" s="91"/>
      <c r="G386" s="91"/>
      <c r="H386" s="499"/>
      <c r="I386" s="75"/>
      <c r="J386" s="75"/>
      <c r="K386" s="109"/>
      <c r="L386" s="426"/>
    </row>
    <row r="387" spans="3:12" ht="15.75" thickBot="1" x14ac:dyDescent="0.3">
      <c r="C387" s="69"/>
      <c r="D387" s="31"/>
      <c r="E387" s="91"/>
      <c r="F387" s="91"/>
      <c r="G387" s="91"/>
      <c r="H387" s="499"/>
      <c r="I387" s="75"/>
      <c r="J387" s="75"/>
      <c r="K387" s="109"/>
      <c r="L387" s="426"/>
    </row>
    <row r="388" spans="3:12" ht="30.75" thickBot="1" x14ac:dyDescent="0.3">
      <c r="C388" s="122" t="s">
        <v>1310</v>
      </c>
      <c r="D388" s="125" t="s">
        <v>1311</v>
      </c>
      <c r="E388" s="124" t="s">
        <v>99</v>
      </c>
      <c r="F388" s="124" t="s">
        <v>1312</v>
      </c>
      <c r="G388" s="123" t="s">
        <v>1313</v>
      </c>
      <c r="H388" s="129" t="s">
        <v>1314</v>
      </c>
      <c r="I388" s="124" t="s">
        <v>1315</v>
      </c>
      <c r="J388" s="124" t="s">
        <v>711</v>
      </c>
      <c r="K388" s="124" t="s">
        <v>1316</v>
      </c>
      <c r="L388" s="124" t="s">
        <v>1317</v>
      </c>
    </row>
    <row r="389" spans="3:12" ht="45" x14ac:dyDescent="0.25">
      <c r="C389" s="304" t="s">
        <v>1969</v>
      </c>
      <c r="D389" s="548"/>
      <c r="E389" s="305">
        <v>60</v>
      </c>
      <c r="F389" s="112">
        <v>25</v>
      </c>
      <c r="G389" s="306">
        <f t="shared" ref="G389:G397" si="39">E389*F389</f>
        <v>1500</v>
      </c>
      <c r="H389" s="495" t="s">
        <v>712</v>
      </c>
      <c r="I389" s="113" t="s">
        <v>361</v>
      </c>
      <c r="J389" s="113" t="str">
        <f>VLOOKUP(I389,[2]Presupuesto!$B$11:$C$566,2,0)</f>
        <v>ALIMENTOS B EBIDAS PARA PERSONAS</v>
      </c>
      <c r="K389" s="307" t="s">
        <v>63</v>
      </c>
      <c r="L389" s="113" t="s">
        <v>731</v>
      </c>
    </row>
    <row r="390" spans="3:12" ht="45" x14ac:dyDescent="0.25">
      <c r="C390" s="96" t="s">
        <v>1970</v>
      </c>
      <c r="D390" s="549"/>
      <c r="E390" s="189">
        <v>0</v>
      </c>
      <c r="F390" s="97">
        <v>413</v>
      </c>
      <c r="G390" s="94">
        <f t="shared" si="39"/>
        <v>0</v>
      </c>
      <c r="H390" s="495" t="s">
        <v>712</v>
      </c>
      <c r="I390" s="95" t="s">
        <v>454</v>
      </c>
      <c r="J390" s="95" t="str">
        <f>VLOOKUP(I390,[2]Presupuesto!$B$11:$C$566,2,0)</f>
        <v>UTENCILIOS DE COCINA Y COMEDOR</v>
      </c>
      <c r="K390" s="95" t="s">
        <v>63</v>
      </c>
      <c r="L390" s="95" t="s">
        <v>729</v>
      </c>
    </row>
    <row r="391" spans="3:12" ht="45" x14ac:dyDescent="0.25">
      <c r="C391" s="96" t="s">
        <v>1892</v>
      </c>
      <c r="D391" s="549"/>
      <c r="E391" s="189">
        <v>2</v>
      </c>
      <c r="F391" s="97">
        <v>1</v>
      </c>
      <c r="G391" s="94">
        <f t="shared" si="39"/>
        <v>2</v>
      </c>
      <c r="H391" s="495" t="s">
        <v>712</v>
      </c>
      <c r="I391" s="95" t="s">
        <v>420</v>
      </c>
      <c r="J391" s="95" t="str">
        <f>VLOOKUP(I391,[2]Presupuesto!$B$11:$C$566,2,0)</f>
        <v>PRODUCTOS DE MATERIAL PLASTICO.</v>
      </c>
      <c r="K391" s="95" t="s">
        <v>63</v>
      </c>
      <c r="L391" s="95" t="s">
        <v>729</v>
      </c>
    </row>
    <row r="392" spans="3:12" ht="45" x14ac:dyDescent="0.25">
      <c r="C392" s="96" t="s">
        <v>1972</v>
      </c>
      <c r="D392" s="549"/>
      <c r="E392" s="147">
        <v>60</v>
      </c>
      <c r="F392" s="115">
        <v>2.2000000000000002</v>
      </c>
      <c r="G392" s="94">
        <f t="shared" si="39"/>
        <v>132</v>
      </c>
      <c r="H392" s="495" t="s">
        <v>712</v>
      </c>
      <c r="I392" s="300" t="s">
        <v>382</v>
      </c>
      <c r="J392" s="95" t="str">
        <f>VLOOKUP(I392,[2]Presupuesto!$B$11:$C$566,2,0)</f>
        <v>PRODUCTOS DE ARTES GRAFICAS</v>
      </c>
      <c r="K392" s="95" t="s">
        <v>63</v>
      </c>
      <c r="L392" s="95" t="s">
        <v>729</v>
      </c>
    </row>
    <row r="393" spans="3:12" ht="45" x14ac:dyDescent="0.25">
      <c r="C393" s="96" t="s">
        <v>1894</v>
      </c>
      <c r="D393" s="549"/>
      <c r="E393" s="147">
        <v>3</v>
      </c>
      <c r="F393" s="115">
        <v>5</v>
      </c>
      <c r="G393" s="94">
        <f t="shared" si="39"/>
        <v>15</v>
      </c>
      <c r="H393" s="495" t="s">
        <v>712</v>
      </c>
      <c r="I393" s="95" t="s">
        <v>307</v>
      </c>
      <c r="J393" s="95" t="str">
        <f>VLOOKUP(I393,[2]Presupuesto!$B$11:$C$566,2,0)</f>
        <v>SERVICIOS DE IMPRENTA PUBLIC.Y REPRODUCCION</v>
      </c>
      <c r="K393" s="95" t="s">
        <v>63</v>
      </c>
      <c r="L393" s="95" t="s">
        <v>729</v>
      </c>
    </row>
    <row r="394" spans="3:12" ht="45" x14ac:dyDescent="0.25">
      <c r="C394" s="96" t="s">
        <v>1895</v>
      </c>
      <c r="D394" s="549"/>
      <c r="E394" s="189">
        <v>4</v>
      </c>
      <c r="F394" s="97">
        <v>5</v>
      </c>
      <c r="G394" s="94">
        <f t="shared" si="39"/>
        <v>20</v>
      </c>
      <c r="H394" s="495" t="s">
        <v>712</v>
      </c>
      <c r="I394" s="95" t="s">
        <v>384</v>
      </c>
      <c r="J394" s="95" t="str">
        <f>VLOOKUP(I394,[2]Presupuesto!$B$11:$C$566,2,0)</f>
        <v>PRODUCTOS PAPEL Y CARTON</v>
      </c>
      <c r="K394" s="95" t="s">
        <v>63</v>
      </c>
      <c r="L394" s="95" t="s">
        <v>729</v>
      </c>
    </row>
    <row r="395" spans="3:12" x14ac:dyDescent="0.25">
      <c r="C395" s="96" t="s">
        <v>1937</v>
      </c>
      <c r="D395" s="549"/>
      <c r="E395" s="189">
        <v>0</v>
      </c>
      <c r="F395" s="97">
        <v>3</v>
      </c>
      <c r="G395" s="94">
        <f t="shared" si="39"/>
        <v>0</v>
      </c>
      <c r="H395" s="495" t="s">
        <v>703</v>
      </c>
      <c r="I395" s="95" t="s">
        <v>451</v>
      </c>
      <c r="J395" s="95" t="str">
        <f>VLOOKUP(I395,[2]Presupuesto!$B$11:$C$566,2,0)</f>
        <v>UTILES DE ESCRITORIO, OFICINA Y ENSE¥ANZA</v>
      </c>
      <c r="K395" s="95" t="s">
        <v>63</v>
      </c>
      <c r="L395" s="95" t="s">
        <v>729</v>
      </c>
    </row>
    <row r="396" spans="3:12" x14ac:dyDescent="0.25">
      <c r="C396" s="96" t="s">
        <v>1971</v>
      </c>
      <c r="D396" s="549"/>
      <c r="E396" s="189">
        <v>0</v>
      </c>
      <c r="F396" s="97">
        <v>50</v>
      </c>
      <c r="G396" s="94">
        <f t="shared" si="39"/>
        <v>0</v>
      </c>
      <c r="H396" s="495" t="s">
        <v>703</v>
      </c>
      <c r="I396" s="95" t="s">
        <v>307</v>
      </c>
      <c r="J396" s="95" t="str">
        <f>VLOOKUP(I396,[2]Presupuesto!$B$11:$C$566,2,0)</f>
        <v>SERVICIOS DE IMPRENTA PUBLIC.Y REPRODUCCION</v>
      </c>
      <c r="K396" s="95" t="s">
        <v>63</v>
      </c>
      <c r="L396" s="95" t="s">
        <v>729</v>
      </c>
    </row>
    <row r="397" spans="3:12" x14ac:dyDescent="0.25">
      <c r="C397" s="106" t="s">
        <v>1899</v>
      </c>
      <c r="D397" s="549"/>
      <c r="E397" s="199">
        <v>0</v>
      </c>
      <c r="F397" s="116">
        <v>1300</v>
      </c>
      <c r="G397" s="94">
        <f t="shared" si="39"/>
        <v>0</v>
      </c>
      <c r="H397" s="495" t="s">
        <v>703</v>
      </c>
      <c r="I397" s="95" t="s">
        <v>268</v>
      </c>
      <c r="J397" s="95" t="str">
        <f>VLOOKUP(I397,[2]Presupuesto!$B$11:$C$566,2,0)</f>
        <v>OTROS ALQUILERES</v>
      </c>
      <c r="K397" s="95" t="s">
        <v>63</v>
      </c>
      <c r="L397" s="95" t="s">
        <v>729</v>
      </c>
    </row>
    <row r="398" spans="3:12" ht="15.75" thickBot="1" x14ac:dyDescent="0.3">
      <c r="C398" s="203" t="s">
        <v>1275</v>
      </c>
      <c r="D398" s="204">
        <v>0</v>
      </c>
      <c r="E398" s="308">
        <v>0</v>
      </c>
      <c r="F398" s="101">
        <f>HLOOKUP(C398,$AH$2:$BU$3,2,0)</f>
        <v>1150</v>
      </c>
      <c r="G398" s="102">
        <f>D398*E398*F398</f>
        <v>0</v>
      </c>
      <c r="H398" s="501"/>
      <c r="I398" s="309" t="s">
        <v>335</v>
      </c>
      <c r="J398" s="103" t="str">
        <f>VLOOKUP(I398,Presupuesto!$B$11:$C$566,2,0)</f>
        <v>VIATICOS (26200-00)</v>
      </c>
      <c r="K398" s="310" t="str">
        <f t="shared" ref="K398" si="40">$K$389</f>
        <v>Gestión del Conocimiento</v>
      </c>
      <c r="L398" s="310" t="s">
        <v>720</v>
      </c>
    </row>
    <row r="400" spans="3:12" ht="15.75" thickBot="1" x14ac:dyDescent="0.3"/>
    <row r="401" spans="3:12" s="426" customFormat="1" ht="15.75" thickBot="1" x14ac:dyDescent="0.3">
      <c r="C401" s="29" t="s">
        <v>1308</v>
      </c>
      <c r="D401" s="30">
        <f>SUM(G408:G417)</f>
        <v>2082</v>
      </c>
      <c r="E401" s="91"/>
      <c r="F401" s="91"/>
      <c r="G401" s="91"/>
      <c r="H401" s="499"/>
      <c r="I401" s="75"/>
      <c r="J401" s="75"/>
      <c r="K401" s="109"/>
    </row>
    <row r="402" spans="3:12" s="426" customFormat="1" x14ac:dyDescent="0.25">
      <c r="C402" s="69"/>
      <c r="D402" s="31"/>
      <c r="E402" s="91"/>
      <c r="F402" s="91"/>
      <c r="G402" s="91"/>
      <c r="H402" s="499"/>
      <c r="I402" s="75"/>
      <c r="J402" s="75"/>
      <c r="K402" s="109"/>
    </row>
    <row r="403" spans="3:12" s="426" customFormat="1" x14ac:dyDescent="0.25">
      <c r="C403" s="69"/>
      <c r="D403" s="31"/>
      <c r="E403" s="91"/>
      <c r="F403" s="91"/>
      <c r="G403" s="91"/>
      <c r="H403" s="499"/>
      <c r="I403" s="75"/>
      <c r="J403" s="75"/>
      <c r="K403" s="109"/>
    </row>
    <row r="404" spans="3:12" s="426" customFormat="1" ht="15.75" x14ac:dyDescent="0.25">
      <c r="C404" s="190" t="s">
        <v>1309</v>
      </c>
      <c r="D404" s="341" t="s">
        <v>1795</v>
      </c>
      <c r="E404" s="91"/>
      <c r="F404" s="91"/>
      <c r="G404" s="91"/>
      <c r="H404" s="499"/>
      <c r="I404" s="75"/>
      <c r="J404" s="75"/>
      <c r="K404" s="109"/>
    </row>
    <row r="405" spans="3:12" s="426" customFormat="1" ht="18.75" x14ac:dyDescent="0.25">
      <c r="C405" s="197" t="str">
        <f>IFERROR(VLOOKUP(D404,'1. Desarrollo e Innov. Curricu.'!$F:$G,2,FALSE),IFERROR(VLOOKUP(D404,'2. Investigación Científica'!$F:$G,2,FALSE),IFERROR(VLOOKUP(D404,'3. Vinculación Univ. Sociedad'!$F:$G,2,FALSE),IFERROR(VLOOKUP(D404,'4. Docencia y Profesorado Univ.'!$F:$G,2,FALSE),IFERROR(VLOOKUP(D404,'5. Estudiantes y Graduados'!$F:$G,2,FALSE),IFERROR(VLOOKUP(D404,'11. Gestion Administrativa'!$F:$G,2,FALSE),IFERROR(VLOOKUP(D404,'13. Gestión Académica'!$F:$G,2,FALSE),IFERROR(VLOOKUP(D404,'9. Asegura. de la Calid. y M'!$F:$G,2,FALSE),IFERROR(VLOOKUP(D404,'6. Gestión del Conocimiento'!$F:$G,2,FALSE),IFERROR(VLOOKUP(D404,'15. Gobernabilidad y Proceso...'!$F:$G,2,FALSE),IFERROR(VLOOKUP(D404,'12. Gestión del Talento Humano'!$F:$G,2,FALSE),IFERROR(VLOOKUP(D404,'14. Internacional... de la E.S.'!$F:$G,2,FALSE),IFERROR(VLOOKUP(D404,'10. Posgrado'!$F:$G,2,FALSE),IFERROR(VLOOKUP(D404,'17. Gestión TIC'!$F:$G,2,FALSE),IFERROR(VLOOKUP(D404,'16. Desa. del Sistema Educ.Sup.'!$F:$G,2,FALSE),IFERROR(VLOOKUP(D404,'8. Cultura de Inno. Insti...'!$F:$G,2,FALSE),VLOOKUP(D404,'7. Lo Esencial de la Reforma U.'!$F:$G,2,0)))))))))))))))))</f>
        <v>Desarrollo de las conferencias en temas de las ciencias sociales. (Centros Regionales)</v>
      </c>
      <c r="D405" s="31"/>
      <c r="E405" s="91"/>
      <c r="F405" s="91"/>
      <c r="G405" s="91"/>
      <c r="H405" s="499"/>
      <c r="I405" s="75"/>
      <c r="J405" s="75"/>
      <c r="K405" s="109"/>
    </row>
    <row r="406" spans="3:12" s="426" customFormat="1" ht="15.75" thickBot="1" x14ac:dyDescent="0.3">
      <c r="C406" s="69"/>
      <c r="D406" s="31"/>
      <c r="E406" s="91"/>
      <c r="F406" s="91"/>
      <c r="G406" s="91"/>
      <c r="H406" s="499"/>
      <c r="I406" s="75"/>
      <c r="J406" s="75"/>
      <c r="K406" s="109"/>
    </row>
    <row r="407" spans="3:12" s="426" customFormat="1" ht="30.75" thickBot="1" x14ac:dyDescent="0.3">
      <c r="C407" s="122" t="s">
        <v>1310</v>
      </c>
      <c r="D407" s="125" t="s">
        <v>1311</v>
      </c>
      <c r="E407" s="124" t="s">
        <v>99</v>
      </c>
      <c r="F407" s="124" t="s">
        <v>1312</v>
      </c>
      <c r="G407" s="123" t="s">
        <v>1313</v>
      </c>
      <c r="H407" s="129" t="s">
        <v>1314</v>
      </c>
      <c r="I407" s="124" t="s">
        <v>1315</v>
      </c>
      <c r="J407" s="124" t="s">
        <v>711</v>
      </c>
      <c r="K407" s="124" t="s">
        <v>1316</v>
      </c>
      <c r="L407" s="124" t="s">
        <v>1317</v>
      </c>
    </row>
    <row r="408" spans="3:12" s="426" customFormat="1" ht="45" x14ac:dyDescent="0.25">
      <c r="C408" s="304" t="s">
        <v>1969</v>
      </c>
      <c r="D408" s="548">
        <v>60</v>
      </c>
      <c r="E408" s="305">
        <v>60</v>
      </c>
      <c r="F408" s="112">
        <v>25</v>
      </c>
      <c r="G408" s="306">
        <f t="shared" ref="G408:G416" si="41">E408*F408</f>
        <v>1500</v>
      </c>
      <c r="H408" s="495" t="s">
        <v>712</v>
      </c>
      <c r="I408" s="113" t="s">
        <v>361</v>
      </c>
      <c r="J408" s="113" t="str">
        <f>VLOOKUP(I408,[2]Presupuesto!$B$11:$C$566,2,0)</f>
        <v>ALIMENTOS B EBIDAS PARA PERSONAS</v>
      </c>
      <c r="K408" s="307" t="s">
        <v>63</v>
      </c>
      <c r="L408" s="113" t="s">
        <v>723</v>
      </c>
    </row>
    <row r="409" spans="3:12" s="426" customFormat="1" ht="45" x14ac:dyDescent="0.25">
      <c r="C409" s="96" t="s">
        <v>1970</v>
      </c>
      <c r="D409" s="549"/>
      <c r="E409" s="189">
        <v>1</v>
      </c>
      <c r="F409" s="97">
        <v>413</v>
      </c>
      <c r="G409" s="94">
        <f t="shared" si="41"/>
        <v>413</v>
      </c>
      <c r="H409" s="495" t="s">
        <v>712</v>
      </c>
      <c r="I409" s="95" t="s">
        <v>454</v>
      </c>
      <c r="J409" s="95" t="str">
        <f>VLOOKUP(I409,[2]Presupuesto!$B$11:$C$566,2,0)</f>
        <v>UTENCILIOS DE COCINA Y COMEDOR</v>
      </c>
      <c r="K409" s="95" t="s">
        <v>63</v>
      </c>
      <c r="L409" s="95" t="s">
        <v>723</v>
      </c>
    </row>
    <row r="410" spans="3:12" s="426" customFormat="1" ht="45" x14ac:dyDescent="0.25">
      <c r="C410" s="96" t="s">
        <v>1892</v>
      </c>
      <c r="D410" s="549"/>
      <c r="E410" s="189">
        <v>2</v>
      </c>
      <c r="F410" s="97">
        <v>1</v>
      </c>
      <c r="G410" s="94">
        <f t="shared" si="41"/>
        <v>2</v>
      </c>
      <c r="H410" s="495" t="s">
        <v>712</v>
      </c>
      <c r="I410" s="95" t="s">
        <v>420</v>
      </c>
      <c r="J410" s="95" t="str">
        <f>VLOOKUP(I410,[2]Presupuesto!$B$11:$C$566,2,0)</f>
        <v>PRODUCTOS DE MATERIAL PLASTICO.</v>
      </c>
      <c r="K410" s="95" t="s">
        <v>63</v>
      </c>
      <c r="L410" s="95" t="s">
        <v>723</v>
      </c>
    </row>
    <row r="411" spans="3:12" s="426" customFormat="1" ht="45" x14ac:dyDescent="0.25">
      <c r="C411" s="96" t="s">
        <v>1972</v>
      </c>
      <c r="D411" s="549"/>
      <c r="E411" s="147">
        <v>60</v>
      </c>
      <c r="F411" s="115">
        <v>2.2000000000000002</v>
      </c>
      <c r="G411" s="94">
        <f t="shared" si="41"/>
        <v>132</v>
      </c>
      <c r="H411" s="495" t="s">
        <v>712</v>
      </c>
      <c r="I411" s="300" t="s">
        <v>382</v>
      </c>
      <c r="J411" s="95" t="str">
        <f>VLOOKUP(I411,[2]Presupuesto!$B$11:$C$566,2,0)</f>
        <v>PRODUCTOS DE ARTES GRAFICAS</v>
      </c>
      <c r="K411" s="95" t="s">
        <v>63</v>
      </c>
      <c r="L411" s="95" t="s">
        <v>723</v>
      </c>
    </row>
    <row r="412" spans="3:12" s="426" customFormat="1" ht="45" x14ac:dyDescent="0.25">
      <c r="C412" s="96" t="s">
        <v>1894</v>
      </c>
      <c r="D412" s="549"/>
      <c r="E412" s="147">
        <v>3</v>
      </c>
      <c r="F412" s="115">
        <v>5</v>
      </c>
      <c r="G412" s="94">
        <f t="shared" si="41"/>
        <v>15</v>
      </c>
      <c r="H412" s="495" t="s">
        <v>712</v>
      </c>
      <c r="I412" s="95" t="s">
        <v>307</v>
      </c>
      <c r="J412" s="95" t="str">
        <f>VLOOKUP(I412,[2]Presupuesto!$B$11:$C$566,2,0)</f>
        <v>SERVICIOS DE IMPRENTA PUBLIC.Y REPRODUCCION</v>
      </c>
      <c r="K412" s="95" t="s">
        <v>63</v>
      </c>
      <c r="L412" s="95" t="s">
        <v>723</v>
      </c>
    </row>
    <row r="413" spans="3:12" s="426" customFormat="1" ht="45" x14ac:dyDescent="0.25">
      <c r="C413" s="96" t="s">
        <v>1895</v>
      </c>
      <c r="D413" s="549"/>
      <c r="E413" s="189">
        <v>4</v>
      </c>
      <c r="F413" s="97">
        <v>5</v>
      </c>
      <c r="G413" s="94">
        <f t="shared" si="41"/>
        <v>20</v>
      </c>
      <c r="H413" s="495" t="s">
        <v>712</v>
      </c>
      <c r="I413" s="95" t="s">
        <v>384</v>
      </c>
      <c r="J413" s="95" t="str">
        <f>VLOOKUP(I413,[2]Presupuesto!$B$11:$C$566,2,0)</f>
        <v>PRODUCTOS PAPEL Y CARTON</v>
      </c>
      <c r="K413" s="95" t="s">
        <v>63</v>
      </c>
      <c r="L413" s="95" t="s">
        <v>723</v>
      </c>
    </row>
    <row r="414" spans="3:12" s="426" customFormat="1" x14ac:dyDescent="0.25">
      <c r="C414" s="96" t="s">
        <v>1937</v>
      </c>
      <c r="D414" s="549"/>
      <c r="E414" s="189">
        <v>0</v>
      </c>
      <c r="F414" s="97">
        <v>3</v>
      </c>
      <c r="G414" s="94">
        <f t="shared" si="41"/>
        <v>0</v>
      </c>
      <c r="H414" s="495" t="s">
        <v>703</v>
      </c>
      <c r="I414" s="95" t="s">
        <v>451</v>
      </c>
      <c r="J414" s="95" t="str">
        <f>VLOOKUP(I414,[2]Presupuesto!$B$11:$C$566,2,0)</f>
        <v>UTILES DE ESCRITORIO, OFICINA Y ENSE¥ANZA</v>
      </c>
      <c r="K414" s="95" t="s">
        <v>63</v>
      </c>
      <c r="L414" s="95" t="s">
        <v>723</v>
      </c>
    </row>
    <row r="415" spans="3:12" s="426" customFormat="1" x14ac:dyDescent="0.25">
      <c r="C415" s="96" t="s">
        <v>1971</v>
      </c>
      <c r="D415" s="549"/>
      <c r="E415" s="189">
        <v>0</v>
      </c>
      <c r="F415" s="97">
        <v>50</v>
      </c>
      <c r="G415" s="94">
        <f t="shared" si="41"/>
        <v>0</v>
      </c>
      <c r="H415" s="495" t="s">
        <v>703</v>
      </c>
      <c r="I415" s="95" t="s">
        <v>307</v>
      </c>
      <c r="J415" s="95" t="str">
        <f>VLOOKUP(I415,[2]Presupuesto!$B$11:$C$566,2,0)</f>
        <v>SERVICIOS DE IMPRENTA PUBLIC.Y REPRODUCCION</v>
      </c>
      <c r="K415" s="95" t="s">
        <v>63</v>
      </c>
      <c r="L415" s="95" t="s">
        <v>723</v>
      </c>
    </row>
    <row r="416" spans="3:12" s="426" customFormat="1" x14ac:dyDescent="0.25">
      <c r="C416" s="106" t="s">
        <v>1899</v>
      </c>
      <c r="D416" s="549"/>
      <c r="E416" s="199">
        <v>0</v>
      </c>
      <c r="F416" s="116">
        <v>1300</v>
      </c>
      <c r="G416" s="94">
        <f t="shared" si="41"/>
        <v>0</v>
      </c>
      <c r="H416" s="495" t="s">
        <v>703</v>
      </c>
      <c r="I416" s="95" t="s">
        <v>268</v>
      </c>
      <c r="J416" s="95" t="str">
        <f>VLOOKUP(I416,[2]Presupuesto!$B$11:$C$566,2,0)</f>
        <v>OTROS ALQUILERES</v>
      </c>
      <c r="K416" s="95" t="s">
        <v>63</v>
      </c>
      <c r="L416" s="95" t="s">
        <v>723</v>
      </c>
    </row>
    <row r="417" spans="3:12" s="426" customFormat="1" ht="15.75" thickBot="1" x14ac:dyDescent="0.3">
      <c r="C417" s="203" t="s">
        <v>1275</v>
      </c>
      <c r="D417" s="204">
        <v>0</v>
      </c>
      <c r="E417" s="308">
        <v>0</v>
      </c>
      <c r="F417" s="101">
        <f>HLOOKUP(C417,$AH$2:$BU$3,2,0)</f>
        <v>1150</v>
      </c>
      <c r="G417" s="102">
        <f>D417*E417*F417</f>
        <v>0</v>
      </c>
      <c r="H417" s="501"/>
      <c r="I417" s="309" t="s">
        <v>335</v>
      </c>
      <c r="J417" s="103" t="str">
        <f>VLOOKUP(I417,Presupuesto!$B$11:$C$566,2,0)</f>
        <v>VIATICOS (26200-00)</v>
      </c>
      <c r="K417" s="310" t="str">
        <f t="shared" ref="K417" si="42">$K$389</f>
        <v>Gestión del Conocimiento</v>
      </c>
      <c r="L417" s="310" t="s">
        <v>720</v>
      </c>
    </row>
    <row r="418" spans="3:12" s="426" customFormat="1" x14ac:dyDescent="0.25">
      <c r="H418" s="497"/>
    </row>
    <row r="419" spans="3:12" ht="15.75" thickBot="1" x14ac:dyDescent="0.3"/>
    <row r="420" spans="3:12" s="426" customFormat="1" ht="15.75" thickBot="1" x14ac:dyDescent="0.3">
      <c r="C420" s="29" t="s">
        <v>1308</v>
      </c>
      <c r="D420" s="30">
        <f>SUM(G427:G436)</f>
        <v>7253.5</v>
      </c>
      <c r="E420" s="91"/>
      <c r="F420" s="91"/>
      <c r="G420" s="91"/>
      <c r="H420" s="499"/>
      <c r="I420" s="75"/>
      <c r="J420" s="75"/>
      <c r="K420" s="109"/>
    </row>
    <row r="421" spans="3:12" s="426" customFormat="1" x14ac:dyDescent="0.25">
      <c r="C421" s="69"/>
      <c r="D421" s="31"/>
      <c r="E421" s="91"/>
      <c r="F421" s="91"/>
      <c r="G421" s="91"/>
      <c r="H421" s="499"/>
      <c r="I421" s="75"/>
      <c r="J421" s="75"/>
      <c r="K421" s="109"/>
    </row>
    <row r="422" spans="3:12" s="426" customFormat="1" x14ac:dyDescent="0.25">
      <c r="C422" s="69"/>
      <c r="D422" s="31"/>
      <c r="E422" s="91"/>
      <c r="F422" s="91"/>
      <c r="G422" s="91"/>
      <c r="H422" s="499"/>
      <c r="I422" s="75"/>
      <c r="J422" s="75"/>
      <c r="K422" s="109"/>
    </row>
    <row r="423" spans="3:12" s="426" customFormat="1" ht="15.75" x14ac:dyDescent="0.25">
      <c r="C423" s="190" t="s">
        <v>1309</v>
      </c>
      <c r="D423" s="341" t="s">
        <v>1795</v>
      </c>
      <c r="E423" s="91"/>
      <c r="F423" s="91"/>
      <c r="G423" s="91"/>
      <c r="H423" s="499"/>
      <c r="I423" s="75"/>
      <c r="J423" s="75"/>
      <c r="K423" s="109"/>
    </row>
    <row r="424" spans="3:12" s="426" customFormat="1" ht="18.75" x14ac:dyDescent="0.25">
      <c r="C424" s="197" t="str">
        <f>IFERROR(VLOOKUP(D423,'1. Desarrollo e Innov. Curricu.'!$F:$G,2,FALSE),IFERROR(VLOOKUP(D423,'2. Investigación Científica'!$F:$G,2,FALSE),IFERROR(VLOOKUP(D423,'3. Vinculación Univ. Sociedad'!$F:$G,2,FALSE),IFERROR(VLOOKUP(D423,'4. Docencia y Profesorado Univ.'!$F:$G,2,FALSE),IFERROR(VLOOKUP(D423,'5. Estudiantes y Graduados'!$F:$G,2,FALSE),IFERROR(VLOOKUP(D423,'11. Gestion Administrativa'!$F:$G,2,FALSE),IFERROR(VLOOKUP(D423,'13. Gestión Académica'!$F:$G,2,FALSE),IFERROR(VLOOKUP(D423,'9. Asegura. de la Calid. y M'!$F:$G,2,FALSE),IFERROR(VLOOKUP(D423,'6. Gestión del Conocimiento'!$F:$G,2,FALSE),IFERROR(VLOOKUP(D423,'15. Gobernabilidad y Proceso...'!$F:$G,2,FALSE),IFERROR(VLOOKUP(D423,'12. Gestión del Talento Humano'!$F:$G,2,FALSE),IFERROR(VLOOKUP(D423,'14. Internacional... de la E.S.'!$F:$G,2,FALSE),IFERROR(VLOOKUP(D423,'10. Posgrado'!$F:$G,2,FALSE),IFERROR(VLOOKUP(D423,'17. Gestión TIC'!$F:$G,2,FALSE),IFERROR(VLOOKUP(D423,'16. Desa. del Sistema Educ.Sup.'!$F:$G,2,FALSE),IFERROR(VLOOKUP(D423,'8. Cultura de Inno. Insti...'!$F:$G,2,FALSE),VLOOKUP(D423,'7. Lo Esencial de la Reforma U.'!$F:$G,2,0)))))))))))))))))</f>
        <v>Desarrollo de las conferencias en temas de las ciencias sociales. (Centros Regionales)</v>
      </c>
      <c r="D424" s="31"/>
      <c r="E424" s="91"/>
      <c r="F424" s="91"/>
      <c r="G424" s="91"/>
      <c r="H424" s="499"/>
      <c r="I424" s="75"/>
      <c r="J424" s="75"/>
      <c r="K424" s="109"/>
    </row>
    <row r="425" spans="3:12" s="426" customFormat="1" ht="15.75" thickBot="1" x14ac:dyDescent="0.3">
      <c r="C425" s="69"/>
      <c r="D425" s="31"/>
      <c r="E425" s="91"/>
      <c r="F425" s="91"/>
      <c r="G425" s="91"/>
      <c r="H425" s="499"/>
      <c r="I425" s="75"/>
      <c r="J425" s="75"/>
      <c r="K425" s="109"/>
    </row>
    <row r="426" spans="3:12" s="426" customFormat="1" ht="30.75" thickBot="1" x14ac:dyDescent="0.3">
      <c r="C426" s="122" t="s">
        <v>1310</v>
      </c>
      <c r="D426" s="125" t="s">
        <v>1311</v>
      </c>
      <c r="E426" s="124" t="s">
        <v>99</v>
      </c>
      <c r="F426" s="124" t="s">
        <v>1312</v>
      </c>
      <c r="G426" s="123" t="s">
        <v>1313</v>
      </c>
      <c r="H426" s="129" t="s">
        <v>1314</v>
      </c>
      <c r="I426" s="124" t="s">
        <v>1315</v>
      </c>
      <c r="J426" s="124" t="s">
        <v>711</v>
      </c>
      <c r="K426" s="124" t="s">
        <v>1316</v>
      </c>
      <c r="L426" s="124" t="s">
        <v>1317</v>
      </c>
    </row>
    <row r="427" spans="3:12" s="426" customFormat="1" ht="45" x14ac:dyDescent="0.25">
      <c r="C427" s="304" t="s">
        <v>1969</v>
      </c>
      <c r="D427" s="548">
        <v>100</v>
      </c>
      <c r="E427" s="305">
        <v>100</v>
      </c>
      <c r="F427" s="112">
        <v>70</v>
      </c>
      <c r="G427" s="306">
        <f t="shared" ref="G427:G435" si="43">E427*F427</f>
        <v>7000</v>
      </c>
      <c r="H427" s="495" t="s">
        <v>712</v>
      </c>
      <c r="I427" s="113" t="s">
        <v>361</v>
      </c>
      <c r="J427" s="113" t="str">
        <f>VLOOKUP(I427,[2]Presupuesto!$B$11:$C$566,2,0)</f>
        <v>ALIMENTOS B EBIDAS PARA PERSONAS</v>
      </c>
      <c r="K427" s="307" t="s">
        <v>63</v>
      </c>
      <c r="L427" s="113" t="s">
        <v>724</v>
      </c>
    </row>
    <row r="428" spans="3:12" s="426" customFormat="1" ht="45" x14ac:dyDescent="0.25">
      <c r="C428" s="96" t="s">
        <v>1970</v>
      </c>
      <c r="D428" s="549"/>
      <c r="E428" s="189">
        <v>0</v>
      </c>
      <c r="F428" s="97">
        <v>500</v>
      </c>
      <c r="G428" s="94">
        <f t="shared" si="43"/>
        <v>0</v>
      </c>
      <c r="H428" s="495" t="s">
        <v>712</v>
      </c>
      <c r="I428" s="95" t="s">
        <v>454</v>
      </c>
      <c r="J428" s="95" t="str">
        <f>VLOOKUP(I428,[2]Presupuesto!$B$11:$C$566,2,0)</f>
        <v>UTENCILIOS DE COCINA Y COMEDOR</v>
      </c>
      <c r="K428" s="95" t="s">
        <v>63</v>
      </c>
      <c r="L428" s="95" t="s">
        <v>724</v>
      </c>
    </row>
    <row r="429" spans="3:12" s="426" customFormat="1" ht="45" x14ac:dyDescent="0.25">
      <c r="C429" s="96" t="s">
        <v>1892</v>
      </c>
      <c r="D429" s="549"/>
      <c r="E429" s="189">
        <v>2</v>
      </c>
      <c r="F429" s="97">
        <v>1</v>
      </c>
      <c r="G429" s="94">
        <f t="shared" si="43"/>
        <v>2</v>
      </c>
      <c r="H429" s="495" t="s">
        <v>712</v>
      </c>
      <c r="I429" s="95" t="s">
        <v>420</v>
      </c>
      <c r="J429" s="95" t="str">
        <f>VLOOKUP(I429,[2]Presupuesto!$B$11:$C$566,2,0)</f>
        <v>PRODUCTOS DE MATERIAL PLASTICO.</v>
      </c>
      <c r="K429" s="95" t="s">
        <v>63</v>
      </c>
      <c r="L429" s="95" t="s">
        <v>724</v>
      </c>
    </row>
    <row r="430" spans="3:12" s="426" customFormat="1" ht="45" x14ac:dyDescent="0.25">
      <c r="C430" s="96" t="s">
        <v>1973</v>
      </c>
      <c r="D430" s="549"/>
      <c r="E430" s="147">
        <v>100</v>
      </c>
      <c r="F430" s="115">
        <v>2.2000000000000002</v>
      </c>
      <c r="G430" s="94">
        <f t="shared" si="43"/>
        <v>220.00000000000003</v>
      </c>
      <c r="H430" s="495" t="s">
        <v>712</v>
      </c>
      <c r="I430" s="300" t="s">
        <v>382</v>
      </c>
      <c r="J430" s="95" t="str">
        <f>VLOOKUP(I430,[2]Presupuesto!$B$11:$C$566,2,0)</f>
        <v>PRODUCTOS DE ARTES GRAFICAS</v>
      </c>
      <c r="K430" s="95" t="s">
        <v>63</v>
      </c>
      <c r="L430" s="95" t="s">
        <v>724</v>
      </c>
    </row>
    <row r="431" spans="3:12" s="426" customFormat="1" ht="45" x14ac:dyDescent="0.25">
      <c r="C431" s="96" t="s">
        <v>1894</v>
      </c>
      <c r="D431" s="549"/>
      <c r="E431" s="147">
        <v>3</v>
      </c>
      <c r="F431" s="115">
        <v>4.5</v>
      </c>
      <c r="G431" s="94">
        <f t="shared" si="43"/>
        <v>13.5</v>
      </c>
      <c r="H431" s="495" t="s">
        <v>712</v>
      </c>
      <c r="I431" s="95" t="s">
        <v>307</v>
      </c>
      <c r="J431" s="95" t="str">
        <f>VLOOKUP(I431,[2]Presupuesto!$B$11:$C$566,2,0)</f>
        <v>SERVICIOS DE IMPRENTA PUBLIC.Y REPRODUCCION</v>
      </c>
      <c r="K431" s="95" t="s">
        <v>63</v>
      </c>
      <c r="L431" s="95" t="s">
        <v>724</v>
      </c>
    </row>
    <row r="432" spans="3:12" s="426" customFormat="1" ht="45" x14ac:dyDescent="0.25">
      <c r="C432" s="96" t="s">
        <v>1895</v>
      </c>
      <c r="D432" s="549"/>
      <c r="E432" s="189">
        <v>4</v>
      </c>
      <c r="F432" s="97">
        <v>4.5</v>
      </c>
      <c r="G432" s="94">
        <f t="shared" si="43"/>
        <v>18</v>
      </c>
      <c r="H432" s="495" t="s">
        <v>712</v>
      </c>
      <c r="I432" s="95" t="s">
        <v>384</v>
      </c>
      <c r="J432" s="95" t="str">
        <f>VLOOKUP(I432,[2]Presupuesto!$B$11:$C$566,2,0)</f>
        <v>PRODUCTOS PAPEL Y CARTON</v>
      </c>
      <c r="K432" s="95" t="s">
        <v>63</v>
      </c>
      <c r="L432" s="95" t="s">
        <v>724</v>
      </c>
    </row>
    <row r="433" spans="3:12" s="426" customFormat="1" x14ac:dyDescent="0.25">
      <c r="C433" s="96" t="s">
        <v>1937</v>
      </c>
      <c r="D433" s="549"/>
      <c r="E433" s="189">
        <v>0</v>
      </c>
      <c r="F433" s="97">
        <v>3</v>
      </c>
      <c r="G433" s="94">
        <f t="shared" si="43"/>
        <v>0</v>
      </c>
      <c r="H433" s="495" t="s">
        <v>703</v>
      </c>
      <c r="I433" s="95" t="s">
        <v>451</v>
      </c>
      <c r="J433" s="95" t="str">
        <f>VLOOKUP(I433,[2]Presupuesto!$B$11:$C$566,2,0)</f>
        <v>UTILES DE ESCRITORIO, OFICINA Y ENSE¥ANZA</v>
      </c>
      <c r="K433" s="95" t="s">
        <v>63</v>
      </c>
      <c r="L433" s="95" t="s">
        <v>724</v>
      </c>
    </row>
    <row r="434" spans="3:12" s="426" customFormat="1" x14ac:dyDescent="0.25">
      <c r="C434" s="96" t="s">
        <v>1971</v>
      </c>
      <c r="D434" s="549"/>
      <c r="E434" s="189">
        <v>0</v>
      </c>
      <c r="F434" s="97">
        <v>50</v>
      </c>
      <c r="G434" s="94">
        <f t="shared" si="43"/>
        <v>0</v>
      </c>
      <c r="H434" s="495" t="s">
        <v>703</v>
      </c>
      <c r="I434" s="95" t="s">
        <v>307</v>
      </c>
      <c r="J434" s="95" t="str">
        <f>VLOOKUP(I434,[2]Presupuesto!$B$11:$C$566,2,0)</f>
        <v>SERVICIOS DE IMPRENTA PUBLIC.Y REPRODUCCION</v>
      </c>
      <c r="K434" s="95" t="s">
        <v>63</v>
      </c>
      <c r="L434" s="95" t="s">
        <v>724</v>
      </c>
    </row>
    <row r="435" spans="3:12" s="426" customFormat="1" x14ac:dyDescent="0.25">
      <c r="C435" s="106" t="s">
        <v>1899</v>
      </c>
      <c r="D435" s="549"/>
      <c r="E435" s="199">
        <v>0</v>
      </c>
      <c r="F435" s="116">
        <v>1300</v>
      </c>
      <c r="G435" s="94">
        <f t="shared" si="43"/>
        <v>0</v>
      </c>
      <c r="H435" s="495" t="s">
        <v>703</v>
      </c>
      <c r="I435" s="95" t="s">
        <v>268</v>
      </c>
      <c r="J435" s="95" t="str">
        <f>VLOOKUP(I435,[2]Presupuesto!$B$11:$C$566,2,0)</f>
        <v>OTROS ALQUILERES</v>
      </c>
      <c r="K435" s="95" t="s">
        <v>63</v>
      </c>
      <c r="L435" s="95" t="s">
        <v>724</v>
      </c>
    </row>
    <row r="436" spans="3:12" s="426" customFormat="1" ht="15.75" thickBot="1" x14ac:dyDescent="0.3">
      <c r="C436" s="203" t="s">
        <v>1275</v>
      </c>
      <c r="D436" s="204">
        <v>0</v>
      </c>
      <c r="E436" s="308">
        <v>0</v>
      </c>
      <c r="F436" s="101">
        <f>HLOOKUP(C436,$AH$2:$BU$3,2,0)</f>
        <v>1150</v>
      </c>
      <c r="G436" s="102">
        <f>D436*E436*F436</f>
        <v>0</v>
      </c>
      <c r="H436" s="501"/>
      <c r="I436" s="309" t="s">
        <v>335</v>
      </c>
      <c r="J436" s="103" t="str">
        <f>VLOOKUP(I436,Presupuesto!$B$11:$C$566,2,0)</f>
        <v>VIATICOS (26200-00)</v>
      </c>
      <c r="K436" s="310" t="str">
        <f t="shared" ref="K436" si="44">$K$389</f>
        <v>Gestión del Conocimiento</v>
      </c>
      <c r="L436" s="310" t="s">
        <v>720</v>
      </c>
    </row>
    <row r="437" spans="3:12" s="426" customFormat="1" ht="15.75" thickBot="1" x14ac:dyDescent="0.3">
      <c r="H437" s="497"/>
    </row>
    <row r="438" spans="3:12" s="426" customFormat="1" ht="15.75" thickBot="1" x14ac:dyDescent="0.3">
      <c r="C438" s="29" t="s">
        <v>1308</v>
      </c>
      <c r="D438" s="30">
        <f>SUM(G445:G462)</f>
        <v>0</v>
      </c>
      <c r="E438" s="91"/>
      <c r="F438" s="91"/>
      <c r="G438" s="91"/>
      <c r="H438" s="499"/>
      <c r="I438" s="75"/>
      <c r="J438" s="75"/>
      <c r="K438" s="109"/>
    </row>
    <row r="439" spans="3:12" s="426" customFormat="1" x14ac:dyDescent="0.25">
      <c r="C439" s="69"/>
      <c r="D439" s="31"/>
      <c r="E439" s="91"/>
      <c r="F439" s="91"/>
      <c r="G439" s="91"/>
      <c r="H439" s="499"/>
      <c r="I439" s="75"/>
      <c r="J439" s="75"/>
      <c r="K439" s="109"/>
    </row>
    <row r="440" spans="3:12" s="426" customFormat="1" x14ac:dyDescent="0.25">
      <c r="C440" s="69"/>
      <c r="D440" s="31"/>
      <c r="E440" s="91"/>
      <c r="F440" s="91"/>
      <c r="G440" s="91"/>
      <c r="H440" s="499"/>
      <c r="I440" s="75"/>
      <c r="J440" s="75"/>
      <c r="K440" s="109"/>
    </row>
    <row r="441" spans="3:12" s="426" customFormat="1" ht="15.75" x14ac:dyDescent="0.25">
      <c r="C441" s="190" t="s">
        <v>1309</v>
      </c>
      <c r="D441" s="341" t="s">
        <v>1796</v>
      </c>
      <c r="E441" s="91"/>
      <c r="F441" s="91"/>
      <c r="G441" s="91"/>
      <c r="H441" s="499"/>
      <c r="I441" s="75"/>
      <c r="J441" s="75"/>
      <c r="K441" s="109"/>
    </row>
    <row r="442" spans="3:12" s="426" customFormat="1" ht="18.75" x14ac:dyDescent="0.25">
      <c r="C442" s="197" t="str">
        <f>IFERROR(VLOOKUP(D441,'1. Desarrollo e Innov. Curricu.'!$F:$G,2,FALSE),IFERROR(VLOOKUP(D441,'2. Investigación Científica'!$F:$G,2,FALSE),IFERROR(VLOOKUP(D441,'3. Vinculación Univ. Sociedad'!$F:$G,2,FALSE),IFERROR(VLOOKUP(D441,'4. Docencia y Profesorado Univ.'!$F:$G,2,FALSE),IFERROR(VLOOKUP(D441,'5. Estudiantes y Graduados'!$F:$G,2,FALSE),IFERROR(VLOOKUP(D441,'11. Gestion Administrativa'!$F:$G,2,FALSE),IFERROR(VLOOKUP(D441,'13. Gestión Académica'!$F:$G,2,FALSE),IFERROR(VLOOKUP(D441,'9. Asegura. de la Calid. y M'!$F:$G,2,FALSE),IFERROR(VLOOKUP(D441,'6. Gestión del Conocimiento'!$F:$G,2,FALSE),IFERROR(VLOOKUP(D441,'15. Gobernabilidad y Proceso...'!$F:$G,2,FALSE),IFERROR(VLOOKUP(D441,'12. Gestión del Talento Humano'!$F:$G,2,FALSE),IFERROR(VLOOKUP(D441,'14. Internacional... de la E.S.'!$F:$G,2,FALSE),IFERROR(VLOOKUP(D441,'10. Posgrado'!$F:$G,2,FALSE),IFERROR(VLOOKUP(D441,'17. Gestión TIC'!$F:$G,2,FALSE),IFERROR(VLOOKUP(D441,'16. Desa. del Sistema Educ.Sup.'!$F:$G,2,FALSE),IFERROR(VLOOKUP(D441,'8. Cultura de Inno. Insti...'!$F:$G,2,FALSE),VLOOKUP(D441,'7. Lo Esencial de la Reforma U.'!$F:$G,2,0)))))))))))))))))</f>
        <v>Desarrollar un diplomado en   CUROC</v>
      </c>
      <c r="D442" s="31"/>
      <c r="E442" s="91"/>
      <c r="F442" s="91"/>
      <c r="G442" s="91"/>
      <c r="H442" s="499"/>
      <c r="I442" s="75"/>
      <c r="J442" s="75"/>
      <c r="K442" s="109"/>
    </row>
    <row r="443" spans="3:12" s="426" customFormat="1" ht="15.75" thickBot="1" x14ac:dyDescent="0.3">
      <c r="C443" s="69"/>
      <c r="D443" s="31"/>
      <c r="E443" s="91"/>
      <c r="F443" s="91"/>
      <c r="G443" s="91"/>
      <c r="H443" s="499"/>
      <c r="I443" s="75"/>
      <c r="J443" s="75"/>
      <c r="K443" s="109"/>
    </row>
    <row r="444" spans="3:12" s="426" customFormat="1" ht="30.75" thickBot="1" x14ac:dyDescent="0.3">
      <c r="C444" s="122" t="s">
        <v>1310</v>
      </c>
      <c r="D444" s="125" t="s">
        <v>1311</v>
      </c>
      <c r="E444" s="124" t="s">
        <v>99</v>
      </c>
      <c r="F444" s="124" t="s">
        <v>1312</v>
      </c>
      <c r="G444" s="123" t="s">
        <v>1313</v>
      </c>
      <c r="H444" s="129" t="s">
        <v>1314</v>
      </c>
      <c r="I444" s="124" t="s">
        <v>1315</v>
      </c>
      <c r="J444" s="124" t="s">
        <v>711</v>
      </c>
      <c r="K444" s="124" t="s">
        <v>1316</v>
      </c>
      <c r="L444" s="124" t="s">
        <v>1317</v>
      </c>
    </row>
    <row r="445" spans="3:12" s="426" customFormat="1" ht="45" x14ac:dyDescent="0.25">
      <c r="C445" s="492" t="s">
        <v>1975</v>
      </c>
      <c r="D445" s="503">
        <v>25</v>
      </c>
      <c r="E445" s="305"/>
      <c r="F445" s="112">
        <v>150</v>
      </c>
      <c r="G445" s="306">
        <f t="shared" ref="G445:G462" si="45">E445*F445</f>
        <v>0</v>
      </c>
      <c r="H445" s="516" t="s">
        <v>1953</v>
      </c>
      <c r="I445" s="113" t="s">
        <v>361</v>
      </c>
      <c r="J445" s="113" t="str">
        <f>VLOOKUP(I445,Presupuesto!$B$11:$C$566,2,0)</f>
        <v>ALIMENTOS B EBIDAS PARA PERSONAS</v>
      </c>
      <c r="K445" s="307" t="s">
        <v>63</v>
      </c>
      <c r="L445" s="113" t="s">
        <v>721</v>
      </c>
    </row>
    <row r="446" spans="3:12" s="426" customFormat="1" ht="30" x14ac:dyDescent="0.25">
      <c r="C446" s="493" t="s">
        <v>1899</v>
      </c>
      <c r="D446" s="504"/>
      <c r="E446" s="189"/>
      <c r="F446" s="97">
        <v>1700</v>
      </c>
      <c r="G446" s="94">
        <f>E446*F446</f>
        <v>0</v>
      </c>
      <c r="H446" s="495" t="s">
        <v>703</v>
      </c>
      <c r="I446" s="95" t="s">
        <v>268</v>
      </c>
      <c r="J446" s="95" t="str">
        <f>VLOOKUP(I446,Presupuesto!$B$11:$C$566,2,0)</f>
        <v>OTROS ALQUILERES</v>
      </c>
      <c r="K446" s="95" t="s">
        <v>63</v>
      </c>
      <c r="L446" s="95" t="s">
        <v>721</v>
      </c>
    </row>
    <row r="447" spans="3:12" s="426" customFormat="1" x14ac:dyDescent="0.25">
      <c r="C447" s="493" t="s">
        <v>1976</v>
      </c>
      <c r="D447" s="504"/>
      <c r="E447" s="189"/>
      <c r="F447" s="97">
        <v>3</v>
      </c>
      <c r="G447" s="94">
        <f t="shared" si="45"/>
        <v>0</v>
      </c>
      <c r="H447" s="495" t="s">
        <v>703</v>
      </c>
      <c r="I447" s="95" t="s">
        <v>380</v>
      </c>
      <c r="J447" s="95" t="str">
        <f>VLOOKUP(I447,Presupuesto!$B$11:$C$566,2,0)</f>
        <v>PAPEL DE ESCRITORIO</v>
      </c>
      <c r="K447" s="95" t="s">
        <v>63</v>
      </c>
      <c r="L447" s="95" t="s">
        <v>721</v>
      </c>
    </row>
    <row r="448" spans="3:12" s="426" customFormat="1" ht="45" x14ac:dyDescent="0.25">
      <c r="C448" s="493" t="s">
        <v>1977</v>
      </c>
      <c r="D448" s="504"/>
      <c r="E448" s="189"/>
      <c r="F448" s="97">
        <f>(15*6*10)+(10*12)+(15*3*10)</f>
        <v>1470</v>
      </c>
      <c r="G448" s="94">
        <f t="shared" si="45"/>
        <v>0</v>
      </c>
      <c r="H448" s="495" t="s">
        <v>712</v>
      </c>
      <c r="I448" s="95" t="s">
        <v>384</v>
      </c>
      <c r="J448" s="95" t="str">
        <f>VLOOKUP(I448,Presupuesto!$B$11:$C$566,2,0)</f>
        <v>PRODUCTOS PAPEL Y CARTON</v>
      </c>
      <c r="K448" s="95" t="s">
        <v>63</v>
      </c>
      <c r="L448" s="95" t="s">
        <v>721</v>
      </c>
    </row>
    <row r="449" spans="3:12" s="426" customFormat="1" ht="45" x14ac:dyDescent="0.25">
      <c r="C449" s="493" t="s">
        <v>1978</v>
      </c>
      <c r="D449" s="504"/>
      <c r="E449" s="189"/>
      <c r="F449" s="97">
        <f>(45*3)+(6*10)</f>
        <v>195</v>
      </c>
      <c r="G449" s="94">
        <f t="shared" si="45"/>
        <v>0</v>
      </c>
      <c r="H449" s="495" t="s">
        <v>712</v>
      </c>
      <c r="I449" s="95" t="s">
        <v>451</v>
      </c>
      <c r="J449" s="95" t="str">
        <f>VLOOKUP(I449,Presupuesto!$B$11:$C$566,2,0)</f>
        <v>UTILES DE ESCRITORIO, OFICINA Y ENSE¥ANZA</v>
      </c>
      <c r="K449" s="95" t="s">
        <v>63</v>
      </c>
      <c r="L449" s="95" t="s">
        <v>721</v>
      </c>
    </row>
    <row r="450" spans="3:12" s="426" customFormat="1" ht="45" x14ac:dyDescent="0.25">
      <c r="C450" s="493" t="s">
        <v>1979</v>
      </c>
      <c r="D450" s="504"/>
      <c r="E450" s="189"/>
      <c r="F450" s="97">
        <f>35+2.11+12</f>
        <v>49.11</v>
      </c>
      <c r="G450" s="94">
        <f t="shared" si="45"/>
        <v>0</v>
      </c>
      <c r="H450" s="495" t="s">
        <v>712</v>
      </c>
      <c r="I450" s="95" t="s">
        <v>382</v>
      </c>
      <c r="J450" s="95" t="str">
        <f>VLOOKUP(I450,Presupuesto!$B$11:$C$566,2,0)</f>
        <v>PRODUCTOS DE ARTES GRAFICAS</v>
      </c>
      <c r="K450" s="95" t="s">
        <v>63</v>
      </c>
      <c r="L450" s="95" t="s">
        <v>721</v>
      </c>
    </row>
    <row r="451" spans="3:12" s="426" customFormat="1" ht="45" x14ac:dyDescent="0.25">
      <c r="C451" s="493" t="s">
        <v>1980</v>
      </c>
      <c r="D451" s="504"/>
      <c r="E451" s="189"/>
      <c r="F451" s="97">
        <v>25</v>
      </c>
      <c r="G451" s="94">
        <f t="shared" si="45"/>
        <v>0</v>
      </c>
      <c r="H451" s="495" t="s">
        <v>712</v>
      </c>
      <c r="I451" s="95" t="s">
        <v>307</v>
      </c>
      <c r="J451" s="95" t="str">
        <f>VLOOKUP(I451,Presupuesto!$B$11:$C$566,2,0)</f>
        <v>SERVICIOS DE IMPRENTA PUBLIC.Y REPRODUCCION</v>
      </c>
      <c r="K451" s="95" t="s">
        <v>63</v>
      </c>
      <c r="L451" s="95" t="s">
        <v>721</v>
      </c>
    </row>
    <row r="452" spans="3:12" s="426" customFormat="1" ht="45" x14ac:dyDescent="0.25">
      <c r="C452" s="493" t="s">
        <v>1981</v>
      </c>
      <c r="D452" s="504"/>
      <c r="E452" s="189"/>
      <c r="F452" s="97">
        <v>40</v>
      </c>
      <c r="G452" s="94">
        <f t="shared" si="45"/>
        <v>0</v>
      </c>
      <c r="H452" s="495" t="s">
        <v>712</v>
      </c>
      <c r="I452" s="95" t="s">
        <v>420</v>
      </c>
      <c r="J452" s="95" t="str">
        <f>VLOOKUP(I452,Presupuesto!$B$11:$C$566,2,0)</f>
        <v>PRODUCTOS DE MATERIAL PLASTICO.</v>
      </c>
      <c r="K452" s="95" t="s">
        <v>63</v>
      </c>
      <c r="L452" s="95" t="s">
        <v>721</v>
      </c>
    </row>
    <row r="453" spans="3:12" s="426" customFormat="1" ht="45" x14ac:dyDescent="0.25">
      <c r="C453" s="493" t="s">
        <v>1982</v>
      </c>
      <c r="D453" s="504"/>
      <c r="E453" s="189"/>
      <c r="F453" s="97">
        <f>(6*12)+(3*21)+12</f>
        <v>147</v>
      </c>
      <c r="G453" s="94">
        <f t="shared" si="45"/>
        <v>0</v>
      </c>
      <c r="H453" s="495" t="s">
        <v>712</v>
      </c>
      <c r="I453" s="95" t="s">
        <v>454</v>
      </c>
      <c r="J453" s="95" t="str">
        <f>VLOOKUP(I453,Presupuesto!$B$11:$C$566,2,0)</f>
        <v>UTENCILIOS DE COCINA Y COMEDOR</v>
      </c>
      <c r="K453" s="95" t="s">
        <v>63</v>
      </c>
      <c r="L453" s="95" t="s">
        <v>721</v>
      </c>
    </row>
    <row r="454" spans="3:12" s="426" customFormat="1" ht="45" x14ac:dyDescent="0.25">
      <c r="C454" s="493" t="s">
        <v>1983</v>
      </c>
      <c r="D454" s="504"/>
      <c r="E454" s="189"/>
      <c r="F454" s="97">
        <v>250</v>
      </c>
      <c r="G454" s="94">
        <f t="shared" si="45"/>
        <v>0</v>
      </c>
      <c r="H454" s="517" t="s">
        <v>1953</v>
      </c>
      <c r="I454" s="95" t="s">
        <v>303</v>
      </c>
      <c r="J454" s="95" t="str">
        <f>VLOOKUP(I454,Presupuesto!$B$11:$C$566,2,0)</f>
        <v>SERVICIO DE TRANSPORTE EVENTUALES</v>
      </c>
      <c r="K454" s="95" t="s">
        <v>63</v>
      </c>
      <c r="L454" s="95" t="s">
        <v>721</v>
      </c>
    </row>
    <row r="455" spans="3:12" s="426" customFormat="1" x14ac:dyDescent="0.25">
      <c r="C455" s="493" t="s">
        <v>1984</v>
      </c>
      <c r="D455" s="504"/>
      <c r="E455" s="189"/>
      <c r="F455" s="97">
        <v>85</v>
      </c>
      <c r="G455" s="94">
        <f t="shared" si="45"/>
        <v>0</v>
      </c>
      <c r="H455" s="495" t="s">
        <v>703</v>
      </c>
      <c r="I455" s="95" t="s">
        <v>283</v>
      </c>
      <c r="J455" s="95" t="str">
        <f>VLOOKUP(I455,Presupuesto!$B$11:$C$566,2,0)</f>
        <v>LIMPIEZA ASEO Y FUMIGACION</v>
      </c>
      <c r="K455" s="95" t="s">
        <v>63</v>
      </c>
      <c r="L455" s="95" t="s">
        <v>721</v>
      </c>
    </row>
    <row r="456" spans="3:12" s="426" customFormat="1" x14ac:dyDescent="0.25">
      <c r="C456" s="493" t="s">
        <v>1985</v>
      </c>
      <c r="D456" s="504"/>
      <c r="E456" s="147"/>
      <c r="F456" s="115">
        <v>2000</v>
      </c>
      <c r="G456" s="94">
        <f t="shared" si="45"/>
        <v>0</v>
      </c>
      <c r="H456" s="495" t="s">
        <v>703</v>
      </c>
      <c r="I456" s="300" t="s">
        <v>338</v>
      </c>
      <c r="J456" s="95" t="str">
        <f>VLOOKUP(I456,Presupuesto!$B$11:$C$566,2,0)</f>
        <v>VIATICOS NACIONALES</v>
      </c>
      <c r="K456" s="95" t="s">
        <v>63</v>
      </c>
      <c r="L456" s="95" t="s">
        <v>721</v>
      </c>
    </row>
    <row r="457" spans="3:12" s="426" customFormat="1" ht="45" x14ac:dyDescent="0.25">
      <c r="C457" s="493" t="s">
        <v>1986</v>
      </c>
      <c r="D457" s="504"/>
      <c r="E457" s="147"/>
      <c r="F457" s="115">
        <v>700</v>
      </c>
      <c r="G457" s="94">
        <f t="shared" si="45"/>
        <v>0</v>
      </c>
      <c r="H457" s="495" t="s">
        <v>703</v>
      </c>
      <c r="I457" s="95" t="s">
        <v>413</v>
      </c>
      <c r="J457" s="95" t="str">
        <f>VLOOKUP(I457,Presupuesto!$B$11:$C$566,2,0)</f>
        <v>GASOLINA</v>
      </c>
      <c r="K457" s="95" t="s">
        <v>63</v>
      </c>
      <c r="L457" s="95" t="s">
        <v>721</v>
      </c>
    </row>
    <row r="458" spans="3:12" s="426" customFormat="1" ht="30" x14ac:dyDescent="0.25">
      <c r="C458" s="493" t="s">
        <v>1987</v>
      </c>
      <c r="D458" s="504"/>
      <c r="E458" s="189"/>
      <c r="F458" s="97">
        <v>2000</v>
      </c>
      <c r="G458" s="94">
        <f t="shared" si="45"/>
        <v>0</v>
      </c>
      <c r="H458" s="495" t="s">
        <v>703</v>
      </c>
      <c r="I458" s="95" t="s">
        <v>337</v>
      </c>
      <c r="J458" s="95" t="str">
        <f>VLOOKUP(I458,Presupuesto!$B$11:$C$566,2,0)</f>
        <v>VIATICOS NACIONALES</v>
      </c>
      <c r="K458" s="95" t="s">
        <v>63</v>
      </c>
      <c r="L458" s="95" t="s">
        <v>721</v>
      </c>
    </row>
    <row r="459" spans="3:12" s="426" customFormat="1" ht="30" x14ac:dyDescent="0.25">
      <c r="C459" s="493" t="s">
        <v>1988</v>
      </c>
      <c r="D459" s="504"/>
      <c r="E459" s="189"/>
      <c r="F459" s="97">
        <v>2250</v>
      </c>
      <c r="G459" s="94">
        <f t="shared" si="45"/>
        <v>0</v>
      </c>
      <c r="H459" s="495" t="s">
        <v>703</v>
      </c>
      <c r="I459" s="95" t="s">
        <v>337</v>
      </c>
      <c r="J459" s="95" t="str">
        <f>VLOOKUP(I459,Presupuesto!$B$11:$C$566,2,0)</f>
        <v>VIATICOS NACIONALES</v>
      </c>
      <c r="K459" s="95" t="s">
        <v>63</v>
      </c>
      <c r="L459" s="95" t="s">
        <v>721</v>
      </c>
    </row>
    <row r="460" spans="3:12" s="426" customFormat="1" ht="45" x14ac:dyDescent="0.25">
      <c r="C460" s="493" t="s">
        <v>1989</v>
      </c>
      <c r="D460" s="504"/>
      <c r="E460" s="189"/>
      <c r="F460" s="97">
        <v>70</v>
      </c>
      <c r="G460" s="94">
        <f t="shared" si="45"/>
        <v>0</v>
      </c>
      <c r="H460" s="495" t="s">
        <v>1953</v>
      </c>
      <c r="I460" s="95" t="s">
        <v>451</v>
      </c>
      <c r="J460" s="95" t="str">
        <f>VLOOKUP(I460,Presupuesto!$B$11:$C$566,2,0)</f>
        <v>UTILES DE ESCRITORIO, OFICINA Y ENSE¥ANZA</v>
      </c>
      <c r="K460" s="95" t="s">
        <v>63</v>
      </c>
      <c r="L460" s="95" t="s">
        <v>721</v>
      </c>
    </row>
    <row r="461" spans="3:12" s="426" customFormat="1" ht="45" x14ac:dyDescent="0.25">
      <c r="C461" s="507" t="s">
        <v>1990</v>
      </c>
      <c r="D461" s="504"/>
      <c r="E461" s="199"/>
      <c r="F461" s="116">
        <v>5000</v>
      </c>
      <c r="G461" s="94">
        <f t="shared" si="45"/>
        <v>0</v>
      </c>
      <c r="H461" s="495" t="s">
        <v>1953</v>
      </c>
      <c r="I461" s="95" t="s">
        <v>451</v>
      </c>
      <c r="J461" s="95" t="str">
        <f>VLOOKUP(I461,Presupuesto!$B$11:$C$566,2,0)</f>
        <v>UTILES DE ESCRITORIO, OFICINA Y ENSE¥ANZA</v>
      </c>
      <c r="K461" s="95" t="s">
        <v>63</v>
      </c>
      <c r="L461" s="95" t="s">
        <v>721</v>
      </c>
    </row>
    <row r="462" spans="3:12" s="426" customFormat="1" ht="45.75" thickBot="1" x14ac:dyDescent="0.3">
      <c r="C462" s="203" t="s">
        <v>1281</v>
      </c>
      <c r="D462" s="204">
        <v>0</v>
      </c>
      <c r="E462" s="308"/>
      <c r="F462" s="101">
        <f>HLOOKUP(C462,$AH$2:$BU$3,2,0)</f>
        <v>1200</v>
      </c>
      <c r="G462" s="102">
        <f t="shared" si="45"/>
        <v>0</v>
      </c>
      <c r="H462" s="501" t="s">
        <v>1953</v>
      </c>
      <c r="I462" s="309" t="s">
        <v>338</v>
      </c>
      <c r="J462" s="103" t="str">
        <f>VLOOKUP(I462,Presupuesto!$B$11:$C$566,2,0)</f>
        <v>VIATICOS NACIONALES</v>
      </c>
      <c r="K462" s="95" t="s">
        <v>63</v>
      </c>
      <c r="L462" s="310" t="s">
        <v>721</v>
      </c>
    </row>
    <row r="464" spans="3:12" s="426" customFormat="1" ht="15.75" thickBot="1" x14ac:dyDescent="0.3">
      <c r="H464" s="497"/>
    </row>
    <row r="465" spans="3:12" s="426" customFormat="1" ht="15.75" thickBot="1" x14ac:dyDescent="0.3">
      <c r="C465" s="29" t="s">
        <v>1308</v>
      </c>
      <c r="D465" s="30">
        <f>SUM(G472:G489)</f>
        <v>0</v>
      </c>
      <c r="E465" s="91"/>
      <c r="F465" s="91"/>
      <c r="G465" s="91"/>
      <c r="H465" s="499"/>
      <c r="I465" s="75"/>
      <c r="J465" s="75"/>
      <c r="K465" s="109"/>
    </row>
    <row r="466" spans="3:12" s="426" customFormat="1" x14ac:dyDescent="0.25">
      <c r="C466" s="69"/>
      <c r="D466" s="31"/>
      <c r="E466" s="91"/>
      <c r="F466" s="91"/>
      <c r="G466" s="91"/>
      <c r="H466" s="499"/>
      <c r="I466" s="75"/>
      <c r="J466" s="75"/>
      <c r="K466" s="109"/>
    </row>
    <row r="467" spans="3:12" s="426" customFormat="1" x14ac:dyDescent="0.25">
      <c r="C467" s="69"/>
      <c r="D467" s="31"/>
      <c r="E467" s="91"/>
      <c r="F467" s="91"/>
      <c r="G467" s="91"/>
      <c r="H467" s="499"/>
      <c r="I467" s="75"/>
      <c r="J467" s="75"/>
      <c r="K467" s="109"/>
    </row>
    <row r="468" spans="3:12" s="426" customFormat="1" ht="15.75" x14ac:dyDescent="0.25">
      <c r="C468" s="190" t="s">
        <v>1309</v>
      </c>
      <c r="D468" s="341" t="s">
        <v>1796</v>
      </c>
      <c r="E468" s="91"/>
      <c r="F468" s="91"/>
      <c r="G468" s="91"/>
      <c r="H468" s="499"/>
      <c r="I468" s="75"/>
      <c r="J468" s="75"/>
      <c r="K468" s="109"/>
    </row>
    <row r="469" spans="3:12" s="426" customFormat="1" ht="18.75" x14ac:dyDescent="0.25">
      <c r="C469" s="197" t="str">
        <f>IFERROR(VLOOKUP(D468,'1. Desarrollo e Innov. Curricu.'!$F:$G,2,FALSE),IFERROR(VLOOKUP(D468,'2. Investigación Científica'!$F:$G,2,FALSE),IFERROR(VLOOKUP(D468,'3. Vinculación Univ. Sociedad'!$F:$G,2,FALSE),IFERROR(VLOOKUP(D468,'4. Docencia y Profesorado Univ.'!$F:$G,2,FALSE),IFERROR(VLOOKUP(D468,'5. Estudiantes y Graduados'!$F:$G,2,FALSE),IFERROR(VLOOKUP(D468,'11. Gestion Administrativa'!$F:$G,2,FALSE),IFERROR(VLOOKUP(D468,'13. Gestión Académica'!$F:$G,2,FALSE),IFERROR(VLOOKUP(D468,'9. Asegura. de la Calid. y M'!$F:$G,2,FALSE),IFERROR(VLOOKUP(D468,'6. Gestión del Conocimiento'!$F:$G,2,FALSE),IFERROR(VLOOKUP(D468,'15. Gobernabilidad y Proceso...'!$F:$G,2,FALSE),IFERROR(VLOOKUP(D468,'12. Gestión del Talento Humano'!$F:$G,2,FALSE),IFERROR(VLOOKUP(D468,'14. Internacional... de la E.S.'!$F:$G,2,FALSE),IFERROR(VLOOKUP(D468,'10. Posgrado'!$F:$G,2,FALSE),IFERROR(VLOOKUP(D468,'17. Gestión TIC'!$F:$G,2,FALSE),IFERROR(VLOOKUP(D468,'16. Desa. del Sistema Educ.Sup.'!$F:$G,2,FALSE),IFERROR(VLOOKUP(D468,'8. Cultura de Inno. Insti...'!$F:$G,2,FALSE),VLOOKUP(D468,'7. Lo Esencial de la Reforma U.'!$F:$G,2,0)))))))))))))))))</f>
        <v>Desarrollar un diplomado en   CUROC</v>
      </c>
      <c r="D469" s="31"/>
      <c r="E469" s="91"/>
      <c r="F469" s="91"/>
      <c r="G469" s="91"/>
      <c r="H469" s="499"/>
      <c r="I469" s="75"/>
      <c r="J469" s="75"/>
      <c r="K469" s="109"/>
    </row>
    <row r="470" spans="3:12" s="426" customFormat="1" ht="15.75" thickBot="1" x14ac:dyDescent="0.3">
      <c r="C470" s="69"/>
      <c r="D470" s="31"/>
      <c r="E470" s="91"/>
      <c r="F470" s="91"/>
      <c r="G470" s="91"/>
      <c r="H470" s="499"/>
      <c r="I470" s="75"/>
      <c r="J470" s="75"/>
      <c r="K470" s="109"/>
    </row>
    <row r="471" spans="3:12" s="426" customFormat="1" ht="30.75" thickBot="1" x14ac:dyDescent="0.3">
      <c r="C471" s="122" t="s">
        <v>1310</v>
      </c>
      <c r="D471" s="125" t="s">
        <v>1311</v>
      </c>
      <c r="E471" s="124" t="s">
        <v>99</v>
      </c>
      <c r="F471" s="124" t="s">
        <v>1312</v>
      </c>
      <c r="G471" s="123" t="s">
        <v>1313</v>
      </c>
      <c r="H471" s="129" t="s">
        <v>1314</v>
      </c>
      <c r="I471" s="124" t="s">
        <v>1315</v>
      </c>
      <c r="J471" s="124" t="s">
        <v>711</v>
      </c>
      <c r="K471" s="124" t="s">
        <v>1316</v>
      </c>
      <c r="L471" s="124" t="s">
        <v>1317</v>
      </c>
    </row>
    <row r="472" spans="3:12" s="426" customFormat="1" ht="45" x14ac:dyDescent="0.25">
      <c r="C472" s="492" t="s">
        <v>1975</v>
      </c>
      <c r="D472" s="503">
        <v>25</v>
      </c>
      <c r="E472" s="305"/>
      <c r="F472" s="112">
        <v>150</v>
      </c>
      <c r="G472" s="306">
        <f t="shared" ref="G472:G488" si="46">E472*F472</f>
        <v>0</v>
      </c>
      <c r="H472" s="516" t="s">
        <v>1953</v>
      </c>
      <c r="I472" s="113" t="s">
        <v>361</v>
      </c>
      <c r="J472" s="113" t="str">
        <f>VLOOKUP(I472,Presupuesto!$B$11:$C$566,2,0)</f>
        <v>ALIMENTOS B EBIDAS PARA PERSONAS</v>
      </c>
      <c r="K472" s="307" t="s">
        <v>63</v>
      </c>
      <c r="L472" s="113" t="s">
        <v>723</v>
      </c>
    </row>
    <row r="473" spans="3:12" s="426" customFormat="1" x14ac:dyDescent="0.25">
      <c r="C473" s="493" t="s">
        <v>1976</v>
      </c>
      <c r="D473" s="504"/>
      <c r="E473" s="189"/>
      <c r="F473" s="97">
        <v>3</v>
      </c>
      <c r="G473" s="94">
        <f t="shared" si="46"/>
        <v>0</v>
      </c>
      <c r="H473" s="495" t="s">
        <v>703</v>
      </c>
      <c r="I473" s="95" t="s">
        <v>380</v>
      </c>
      <c r="J473" s="95" t="str">
        <f>VLOOKUP(I473,Presupuesto!$B$11:$C$566,2,0)</f>
        <v>PAPEL DE ESCRITORIO</v>
      </c>
      <c r="K473" s="95" t="s">
        <v>63</v>
      </c>
      <c r="L473" s="95" t="s">
        <v>723</v>
      </c>
    </row>
    <row r="474" spans="3:12" s="426" customFormat="1" ht="45" x14ac:dyDescent="0.25">
      <c r="C474" s="493" t="s">
        <v>1991</v>
      </c>
      <c r="D474" s="504"/>
      <c r="E474" s="189"/>
      <c r="F474" s="97">
        <f>(15*6*10)+(10*12)+(15*3*10)</f>
        <v>1470</v>
      </c>
      <c r="G474" s="94">
        <f t="shared" si="46"/>
        <v>0</v>
      </c>
      <c r="H474" s="495" t="s">
        <v>712</v>
      </c>
      <c r="I474" s="95" t="s">
        <v>384</v>
      </c>
      <c r="J474" s="95" t="str">
        <f>VLOOKUP(I474,Presupuesto!$B$11:$C$566,2,0)</f>
        <v>PRODUCTOS PAPEL Y CARTON</v>
      </c>
      <c r="K474" s="95" t="s">
        <v>63</v>
      </c>
      <c r="L474" s="95" t="s">
        <v>723</v>
      </c>
    </row>
    <row r="475" spans="3:12" s="426" customFormat="1" ht="45" x14ac:dyDescent="0.25">
      <c r="C475" s="493" t="s">
        <v>1978</v>
      </c>
      <c r="D475" s="504"/>
      <c r="E475" s="189"/>
      <c r="F475" s="97">
        <f>(45*3)+(6*10)</f>
        <v>195</v>
      </c>
      <c r="G475" s="94">
        <f t="shared" si="46"/>
        <v>0</v>
      </c>
      <c r="H475" s="495" t="s">
        <v>712</v>
      </c>
      <c r="I475" s="95" t="s">
        <v>451</v>
      </c>
      <c r="J475" s="95" t="str">
        <f>VLOOKUP(I475,Presupuesto!$B$11:$C$566,2,0)</f>
        <v>UTILES DE ESCRITORIO, OFICINA Y ENSE¥ANZA</v>
      </c>
      <c r="K475" s="95" t="s">
        <v>63</v>
      </c>
      <c r="L475" s="95" t="s">
        <v>723</v>
      </c>
    </row>
    <row r="476" spans="3:12" s="426" customFormat="1" ht="45" x14ac:dyDescent="0.25">
      <c r="C476" s="493" t="s">
        <v>1979</v>
      </c>
      <c r="D476" s="504"/>
      <c r="E476" s="189"/>
      <c r="F476" s="97">
        <f>35+2.11+12</f>
        <v>49.11</v>
      </c>
      <c r="G476" s="94">
        <f t="shared" si="46"/>
        <v>0</v>
      </c>
      <c r="H476" s="495" t="s">
        <v>712</v>
      </c>
      <c r="I476" s="95" t="s">
        <v>382</v>
      </c>
      <c r="J476" s="95" t="str">
        <f>VLOOKUP(I476,Presupuesto!$B$11:$C$566,2,0)</f>
        <v>PRODUCTOS DE ARTES GRAFICAS</v>
      </c>
      <c r="K476" s="95" t="s">
        <v>63</v>
      </c>
      <c r="L476" s="95" t="s">
        <v>723</v>
      </c>
    </row>
    <row r="477" spans="3:12" s="426" customFormat="1" ht="45" x14ac:dyDescent="0.25">
      <c r="C477" s="493" t="s">
        <v>1980</v>
      </c>
      <c r="D477" s="504"/>
      <c r="E477" s="189"/>
      <c r="F477" s="97">
        <v>25</v>
      </c>
      <c r="G477" s="94">
        <f t="shared" si="46"/>
        <v>0</v>
      </c>
      <c r="H477" s="495" t="s">
        <v>712</v>
      </c>
      <c r="I477" s="95" t="s">
        <v>307</v>
      </c>
      <c r="J477" s="95" t="str">
        <f>VLOOKUP(I477,Presupuesto!$B$11:$C$566,2,0)</f>
        <v>SERVICIOS DE IMPRENTA PUBLIC.Y REPRODUCCION</v>
      </c>
      <c r="K477" s="95" t="s">
        <v>63</v>
      </c>
      <c r="L477" s="95" t="s">
        <v>723</v>
      </c>
    </row>
    <row r="478" spans="3:12" s="426" customFormat="1" ht="45" x14ac:dyDescent="0.25">
      <c r="C478" s="493" t="s">
        <v>1981</v>
      </c>
      <c r="D478" s="504"/>
      <c r="E478" s="189"/>
      <c r="F478" s="97">
        <v>40</v>
      </c>
      <c r="G478" s="94">
        <f t="shared" si="46"/>
        <v>0</v>
      </c>
      <c r="H478" s="495" t="s">
        <v>712</v>
      </c>
      <c r="I478" s="95" t="s">
        <v>420</v>
      </c>
      <c r="J478" s="95" t="str">
        <f>VLOOKUP(I478,Presupuesto!$B$11:$C$566,2,0)</f>
        <v>PRODUCTOS DE MATERIAL PLASTICO.</v>
      </c>
      <c r="K478" s="95" t="s">
        <v>63</v>
      </c>
      <c r="L478" s="95" t="s">
        <v>723</v>
      </c>
    </row>
    <row r="479" spans="3:12" s="426" customFormat="1" ht="45" x14ac:dyDescent="0.25">
      <c r="C479" s="493" t="s">
        <v>1982</v>
      </c>
      <c r="D479" s="504"/>
      <c r="E479" s="189"/>
      <c r="F479" s="97">
        <f>(6*12)+(3*21)+12</f>
        <v>147</v>
      </c>
      <c r="G479" s="94">
        <f t="shared" si="46"/>
        <v>0</v>
      </c>
      <c r="H479" s="495" t="s">
        <v>712</v>
      </c>
      <c r="I479" s="95" t="s">
        <v>454</v>
      </c>
      <c r="J479" s="95" t="str">
        <f>VLOOKUP(I479,Presupuesto!$B$11:$C$566,2,0)</f>
        <v>UTENCILIOS DE COCINA Y COMEDOR</v>
      </c>
      <c r="K479" s="95" t="s">
        <v>63</v>
      </c>
      <c r="L479" s="95" t="s">
        <v>723</v>
      </c>
    </row>
    <row r="480" spans="3:12" s="426" customFormat="1" ht="45" x14ac:dyDescent="0.25">
      <c r="C480" s="493" t="s">
        <v>1992</v>
      </c>
      <c r="D480" s="504"/>
      <c r="E480" s="189"/>
      <c r="F480" s="97">
        <v>250</v>
      </c>
      <c r="G480" s="94">
        <f t="shared" si="46"/>
        <v>0</v>
      </c>
      <c r="H480" s="517" t="s">
        <v>1953</v>
      </c>
      <c r="I480" s="95" t="s">
        <v>303</v>
      </c>
      <c r="J480" s="95" t="str">
        <f>VLOOKUP(I480,Presupuesto!$B$11:$C$566,2,0)</f>
        <v>SERVICIO DE TRANSPORTE EVENTUALES</v>
      </c>
      <c r="K480" s="95" t="s">
        <v>63</v>
      </c>
      <c r="L480" s="95" t="s">
        <v>723</v>
      </c>
    </row>
    <row r="481" spans="3:12" s="426" customFormat="1" ht="45" x14ac:dyDescent="0.25">
      <c r="C481" s="493" t="s">
        <v>1993</v>
      </c>
      <c r="D481" s="504"/>
      <c r="E481" s="189"/>
      <c r="F481" s="97">
        <v>85</v>
      </c>
      <c r="G481" s="94">
        <f t="shared" si="46"/>
        <v>0</v>
      </c>
      <c r="H481" s="495" t="s">
        <v>712</v>
      </c>
      <c r="I481" s="95" t="s">
        <v>283</v>
      </c>
      <c r="J481" s="95" t="str">
        <f>VLOOKUP(I481,Presupuesto!$B$11:$C$566,2,0)</f>
        <v>LIMPIEZA ASEO Y FUMIGACION</v>
      </c>
      <c r="K481" s="95" t="s">
        <v>63</v>
      </c>
      <c r="L481" s="95" t="s">
        <v>723</v>
      </c>
    </row>
    <row r="482" spans="3:12" s="426" customFormat="1" ht="45" x14ac:dyDescent="0.25">
      <c r="C482" s="493" t="s">
        <v>1985</v>
      </c>
      <c r="D482" s="504"/>
      <c r="E482" s="189"/>
      <c r="F482" s="97">
        <v>1150</v>
      </c>
      <c r="G482" s="94">
        <f t="shared" si="46"/>
        <v>0</v>
      </c>
      <c r="H482" s="495" t="s">
        <v>712</v>
      </c>
      <c r="I482" s="95" t="s">
        <v>337</v>
      </c>
      <c r="J482" s="95" t="str">
        <f>VLOOKUP(I482,Presupuesto!$B$11:$C$566,2,0)</f>
        <v>VIATICOS NACIONALES</v>
      </c>
      <c r="K482" s="95" t="s">
        <v>63</v>
      </c>
      <c r="L482" s="95" t="s">
        <v>723</v>
      </c>
    </row>
    <row r="483" spans="3:12" s="426" customFormat="1" ht="45" x14ac:dyDescent="0.25">
      <c r="C483" s="493" t="s">
        <v>1986</v>
      </c>
      <c r="D483" s="504"/>
      <c r="E483" s="147"/>
      <c r="F483" s="115">
        <v>700</v>
      </c>
      <c r="G483" s="94">
        <f t="shared" si="46"/>
        <v>0</v>
      </c>
      <c r="H483" s="495" t="s">
        <v>712</v>
      </c>
      <c r="I483" s="300" t="s">
        <v>413</v>
      </c>
      <c r="J483" s="95" t="str">
        <f>VLOOKUP(I483,Presupuesto!$B$11:$C$566,2,0)</f>
        <v>GASOLINA</v>
      </c>
      <c r="K483" s="95" t="s">
        <v>63</v>
      </c>
      <c r="L483" s="95" t="s">
        <v>723</v>
      </c>
    </row>
    <row r="484" spans="3:12" s="426" customFormat="1" ht="45" x14ac:dyDescent="0.25">
      <c r="C484" s="493" t="s">
        <v>1987</v>
      </c>
      <c r="D484" s="504"/>
      <c r="E484" s="147"/>
      <c r="F484" s="115">
        <v>1150</v>
      </c>
      <c r="G484" s="94">
        <f t="shared" si="46"/>
        <v>0</v>
      </c>
      <c r="H484" s="495" t="s">
        <v>712</v>
      </c>
      <c r="I484" s="95" t="s">
        <v>337</v>
      </c>
      <c r="J484" s="95" t="str">
        <f>VLOOKUP(I484,Presupuesto!$B$11:$C$566,2,0)</f>
        <v>VIATICOS NACIONALES</v>
      </c>
      <c r="K484" s="95" t="s">
        <v>63</v>
      </c>
      <c r="L484" s="95" t="s">
        <v>723</v>
      </c>
    </row>
    <row r="485" spans="3:12" s="426" customFormat="1" ht="45" x14ac:dyDescent="0.25">
      <c r="C485" s="493" t="s">
        <v>1988</v>
      </c>
      <c r="D485" s="504"/>
      <c r="E485" s="189"/>
      <c r="F485" s="97">
        <v>1400</v>
      </c>
      <c r="G485" s="94">
        <f t="shared" si="46"/>
        <v>0</v>
      </c>
      <c r="H485" s="495" t="s">
        <v>712</v>
      </c>
      <c r="I485" s="95" t="s">
        <v>337</v>
      </c>
      <c r="J485" s="95" t="str">
        <f>VLOOKUP(I485,Presupuesto!$B$11:$C$566,2,0)</f>
        <v>VIATICOS NACIONALES</v>
      </c>
      <c r="K485" s="95" t="s">
        <v>63</v>
      </c>
      <c r="L485" s="95" t="s">
        <v>723</v>
      </c>
    </row>
    <row r="486" spans="3:12" s="426" customFormat="1" ht="45" x14ac:dyDescent="0.25">
      <c r="C486" s="493" t="s">
        <v>1989</v>
      </c>
      <c r="D486" s="504"/>
      <c r="E486" s="189"/>
      <c r="F486" s="97">
        <v>70</v>
      </c>
      <c r="G486" s="94">
        <f t="shared" si="46"/>
        <v>0</v>
      </c>
      <c r="H486" s="517" t="s">
        <v>1953</v>
      </c>
      <c r="I486" s="95" t="s">
        <v>361</v>
      </c>
      <c r="J486" s="95" t="str">
        <f>VLOOKUP(I486,Presupuesto!$B$11:$C$566,2,0)</f>
        <v>ALIMENTOS B EBIDAS PARA PERSONAS</v>
      </c>
      <c r="K486" s="95" t="s">
        <v>63</v>
      </c>
      <c r="L486" s="95" t="s">
        <v>723</v>
      </c>
    </row>
    <row r="487" spans="3:12" s="426" customFormat="1" ht="45" x14ac:dyDescent="0.25">
      <c r="C487" s="493" t="s">
        <v>1994</v>
      </c>
      <c r="D487" s="504"/>
      <c r="E487" s="189"/>
      <c r="F487" s="97">
        <v>5000</v>
      </c>
      <c r="G487" s="94">
        <f t="shared" si="46"/>
        <v>0</v>
      </c>
      <c r="H487" s="517" t="s">
        <v>1953</v>
      </c>
      <c r="I487" s="95" t="s">
        <v>322</v>
      </c>
      <c r="J487" s="95" t="str">
        <f>VLOOKUP(I487,Presupuesto!$B$11:$C$566,2,0)</f>
        <v>OTROS SERVICIOS COMERCIALES Y FINANCIEROS N.C.</v>
      </c>
      <c r="K487" s="95" t="s">
        <v>63</v>
      </c>
      <c r="L487" s="95" t="s">
        <v>723</v>
      </c>
    </row>
    <row r="488" spans="3:12" s="426" customFormat="1" x14ac:dyDescent="0.25">
      <c r="C488" s="507" t="s">
        <v>1283</v>
      </c>
      <c r="D488" s="504"/>
      <c r="E488" s="199"/>
      <c r="F488" s="116">
        <f>HLOOKUP(C488,$AH$2:$BU$3,2,0)</f>
        <v>650</v>
      </c>
      <c r="G488" s="94">
        <f t="shared" si="46"/>
        <v>0</v>
      </c>
      <c r="H488" s="495" t="s">
        <v>703</v>
      </c>
      <c r="I488" s="95" t="s">
        <v>337</v>
      </c>
      <c r="J488" s="95" t="str">
        <f>VLOOKUP(I488,Presupuesto!$B$11:$C$566,2,0)</f>
        <v>VIATICOS NACIONALES</v>
      </c>
      <c r="K488" s="95" t="s">
        <v>63</v>
      </c>
      <c r="L488" s="95" t="s">
        <v>723</v>
      </c>
    </row>
    <row r="489" spans="3:12" s="426" customFormat="1" ht="15.75" thickBot="1" x14ac:dyDescent="0.3">
      <c r="C489" s="203" t="s">
        <v>1275</v>
      </c>
      <c r="D489" s="204">
        <v>0</v>
      </c>
      <c r="E489" s="308"/>
      <c r="F489" s="101">
        <f>HLOOKUP(C489,$AH$2:$BU$3,2,0)</f>
        <v>1150</v>
      </c>
      <c r="G489" s="102">
        <f>D489*E489*F489</f>
        <v>0</v>
      </c>
      <c r="H489" s="501"/>
      <c r="I489" s="309" t="s">
        <v>335</v>
      </c>
      <c r="J489" s="103" t="str">
        <f>VLOOKUP(I489,Presupuesto!$B$11:$C$566,2,0)</f>
        <v>VIATICOS (26200-00)</v>
      </c>
      <c r="K489" s="95" t="s">
        <v>63</v>
      </c>
      <c r="L489" s="310" t="s">
        <v>720</v>
      </c>
    </row>
    <row r="490" spans="3:12" s="426" customFormat="1" x14ac:dyDescent="0.25">
      <c r="H490" s="497"/>
    </row>
    <row r="491" spans="3:12" ht="15.75" thickBot="1" x14ac:dyDescent="0.3"/>
    <row r="492" spans="3:12" s="426" customFormat="1" ht="15.75" thickBot="1" x14ac:dyDescent="0.3">
      <c r="C492" s="29" t="s">
        <v>1308</v>
      </c>
      <c r="D492" s="30">
        <f>SUM(G499:G516)</f>
        <v>102149.75</v>
      </c>
      <c r="E492" s="91"/>
      <c r="F492" s="91"/>
      <c r="G492" s="91"/>
      <c r="H492" s="499"/>
      <c r="I492" s="75"/>
      <c r="J492" s="75"/>
      <c r="K492" s="109"/>
    </row>
    <row r="493" spans="3:12" s="426" customFormat="1" x14ac:dyDescent="0.25">
      <c r="C493" s="69"/>
      <c r="D493" s="31"/>
      <c r="E493" s="91"/>
      <c r="F493" s="91"/>
      <c r="G493" s="91"/>
      <c r="H493" s="499"/>
      <c r="I493" s="75"/>
      <c r="J493" s="75"/>
      <c r="K493" s="109"/>
    </row>
    <row r="494" spans="3:12" s="426" customFormat="1" x14ac:dyDescent="0.25">
      <c r="C494" s="69"/>
      <c r="D494" s="31"/>
      <c r="E494" s="91"/>
      <c r="F494" s="91"/>
      <c r="G494" s="91"/>
      <c r="H494" s="499"/>
      <c r="I494" s="75"/>
      <c r="J494" s="75"/>
      <c r="K494" s="109"/>
    </row>
    <row r="495" spans="3:12" s="426" customFormat="1" ht="15.75" x14ac:dyDescent="0.25">
      <c r="C495" s="190" t="s">
        <v>1309</v>
      </c>
      <c r="D495" s="341" t="s">
        <v>1796</v>
      </c>
      <c r="E495" s="91"/>
      <c r="F495" s="91"/>
      <c r="G495" s="91"/>
      <c r="H495" s="499"/>
      <c r="I495" s="75"/>
      <c r="J495" s="75"/>
      <c r="K495" s="109"/>
    </row>
    <row r="496" spans="3:12" s="426" customFormat="1" ht="18.75" x14ac:dyDescent="0.25">
      <c r="C496" s="197" t="str">
        <f>IFERROR(VLOOKUP(D495,'1. Desarrollo e Innov. Curricu.'!$F:$G,2,FALSE),IFERROR(VLOOKUP(D495,'2. Investigación Científica'!$F:$G,2,FALSE),IFERROR(VLOOKUP(D495,'3. Vinculación Univ. Sociedad'!$F:$G,2,FALSE),IFERROR(VLOOKUP(D495,'4. Docencia y Profesorado Univ.'!$F:$G,2,FALSE),IFERROR(VLOOKUP(D495,'5. Estudiantes y Graduados'!$F:$G,2,FALSE),IFERROR(VLOOKUP(D495,'11. Gestion Administrativa'!$F:$G,2,FALSE),IFERROR(VLOOKUP(D495,'13. Gestión Académica'!$F:$G,2,FALSE),IFERROR(VLOOKUP(D495,'9. Asegura. de la Calid. y M'!$F:$G,2,FALSE),IFERROR(VLOOKUP(D495,'6. Gestión del Conocimiento'!$F:$G,2,FALSE),IFERROR(VLOOKUP(D495,'15. Gobernabilidad y Proceso...'!$F:$G,2,FALSE),IFERROR(VLOOKUP(D495,'12. Gestión del Talento Humano'!$F:$G,2,FALSE),IFERROR(VLOOKUP(D495,'14. Internacional... de la E.S.'!$F:$G,2,FALSE),IFERROR(VLOOKUP(D495,'10. Posgrado'!$F:$G,2,FALSE),IFERROR(VLOOKUP(D495,'17. Gestión TIC'!$F:$G,2,FALSE),IFERROR(VLOOKUP(D495,'16. Desa. del Sistema Educ.Sup.'!$F:$G,2,FALSE),IFERROR(VLOOKUP(D495,'8. Cultura de Inno. Insti...'!$F:$G,2,FALSE),VLOOKUP(D495,'7. Lo Esencial de la Reforma U.'!$F:$G,2,0)))))))))))))))))</f>
        <v>Desarrollar un diplomado en   CUROC</v>
      </c>
      <c r="D496" s="31"/>
      <c r="E496" s="91"/>
      <c r="F496" s="91"/>
      <c r="G496" s="91"/>
      <c r="H496" s="499"/>
      <c r="I496" s="75"/>
      <c r="J496" s="75"/>
      <c r="K496" s="109"/>
    </row>
    <row r="497" spans="3:12" s="426" customFormat="1" ht="15.75" thickBot="1" x14ac:dyDescent="0.3">
      <c r="C497" s="69"/>
      <c r="D497" s="31"/>
      <c r="E497" s="91"/>
      <c r="F497" s="91"/>
      <c r="G497" s="91"/>
      <c r="H497" s="499"/>
      <c r="I497" s="75"/>
      <c r="J497" s="75"/>
      <c r="K497" s="109"/>
    </row>
    <row r="498" spans="3:12" s="426" customFormat="1" ht="30.75" thickBot="1" x14ac:dyDescent="0.3">
      <c r="C498" s="122" t="s">
        <v>1310</v>
      </c>
      <c r="D498" s="125" t="s">
        <v>1311</v>
      </c>
      <c r="E498" s="124" t="s">
        <v>99</v>
      </c>
      <c r="F498" s="124" t="s">
        <v>1312</v>
      </c>
      <c r="G498" s="123" t="s">
        <v>1313</v>
      </c>
      <c r="H498" s="129" t="s">
        <v>1314</v>
      </c>
      <c r="I498" s="124" t="s">
        <v>1315</v>
      </c>
      <c r="J498" s="124" t="s">
        <v>711</v>
      </c>
      <c r="K498" s="124" t="s">
        <v>1316</v>
      </c>
      <c r="L498" s="124" t="s">
        <v>1317</v>
      </c>
    </row>
    <row r="499" spans="3:12" s="426" customFormat="1" ht="30" x14ac:dyDescent="0.25">
      <c r="C499" s="492" t="s">
        <v>1975</v>
      </c>
      <c r="D499" s="503">
        <v>25</v>
      </c>
      <c r="E499" s="305">
        <v>0</v>
      </c>
      <c r="F499" s="112">
        <v>150</v>
      </c>
      <c r="G499" s="306">
        <f t="shared" ref="G499" si="47">E499*F499</f>
        <v>0</v>
      </c>
      <c r="H499" s="525" t="s">
        <v>703</v>
      </c>
      <c r="I499" s="113" t="s">
        <v>361</v>
      </c>
      <c r="J499" s="113" t="str">
        <f>VLOOKUP(I499,Presupuesto!$B$11:$C$566,2,0)</f>
        <v>ALIMENTOS B EBIDAS PARA PERSONAS</v>
      </c>
      <c r="K499" s="307" t="s">
        <v>63</v>
      </c>
      <c r="L499" s="113" t="s">
        <v>727</v>
      </c>
    </row>
    <row r="500" spans="3:12" s="426" customFormat="1" ht="30" x14ac:dyDescent="0.25">
      <c r="C500" s="493" t="s">
        <v>1899</v>
      </c>
      <c r="D500" s="504"/>
      <c r="E500" s="189">
        <v>0</v>
      </c>
      <c r="F500" s="97">
        <v>1700</v>
      </c>
      <c r="G500" s="94">
        <f>E500*F500</f>
        <v>0</v>
      </c>
      <c r="H500" s="526" t="s">
        <v>703</v>
      </c>
      <c r="I500" s="95" t="s">
        <v>268</v>
      </c>
      <c r="J500" s="95" t="str">
        <f>VLOOKUP(I500,Presupuesto!$B$11:$C$566,2,0)</f>
        <v>OTROS ALQUILERES</v>
      </c>
      <c r="K500" s="95" t="s">
        <v>63</v>
      </c>
      <c r="L500" s="95" t="s">
        <v>727</v>
      </c>
    </row>
    <row r="501" spans="3:12" s="426" customFormat="1" x14ac:dyDescent="0.25">
      <c r="C501" s="493" t="s">
        <v>1976</v>
      </c>
      <c r="D501" s="504"/>
      <c r="E501" s="189">
        <v>0</v>
      </c>
      <c r="F501" s="97">
        <v>3</v>
      </c>
      <c r="G501" s="94">
        <f t="shared" ref="G501:G516" si="48">E501*F501</f>
        <v>0</v>
      </c>
      <c r="H501" s="526" t="s">
        <v>703</v>
      </c>
      <c r="I501" s="95" t="s">
        <v>380</v>
      </c>
      <c r="J501" s="95" t="str">
        <f>VLOOKUP(I501,Presupuesto!$B$11:$C$566,2,0)</f>
        <v>PAPEL DE ESCRITORIO</v>
      </c>
      <c r="K501" s="95" t="s">
        <v>63</v>
      </c>
      <c r="L501" s="95" t="s">
        <v>727</v>
      </c>
    </row>
    <row r="502" spans="3:12" s="426" customFormat="1" x14ac:dyDescent="0.25">
      <c r="C502" s="493" t="s">
        <v>1977</v>
      </c>
      <c r="D502" s="504"/>
      <c r="E502" s="189">
        <v>1</v>
      </c>
      <c r="F502" s="97">
        <f>(15*6*10)+(10*12)+(15*3*10)</f>
        <v>1470</v>
      </c>
      <c r="G502" s="94">
        <f t="shared" si="48"/>
        <v>1470</v>
      </c>
      <c r="H502" s="526" t="s">
        <v>703</v>
      </c>
      <c r="I502" s="95" t="s">
        <v>384</v>
      </c>
      <c r="J502" s="95" t="str">
        <f>VLOOKUP(I502,Presupuesto!$B$11:$C$566,2,0)</f>
        <v>PRODUCTOS PAPEL Y CARTON</v>
      </c>
      <c r="K502" s="95" t="s">
        <v>63</v>
      </c>
      <c r="L502" s="95" t="s">
        <v>727</v>
      </c>
    </row>
    <row r="503" spans="3:12" s="426" customFormat="1" x14ac:dyDescent="0.25">
      <c r="C503" s="493" t="s">
        <v>1978</v>
      </c>
      <c r="D503" s="504"/>
      <c r="E503" s="189">
        <v>1</v>
      </c>
      <c r="F503" s="97">
        <f>(45*3)+(6*10)</f>
        <v>195</v>
      </c>
      <c r="G503" s="94">
        <f t="shared" si="48"/>
        <v>195</v>
      </c>
      <c r="H503" s="526" t="s">
        <v>703</v>
      </c>
      <c r="I503" s="95" t="s">
        <v>451</v>
      </c>
      <c r="J503" s="95" t="str">
        <f>VLOOKUP(I503,Presupuesto!$B$11:$C$566,2,0)</f>
        <v>UTILES DE ESCRITORIO, OFICINA Y ENSE¥ANZA</v>
      </c>
      <c r="K503" s="95" t="s">
        <v>63</v>
      </c>
      <c r="L503" s="95" t="s">
        <v>727</v>
      </c>
    </row>
    <row r="504" spans="3:12" s="426" customFormat="1" x14ac:dyDescent="0.25">
      <c r="C504" s="493" t="s">
        <v>1979</v>
      </c>
      <c r="D504" s="504"/>
      <c r="E504" s="189">
        <v>25</v>
      </c>
      <c r="F504" s="97">
        <f>35+2.11+12</f>
        <v>49.11</v>
      </c>
      <c r="G504" s="94">
        <f t="shared" si="48"/>
        <v>1227.75</v>
      </c>
      <c r="H504" s="526" t="s">
        <v>703</v>
      </c>
      <c r="I504" s="95" t="s">
        <v>382</v>
      </c>
      <c r="J504" s="95" t="str">
        <f>VLOOKUP(I504,Presupuesto!$B$11:$C$566,2,0)</f>
        <v>PRODUCTOS DE ARTES GRAFICAS</v>
      </c>
      <c r="K504" s="95" t="s">
        <v>63</v>
      </c>
      <c r="L504" s="95" t="s">
        <v>727</v>
      </c>
    </row>
    <row r="505" spans="3:12" s="426" customFormat="1" x14ac:dyDescent="0.25">
      <c r="C505" s="493" t="s">
        <v>1980</v>
      </c>
      <c r="D505" s="504"/>
      <c r="E505" s="189">
        <v>0</v>
      </c>
      <c r="F505" s="97">
        <v>25</v>
      </c>
      <c r="G505" s="94">
        <f t="shared" si="48"/>
        <v>0</v>
      </c>
      <c r="H505" s="526" t="s">
        <v>703</v>
      </c>
      <c r="I505" s="95" t="s">
        <v>307</v>
      </c>
      <c r="J505" s="95" t="str">
        <f>VLOOKUP(I505,Presupuesto!$B$11:$C$566,2,0)</f>
        <v>SERVICIOS DE IMPRENTA PUBLIC.Y REPRODUCCION</v>
      </c>
      <c r="K505" s="95" t="s">
        <v>63</v>
      </c>
      <c r="L505" s="95" t="s">
        <v>727</v>
      </c>
    </row>
    <row r="506" spans="3:12" s="426" customFormat="1" x14ac:dyDescent="0.25">
      <c r="C506" s="493" t="s">
        <v>1981</v>
      </c>
      <c r="D506" s="504"/>
      <c r="E506" s="189">
        <v>1</v>
      </c>
      <c r="F506" s="97">
        <v>40</v>
      </c>
      <c r="G506" s="94">
        <f t="shared" si="48"/>
        <v>40</v>
      </c>
      <c r="H506" s="526" t="s">
        <v>703</v>
      </c>
      <c r="I506" s="95" t="s">
        <v>420</v>
      </c>
      <c r="J506" s="95" t="str">
        <f>VLOOKUP(I506,Presupuesto!$B$11:$C$566,2,0)</f>
        <v>PRODUCTOS DE MATERIAL PLASTICO.</v>
      </c>
      <c r="K506" s="95" t="s">
        <v>63</v>
      </c>
      <c r="L506" s="95" t="s">
        <v>727</v>
      </c>
    </row>
    <row r="507" spans="3:12" s="426" customFormat="1" x14ac:dyDescent="0.25">
      <c r="C507" s="493" t="s">
        <v>1982</v>
      </c>
      <c r="D507" s="504"/>
      <c r="E507" s="189">
        <v>6</v>
      </c>
      <c r="F507" s="97">
        <f>(6*12)+(3*21)+12</f>
        <v>147</v>
      </c>
      <c r="G507" s="94">
        <f t="shared" si="48"/>
        <v>882</v>
      </c>
      <c r="H507" s="526" t="s">
        <v>703</v>
      </c>
      <c r="I507" s="95" t="s">
        <v>454</v>
      </c>
      <c r="J507" s="95" t="str">
        <f>VLOOKUP(I507,Presupuesto!$B$11:$C$566,2,0)</f>
        <v>UTENCILIOS DE COCINA Y COMEDOR</v>
      </c>
      <c r="K507" s="95" t="s">
        <v>63</v>
      </c>
      <c r="L507" s="95" t="s">
        <v>727</v>
      </c>
    </row>
    <row r="508" spans="3:12" s="426" customFormat="1" x14ac:dyDescent="0.25">
      <c r="C508" s="493" t="s">
        <v>1983</v>
      </c>
      <c r="D508" s="504"/>
      <c r="E508" s="189">
        <v>10</v>
      </c>
      <c r="F508" s="97">
        <v>250</v>
      </c>
      <c r="G508" s="94">
        <f t="shared" si="48"/>
        <v>2500</v>
      </c>
      <c r="H508" s="526" t="s">
        <v>703</v>
      </c>
      <c r="I508" s="95" t="s">
        <v>303</v>
      </c>
      <c r="J508" s="95" t="str">
        <f>VLOOKUP(I508,Presupuesto!$B$11:$C$566,2,0)</f>
        <v>SERVICIO DE TRANSPORTE EVENTUALES</v>
      </c>
      <c r="K508" s="95" t="s">
        <v>63</v>
      </c>
      <c r="L508" s="95" t="s">
        <v>727</v>
      </c>
    </row>
    <row r="509" spans="3:12" s="426" customFormat="1" x14ac:dyDescent="0.25">
      <c r="C509" s="493" t="s">
        <v>1984</v>
      </c>
      <c r="D509" s="504"/>
      <c r="E509" s="189">
        <v>1</v>
      </c>
      <c r="F509" s="97">
        <v>85</v>
      </c>
      <c r="G509" s="94">
        <f t="shared" si="48"/>
        <v>85</v>
      </c>
      <c r="H509" s="526" t="s">
        <v>703</v>
      </c>
      <c r="I509" s="95" t="s">
        <v>283</v>
      </c>
      <c r="J509" s="95" t="str">
        <f>VLOOKUP(I509,Presupuesto!$B$11:$C$566,2,0)</f>
        <v>LIMPIEZA ASEO Y FUMIGACION</v>
      </c>
      <c r="K509" s="95" t="s">
        <v>63</v>
      </c>
      <c r="L509" s="95" t="s">
        <v>727</v>
      </c>
    </row>
    <row r="510" spans="3:12" s="426" customFormat="1" ht="45" x14ac:dyDescent="0.25">
      <c r="C510" s="493" t="s">
        <v>1985</v>
      </c>
      <c r="D510" s="504"/>
      <c r="E510" s="147">
        <v>6.25</v>
      </c>
      <c r="F510" s="115">
        <v>2000</v>
      </c>
      <c r="G510" s="94">
        <f t="shared" si="48"/>
        <v>12500</v>
      </c>
      <c r="H510" s="526" t="s">
        <v>712</v>
      </c>
      <c r="I510" s="300" t="s">
        <v>338</v>
      </c>
      <c r="J510" s="95" t="str">
        <f>VLOOKUP(I510,Presupuesto!$B$11:$C$566,2,0)</f>
        <v>VIATICOS NACIONALES</v>
      </c>
      <c r="K510" s="95" t="s">
        <v>63</v>
      </c>
      <c r="L510" s="95" t="s">
        <v>727</v>
      </c>
    </row>
    <row r="511" spans="3:12" s="426" customFormat="1" ht="45" x14ac:dyDescent="0.25">
      <c r="C511" s="493" t="s">
        <v>1986</v>
      </c>
      <c r="D511" s="504"/>
      <c r="E511" s="147">
        <v>7</v>
      </c>
      <c r="F511" s="115">
        <v>700</v>
      </c>
      <c r="G511" s="94">
        <f t="shared" si="48"/>
        <v>4900</v>
      </c>
      <c r="H511" s="526" t="s">
        <v>712</v>
      </c>
      <c r="I511" s="95" t="s">
        <v>413</v>
      </c>
      <c r="J511" s="95" t="str">
        <f>VLOOKUP(I511,Presupuesto!$B$11:$C$566,2,0)</f>
        <v>GASOLINA</v>
      </c>
      <c r="K511" s="95" t="s">
        <v>63</v>
      </c>
      <c r="L511" s="95" t="s">
        <v>727</v>
      </c>
    </row>
    <row r="512" spans="3:12" s="426" customFormat="1" ht="45" x14ac:dyDescent="0.25">
      <c r="C512" s="493" t="s">
        <v>1987</v>
      </c>
      <c r="D512" s="504"/>
      <c r="E512" s="189">
        <v>19.5</v>
      </c>
      <c r="F512" s="97">
        <v>2000</v>
      </c>
      <c r="G512" s="94">
        <f t="shared" si="48"/>
        <v>39000</v>
      </c>
      <c r="H512" s="526" t="s">
        <v>712</v>
      </c>
      <c r="I512" s="95" t="s">
        <v>337</v>
      </c>
      <c r="J512" s="95" t="str">
        <f>VLOOKUP(I512,Presupuesto!$B$11:$C$566,2,0)</f>
        <v>VIATICOS NACIONALES</v>
      </c>
      <c r="K512" s="95" t="s">
        <v>63</v>
      </c>
      <c r="L512" s="95" t="s">
        <v>727</v>
      </c>
    </row>
    <row r="513" spans="3:12" s="426" customFormat="1" ht="45" x14ac:dyDescent="0.25">
      <c r="C513" s="493" t="s">
        <v>1988</v>
      </c>
      <c r="D513" s="504"/>
      <c r="E513" s="189">
        <v>3</v>
      </c>
      <c r="F513" s="97">
        <v>2250</v>
      </c>
      <c r="G513" s="94">
        <f t="shared" si="48"/>
        <v>6750</v>
      </c>
      <c r="H513" s="526" t="s">
        <v>712</v>
      </c>
      <c r="I513" s="95" t="s">
        <v>337</v>
      </c>
      <c r="J513" s="95" t="str">
        <f>VLOOKUP(I513,Presupuesto!$B$11:$C$566,2,0)</f>
        <v>VIATICOS NACIONALES</v>
      </c>
      <c r="K513" s="95" t="s">
        <v>63</v>
      </c>
      <c r="L513" s="95" t="s">
        <v>727</v>
      </c>
    </row>
    <row r="514" spans="3:12" s="426" customFormat="1" ht="45" x14ac:dyDescent="0.25">
      <c r="C514" s="493" t="s">
        <v>1989</v>
      </c>
      <c r="D514" s="504"/>
      <c r="E514" s="189">
        <v>60</v>
      </c>
      <c r="F514" s="97">
        <v>70</v>
      </c>
      <c r="G514" s="94">
        <f t="shared" si="48"/>
        <v>4200</v>
      </c>
      <c r="H514" s="526" t="s">
        <v>712</v>
      </c>
      <c r="I514" s="95" t="s">
        <v>451</v>
      </c>
      <c r="J514" s="95" t="str">
        <f>VLOOKUP(I514,Presupuesto!$B$11:$C$566,2,0)</f>
        <v>UTILES DE ESCRITORIO, OFICINA Y ENSE¥ANZA</v>
      </c>
      <c r="K514" s="95" t="s">
        <v>63</v>
      </c>
      <c r="L514" s="95" t="s">
        <v>727</v>
      </c>
    </row>
    <row r="515" spans="3:12" s="426" customFormat="1" x14ac:dyDescent="0.25">
      <c r="C515" s="507" t="s">
        <v>1990</v>
      </c>
      <c r="D515" s="504"/>
      <c r="E515" s="199">
        <v>1</v>
      </c>
      <c r="F515" s="116">
        <v>5000</v>
      </c>
      <c r="G515" s="94">
        <f t="shared" si="48"/>
        <v>5000</v>
      </c>
      <c r="H515" s="526" t="s">
        <v>703</v>
      </c>
      <c r="I515" s="95" t="s">
        <v>451</v>
      </c>
      <c r="J515" s="95" t="str">
        <f>VLOOKUP(I515,Presupuesto!$B$11:$C$566,2,0)</f>
        <v>UTILES DE ESCRITORIO, OFICINA Y ENSE¥ANZA</v>
      </c>
      <c r="K515" s="95" t="s">
        <v>63</v>
      </c>
      <c r="L515" s="95" t="s">
        <v>727</v>
      </c>
    </row>
    <row r="516" spans="3:12" s="426" customFormat="1" ht="15.75" thickBot="1" x14ac:dyDescent="0.3">
      <c r="C516" s="203" t="s">
        <v>1281</v>
      </c>
      <c r="D516" s="204">
        <v>0</v>
      </c>
      <c r="E516" s="308">
        <v>19.5</v>
      </c>
      <c r="F516" s="101">
        <f>HLOOKUP(C516,$AH$2:$BU$3,2,0)</f>
        <v>1200</v>
      </c>
      <c r="G516" s="102">
        <f t="shared" si="48"/>
        <v>23400</v>
      </c>
      <c r="H516" s="524" t="s">
        <v>703</v>
      </c>
      <c r="I516" s="309" t="s">
        <v>338</v>
      </c>
      <c r="J516" s="103" t="str">
        <f>VLOOKUP(I516,Presupuesto!$B$11:$C$566,2,0)</f>
        <v>VIATICOS NACIONALES</v>
      </c>
      <c r="K516" s="95" t="s">
        <v>63</v>
      </c>
      <c r="L516" s="310" t="s">
        <v>727</v>
      </c>
    </row>
    <row r="517" spans="3:12" s="426" customFormat="1" ht="15.75" thickBot="1" x14ac:dyDescent="0.3">
      <c r="H517" s="497"/>
    </row>
    <row r="518" spans="3:12" s="426" customFormat="1" ht="15.75" thickBot="1" x14ac:dyDescent="0.3">
      <c r="C518" s="29" t="s">
        <v>1308</v>
      </c>
      <c r="D518" s="30">
        <f>SUM(G525:G542)</f>
        <v>0</v>
      </c>
      <c r="E518" s="91"/>
      <c r="F518" s="91"/>
      <c r="G518" s="91"/>
      <c r="H518" s="499"/>
      <c r="I518" s="75"/>
      <c r="J518" s="75"/>
      <c r="K518" s="109"/>
    </row>
    <row r="519" spans="3:12" s="426" customFormat="1" x14ac:dyDescent="0.25">
      <c r="C519" s="69"/>
      <c r="D519" s="31"/>
      <c r="E519" s="91"/>
      <c r="F519" s="91"/>
      <c r="G519" s="91"/>
      <c r="H519" s="499"/>
      <c r="I519" s="75"/>
      <c r="J519" s="75"/>
      <c r="K519" s="109"/>
    </row>
    <row r="520" spans="3:12" s="426" customFormat="1" x14ac:dyDescent="0.25">
      <c r="C520" s="69"/>
      <c r="D520" s="31"/>
      <c r="E520" s="91"/>
      <c r="F520" s="91"/>
      <c r="G520" s="91"/>
      <c r="H520" s="499"/>
      <c r="I520" s="75"/>
      <c r="J520" s="75"/>
      <c r="K520" s="109"/>
    </row>
    <row r="521" spans="3:12" s="426" customFormat="1" ht="15.75" x14ac:dyDescent="0.25">
      <c r="C521" s="190" t="s">
        <v>1309</v>
      </c>
      <c r="D521" s="341" t="s">
        <v>1796</v>
      </c>
      <c r="E521" s="91"/>
      <c r="F521" s="91"/>
      <c r="G521" s="91"/>
      <c r="H521" s="499"/>
      <c r="I521" s="75"/>
      <c r="J521" s="75"/>
      <c r="K521" s="109"/>
    </row>
    <row r="522" spans="3:12" s="426" customFormat="1" ht="18.75" x14ac:dyDescent="0.25">
      <c r="C522" s="197" t="str">
        <f>IFERROR(VLOOKUP(D521,'1. Desarrollo e Innov. Curricu.'!$F:$G,2,FALSE),IFERROR(VLOOKUP(D521,'2. Investigación Científica'!$F:$G,2,FALSE),IFERROR(VLOOKUP(D521,'3. Vinculación Univ. Sociedad'!$F:$G,2,FALSE),IFERROR(VLOOKUP(D521,'4. Docencia y Profesorado Univ.'!$F:$G,2,FALSE),IFERROR(VLOOKUP(D521,'5. Estudiantes y Graduados'!$F:$G,2,FALSE),IFERROR(VLOOKUP(D521,'11. Gestion Administrativa'!$F:$G,2,FALSE),IFERROR(VLOOKUP(D521,'13. Gestión Académica'!$F:$G,2,FALSE),IFERROR(VLOOKUP(D521,'9. Asegura. de la Calid. y M'!$F:$G,2,FALSE),IFERROR(VLOOKUP(D521,'6. Gestión del Conocimiento'!$F:$G,2,FALSE),IFERROR(VLOOKUP(D521,'15. Gobernabilidad y Proceso...'!$F:$G,2,FALSE),IFERROR(VLOOKUP(D521,'12. Gestión del Talento Humano'!$F:$G,2,FALSE),IFERROR(VLOOKUP(D521,'14. Internacional... de la E.S.'!$F:$G,2,FALSE),IFERROR(VLOOKUP(D521,'10. Posgrado'!$F:$G,2,FALSE),IFERROR(VLOOKUP(D521,'17. Gestión TIC'!$F:$G,2,FALSE),IFERROR(VLOOKUP(D521,'16. Desa. del Sistema Educ.Sup.'!$F:$G,2,FALSE),IFERROR(VLOOKUP(D521,'8. Cultura de Inno. Insti...'!$F:$G,2,FALSE),VLOOKUP(D521,'7. Lo Esencial de la Reforma U.'!$F:$G,2,0)))))))))))))))))</f>
        <v>Desarrollar un diplomado en   CUROC</v>
      </c>
      <c r="D522" s="31"/>
      <c r="E522" s="91"/>
      <c r="F522" s="91"/>
      <c r="G522" s="91"/>
      <c r="H522" s="499"/>
      <c r="I522" s="75"/>
      <c r="J522" s="75"/>
      <c r="K522" s="109"/>
    </row>
    <row r="523" spans="3:12" s="426" customFormat="1" ht="15.75" thickBot="1" x14ac:dyDescent="0.3">
      <c r="C523" s="69"/>
      <c r="D523" s="31"/>
      <c r="E523" s="91"/>
      <c r="F523" s="91"/>
      <c r="G523" s="91"/>
      <c r="H523" s="499"/>
      <c r="I523" s="75"/>
      <c r="J523" s="75"/>
      <c r="K523" s="109"/>
    </row>
    <row r="524" spans="3:12" s="426" customFormat="1" ht="30.75" thickBot="1" x14ac:dyDescent="0.3">
      <c r="C524" s="122" t="s">
        <v>1310</v>
      </c>
      <c r="D524" s="125" t="s">
        <v>1311</v>
      </c>
      <c r="E524" s="124" t="s">
        <v>99</v>
      </c>
      <c r="F524" s="124" t="s">
        <v>1312</v>
      </c>
      <c r="G524" s="123" t="s">
        <v>1313</v>
      </c>
      <c r="H524" s="129" t="s">
        <v>1314</v>
      </c>
      <c r="I524" s="124" t="s">
        <v>1315</v>
      </c>
      <c r="J524" s="124" t="s">
        <v>711</v>
      </c>
      <c r="K524" s="124" t="s">
        <v>1316</v>
      </c>
      <c r="L524" s="124" t="s">
        <v>1317</v>
      </c>
    </row>
    <row r="525" spans="3:12" s="426" customFormat="1" ht="45" x14ac:dyDescent="0.25">
      <c r="C525" s="492" t="s">
        <v>1975</v>
      </c>
      <c r="D525" s="503">
        <v>25</v>
      </c>
      <c r="E525" s="305"/>
      <c r="F525" s="112">
        <v>150</v>
      </c>
      <c r="G525" s="306">
        <f t="shared" ref="G525" si="49">E525*F525</f>
        <v>0</v>
      </c>
      <c r="H525" s="516" t="s">
        <v>1953</v>
      </c>
      <c r="I525" s="113" t="s">
        <v>361</v>
      </c>
      <c r="J525" s="113" t="str">
        <f>VLOOKUP(I525,Presupuesto!$B$11:$C$566,2,0)</f>
        <v>ALIMENTOS B EBIDAS PARA PERSONAS</v>
      </c>
      <c r="K525" s="307" t="s">
        <v>63</v>
      </c>
      <c r="L525" s="113" t="s">
        <v>729</v>
      </c>
    </row>
    <row r="526" spans="3:12" s="426" customFormat="1" ht="30" x14ac:dyDescent="0.25">
      <c r="C526" s="493" t="s">
        <v>1899</v>
      </c>
      <c r="D526" s="504"/>
      <c r="E526" s="189"/>
      <c r="F526" s="97">
        <v>1700</v>
      </c>
      <c r="G526" s="94">
        <f>E526*F526</f>
        <v>0</v>
      </c>
      <c r="H526" s="495" t="s">
        <v>703</v>
      </c>
      <c r="I526" s="95" t="s">
        <v>268</v>
      </c>
      <c r="J526" s="95" t="str">
        <f>VLOOKUP(I526,Presupuesto!$B$11:$C$566,2,0)</f>
        <v>OTROS ALQUILERES</v>
      </c>
      <c r="K526" s="95" t="s">
        <v>63</v>
      </c>
      <c r="L526" s="95" t="s">
        <v>729</v>
      </c>
    </row>
    <row r="527" spans="3:12" s="426" customFormat="1" x14ac:dyDescent="0.25">
      <c r="C527" s="493" t="s">
        <v>1976</v>
      </c>
      <c r="D527" s="504"/>
      <c r="E527" s="189"/>
      <c r="F527" s="97">
        <v>3</v>
      </c>
      <c r="G527" s="94">
        <f t="shared" ref="G527:G542" si="50">E527*F527</f>
        <v>0</v>
      </c>
      <c r="H527" s="495" t="s">
        <v>703</v>
      </c>
      <c r="I527" s="95" t="s">
        <v>380</v>
      </c>
      <c r="J527" s="95" t="str">
        <f>VLOOKUP(I527,Presupuesto!$B$11:$C$566,2,0)</f>
        <v>PAPEL DE ESCRITORIO</v>
      </c>
      <c r="K527" s="95" t="s">
        <v>63</v>
      </c>
      <c r="L527" s="95" t="s">
        <v>729</v>
      </c>
    </row>
    <row r="528" spans="3:12" s="426" customFormat="1" ht="45" x14ac:dyDescent="0.25">
      <c r="C528" s="493" t="s">
        <v>1977</v>
      </c>
      <c r="D528" s="504"/>
      <c r="E528" s="189"/>
      <c r="F528" s="97">
        <f>(15*6*10)+(10*12)+(15*3*10)</f>
        <v>1470</v>
      </c>
      <c r="G528" s="94">
        <f t="shared" si="50"/>
        <v>0</v>
      </c>
      <c r="H528" s="495" t="s">
        <v>712</v>
      </c>
      <c r="I528" s="95" t="s">
        <v>384</v>
      </c>
      <c r="J528" s="95" t="str">
        <f>VLOOKUP(I528,Presupuesto!$B$11:$C$566,2,0)</f>
        <v>PRODUCTOS PAPEL Y CARTON</v>
      </c>
      <c r="K528" s="95" t="s">
        <v>63</v>
      </c>
      <c r="L528" s="95" t="s">
        <v>729</v>
      </c>
    </row>
    <row r="529" spans="3:12" s="426" customFormat="1" ht="45" x14ac:dyDescent="0.25">
      <c r="C529" s="493" t="s">
        <v>1978</v>
      </c>
      <c r="D529" s="504"/>
      <c r="E529" s="189"/>
      <c r="F529" s="97">
        <f>(45*3)+(6*10)</f>
        <v>195</v>
      </c>
      <c r="G529" s="94">
        <f t="shared" si="50"/>
        <v>0</v>
      </c>
      <c r="H529" s="495" t="s">
        <v>712</v>
      </c>
      <c r="I529" s="95" t="s">
        <v>451</v>
      </c>
      <c r="J529" s="95" t="str">
        <f>VLOOKUP(I529,Presupuesto!$B$11:$C$566,2,0)</f>
        <v>UTILES DE ESCRITORIO, OFICINA Y ENSE¥ANZA</v>
      </c>
      <c r="K529" s="95" t="s">
        <v>63</v>
      </c>
      <c r="L529" s="95" t="s">
        <v>729</v>
      </c>
    </row>
    <row r="530" spans="3:12" s="426" customFormat="1" ht="45" x14ac:dyDescent="0.25">
      <c r="C530" s="493" t="s">
        <v>1979</v>
      </c>
      <c r="D530" s="504"/>
      <c r="E530" s="189"/>
      <c r="F530" s="97">
        <f>35+2.11+12</f>
        <v>49.11</v>
      </c>
      <c r="G530" s="94">
        <f t="shared" si="50"/>
        <v>0</v>
      </c>
      <c r="H530" s="495" t="s">
        <v>712</v>
      </c>
      <c r="I530" s="95" t="s">
        <v>382</v>
      </c>
      <c r="J530" s="95" t="str">
        <f>VLOOKUP(I530,Presupuesto!$B$11:$C$566,2,0)</f>
        <v>PRODUCTOS DE ARTES GRAFICAS</v>
      </c>
      <c r="K530" s="95" t="s">
        <v>63</v>
      </c>
      <c r="L530" s="95" t="s">
        <v>729</v>
      </c>
    </row>
    <row r="531" spans="3:12" s="426" customFormat="1" ht="45" x14ac:dyDescent="0.25">
      <c r="C531" s="493" t="s">
        <v>1980</v>
      </c>
      <c r="D531" s="504"/>
      <c r="E531" s="189"/>
      <c r="F531" s="97">
        <v>25</v>
      </c>
      <c r="G531" s="94">
        <f t="shared" si="50"/>
        <v>0</v>
      </c>
      <c r="H531" s="495" t="s">
        <v>712</v>
      </c>
      <c r="I531" s="95" t="s">
        <v>307</v>
      </c>
      <c r="J531" s="95" t="str">
        <f>VLOOKUP(I531,Presupuesto!$B$11:$C$566,2,0)</f>
        <v>SERVICIOS DE IMPRENTA PUBLIC.Y REPRODUCCION</v>
      </c>
      <c r="K531" s="95" t="s">
        <v>63</v>
      </c>
      <c r="L531" s="95" t="s">
        <v>729</v>
      </c>
    </row>
    <row r="532" spans="3:12" s="426" customFormat="1" ht="45" x14ac:dyDescent="0.25">
      <c r="C532" s="493" t="s">
        <v>1981</v>
      </c>
      <c r="D532" s="504"/>
      <c r="E532" s="189"/>
      <c r="F532" s="97">
        <v>40</v>
      </c>
      <c r="G532" s="94">
        <f t="shared" si="50"/>
        <v>0</v>
      </c>
      <c r="H532" s="495" t="s">
        <v>712</v>
      </c>
      <c r="I532" s="95" t="s">
        <v>420</v>
      </c>
      <c r="J532" s="95" t="str">
        <f>VLOOKUP(I532,Presupuesto!$B$11:$C$566,2,0)</f>
        <v>PRODUCTOS DE MATERIAL PLASTICO.</v>
      </c>
      <c r="K532" s="95" t="s">
        <v>63</v>
      </c>
      <c r="L532" s="95" t="s">
        <v>729</v>
      </c>
    </row>
    <row r="533" spans="3:12" s="426" customFormat="1" ht="45" x14ac:dyDescent="0.25">
      <c r="C533" s="493" t="s">
        <v>1982</v>
      </c>
      <c r="D533" s="504"/>
      <c r="E533" s="189"/>
      <c r="F533" s="97">
        <f>(6*12)+(3*21)+12</f>
        <v>147</v>
      </c>
      <c r="G533" s="94">
        <f t="shared" si="50"/>
        <v>0</v>
      </c>
      <c r="H533" s="495" t="s">
        <v>712</v>
      </c>
      <c r="I533" s="95" t="s">
        <v>454</v>
      </c>
      <c r="J533" s="95" t="str">
        <f>VLOOKUP(I533,Presupuesto!$B$11:$C$566,2,0)</f>
        <v>UTENCILIOS DE COCINA Y COMEDOR</v>
      </c>
      <c r="K533" s="95" t="s">
        <v>63</v>
      </c>
      <c r="L533" s="95" t="s">
        <v>729</v>
      </c>
    </row>
    <row r="534" spans="3:12" s="426" customFormat="1" ht="45" x14ac:dyDescent="0.25">
      <c r="C534" s="493" t="s">
        <v>1983</v>
      </c>
      <c r="D534" s="504"/>
      <c r="E534" s="189"/>
      <c r="F534" s="97">
        <v>250</v>
      </c>
      <c r="G534" s="94">
        <f t="shared" si="50"/>
        <v>0</v>
      </c>
      <c r="H534" s="517" t="s">
        <v>1953</v>
      </c>
      <c r="I534" s="95" t="s">
        <v>303</v>
      </c>
      <c r="J534" s="95" t="str">
        <f>VLOOKUP(I534,Presupuesto!$B$11:$C$566,2,0)</f>
        <v>SERVICIO DE TRANSPORTE EVENTUALES</v>
      </c>
      <c r="K534" s="95" t="s">
        <v>63</v>
      </c>
      <c r="L534" s="95" t="s">
        <v>729</v>
      </c>
    </row>
    <row r="535" spans="3:12" s="426" customFormat="1" ht="45" x14ac:dyDescent="0.25">
      <c r="C535" s="493" t="s">
        <v>1984</v>
      </c>
      <c r="D535" s="504"/>
      <c r="E535" s="189"/>
      <c r="F535" s="97">
        <v>85</v>
      </c>
      <c r="G535" s="94">
        <f t="shared" si="50"/>
        <v>0</v>
      </c>
      <c r="H535" s="495" t="s">
        <v>712</v>
      </c>
      <c r="I535" s="95" t="s">
        <v>283</v>
      </c>
      <c r="J535" s="95" t="str">
        <f>VLOOKUP(I535,Presupuesto!$B$11:$C$566,2,0)</f>
        <v>LIMPIEZA ASEO Y FUMIGACION</v>
      </c>
      <c r="K535" s="95" t="s">
        <v>63</v>
      </c>
      <c r="L535" s="95" t="s">
        <v>729</v>
      </c>
    </row>
    <row r="536" spans="3:12" s="426" customFormat="1" ht="45" x14ac:dyDescent="0.25">
      <c r="C536" s="493" t="s">
        <v>1985</v>
      </c>
      <c r="D536" s="504"/>
      <c r="E536" s="147"/>
      <c r="F536" s="115">
        <v>2000</v>
      </c>
      <c r="G536" s="94">
        <f t="shared" si="50"/>
        <v>0</v>
      </c>
      <c r="H536" s="495" t="s">
        <v>712</v>
      </c>
      <c r="I536" s="300" t="s">
        <v>338</v>
      </c>
      <c r="J536" s="95" t="str">
        <f>VLOOKUP(I536,Presupuesto!$B$11:$C$566,2,0)</f>
        <v>VIATICOS NACIONALES</v>
      </c>
      <c r="K536" s="95" t="s">
        <v>63</v>
      </c>
      <c r="L536" s="95" t="s">
        <v>729</v>
      </c>
    </row>
    <row r="537" spans="3:12" s="426" customFormat="1" ht="45" x14ac:dyDescent="0.25">
      <c r="C537" s="493" t="s">
        <v>1986</v>
      </c>
      <c r="D537" s="504"/>
      <c r="E537" s="147"/>
      <c r="F537" s="115">
        <v>700</v>
      </c>
      <c r="G537" s="94">
        <f t="shared" si="50"/>
        <v>0</v>
      </c>
      <c r="H537" s="495" t="s">
        <v>712</v>
      </c>
      <c r="I537" s="95" t="s">
        <v>413</v>
      </c>
      <c r="J537" s="95" t="str">
        <f>VLOOKUP(I537,Presupuesto!$B$11:$C$566,2,0)</f>
        <v>GASOLINA</v>
      </c>
      <c r="K537" s="95" t="s">
        <v>63</v>
      </c>
      <c r="L537" s="95" t="s">
        <v>729</v>
      </c>
    </row>
    <row r="538" spans="3:12" s="426" customFormat="1" ht="45" x14ac:dyDescent="0.25">
      <c r="C538" s="493" t="s">
        <v>1987</v>
      </c>
      <c r="D538" s="504"/>
      <c r="E538" s="189"/>
      <c r="F538" s="97">
        <v>2000</v>
      </c>
      <c r="G538" s="94">
        <f t="shared" si="50"/>
        <v>0</v>
      </c>
      <c r="H538" s="495" t="s">
        <v>712</v>
      </c>
      <c r="I538" s="95" t="s">
        <v>337</v>
      </c>
      <c r="J538" s="95" t="str">
        <f>VLOOKUP(I538,Presupuesto!$B$11:$C$566,2,0)</f>
        <v>VIATICOS NACIONALES</v>
      </c>
      <c r="K538" s="95" t="s">
        <v>63</v>
      </c>
      <c r="L538" s="95" t="s">
        <v>729</v>
      </c>
    </row>
    <row r="539" spans="3:12" s="426" customFormat="1" ht="45" x14ac:dyDescent="0.25">
      <c r="C539" s="493" t="s">
        <v>1988</v>
      </c>
      <c r="D539" s="504"/>
      <c r="E539" s="189"/>
      <c r="F539" s="97">
        <v>2250</v>
      </c>
      <c r="G539" s="94">
        <f t="shared" si="50"/>
        <v>0</v>
      </c>
      <c r="H539" s="495" t="s">
        <v>712</v>
      </c>
      <c r="I539" s="95" t="s">
        <v>337</v>
      </c>
      <c r="J539" s="95" t="str">
        <f>VLOOKUP(I539,Presupuesto!$B$11:$C$566,2,0)</f>
        <v>VIATICOS NACIONALES</v>
      </c>
      <c r="K539" s="95" t="s">
        <v>63</v>
      </c>
      <c r="L539" s="95" t="s">
        <v>729</v>
      </c>
    </row>
    <row r="540" spans="3:12" s="426" customFormat="1" ht="45" x14ac:dyDescent="0.25">
      <c r="C540" s="493" t="s">
        <v>1989</v>
      </c>
      <c r="D540" s="504"/>
      <c r="E540" s="189"/>
      <c r="F540" s="97">
        <v>70</v>
      </c>
      <c r="G540" s="94">
        <f t="shared" si="50"/>
        <v>0</v>
      </c>
      <c r="H540" s="517" t="s">
        <v>1953</v>
      </c>
      <c r="I540" s="95" t="s">
        <v>451</v>
      </c>
      <c r="J540" s="95" t="str">
        <f>VLOOKUP(I540,Presupuesto!$B$11:$C$566,2,0)</f>
        <v>UTILES DE ESCRITORIO, OFICINA Y ENSE¥ANZA</v>
      </c>
      <c r="K540" s="95" t="s">
        <v>63</v>
      </c>
      <c r="L540" s="95" t="s">
        <v>729</v>
      </c>
    </row>
    <row r="541" spans="3:12" s="426" customFormat="1" ht="45" x14ac:dyDescent="0.25">
      <c r="C541" s="507" t="s">
        <v>1990</v>
      </c>
      <c r="D541" s="504"/>
      <c r="E541" s="199"/>
      <c r="F541" s="116">
        <v>5000</v>
      </c>
      <c r="G541" s="94">
        <f t="shared" si="50"/>
        <v>0</v>
      </c>
      <c r="H541" s="517" t="s">
        <v>1953</v>
      </c>
      <c r="I541" s="95" t="s">
        <v>451</v>
      </c>
      <c r="J541" s="95" t="str">
        <f>VLOOKUP(I541,Presupuesto!$B$11:$C$566,2,0)</f>
        <v>UTILES DE ESCRITORIO, OFICINA Y ENSE¥ANZA</v>
      </c>
      <c r="K541" s="95" t="s">
        <v>63</v>
      </c>
      <c r="L541" s="95" t="s">
        <v>729</v>
      </c>
    </row>
    <row r="542" spans="3:12" s="426" customFormat="1" ht="45.75" thickBot="1" x14ac:dyDescent="0.3">
      <c r="C542" s="203" t="s">
        <v>1281</v>
      </c>
      <c r="D542" s="204">
        <v>0</v>
      </c>
      <c r="E542" s="308"/>
      <c r="F542" s="101">
        <f>HLOOKUP(C542,$AH$2:$BU$3,2,0)</f>
        <v>1200</v>
      </c>
      <c r="G542" s="102">
        <f t="shared" si="50"/>
        <v>0</v>
      </c>
      <c r="H542" s="518" t="s">
        <v>1953</v>
      </c>
      <c r="I542" s="309" t="s">
        <v>338</v>
      </c>
      <c r="J542" s="103" t="str">
        <f>VLOOKUP(I542,Presupuesto!$B$11:$C$566,2,0)</f>
        <v>VIATICOS NACIONALES</v>
      </c>
      <c r="K542" s="95" t="s">
        <v>63</v>
      </c>
      <c r="L542" s="310" t="s">
        <v>729</v>
      </c>
    </row>
    <row r="543" spans="3:12" s="426" customFormat="1" ht="15.75" thickBot="1" x14ac:dyDescent="0.3">
      <c r="H543" s="497"/>
    </row>
    <row r="544" spans="3:12" s="426" customFormat="1" ht="15.75" thickBot="1" x14ac:dyDescent="0.3">
      <c r="C544" s="29" t="s">
        <v>1308</v>
      </c>
      <c r="D544" s="30">
        <f>SUM(G551:G568)</f>
        <v>0</v>
      </c>
      <c r="E544" s="91"/>
      <c r="F544" s="91"/>
      <c r="G544" s="91"/>
      <c r="H544" s="499"/>
      <c r="I544" s="75"/>
      <c r="J544" s="75"/>
      <c r="K544" s="109"/>
    </row>
    <row r="545" spans="3:12" s="426" customFormat="1" x14ac:dyDescent="0.25">
      <c r="C545" s="69"/>
      <c r="D545" s="31"/>
      <c r="E545" s="91"/>
      <c r="F545" s="91"/>
      <c r="G545" s="91"/>
      <c r="H545" s="499"/>
      <c r="I545" s="75"/>
      <c r="J545" s="75"/>
      <c r="K545" s="109"/>
    </row>
    <row r="546" spans="3:12" s="426" customFormat="1" x14ac:dyDescent="0.25">
      <c r="C546" s="69"/>
      <c r="D546" s="31"/>
      <c r="E546" s="91"/>
      <c r="F546" s="91"/>
      <c r="G546" s="91"/>
      <c r="H546" s="499"/>
      <c r="I546" s="75"/>
      <c r="J546" s="75"/>
      <c r="K546" s="109"/>
    </row>
    <row r="547" spans="3:12" s="426" customFormat="1" ht="15.75" x14ac:dyDescent="0.25">
      <c r="C547" s="190" t="s">
        <v>1309</v>
      </c>
      <c r="D547" s="341" t="s">
        <v>1796</v>
      </c>
      <c r="E547" s="91"/>
      <c r="F547" s="91"/>
      <c r="G547" s="91"/>
      <c r="H547" s="499"/>
      <c r="I547" s="75"/>
      <c r="J547" s="75"/>
      <c r="K547" s="109"/>
    </row>
    <row r="548" spans="3:12" s="426" customFormat="1" ht="18.75" x14ac:dyDescent="0.25">
      <c r="C548" s="197" t="str">
        <f>IFERROR(VLOOKUP(D547,'1. Desarrollo e Innov. Curricu.'!$F:$G,2,FALSE),IFERROR(VLOOKUP(D547,'2. Investigación Científica'!$F:$G,2,FALSE),IFERROR(VLOOKUP(D547,'3. Vinculación Univ. Sociedad'!$F:$G,2,FALSE),IFERROR(VLOOKUP(D547,'4. Docencia y Profesorado Univ.'!$F:$G,2,FALSE),IFERROR(VLOOKUP(D547,'5. Estudiantes y Graduados'!$F:$G,2,FALSE),IFERROR(VLOOKUP(D547,'11. Gestion Administrativa'!$F:$G,2,FALSE),IFERROR(VLOOKUP(D547,'13. Gestión Académica'!$F:$G,2,FALSE),IFERROR(VLOOKUP(D547,'9. Asegura. de la Calid. y M'!$F:$G,2,FALSE),IFERROR(VLOOKUP(D547,'6. Gestión del Conocimiento'!$F:$G,2,FALSE),IFERROR(VLOOKUP(D547,'15. Gobernabilidad y Proceso...'!$F:$G,2,FALSE),IFERROR(VLOOKUP(D547,'12. Gestión del Talento Humano'!$F:$G,2,FALSE),IFERROR(VLOOKUP(D547,'14. Internacional... de la E.S.'!$F:$G,2,FALSE),IFERROR(VLOOKUP(D547,'10. Posgrado'!$F:$G,2,FALSE),IFERROR(VLOOKUP(D547,'17. Gestión TIC'!$F:$G,2,FALSE),IFERROR(VLOOKUP(D547,'16. Desa. del Sistema Educ.Sup.'!$F:$G,2,FALSE),IFERROR(VLOOKUP(D547,'8. Cultura de Inno. Insti...'!$F:$G,2,FALSE),VLOOKUP(D547,'7. Lo Esencial de la Reforma U.'!$F:$G,2,0)))))))))))))))))</f>
        <v>Desarrollar un diplomado en   CUROC</v>
      </c>
      <c r="D548" s="31"/>
      <c r="E548" s="91"/>
      <c r="F548" s="91"/>
      <c r="G548" s="91"/>
      <c r="H548" s="499"/>
      <c r="I548" s="75"/>
      <c r="J548" s="75"/>
      <c r="K548" s="109"/>
    </row>
    <row r="549" spans="3:12" s="426" customFormat="1" ht="15.75" thickBot="1" x14ac:dyDescent="0.3">
      <c r="C549" s="69"/>
      <c r="D549" s="31"/>
      <c r="E549" s="91"/>
      <c r="F549" s="91"/>
      <c r="G549" s="91"/>
      <c r="H549" s="499"/>
      <c r="I549" s="75"/>
      <c r="J549" s="75"/>
      <c r="K549" s="109"/>
    </row>
    <row r="550" spans="3:12" s="426" customFormat="1" ht="30.75" thickBot="1" x14ac:dyDescent="0.3">
      <c r="C550" s="122" t="s">
        <v>1310</v>
      </c>
      <c r="D550" s="125" t="s">
        <v>1311</v>
      </c>
      <c r="E550" s="124" t="s">
        <v>99</v>
      </c>
      <c r="F550" s="124" t="s">
        <v>1312</v>
      </c>
      <c r="G550" s="123" t="s">
        <v>1313</v>
      </c>
      <c r="H550" s="129" t="s">
        <v>1314</v>
      </c>
      <c r="I550" s="124" t="s">
        <v>1315</v>
      </c>
      <c r="J550" s="124" t="s">
        <v>711</v>
      </c>
      <c r="K550" s="124" t="s">
        <v>1316</v>
      </c>
      <c r="L550" s="124" t="s">
        <v>1317</v>
      </c>
    </row>
    <row r="551" spans="3:12" s="426" customFormat="1" ht="45" x14ac:dyDescent="0.25">
      <c r="C551" s="492" t="s">
        <v>1975</v>
      </c>
      <c r="D551" s="503">
        <v>25</v>
      </c>
      <c r="E551" s="305"/>
      <c r="F551" s="112">
        <v>150</v>
      </c>
      <c r="G551" s="306">
        <f t="shared" ref="G551" si="51">E551*F551</f>
        <v>0</v>
      </c>
      <c r="H551" s="516" t="s">
        <v>1953</v>
      </c>
      <c r="I551" s="113" t="s">
        <v>361</v>
      </c>
      <c r="J551" s="113" t="str">
        <f>VLOOKUP(I551,Presupuesto!$B$11:$C$566,2,0)</f>
        <v>ALIMENTOS B EBIDAS PARA PERSONAS</v>
      </c>
      <c r="K551" s="307" t="s">
        <v>63</v>
      </c>
      <c r="L551" s="113" t="s">
        <v>731</v>
      </c>
    </row>
    <row r="552" spans="3:12" s="426" customFormat="1" ht="30" x14ac:dyDescent="0.25">
      <c r="C552" s="493" t="s">
        <v>1899</v>
      </c>
      <c r="D552" s="504"/>
      <c r="E552" s="189"/>
      <c r="F552" s="97">
        <v>1700</v>
      </c>
      <c r="G552" s="94">
        <f>E552*F552</f>
        <v>0</v>
      </c>
      <c r="H552" s="495" t="s">
        <v>703</v>
      </c>
      <c r="I552" s="95" t="s">
        <v>268</v>
      </c>
      <c r="J552" s="95" t="str">
        <f>VLOOKUP(I552,Presupuesto!$B$11:$C$566,2,0)</f>
        <v>OTROS ALQUILERES</v>
      </c>
      <c r="K552" s="95" t="s">
        <v>63</v>
      </c>
      <c r="L552" s="95" t="s">
        <v>731</v>
      </c>
    </row>
    <row r="553" spans="3:12" s="426" customFormat="1" x14ac:dyDescent="0.25">
      <c r="C553" s="493" t="s">
        <v>1976</v>
      </c>
      <c r="D553" s="504"/>
      <c r="E553" s="189"/>
      <c r="F553" s="97">
        <v>3</v>
      </c>
      <c r="G553" s="94">
        <f t="shared" ref="G553:G568" si="52">E553*F553</f>
        <v>0</v>
      </c>
      <c r="H553" s="495" t="s">
        <v>703</v>
      </c>
      <c r="I553" s="95" t="s">
        <v>380</v>
      </c>
      <c r="J553" s="95" t="str">
        <f>VLOOKUP(I553,Presupuesto!$B$11:$C$566,2,0)</f>
        <v>PAPEL DE ESCRITORIO</v>
      </c>
      <c r="K553" s="95" t="s">
        <v>63</v>
      </c>
      <c r="L553" s="95" t="s">
        <v>731</v>
      </c>
    </row>
    <row r="554" spans="3:12" s="426" customFormat="1" ht="45" x14ac:dyDescent="0.25">
      <c r="C554" s="493" t="s">
        <v>1977</v>
      </c>
      <c r="D554" s="504"/>
      <c r="E554" s="189"/>
      <c r="F554" s="97">
        <f>(15*6*10)+(10*12)+(15*3*10)</f>
        <v>1470</v>
      </c>
      <c r="G554" s="94">
        <f t="shared" si="52"/>
        <v>0</v>
      </c>
      <c r="H554" s="495" t="s">
        <v>712</v>
      </c>
      <c r="I554" s="95" t="s">
        <v>384</v>
      </c>
      <c r="J554" s="95" t="str">
        <f>VLOOKUP(I554,Presupuesto!$B$11:$C$566,2,0)</f>
        <v>PRODUCTOS PAPEL Y CARTON</v>
      </c>
      <c r="K554" s="95" t="s">
        <v>63</v>
      </c>
      <c r="L554" s="95" t="s">
        <v>731</v>
      </c>
    </row>
    <row r="555" spans="3:12" s="426" customFormat="1" ht="45" x14ac:dyDescent="0.25">
      <c r="C555" s="493" t="s">
        <v>1978</v>
      </c>
      <c r="D555" s="504"/>
      <c r="E555" s="189"/>
      <c r="F555" s="97">
        <f>(45*3)+(6*10)</f>
        <v>195</v>
      </c>
      <c r="G555" s="94">
        <f t="shared" si="52"/>
        <v>0</v>
      </c>
      <c r="H555" s="495" t="s">
        <v>712</v>
      </c>
      <c r="I555" s="95" t="s">
        <v>451</v>
      </c>
      <c r="J555" s="95" t="str">
        <f>VLOOKUP(I555,Presupuesto!$B$11:$C$566,2,0)</f>
        <v>UTILES DE ESCRITORIO, OFICINA Y ENSE¥ANZA</v>
      </c>
      <c r="K555" s="95" t="s">
        <v>63</v>
      </c>
      <c r="L555" s="95" t="s">
        <v>731</v>
      </c>
    </row>
    <row r="556" spans="3:12" s="426" customFormat="1" ht="45" x14ac:dyDescent="0.25">
      <c r="C556" s="493" t="s">
        <v>1979</v>
      </c>
      <c r="D556" s="504"/>
      <c r="E556" s="189"/>
      <c r="F556" s="97">
        <f>35+2.11+12</f>
        <v>49.11</v>
      </c>
      <c r="G556" s="94">
        <f t="shared" si="52"/>
        <v>0</v>
      </c>
      <c r="H556" s="495" t="s">
        <v>712</v>
      </c>
      <c r="I556" s="95" t="s">
        <v>382</v>
      </c>
      <c r="J556" s="95" t="str">
        <f>VLOOKUP(I556,Presupuesto!$B$11:$C$566,2,0)</f>
        <v>PRODUCTOS DE ARTES GRAFICAS</v>
      </c>
      <c r="K556" s="95" t="s">
        <v>63</v>
      </c>
      <c r="L556" s="95" t="s">
        <v>731</v>
      </c>
    </row>
    <row r="557" spans="3:12" s="426" customFormat="1" ht="45" x14ac:dyDescent="0.25">
      <c r="C557" s="493" t="s">
        <v>1980</v>
      </c>
      <c r="D557" s="504"/>
      <c r="E557" s="189"/>
      <c r="F557" s="97">
        <v>25</v>
      </c>
      <c r="G557" s="94">
        <f t="shared" si="52"/>
        <v>0</v>
      </c>
      <c r="H557" s="495" t="s">
        <v>712</v>
      </c>
      <c r="I557" s="95" t="s">
        <v>307</v>
      </c>
      <c r="J557" s="95" t="str">
        <f>VLOOKUP(I557,Presupuesto!$B$11:$C$566,2,0)</f>
        <v>SERVICIOS DE IMPRENTA PUBLIC.Y REPRODUCCION</v>
      </c>
      <c r="K557" s="95" t="s">
        <v>63</v>
      </c>
      <c r="L557" s="95" t="s">
        <v>731</v>
      </c>
    </row>
    <row r="558" spans="3:12" s="426" customFormat="1" ht="45" x14ac:dyDescent="0.25">
      <c r="C558" s="493" t="s">
        <v>1981</v>
      </c>
      <c r="D558" s="504"/>
      <c r="E558" s="189"/>
      <c r="F558" s="97">
        <v>40</v>
      </c>
      <c r="G558" s="94">
        <f t="shared" si="52"/>
        <v>0</v>
      </c>
      <c r="H558" s="495" t="s">
        <v>712</v>
      </c>
      <c r="I558" s="95" t="s">
        <v>420</v>
      </c>
      <c r="J558" s="95" t="str">
        <f>VLOOKUP(I558,Presupuesto!$B$11:$C$566,2,0)</f>
        <v>PRODUCTOS DE MATERIAL PLASTICO.</v>
      </c>
      <c r="K558" s="95" t="s">
        <v>63</v>
      </c>
      <c r="L558" s="95" t="s">
        <v>731</v>
      </c>
    </row>
    <row r="559" spans="3:12" s="426" customFormat="1" ht="45" x14ac:dyDescent="0.25">
      <c r="C559" s="493" t="s">
        <v>1982</v>
      </c>
      <c r="D559" s="504"/>
      <c r="E559" s="189"/>
      <c r="F559" s="97">
        <f>(6*12)+(3*21)+12</f>
        <v>147</v>
      </c>
      <c r="G559" s="94">
        <f t="shared" si="52"/>
        <v>0</v>
      </c>
      <c r="H559" s="495" t="s">
        <v>712</v>
      </c>
      <c r="I559" s="95" t="s">
        <v>454</v>
      </c>
      <c r="J559" s="95" t="str">
        <f>VLOOKUP(I559,Presupuesto!$B$11:$C$566,2,0)</f>
        <v>UTENCILIOS DE COCINA Y COMEDOR</v>
      </c>
      <c r="K559" s="95" t="s">
        <v>63</v>
      </c>
      <c r="L559" s="95" t="s">
        <v>731</v>
      </c>
    </row>
    <row r="560" spans="3:12" s="426" customFormat="1" ht="45" x14ac:dyDescent="0.25">
      <c r="C560" s="493" t="s">
        <v>1983</v>
      </c>
      <c r="D560" s="504"/>
      <c r="E560" s="189"/>
      <c r="F560" s="97">
        <v>250</v>
      </c>
      <c r="G560" s="94">
        <f t="shared" si="52"/>
        <v>0</v>
      </c>
      <c r="H560" s="517" t="s">
        <v>1953</v>
      </c>
      <c r="I560" s="95" t="s">
        <v>303</v>
      </c>
      <c r="J560" s="95" t="str">
        <f>VLOOKUP(I560,Presupuesto!$B$11:$C$566,2,0)</f>
        <v>SERVICIO DE TRANSPORTE EVENTUALES</v>
      </c>
      <c r="K560" s="95" t="s">
        <v>63</v>
      </c>
      <c r="L560" s="95" t="s">
        <v>731</v>
      </c>
    </row>
    <row r="561" spans="3:12" s="426" customFormat="1" ht="45" x14ac:dyDescent="0.25">
      <c r="C561" s="493" t="s">
        <v>1984</v>
      </c>
      <c r="D561" s="504"/>
      <c r="E561" s="189"/>
      <c r="F561" s="97">
        <v>85</v>
      </c>
      <c r="G561" s="94">
        <f t="shared" si="52"/>
        <v>0</v>
      </c>
      <c r="H561" s="495" t="s">
        <v>712</v>
      </c>
      <c r="I561" s="95" t="s">
        <v>283</v>
      </c>
      <c r="J561" s="95" t="str">
        <f>VLOOKUP(I561,Presupuesto!$B$11:$C$566,2,0)</f>
        <v>LIMPIEZA ASEO Y FUMIGACION</v>
      </c>
      <c r="K561" s="95" t="s">
        <v>63</v>
      </c>
      <c r="L561" s="95" t="s">
        <v>731</v>
      </c>
    </row>
    <row r="562" spans="3:12" s="426" customFormat="1" ht="45" x14ac:dyDescent="0.25">
      <c r="C562" s="493" t="s">
        <v>1985</v>
      </c>
      <c r="D562" s="504"/>
      <c r="E562" s="147"/>
      <c r="F562" s="115">
        <v>2000</v>
      </c>
      <c r="G562" s="94">
        <f t="shared" si="52"/>
        <v>0</v>
      </c>
      <c r="H562" s="495" t="s">
        <v>712</v>
      </c>
      <c r="I562" s="300" t="s">
        <v>338</v>
      </c>
      <c r="J562" s="95" t="str">
        <f>VLOOKUP(I562,Presupuesto!$B$11:$C$566,2,0)</f>
        <v>VIATICOS NACIONALES</v>
      </c>
      <c r="K562" s="95" t="s">
        <v>63</v>
      </c>
      <c r="L562" s="95" t="s">
        <v>731</v>
      </c>
    </row>
    <row r="563" spans="3:12" s="426" customFormat="1" ht="45" x14ac:dyDescent="0.25">
      <c r="C563" s="493" t="s">
        <v>1986</v>
      </c>
      <c r="D563" s="504"/>
      <c r="E563" s="147"/>
      <c r="F563" s="115">
        <v>700</v>
      </c>
      <c r="G563" s="94">
        <f t="shared" si="52"/>
        <v>0</v>
      </c>
      <c r="H563" s="495" t="s">
        <v>712</v>
      </c>
      <c r="I563" s="95" t="s">
        <v>413</v>
      </c>
      <c r="J563" s="95" t="str">
        <f>VLOOKUP(I563,Presupuesto!$B$11:$C$566,2,0)</f>
        <v>GASOLINA</v>
      </c>
      <c r="K563" s="95" t="s">
        <v>63</v>
      </c>
      <c r="L563" s="95" t="s">
        <v>731</v>
      </c>
    </row>
    <row r="564" spans="3:12" s="426" customFormat="1" ht="45" x14ac:dyDescent="0.25">
      <c r="C564" s="493" t="s">
        <v>1987</v>
      </c>
      <c r="D564" s="504"/>
      <c r="E564" s="189"/>
      <c r="F564" s="97">
        <v>2000</v>
      </c>
      <c r="G564" s="94">
        <f t="shared" si="52"/>
        <v>0</v>
      </c>
      <c r="H564" s="495" t="s">
        <v>712</v>
      </c>
      <c r="I564" s="95" t="s">
        <v>337</v>
      </c>
      <c r="J564" s="95" t="str">
        <f>VLOOKUP(I564,Presupuesto!$B$11:$C$566,2,0)</f>
        <v>VIATICOS NACIONALES</v>
      </c>
      <c r="K564" s="95" t="s">
        <v>63</v>
      </c>
      <c r="L564" s="95" t="s">
        <v>731</v>
      </c>
    </row>
    <row r="565" spans="3:12" s="426" customFormat="1" ht="45" x14ac:dyDescent="0.25">
      <c r="C565" s="493" t="s">
        <v>1988</v>
      </c>
      <c r="D565" s="504"/>
      <c r="E565" s="189"/>
      <c r="F565" s="97">
        <v>2250</v>
      </c>
      <c r="G565" s="94">
        <f t="shared" si="52"/>
        <v>0</v>
      </c>
      <c r="H565" s="495" t="s">
        <v>712</v>
      </c>
      <c r="I565" s="95" t="s">
        <v>337</v>
      </c>
      <c r="J565" s="95" t="str">
        <f>VLOOKUP(I565,Presupuesto!$B$11:$C$566,2,0)</f>
        <v>VIATICOS NACIONALES</v>
      </c>
      <c r="K565" s="95" t="s">
        <v>63</v>
      </c>
      <c r="L565" s="95" t="s">
        <v>731</v>
      </c>
    </row>
    <row r="566" spans="3:12" s="426" customFormat="1" ht="45" x14ac:dyDescent="0.25">
      <c r="C566" s="493" t="s">
        <v>1989</v>
      </c>
      <c r="D566" s="504"/>
      <c r="E566" s="189"/>
      <c r="F566" s="97">
        <v>70</v>
      </c>
      <c r="G566" s="94">
        <f t="shared" si="52"/>
        <v>0</v>
      </c>
      <c r="H566" s="517" t="s">
        <v>1953</v>
      </c>
      <c r="I566" s="95" t="s">
        <v>451</v>
      </c>
      <c r="J566" s="95" t="str">
        <f>VLOOKUP(I566,Presupuesto!$B$11:$C$566,2,0)</f>
        <v>UTILES DE ESCRITORIO, OFICINA Y ENSE¥ANZA</v>
      </c>
      <c r="K566" s="95" t="s">
        <v>63</v>
      </c>
      <c r="L566" s="95" t="s">
        <v>731</v>
      </c>
    </row>
    <row r="567" spans="3:12" s="426" customFormat="1" ht="45" x14ac:dyDescent="0.25">
      <c r="C567" s="507" t="s">
        <v>1990</v>
      </c>
      <c r="D567" s="504"/>
      <c r="E567" s="199"/>
      <c r="F567" s="116">
        <v>5000</v>
      </c>
      <c r="G567" s="94">
        <f t="shared" si="52"/>
        <v>0</v>
      </c>
      <c r="H567" s="517" t="s">
        <v>1953</v>
      </c>
      <c r="I567" s="95" t="s">
        <v>451</v>
      </c>
      <c r="J567" s="95" t="str">
        <f>VLOOKUP(I567,Presupuesto!$B$11:$C$566,2,0)</f>
        <v>UTILES DE ESCRITORIO, OFICINA Y ENSE¥ANZA</v>
      </c>
      <c r="K567" s="95" t="s">
        <v>63</v>
      </c>
      <c r="L567" s="95" t="s">
        <v>731</v>
      </c>
    </row>
    <row r="568" spans="3:12" s="426" customFormat="1" ht="45.75" thickBot="1" x14ac:dyDescent="0.3">
      <c r="C568" s="203" t="s">
        <v>1281</v>
      </c>
      <c r="D568" s="204">
        <v>0</v>
      </c>
      <c r="E568" s="308"/>
      <c r="F568" s="101">
        <f>HLOOKUP(C568,$AH$2:$BU$3,2,0)</f>
        <v>1200</v>
      </c>
      <c r="G568" s="102">
        <f t="shared" si="52"/>
        <v>0</v>
      </c>
      <c r="H568" s="518" t="s">
        <v>1953</v>
      </c>
      <c r="I568" s="309" t="s">
        <v>338</v>
      </c>
      <c r="J568" s="103" t="str">
        <f>VLOOKUP(I568,Presupuesto!$B$11:$C$566,2,0)</f>
        <v>VIATICOS NACIONALES</v>
      </c>
      <c r="K568" s="95" t="s">
        <v>63</v>
      </c>
      <c r="L568" s="310" t="s">
        <v>731</v>
      </c>
    </row>
    <row r="569" spans="3:12" ht="15.75" thickBot="1" x14ac:dyDescent="0.3"/>
    <row r="570" spans="3:12" s="426" customFormat="1" ht="15.75" thickBot="1" x14ac:dyDescent="0.3">
      <c r="C570" s="29" t="s">
        <v>1308</v>
      </c>
      <c r="D570" s="30">
        <f>SUM(G577:G606)</f>
        <v>261002.375</v>
      </c>
      <c r="E570" s="91"/>
      <c r="F570" s="91"/>
      <c r="G570" s="91"/>
      <c r="H570" s="499"/>
      <c r="I570" s="75"/>
      <c r="J570" s="75"/>
      <c r="K570" s="109"/>
    </row>
    <row r="571" spans="3:12" s="426" customFormat="1" x14ac:dyDescent="0.25">
      <c r="C571" s="69"/>
      <c r="D571" s="31"/>
      <c r="E571" s="91"/>
      <c r="F571" s="91"/>
      <c r="G571" s="91"/>
      <c r="H571" s="499"/>
      <c r="I571" s="75"/>
      <c r="J571" s="75"/>
      <c r="K571" s="109"/>
    </row>
    <row r="572" spans="3:12" s="426" customFormat="1" x14ac:dyDescent="0.25">
      <c r="C572" s="69"/>
      <c r="D572" s="31"/>
      <c r="E572" s="91"/>
      <c r="F572" s="91"/>
      <c r="G572" s="91"/>
      <c r="H572" s="499"/>
      <c r="I572" s="75"/>
      <c r="J572" s="75"/>
      <c r="K572" s="109"/>
    </row>
    <row r="573" spans="3:12" s="426" customFormat="1" ht="15.75" x14ac:dyDescent="0.25">
      <c r="C573" s="190" t="s">
        <v>1309</v>
      </c>
      <c r="D573" s="341" t="s">
        <v>1798</v>
      </c>
      <c r="E573" s="91"/>
      <c r="F573" s="91"/>
      <c r="G573" s="91"/>
      <c r="H573" s="499"/>
      <c r="I573" s="75"/>
      <c r="J573" s="75"/>
      <c r="K573" s="109"/>
    </row>
    <row r="574" spans="3:12" s="426" customFormat="1" ht="18.75" x14ac:dyDescent="0.25">
      <c r="C574" s="197" t="str">
        <f>IFERROR(VLOOKUP(D573,'1. Desarrollo e Innov. Curricu.'!$F:$G,2,FALSE),IFERROR(VLOOKUP(D573,'2. Investigación Científica'!$F:$G,2,FALSE),IFERROR(VLOOKUP(D573,'3. Vinculación Univ. Sociedad'!$F:$G,2,FALSE),IFERROR(VLOOKUP(D573,'4. Docencia y Profesorado Univ.'!$F:$G,2,FALSE),IFERROR(VLOOKUP(D573,'5. Estudiantes y Graduados'!$F:$G,2,FALSE),IFERROR(VLOOKUP(D573,'11. Gestion Administrativa'!$F:$G,2,FALSE),IFERROR(VLOOKUP(D573,'13. Gestión Académica'!$F:$G,2,FALSE),IFERROR(VLOOKUP(D573,'9. Asegura. de la Calid. y M'!$F:$G,2,FALSE),IFERROR(VLOOKUP(D573,'6. Gestión del Conocimiento'!$F:$G,2,FALSE),IFERROR(VLOOKUP(D573,'15. Gobernabilidad y Proceso...'!$F:$G,2,FALSE),IFERROR(VLOOKUP(D573,'12. Gestión del Talento Humano'!$F:$G,2,FALSE),IFERROR(VLOOKUP(D573,'14. Internacional... de la E.S.'!$F:$G,2,FALSE),IFERROR(VLOOKUP(D573,'10. Posgrado'!$F:$G,2,FALSE),IFERROR(VLOOKUP(D573,'17. Gestión TIC'!$F:$G,2,FALSE),IFERROR(VLOOKUP(D573,'16. Desa. del Sistema Educ.Sup.'!$F:$G,2,FALSE),IFERROR(VLOOKUP(D573,'8. Cultura de Inno. Insti...'!$F:$G,2,FALSE),VLOOKUP(D573,'7. Lo Esencial de la Reforma U.'!$F:$G,2,0)))))))))))))))))</f>
        <v>Desarrollar un diplomado en Diplomado  en II (SPS)</v>
      </c>
      <c r="D574" s="31"/>
      <c r="E574" s="91"/>
      <c r="F574" s="91"/>
      <c r="G574" s="91"/>
      <c r="H574" s="499"/>
      <c r="I574" s="75"/>
      <c r="J574" s="75"/>
      <c r="K574" s="109"/>
    </row>
    <row r="575" spans="3:12" s="426" customFormat="1" ht="15.75" thickBot="1" x14ac:dyDescent="0.3">
      <c r="C575" s="69"/>
      <c r="D575" s="31"/>
      <c r="E575" s="91"/>
      <c r="F575" s="91"/>
      <c r="G575" s="91"/>
      <c r="H575" s="499"/>
      <c r="I575" s="75"/>
      <c r="J575" s="75"/>
      <c r="K575" s="109"/>
    </row>
    <row r="576" spans="3:12" s="426" customFormat="1" ht="30.75" thickBot="1" x14ac:dyDescent="0.3">
      <c r="C576" s="122" t="s">
        <v>1310</v>
      </c>
      <c r="D576" s="125" t="s">
        <v>1311</v>
      </c>
      <c r="E576" s="124" t="s">
        <v>99</v>
      </c>
      <c r="F576" s="124" t="s">
        <v>1312</v>
      </c>
      <c r="G576" s="123" t="s">
        <v>1313</v>
      </c>
      <c r="H576" s="129" t="s">
        <v>1314</v>
      </c>
      <c r="I576" s="124" t="s">
        <v>1315</v>
      </c>
      <c r="J576" s="124" t="s">
        <v>711</v>
      </c>
      <c r="K576" s="124" t="s">
        <v>1316</v>
      </c>
      <c r="L576" s="124" t="s">
        <v>1317</v>
      </c>
    </row>
    <row r="577" spans="3:12" s="426" customFormat="1" ht="45" x14ac:dyDescent="0.25">
      <c r="C577" s="492" t="s">
        <v>1975</v>
      </c>
      <c r="D577" s="503">
        <v>25</v>
      </c>
      <c r="E577" s="305">
        <f>25*10</f>
        <v>250</v>
      </c>
      <c r="F577" s="112">
        <f>(140+20)</f>
        <v>160</v>
      </c>
      <c r="G577" s="306">
        <f t="shared" ref="G577:G603" si="53">E577*F577</f>
        <v>40000</v>
      </c>
      <c r="H577" s="495" t="s">
        <v>712</v>
      </c>
      <c r="I577" s="113" t="s">
        <v>361</v>
      </c>
      <c r="J577" s="113" t="str">
        <f>VLOOKUP(I577,Presupuesto!$B$11:$C$566,2,0)</f>
        <v>ALIMENTOS B EBIDAS PARA PERSONAS</v>
      </c>
      <c r="K577" s="307" t="s">
        <v>63</v>
      </c>
      <c r="L577" s="113" t="s">
        <v>723</v>
      </c>
    </row>
    <row r="578" spans="3:12" s="426" customFormat="1" ht="45" x14ac:dyDescent="0.25">
      <c r="C578" s="493" t="s">
        <v>1899</v>
      </c>
      <c r="D578" s="504"/>
      <c r="E578" s="189">
        <v>11</v>
      </c>
      <c r="F578" s="97">
        <v>1700</v>
      </c>
      <c r="G578" s="94">
        <f t="shared" si="53"/>
        <v>18700</v>
      </c>
      <c r="H578" s="495" t="s">
        <v>712</v>
      </c>
      <c r="I578" s="95" t="s">
        <v>268</v>
      </c>
      <c r="J578" s="95" t="str">
        <f>VLOOKUP(I578,Presupuesto!$B$11:$C$566,2,0)</f>
        <v>OTROS ALQUILERES</v>
      </c>
      <c r="K578" s="95" t="s">
        <v>63</v>
      </c>
      <c r="L578" s="95" t="s">
        <v>723</v>
      </c>
    </row>
    <row r="579" spans="3:12" s="426" customFormat="1" ht="45" x14ac:dyDescent="0.25">
      <c r="C579" s="493" t="s">
        <v>1976</v>
      </c>
      <c r="D579" s="504"/>
      <c r="E579" s="189">
        <v>45</v>
      </c>
      <c r="F579" s="97">
        <v>3</v>
      </c>
      <c r="G579" s="94">
        <f t="shared" si="53"/>
        <v>135</v>
      </c>
      <c r="H579" s="495" t="s">
        <v>712</v>
      </c>
      <c r="I579" s="95" t="s">
        <v>380</v>
      </c>
      <c r="J579" s="95" t="str">
        <f>VLOOKUP(I579,Presupuesto!$B$11:$C$566,2,0)</f>
        <v>PAPEL DE ESCRITORIO</v>
      </c>
      <c r="K579" s="95" t="s">
        <v>63</v>
      </c>
      <c r="L579" s="95" t="s">
        <v>723</v>
      </c>
    </row>
    <row r="580" spans="3:12" s="426" customFormat="1" ht="45" x14ac:dyDescent="0.25">
      <c r="C580" s="493" t="s">
        <v>1991</v>
      </c>
      <c r="D580" s="504"/>
      <c r="E580" s="189">
        <v>1</v>
      </c>
      <c r="F580" s="97">
        <f>(15*6*10)+(10*12)+(15*3*10)</f>
        <v>1470</v>
      </c>
      <c r="G580" s="94">
        <f t="shared" si="53"/>
        <v>1470</v>
      </c>
      <c r="H580" s="495" t="s">
        <v>712</v>
      </c>
      <c r="I580" s="95" t="s">
        <v>384</v>
      </c>
      <c r="J580" s="95" t="str">
        <f>VLOOKUP(I580,Presupuesto!$B$11:$C$566,2,0)</f>
        <v>PRODUCTOS PAPEL Y CARTON</v>
      </c>
      <c r="K580" s="95" t="s">
        <v>63</v>
      </c>
      <c r="L580" s="95" t="s">
        <v>723</v>
      </c>
    </row>
    <row r="581" spans="3:12" s="426" customFormat="1" ht="45" x14ac:dyDescent="0.25">
      <c r="C581" s="493" t="s">
        <v>1978</v>
      </c>
      <c r="D581" s="504"/>
      <c r="E581" s="189">
        <v>1</v>
      </c>
      <c r="F581" s="97">
        <f>(45*3)+(6*10)</f>
        <v>195</v>
      </c>
      <c r="G581" s="94">
        <f t="shared" si="53"/>
        <v>195</v>
      </c>
      <c r="H581" s="495" t="s">
        <v>712</v>
      </c>
      <c r="I581" s="95" t="s">
        <v>451</v>
      </c>
      <c r="J581" s="95" t="str">
        <f>VLOOKUP(I581,Presupuesto!$B$11:$C$566,2,0)</f>
        <v>UTILES DE ESCRITORIO, OFICINA Y ENSE¥ANZA</v>
      </c>
      <c r="K581" s="95" t="s">
        <v>63</v>
      </c>
      <c r="L581" s="95" t="s">
        <v>723</v>
      </c>
    </row>
    <row r="582" spans="3:12" s="426" customFormat="1" x14ac:dyDescent="0.25">
      <c r="C582" s="493" t="s">
        <v>1979</v>
      </c>
      <c r="D582" s="504"/>
      <c r="E582" s="189">
        <v>45</v>
      </c>
      <c r="F582" s="97">
        <v>45</v>
      </c>
      <c r="G582" s="94">
        <f t="shared" si="53"/>
        <v>2025</v>
      </c>
      <c r="H582" s="495" t="s">
        <v>703</v>
      </c>
      <c r="I582" s="95" t="s">
        <v>382</v>
      </c>
      <c r="J582" s="95" t="str">
        <f>VLOOKUP(I582,Presupuesto!$B$11:$C$566,2,0)</f>
        <v>PRODUCTOS DE ARTES GRAFICAS</v>
      </c>
      <c r="K582" s="95" t="s">
        <v>63</v>
      </c>
      <c r="L582" s="95" t="s">
        <v>723</v>
      </c>
    </row>
    <row r="583" spans="3:12" s="426" customFormat="1" x14ac:dyDescent="0.25">
      <c r="C583" s="493" t="s">
        <v>1980</v>
      </c>
      <c r="D583" s="504"/>
      <c r="E583" s="189">
        <v>2</v>
      </c>
      <c r="F583" s="97">
        <v>30</v>
      </c>
      <c r="G583" s="94">
        <f t="shared" si="53"/>
        <v>60</v>
      </c>
      <c r="H583" s="495" t="s">
        <v>703</v>
      </c>
      <c r="I583" s="95" t="s">
        <v>307</v>
      </c>
      <c r="J583" s="95" t="str">
        <f>VLOOKUP(I583,Presupuesto!$B$11:$C$566,2,0)</f>
        <v>SERVICIOS DE IMPRENTA PUBLIC.Y REPRODUCCION</v>
      </c>
      <c r="K583" s="95" t="s">
        <v>63</v>
      </c>
      <c r="L583" s="95" t="s">
        <v>723</v>
      </c>
    </row>
    <row r="584" spans="3:12" s="426" customFormat="1" ht="45" x14ac:dyDescent="0.25">
      <c r="C584" s="493" t="s">
        <v>1981</v>
      </c>
      <c r="D584" s="504"/>
      <c r="E584" s="189">
        <v>0</v>
      </c>
      <c r="F584" s="97">
        <f>18+(2*11)</f>
        <v>40</v>
      </c>
      <c r="G584" s="94">
        <f t="shared" si="53"/>
        <v>0</v>
      </c>
      <c r="H584" s="495" t="s">
        <v>712</v>
      </c>
      <c r="I584" s="95" t="s">
        <v>420</v>
      </c>
      <c r="J584" s="95" t="str">
        <f>VLOOKUP(I584,Presupuesto!$B$11:$C$566,2,0)</f>
        <v>PRODUCTOS DE MATERIAL PLASTICO.</v>
      </c>
      <c r="K584" s="95" t="s">
        <v>63</v>
      </c>
      <c r="L584" s="95" t="s">
        <v>723</v>
      </c>
    </row>
    <row r="585" spans="3:12" s="426" customFormat="1" ht="45" x14ac:dyDescent="0.25">
      <c r="C585" s="493" t="s">
        <v>1982</v>
      </c>
      <c r="D585" s="504"/>
      <c r="E585" s="189">
        <v>8</v>
      </c>
      <c r="F585" s="97">
        <f>(6*12)+(3*21)+12</f>
        <v>147</v>
      </c>
      <c r="G585" s="94">
        <f t="shared" si="53"/>
        <v>1176</v>
      </c>
      <c r="H585" s="495" t="s">
        <v>712</v>
      </c>
      <c r="I585" s="95" t="s">
        <v>454</v>
      </c>
      <c r="J585" s="95" t="str">
        <f>VLOOKUP(I585,Presupuesto!$B$11:$C$566,2,0)</f>
        <v>UTENCILIOS DE COCINA Y COMEDOR</v>
      </c>
      <c r="K585" s="95" t="s">
        <v>63</v>
      </c>
      <c r="L585" s="95" t="s">
        <v>723</v>
      </c>
    </row>
    <row r="586" spans="3:12" s="426" customFormat="1" ht="45" x14ac:dyDescent="0.25">
      <c r="C586" s="493" t="s">
        <v>1983</v>
      </c>
      <c r="D586" s="504"/>
      <c r="E586" s="189">
        <v>11</v>
      </c>
      <c r="F586" s="97">
        <v>250</v>
      </c>
      <c r="G586" s="94">
        <f t="shared" si="53"/>
        <v>2750</v>
      </c>
      <c r="H586" s="495" t="s">
        <v>712</v>
      </c>
      <c r="I586" s="95" t="s">
        <v>303</v>
      </c>
      <c r="J586" s="95" t="str">
        <f>VLOOKUP(I586,Presupuesto!$B$11:$C$566,2,0)</f>
        <v>SERVICIO DE TRANSPORTE EVENTUALES</v>
      </c>
      <c r="K586" s="95" t="s">
        <v>63</v>
      </c>
      <c r="L586" s="95" t="s">
        <v>723</v>
      </c>
    </row>
    <row r="587" spans="3:12" s="426" customFormat="1" ht="45" x14ac:dyDescent="0.25">
      <c r="C587" s="493" t="s">
        <v>1993</v>
      </c>
      <c r="D587" s="504"/>
      <c r="E587" s="189">
        <v>0</v>
      </c>
      <c r="F587" s="97">
        <v>85</v>
      </c>
      <c r="G587" s="94">
        <f t="shared" si="53"/>
        <v>0</v>
      </c>
      <c r="H587" s="495" t="s">
        <v>712</v>
      </c>
      <c r="I587" s="95" t="s">
        <v>283</v>
      </c>
      <c r="J587" s="95" t="str">
        <f>VLOOKUP(I587,Presupuesto!$B$11:$C$566,2,0)</f>
        <v>LIMPIEZA ASEO Y FUMIGACION</v>
      </c>
      <c r="K587" s="95" t="s">
        <v>63</v>
      </c>
      <c r="L587" s="95" t="s">
        <v>723</v>
      </c>
    </row>
    <row r="588" spans="3:12" s="426" customFormat="1" ht="45" x14ac:dyDescent="0.25">
      <c r="C588" s="493" t="s">
        <v>1985</v>
      </c>
      <c r="D588" s="504"/>
      <c r="E588" s="189">
        <v>0</v>
      </c>
      <c r="F588" s="97">
        <v>2000</v>
      </c>
      <c r="G588" s="94">
        <f t="shared" si="53"/>
        <v>0</v>
      </c>
      <c r="H588" s="495" t="s">
        <v>712</v>
      </c>
      <c r="I588" s="95" t="s">
        <v>323</v>
      </c>
      <c r="J588" s="95" t="str">
        <f>VLOOKUP(I588,Presupuesto!$B$11:$C$566,2,0)</f>
        <v>OTROS SERVICIOS COMERCIALES Y FINANCIEROS</v>
      </c>
      <c r="K588" s="95" t="s">
        <v>63</v>
      </c>
      <c r="L588" s="95" t="s">
        <v>723</v>
      </c>
    </row>
    <row r="589" spans="3:12" s="426" customFormat="1" ht="45" x14ac:dyDescent="0.25">
      <c r="C589" s="493" t="s">
        <v>1957</v>
      </c>
      <c r="D589" s="504"/>
      <c r="E589" s="189">
        <v>6.5</v>
      </c>
      <c r="F589" s="97">
        <f>135*22.7</f>
        <v>3064.5</v>
      </c>
      <c r="G589" s="94">
        <f t="shared" si="53"/>
        <v>19919.25</v>
      </c>
      <c r="H589" s="495" t="s">
        <v>712</v>
      </c>
      <c r="I589" s="95" t="s">
        <v>341</v>
      </c>
      <c r="J589" s="95" t="str">
        <f>VLOOKUP(I589,Presupuesto!$B$11:$C$566,2,0)</f>
        <v>VIATICOS AL EXTERIOR</v>
      </c>
      <c r="K589" s="95" t="s">
        <v>63</v>
      </c>
      <c r="L589" s="95" t="s">
        <v>723</v>
      </c>
    </row>
    <row r="590" spans="3:12" s="426" customFormat="1" x14ac:dyDescent="0.25">
      <c r="C590" s="493" t="s">
        <v>1957</v>
      </c>
      <c r="D590" s="504"/>
      <c r="E590" s="189">
        <v>3.25</v>
      </c>
      <c r="F590" s="97">
        <f>135*22.7</f>
        <v>3064.5</v>
      </c>
      <c r="G590" s="94">
        <f t="shared" si="53"/>
        <v>9959.625</v>
      </c>
      <c r="H590" s="495" t="s">
        <v>703</v>
      </c>
      <c r="I590" s="95" t="s">
        <v>323</v>
      </c>
      <c r="J590" s="95" t="str">
        <f>VLOOKUP(I590,Presupuesto!$B$11:$C$566,2,0)</f>
        <v>OTROS SERVICIOS COMERCIALES Y FINANCIEROS</v>
      </c>
      <c r="K590" s="95" t="s">
        <v>63</v>
      </c>
      <c r="L590" s="95" t="s">
        <v>723</v>
      </c>
    </row>
    <row r="591" spans="3:12" s="426" customFormat="1" ht="45" x14ac:dyDescent="0.25">
      <c r="C591" s="493" t="s">
        <v>1958</v>
      </c>
      <c r="D591" s="504"/>
      <c r="E591" s="189">
        <v>0</v>
      </c>
      <c r="F591" s="97">
        <v>12712</v>
      </c>
      <c r="G591" s="94">
        <f t="shared" si="53"/>
        <v>0</v>
      </c>
      <c r="H591" s="495" t="s">
        <v>712</v>
      </c>
      <c r="I591" s="95" t="s">
        <v>298</v>
      </c>
      <c r="J591" s="95" t="str">
        <f>VLOOKUP(I591,Presupuesto!$B$11:$C$566,2,0)</f>
        <v>OTROS SERVICIOS TECNICOS Y PROFESIONALES</v>
      </c>
      <c r="K591" s="95" t="s">
        <v>63</v>
      </c>
      <c r="L591" s="95" t="s">
        <v>723</v>
      </c>
    </row>
    <row r="592" spans="3:12" s="426" customFormat="1" ht="45" x14ac:dyDescent="0.25">
      <c r="C592" s="493" t="s">
        <v>1958</v>
      </c>
      <c r="D592" s="504"/>
      <c r="E592" s="189">
        <v>0</v>
      </c>
      <c r="F592" s="97">
        <v>12712</v>
      </c>
      <c r="G592" s="94">
        <f t="shared" si="53"/>
        <v>0</v>
      </c>
      <c r="H592" s="495" t="s">
        <v>712</v>
      </c>
      <c r="I592" s="95" t="s">
        <v>298</v>
      </c>
      <c r="J592" s="95" t="str">
        <f>VLOOKUP(I592,Presupuesto!$B$11:$C$566,2,0)</f>
        <v>OTROS SERVICIOS TECNICOS Y PROFESIONALES</v>
      </c>
      <c r="K592" s="95" t="s">
        <v>63</v>
      </c>
      <c r="L592" s="95" t="s">
        <v>723</v>
      </c>
    </row>
    <row r="593" spans="3:12" s="426" customFormat="1" ht="45" x14ac:dyDescent="0.25">
      <c r="C593" s="493" t="s">
        <v>1986</v>
      </c>
      <c r="D593" s="504"/>
      <c r="E593" s="189">
        <v>7</v>
      </c>
      <c r="F593" s="97">
        <v>700</v>
      </c>
      <c r="G593" s="94">
        <f t="shared" si="53"/>
        <v>4900</v>
      </c>
      <c r="H593" s="495" t="s">
        <v>712</v>
      </c>
      <c r="I593" s="95" t="s">
        <v>413</v>
      </c>
      <c r="J593" s="95" t="str">
        <f>VLOOKUP(I593,Presupuesto!$B$11:$C$566,2,0)</f>
        <v>GASOLINA</v>
      </c>
      <c r="K593" s="95" t="s">
        <v>63</v>
      </c>
      <c r="L593" s="95" t="s">
        <v>723</v>
      </c>
    </row>
    <row r="594" spans="3:12" s="426" customFormat="1" ht="45" x14ac:dyDescent="0.25">
      <c r="C594" s="493" t="s">
        <v>1959</v>
      </c>
      <c r="D594" s="504"/>
      <c r="E594" s="189">
        <v>1</v>
      </c>
      <c r="F594" s="97">
        <v>30000</v>
      </c>
      <c r="G594" s="94">
        <f t="shared" si="53"/>
        <v>30000</v>
      </c>
      <c r="H594" s="495" t="s">
        <v>712</v>
      </c>
      <c r="I594" s="95" t="s">
        <v>332</v>
      </c>
      <c r="J594" s="95" t="str">
        <f>VLOOKUP(I594,Presupuesto!$B$11:$C$566,2,0)</f>
        <v>PASAJES AL EXTERIOR</v>
      </c>
      <c r="K594" s="95" t="s">
        <v>63</v>
      </c>
      <c r="L594" s="95" t="s">
        <v>723</v>
      </c>
    </row>
    <row r="595" spans="3:12" s="426" customFormat="1" ht="30" x14ac:dyDescent="0.25">
      <c r="C595" s="493" t="s">
        <v>1959</v>
      </c>
      <c r="D595" s="504"/>
      <c r="E595" s="189">
        <v>2</v>
      </c>
      <c r="F595" s="97">
        <v>30000</v>
      </c>
      <c r="G595" s="94">
        <f t="shared" si="53"/>
        <v>60000</v>
      </c>
      <c r="H595" s="495" t="s">
        <v>703</v>
      </c>
      <c r="I595" s="95" t="s">
        <v>332</v>
      </c>
      <c r="J595" s="95" t="str">
        <f>VLOOKUP(I595,Presupuesto!$B$11:$C$566,2,0)</f>
        <v>PASAJES AL EXTERIOR</v>
      </c>
      <c r="K595" s="95" t="s">
        <v>63</v>
      </c>
      <c r="L595" s="95" t="s">
        <v>723</v>
      </c>
    </row>
    <row r="596" spans="3:12" s="426" customFormat="1" ht="45" x14ac:dyDescent="0.25">
      <c r="C596" s="493" t="s">
        <v>2003</v>
      </c>
      <c r="D596" s="504"/>
      <c r="E596" s="189">
        <v>2</v>
      </c>
      <c r="F596" s="97">
        <v>1750</v>
      </c>
      <c r="G596" s="94">
        <f t="shared" si="53"/>
        <v>3500</v>
      </c>
      <c r="H596" s="495" t="s">
        <v>712</v>
      </c>
      <c r="I596" s="95" t="s">
        <v>329</v>
      </c>
      <c r="J596" s="95" t="str">
        <f>VLOOKUP(I596,Presupuesto!$B$11:$C$566,2,0)</f>
        <v>PASAJES NACIONALES</v>
      </c>
      <c r="K596" s="95" t="s">
        <v>63</v>
      </c>
      <c r="L596" s="95" t="s">
        <v>723</v>
      </c>
    </row>
    <row r="597" spans="3:12" s="426" customFormat="1" ht="45" x14ac:dyDescent="0.25">
      <c r="C597" s="493" t="s">
        <v>1987</v>
      </c>
      <c r="D597" s="504"/>
      <c r="E597" s="189">
        <f>4*3.5</f>
        <v>14</v>
      </c>
      <c r="F597" s="97">
        <v>2000</v>
      </c>
      <c r="G597" s="94">
        <f t="shared" si="53"/>
        <v>28000</v>
      </c>
      <c r="H597" s="495" t="s">
        <v>712</v>
      </c>
      <c r="I597" s="95" t="s">
        <v>337</v>
      </c>
      <c r="J597" s="95" t="str">
        <f>VLOOKUP(I597,Presupuesto!$B$11:$C$566,2,0)</f>
        <v>VIATICOS NACIONALES</v>
      </c>
      <c r="K597" s="95" t="s">
        <v>63</v>
      </c>
      <c r="L597" s="95" t="s">
        <v>723</v>
      </c>
    </row>
    <row r="598" spans="3:12" s="426" customFormat="1" ht="30" x14ac:dyDescent="0.25">
      <c r="C598" s="493" t="s">
        <v>2004</v>
      </c>
      <c r="D598" s="504"/>
      <c r="E598" s="189">
        <v>1.75</v>
      </c>
      <c r="F598" s="97">
        <v>1750</v>
      </c>
      <c r="G598" s="94">
        <f t="shared" si="53"/>
        <v>3062.5</v>
      </c>
      <c r="H598" s="495" t="s">
        <v>703</v>
      </c>
      <c r="I598" s="95" t="s">
        <v>337</v>
      </c>
      <c r="J598" s="95" t="str">
        <f>VLOOKUP(I598,Presupuesto!$B$11:$C$566,2,0)</f>
        <v>VIATICOS NACIONALES</v>
      </c>
      <c r="K598" s="95" t="s">
        <v>63</v>
      </c>
      <c r="L598" s="95" t="s">
        <v>723</v>
      </c>
    </row>
    <row r="599" spans="3:12" s="426" customFormat="1" ht="45" x14ac:dyDescent="0.25">
      <c r="C599" s="493" t="s">
        <v>2005</v>
      </c>
      <c r="D599" s="504"/>
      <c r="E599" s="189">
        <f>4*3.5</f>
        <v>14</v>
      </c>
      <c r="F599" s="97">
        <v>1200</v>
      </c>
      <c r="G599" s="94">
        <f t="shared" si="53"/>
        <v>16800</v>
      </c>
      <c r="H599" s="495" t="s">
        <v>712</v>
      </c>
      <c r="I599" s="95" t="s">
        <v>337</v>
      </c>
      <c r="J599" s="95" t="str">
        <f>VLOOKUP(I599,Presupuesto!$B$11:$C$566,2,0)</f>
        <v>VIATICOS NACIONALES</v>
      </c>
      <c r="K599" s="95" t="s">
        <v>63</v>
      </c>
      <c r="L599" s="95" t="s">
        <v>723</v>
      </c>
    </row>
    <row r="600" spans="3:12" s="426" customFormat="1" ht="45" x14ac:dyDescent="0.25">
      <c r="C600" s="493" t="s">
        <v>1988</v>
      </c>
      <c r="D600" s="504"/>
      <c r="E600" s="147">
        <v>3</v>
      </c>
      <c r="F600" s="115">
        <v>2250</v>
      </c>
      <c r="G600" s="94">
        <f t="shared" si="53"/>
        <v>6750</v>
      </c>
      <c r="H600" s="495" t="s">
        <v>712</v>
      </c>
      <c r="I600" s="300" t="s">
        <v>337</v>
      </c>
      <c r="J600" s="95" t="str">
        <f>VLOOKUP(I600,Presupuesto!$B$11:$C$566,2,0)</f>
        <v>VIATICOS NACIONALES</v>
      </c>
      <c r="K600" s="95" t="s">
        <v>63</v>
      </c>
      <c r="L600" s="95" t="s">
        <v>723</v>
      </c>
    </row>
    <row r="601" spans="3:12" s="426" customFormat="1" ht="45" x14ac:dyDescent="0.25">
      <c r="C601" s="493" t="s">
        <v>1989</v>
      </c>
      <c r="D601" s="504"/>
      <c r="E601" s="147">
        <v>60</v>
      </c>
      <c r="F601" s="115">
        <v>90</v>
      </c>
      <c r="G601" s="94">
        <f t="shared" si="53"/>
        <v>5400</v>
      </c>
      <c r="H601" s="495" t="s">
        <v>712</v>
      </c>
      <c r="I601" s="95" t="s">
        <v>361</v>
      </c>
      <c r="J601" s="95" t="str">
        <f>VLOOKUP(I601,Presupuesto!$B$11:$C$566,2,0)</f>
        <v>ALIMENTOS B EBIDAS PARA PERSONAS</v>
      </c>
      <c r="K601" s="95" t="s">
        <v>63</v>
      </c>
      <c r="L601" s="95" t="s">
        <v>723</v>
      </c>
    </row>
    <row r="602" spans="3:12" s="426" customFormat="1" ht="45" x14ac:dyDescent="0.25">
      <c r="C602" s="493" t="s">
        <v>1899</v>
      </c>
      <c r="D602" s="504"/>
      <c r="E602" s="189">
        <v>1</v>
      </c>
      <c r="F602" s="97">
        <v>1200</v>
      </c>
      <c r="G602" s="94">
        <f t="shared" si="53"/>
        <v>1200</v>
      </c>
      <c r="H602" s="495" t="s">
        <v>712</v>
      </c>
      <c r="I602" s="95" t="s">
        <v>268</v>
      </c>
      <c r="J602" s="95" t="str">
        <f>VLOOKUP(I602,Presupuesto!$B$11:$C$566,2,0)</f>
        <v>OTROS ALQUILERES</v>
      </c>
      <c r="K602" s="95" t="s">
        <v>63</v>
      </c>
      <c r="L602" s="95" t="s">
        <v>723</v>
      </c>
    </row>
    <row r="603" spans="3:12" s="426" customFormat="1" x14ac:dyDescent="0.25">
      <c r="C603" s="493" t="s">
        <v>1994</v>
      </c>
      <c r="D603" s="504"/>
      <c r="E603" s="189">
        <v>1</v>
      </c>
      <c r="F603" s="97">
        <v>5000</v>
      </c>
      <c r="G603" s="94">
        <f t="shared" si="53"/>
        <v>5000</v>
      </c>
      <c r="H603" s="495" t="s">
        <v>703</v>
      </c>
      <c r="I603" s="95" t="s">
        <v>323</v>
      </c>
      <c r="J603" s="95" t="str">
        <f>VLOOKUP(I603,Presupuesto!$B$11:$C$566,2,0)</f>
        <v>OTROS SERVICIOS COMERCIALES Y FINANCIEROS</v>
      </c>
      <c r="K603" s="95" t="s">
        <v>63</v>
      </c>
      <c r="L603" s="95" t="s">
        <v>723</v>
      </c>
    </row>
    <row r="604" spans="3:12" s="426" customFormat="1" ht="45" x14ac:dyDescent="0.25">
      <c r="C604" s="96" t="s">
        <v>1971</v>
      </c>
      <c r="D604" s="504"/>
      <c r="E604" s="189"/>
      <c r="F604" s="97">
        <v>50</v>
      </c>
      <c r="G604" s="94">
        <f t="shared" ref="G604:G605" si="54">E604*F604</f>
        <v>0</v>
      </c>
      <c r="H604" s="495" t="s">
        <v>712</v>
      </c>
      <c r="I604" s="95" t="s">
        <v>307</v>
      </c>
      <c r="J604" s="95" t="str">
        <f>VLOOKUP(I604,[2]Presupuesto!$B$11:$C$566,2,0)</f>
        <v>SERVICIOS DE IMPRENTA PUBLIC.Y REPRODUCCION</v>
      </c>
      <c r="K604" s="95" t="s">
        <v>63</v>
      </c>
      <c r="L604" s="95" t="s">
        <v>723</v>
      </c>
    </row>
    <row r="605" spans="3:12" s="426" customFormat="1" ht="45" x14ac:dyDescent="0.25">
      <c r="C605" s="106" t="s">
        <v>1899</v>
      </c>
      <c r="D605" s="504"/>
      <c r="E605" s="199"/>
      <c r="F605" s="116">
        <v>1300</v>
      </c>
      <c r="G605" s="94">
        <f t="shared" si="54"/>
        <v>0</v>
      </c>
      <c r="H605" s="495" t="s">
        <v>712</v>
      </c>
      <c r="I605" s="95" t="s">
        <v>268</v>
      </c>
      <c r="J605" s="95" t="str">
        <f>VLOOKUP(I605,[2]Presupuesto!$B$11:$C$566,2,0)</f>
        <v>OTROS ALQUILERES</v>
      </c>
      <c r="K605" s="95" t="s">
        <v>63</v>
      </c>
      <c r="L605" s="95" t="s">
        <v>723</v>
      </c>
    </row>
    <row r="606" spans="3:12" s="426" customFormat="1" ht="15.75" thickBot="1" x14ac:dyDescent="0.3">
      <c r="C606" s="203" t="s">
        <v>1275</v>
      </c>
      <c r="D606" s="204">
        <v>0</v>
      </c>
      <c r="E606" s="308">
        <v>0</v>
      </c>
      <c r="F606" s="101">
        <f>HLOOKUP(C606,$AH$2:$BU$3,2,0)</f>
        <v>1150</v>
      </c>
      <c r="G606" s="102">
        <f>D606*E606*F606</f>
        <v>0</v>
      </c>
      <c r="H606" s="501"/>
      <c r="I606" s="309" t="s">
        <v>335</v>
      </c>
      <c r="J606" s="103" t="str">
        <f>VLOOKUP(I606,Presupuesto!$B$11:$C$566,2,0)</f>
        <v>VIATICOS (26200-00)</v>
      </c>
      <c r="K606" s="310" t="str">
        <f t="shared" ref="K606" si="55">$K$389</f>
        <v>Gestión del Conocimiento</v>
      </c>
      <c r="L606" s="95" t="s">
        <v>723</v>
      </c>
    </row>
    <row r="607" spans="3:12" ht="15.75" thickBot="1" x14ac:dyDescent="0.3"/>
    <row r="608" spans="3:12" s="426" customFormat="1" ht="15.75" thickBot="1" x14ac:dyDescent="0.3">
      <c r="C608" s="29" t="s">
        <v>1308</v>
      </c>
      <c r="D608" s="30">
        <f>SUM(G615:G632)</f>
        <v>0</v>
      </c>
      <c r="E608" s="91"/>
      <c r="F608" s="91"/>
      <c r="G608" s="91"/>
      <c r="H608" s="499"/>
      <c r="I608" s="75"/>
      <c r="J608" s="75"/>
      <c r="K608" s="109"/>
    </row>
    <row r="609" spans="3:12" s="426" customFormat="1" x14ac:dyDescent="0.25">
      <c r="C609" s="69"/>
      <c r="D609" s="31"/>
      <c r="E609" s="91"/>
      <c r="F609" s="91"/>
      <c r="G609" s="91"/>
      <c r="H609" s="499"/>
      <c r="I609" s="75"/>
      <c r="J609" s="75"/>
      <c r="K609" s="109"/>
    </row>
    <row r="610" spans="3:12" s="426" customFormat="1" x14ac:dyDescent="0.25">
      <c r="C610" s="69"/>
      <c r="D610" s="31"/>
      <c r="E610" s="91"/>
      <c r="F610" s="91"/>
      <c r="G610" s="91"/>
      <c r="H610" s="499"/>
      <c r="I610" s="75"/>
      <c r="J610" s="75"/>
      <c r="K610" s="109"/>
    </row>
    <row r="611" spans="3:12" s="426" customFormat="1" ht="15.75" x14ac:dyDescent="0.25">
      <c r="C611" s="190" t="s">
        <v>1309</v>
      </c>
      <c r="D611" s="341" t="s">
        <v>1799</v>
      </c>
      <c r="E611" s="91"/>
      <c r="F611" s="91"/>
      <c r="G611" s="91"/>
      <c r="H611" s="499"/>
      <c r="I611" s="75"/>
      <c r="J611" s="75"/>
      <c r="K611" s="109"/>
    </row>
    <row r="612" spans="3:12" s="426" customFormat="1" ht="18.75" x14ac:dyDescent="0.25">
      <c r="C612" s="197" t="str">
        <f>IFERROR(VLOOKUP(D611,'1. Desarrollo e Innov. Curricu.'!$F:$G,2,FALSE),IFERROR(VLOOKUP(D611,'2. Investigación Científica'!$F:$G,2,FALSE),IFERROR(VLOOKUP(D611,'3. Vinculación Univ. Sociedad'!$F:$G,2,FALSE),IFERROR(VLOOKUP(D611,'4. Docencia y Profesorado Univ.'!$F:$G,2,FALSE),IFERROR(VLOOKUP(D611,'5. Estudiantes y Graduados'!$F:$G,2,FALSE),IFERROR(VLOOKUP(D611,'11. Gestion Administrativa'!$F:$G,2,FALSE),IFERROR(VLOOKUP(D611,'13. Gestión Académica'!$F:$G,2,FALSE),IFERROR(VLOOKUP(D611,'9. Asegura. de la Calid. y M'!$F:$G,2,FALSE),IFERROR(VLOOKUP(D611,'6. Gestión del Conocimiento'!$F:$G,2,FALSE),IFERROR(VLOOKUP(D611,'15. Gobernabilidad y Proceso...'!$F:$G,2,FALSE),IFERROR(VLOOKUP(D611,'12. Gestión del Talento Humano'!$F:$G,2,FALSE),IFERROR(VLOOKUP(D611,'14. Internacional... de la E.S.'!$F:$G,2,FALSE),IFERROR(VLOOKUP(D611,'10. Posgrado'!$F:$G,2,FALSE),IFERROR(VLOOKUP(D611,'17. Gestión TIC'!$F:$G,2,FALSE),IFERROR(VLOOKUP(D611,'16. Desa. del Sistema Educ.Sup.'!$F:$G,2,FALSE),IFERROR(VLOOKUP(D611,'8. Cultura de Inno. Insti...'!$F:$G,2,FALSE),VLOOKUP(D611,'7. Lo Esencial de la Reforma U.'!$F:$G,2,0)))))))))))))))))</f>
        <v>Desarrollo de talleres de incorporación de la visión estratégica y plan de acción de las ciencias sociales en Honduras para el siglo XXI, en las diferentes instituciones en Ciudad Universitaria</v>
      </c>
      <c r="D612" s="31"/>
      <c r="E612" s="91"/>
      <c r="F612" s="91"/>
      <c r="G612" s="91"/>
      <c r="H612" s="499"/>
      <c r="I612" s="75"/>
      <c r="J612" s="75"/>
      <c r="K612" s="109"/>
    </row>
    <row r="613" spans="3:12" s="426" customFormat="1" ht="15.75" thickBot="1" x14ac:dyDescent="0.3">
      <c r="C613" s="69"/>
      <c r="D613" s="31"/>
      <c r="E613" s="91"/>
      <c r="F613" s="91"/>
      <c r="G613" s="91"/>
      <c r="H613" s="499"/>
      <c r="I613" s="75"/>
      <c r="J613" s="75"/>
      <c r="K613" s="109"/>
    </row>
    <row r="614" spans="3:12" s="426" customFormat="1" ht="30.75" thickBot="1" x14ac:dyDescent="0.3">
      <c r="C614" s="122" t="s">
        <v>1310</v>
      </c>
      <c r="D614" s="125" t="s">
        <v>1311</v>
      </c>
      <c r="E614" s="124" t="s">
        <v>99</v>
      </c>
      <c r="F614" s="124" t="s">
        <v>1312</v>
      </c>
      <c r="G614" s="123" t="s">
        <v>1313</v>
      </c>
      <c r="H614" s="129" t="s">
        <v>1314</v>
      </c>
      <c r="I614" s="124" t="s">
        <v>1315</v>
      </c>
      <c r="J614" s="124" t="s">
        <v>711</v>
      </c>
      <c r="K614" s="124" t="s">
        <v>1316</v>
      </c>
      <c r="L614" s="124" t="s">
        <v>1317</v>
      </c>
    </row>
    <row r="615" spans="3:12" s="426" customFormat="1" ht="45" x14ac:dyDescent="0.25">
      <c r="C615" s="492" t="s">
        <v>1963</v>
      </c>
      <c r="D615" s="503">
        <v>100</v>
      </c>
      <c r="E615" s="305"/>
      <c r="F615" s="112">
        <v>70</v>
      </c>
      <c r="G615" s="306">
        <f t="shared" ref="G615:G627" si="56">E615*F615</f>
        <v>0</v>
      </c>
      <c r="H615" s="500" t="s">
        <v>712</v>
      </c>
      <c r="I615" s="113" t="s">
        <v>361</v>
      </c>
      <c r="J615" s="113" t="str">
        <f>VLOOKUP(I615,Presupuesto!$B$11:$C$566,2,0)</f>
        <v>ALIMENTOS B EBIDAS PARA PERSONAS</v>
      </c>
      <c r="K615" s="307" t="s">
        <v>63</v>
      </c>
      <c r="L615" s="113" t="s">
        <v>732</v>
      </c>
    </row>
    <row r="616" spans="3:12" s="426" customFormat="1" ht="45" x14ac:dyDescent="0.25">
      <c r="C616" s="493" t="s">
        <v>1964</v>
      </c>
      <c r="D616" s="504"/>
      <c r="E616" s="189"/>
      <c r="F616" s="97">
        <v>250</v>
      </c>
      <c r="G616" s="94">
        <f t="shared" si="56"/>
        <v>0</v>
      </c>
      <c r="H616" s="495" t="s">
        <v>712</v>
      </c>
      <c r="I616" s="95" t="s">
        <v>303</v>
      </c>
      <c r="J616" s="95" t="str">
        <f>VLOOKUP(I616,Presupuesto!$B$11:$C$566,2,0)</f>
        <v>SERVICIO DE TRANSPORTE EVENTUALES</v>
      </c>
      <c r="K616" s="95" t="s">
        <v>63</v>
      </c>
      <c r="L616" s="95" t="s">
        <v>732</v>
      </c>
    </row>
    <row r="617" spans="3:12" s="426" customFormat="1" ht="30" x14ac:dyDescent="0.25">
      <c r="C617" s="493" t="s">
        <v>1934</v>
      </c>
      <c r="D617" s="504"/>
      <c r="E617" s="189"/>
      <c r="F617" s="97">
        <v>1300</v>
      </c>
      <c r="G617" s="94">
        <f t="shared" si="56"/>
        <v>0</v>
      </c>
      <c r="H617" s="495" t="s">
        <v>703</v>
      </c>
      <c r="I617" s="95" t="s">
        <v>268</v>
      </c>
      <c r="J617" s="95" t="str">
        <f>VLOOKUP(I617,Presupuesto!$B$11:$C$566,2,0)</f>
        <v>OTROS ALQUILERES</v>
      </c>
      <c r="K617" s="95" t="s">
        <v>63</v>
      </c>
      <c r="L617" s="95" t="s">
        <v>732</v>
      </c>
    </row>
    <row r="618" spans="3:12" s="426" customFormat="1" ht="45" x14ac:dyDescent="0.25">
      <c r="C618" s="493" t="s">
        <v>1897</v>
      </c>
      <c r="D618" s="504"/>
      <c r="E618" s="189"/>
      <c r="F618" s="97">
        <v>6</v>
      </c>
      <c r="G618" s="94">
        <f>E618*F618</f>
        <v>0</v>
      </c>
      <c r="H618" s="495" t="s">
        <v>712</v>
      </c>
      <c r="I618" s="95" t="s">
        <v>458</v>
      </c>
      <c r="J618" s="95" t="str">
        <f>VLOOKUP(I618,Presupuesto!$B$11:$C$566,2,0)</f>
        <v>OTROS RESPUESTOS Y ACCESORIOS MENORES</v>
      </c>
      <c r="K618" s="95" t="s">
        <v>63</v>
      </c>
      <c r="L618" s="95" t="s">
        <v>732</v>
      </c>
    </row>
    <row r="619" spans="3:12" s="426" customFormat="1" ht="45" x14ac:dyDescent="0.25">
      <c r="C619" s="493" t="s">
        <v>1965</v>
      </c>
      <c r="D619" s="504"/>
      <c r="E619" s="189"/>
      <c r="F619" s="97">
        <v>3</v>
      </c>
      <c r="G619" s="94">
        <f t="shared" si="56"/>
        <v>0</v>
      </c>
      <c r="H619" s="495" t="s">
        <v>712</v>
      </c>
      <c r="I619" s="95" t="s">
        <v>384</v>
      </c>
      <c r="J619" s="95" t="str">
        <f>VLOOKUP(I619,Presupuesto!$B$11:$C$566,2,0)</f>
        <v>PRODUCTOS PAPEL Y CARTON</v>
      </c>
      <c r="K619" s="95" t="s">
        <v>63</v>
      </c>
      <c r="L619" s="95" t="s">
        <v>732</v>
      </c>
    </row>
    <row r="620" spans="3:12" s="426" customFormat="1" ht="45" x14ac:dyDescent="0.25">
      <c r="C620" s="493" t="s">
        <v>1966</v>
      </c>
      <c r="D620" s="504"/>
      <c r="E620" s="189"/>
      <c r="F620" s="97">
        <f>12+2.5</f>
        <v>14.5</v>
      </c>
      <c r="G620" s="94">
        <f t="shared" si="56"/>
        <v>0</v>
      </c>
      <c r="H620" s="495" t="s">
        <v>712</v>
      </c>
      <c r="I620" s="95" t="s">
        <v>382</v>
      </c>
      <c r="J620" s="95" t="str">
        <f>VLOOKUP(I620,Presupuesto!$B$11:$C$566,2,0)</f>
        <v>PRODUCTOS DE ARTES GRAFICAS</v>
      </c>
      <c r="K620" s="95" t="s">
        <v>63</v>
      </c>
      <c r="L620" s="95" t="s">
        <v>732</v>
      </c>
    </row>
    <row r="621" spans="3:12" s="426" customFormat="1" x14ac:dyDescent="0.25">
      <c r="C621" s="493" t="s">
        <v>1937</v>
      </c>
      <c r="D621" s="504"/>
      <c r="E621" s="189"/>
      <c r="F621" s="97">
        <v>3</v>
      </c>
      <c r="G621" s="94">
        <f t="shared" si="56"/>
        <v>0</v>
      </c>
      <c r="H621" s="495" t="s">
        <v>703</v>
      </c>
      <c r="I621" s="95" t="s">
        <v>451</v>
      </c>
      <c r="J621" s="95" t="str">
        <f>VLOOKUP(I621,Presupuesto!$B$11:$C$566,2,0)</f>
        <v>UTILES DE ESCRITORIO, OFICINA Y ENSE¥ANZA</v>
      </c>
      <c r="K621" s="95" t="s">
        <v>63</v>
      </c>
      <c r="L621" s="95" t="s">
        <v>732</v>
      </c>
    </row>
    <row r="622" spans="3:12" s="426" customFormat="1" x14ac:dyDescent="0.25">
      <c r="C622" s="493" t="s">
        <v>1967</v>
      </c>
      <c r="D622" s="504"/>
      <c r="E622" s="189"/>
      <c r="F622" s="97">
        <v>4.5</v>
      </c>
      <c r="G622" s="94">
        <f t="shared" si="56"/>
        <v>0</v>
      </c>
      <c r="H622" s="495" t="s">
        <v>703</v>
      </c>
      <c r="I622" s="95" t="s">
        <v>307</v>
      </c>
      <c r="J622" s="95" t="str">
        <f>VLOOKUP(I622,Presupuesto!$B$11:$C$566,2,0)</f>
        <v>SERVICIOS DE IMPRENTA PUBLIC.Y REPRODUCCION</v>
      </c>
      <c r="K622" s="95" t="s">
        <v>63</v>
      </c>
      <c r="L622" s="95" t="s">
        <v>732</v>
      </c>
    </row>
    <row r="623" spans="3:12" s="426" customFormat="1" x14ac:dyDescent="0.25">
      <c r="C623" s="493" t="s">
        <v>1968</v>
      </c>
      <c r="D623" s="504"/>
      <c r="E623" s="189"/>
      <c r="F623" s="97">
        <v>3</v>
      </c>
      <c r="G623" s="94">
        <f t="shared" si="56"/>
        <v>0</v>
      </c>
      <c r="H623" s="495" t="s">
        <v>703</v>
      </c>
      <c r="I623" s="95" t="s">
        <v>384</v>
      </c>
      <c r="J623" s="95" t="str">
        <f>VLOOKUP(I623,Presupuesto!$B$11:$C$566,2,0)</f>
        <v>PRODUCTOS PAPEL Y CARTON</v>
      </c>
      <c r="K623" s="95" t="s">
        <v>63</v>
      </c>
      <c r="L623" s="95" t="s">
        <v>732</v>
      </c>
    </row>
    <row r="624" spans="3:12" s="426" customFormat="1" x14ac:dyDescent="0.25">
      <c r="C624" s="493" t="s">
        <v>1270</v>
      </c>
      <c r="D624" s="504"/>
      <c r="E624" s="189"/>
      <c r="F624" s="97">
        <v>2250</v>
      </c>
      <c r="G624" s="94">
        <f t="shared" si="56"/>
        <v>0</v>
      </c>
      <c r="H624" s="495" t="s">
        <v>703</v>
      </c>
      <c r="I624" s="95" t="s">
        <v>337</v>
      </c>
      <c r="J624" s="95" t="str">
        <f>VLOOKUP(I624,Presupuesto!$B$11:$C$566,2,0)</f>
        <v>VIATICOS NACIONALES</v>
      </c>
      <c r="K624" s="95" t="s">
        <v>63</v>
      </c>
      <c r="L624" s="95" t="s">
        <v>732</v>
      </c>
    </row>
    <row r="625" spans="3:12" s="426" customFormat="1" x14ac:dyDescent="0.25">
      <c r="C625" s="493" t="s">
        <v>1273</v>
      </c>
      <c r="D625" s="504"/>
      <c r="E625" s="189"/>
      <c r="F625" s="97">
        <v>2000</v>
      </c>
      <c r="G625" s="94">
        <f t="shared" si="56"/>
        <v>0</v>
      </c>
      <c r="H625" s="495" t="s">
        <v>703</v>
      </c>
      <c r="I625" s="95" t="s">
        <v>451</v>
      </c>
      <c r="J625" s="95" t="str">
        <f>VLOOKUP(I625,Presupuesto!$B$11:$C$566,2,0)</f>
        <v>UTILES DE ESCRITORIO, OFICINA Y ENSE¥ANZA</v>
      </c>
      <c r="K625" s="95" t="s">
        <v>63</v>
      </c>
      <c r="L625" s="95" t="s">
        <v>732</v>
      </c>
    </row>
    <row r="626" spans="3:12" s="426" customFormat="1" x14ac:dyDescent="0.25">
      <c r="C626" s="493" t="s">
        <v>1281</v>
      </c>
      <c r="D626" s="504"/>
      <c r="E626" s="147"/>
      <c r="F626" s="115">
        <v>1200</v>
      </c>
      <c r="G626" s="94">
        <f t="shared" si="56"/>
        <v>0</v>
      </c>
      <c r="H626" s="495" t="s">
        <v>703</v>
      </c>
      <c r="I626" s="300" t="s">
        <v>451</v>
      </c>
      <c r="J626" s="95" t="str">
        <f>VLOOKUP(I626,Presupuesto!$B$11:$C$566,2,0)</f>
        <v>UTILES DE ESCRITORIO, OFICINA Y ENSE¥ANZA</v>
      </c>
      <c r="K626" s="95" t="s">
        <v>63</v>
      </c>
      <c r="L626" s="95" t="s">
        <v>732</v>
      </c>
    </row>
    <row r="627" spans="3:12" s="426" customFormat="1" x14ac:dyDescent="0.25">
      <c r="C627" s="493" t="s">
        <v>1960</v>
      </c>
      <c r="D627" s="504"/>
      <c r="E627" s="147"/>
      <c r="F627" s="115">
        <v>1500</v>
      </c>
      <c r="G627" s="94">
        <f t="shared" si="56"/>
        <v>0</v>
      </c>
      <c r="H627" s="495" t="s">
        <v>703</v>
      </c>
      <c r="I627" s="95" t="s">
        <v>451</v>
      </c>
      <c r="J627" s="95" t="str">
        <f>VLOOKUP(I627,Presupuesto!$B$11:$C$566,2,0)</f>
        <v>UTILES DE ESCRITORIO, OFICINA Y ENSE¥ANZA</v>
      </c>
      <c r="K627" s="95" t="s">
        <v>63</v>
      </c>
      <c r="L627" s="95" t="s">
        <v>732</v>
      </c>
    </row>
    <row r="628" spans="3:12" s="426" customFormat="1" x14ac:dyDescent="0.25">
      <c r="C628" s="493"/>
      <c r="D628" s="504"/>
      <c r="E628" s="189"/>
      <c r="F628" s="97">
        <v>4.5</v>
      </c>
      <c r="G628" s="94">
        <f t="shared" ref="G628:G631" si="57">E628*F628</f>
        <v>0</v>
      </c>
      <c r="H628" s="495" t="s">
        <v>703</v>
      </c>
      <c r="I628" s="95" t="s">
        <v>384</v>
      </c>
      <c r="J628" s="95" t="str">
        <f>VLOOKUP(I628,[2]Presupuesto!$B$11:$C$566,2,0)</f>
        <v>PRODUCTOS PAPEL Y CARTON</v>
      </c>
      <c r="K628" s="95" t="s">
        <v>63</v>
      </c>
      <c r="L628" s="95" t="s">
        <v>724</v>
      </c>
    </row>
    <row r="629" spans="3:12" s="426" customFormat="1" x14ac:dyDescent="0.25">
      <c r="C629" s="493"/>
      <c r="D629" s="504"/>
      <c r="E629" s="189"/>
      <c r="F629" s="97">
        <v>3</v>
      </c>
      <c r="G629" s="94">
        <f t="shared" si="57"/>
        <v>0</v>
      </c>
      <c r="H629" s="495" t="s">
        <v>703</v>
      </c>
      <c r="I629" s="95" t="s">
        <v>451</v>
      </c>
      <c r="J629" s="95" t="str">
        <f>VLOOKUP(I629,[2]Presupuesto!$B$11:$C$566,2,0)</f>
        <v>UTILES DE ESCRITORIO, OFICINA Y ENSE¥ANZA</v>
      </c>
      <c r="K629" s="95" t="s">
        <v>63</v>
      </c>
      <c r="L629" s="95" t="s">
        <v>724</v>
      </c>
    </row>
    <row r="630" spans="3:12" s="426" customFormat="1" x14ac:dyDescent="0.25">
      <c r="C630" s="96"/>
      <c r="D630" s="504"/>
      <c r="E630" s="189"/>
      <c r="F630" s="97">
        <v>50</v>
      </c>
      <c r="G630" s="94">
        <f t="shared" si="57"/>
        <v>0</v>
      </c>
      <c r="H630" s="495" t="s">
        <v>703</v>
      </c>
      <c r="I630" s="95" t="s">
        <v>307</v>
      </c>
      <c r="J630" s="95" t="str">
        <f>VLOOKUP(I630,[2]Presupuesto!$B$11:$C$566,2,0)</f>
        <v>SERVICIOS DE IMPRENTA PUBLIC.Y REPRODUCCION</v>
      </c>
      <c r="K630" s="95" t="s">
        <v>63</v>
      </c>
      <c r="L630" s="95" t="s">
        <v>724</v>
      </c>
    </row>
    <row r="631" spans="3:12" s="426" customFormat="1" x14ac:dyDescent="0.25">
      <c r="C631" s="106"/>
      <c r="D631" s="504"/>
      <c r="E631" s="199"/>
      <c r="F631" s="116">
        <v>1300</v>
      </c>
      <c r="G631" s="94">
        <f t="shared" si="57"/>
        <v>0</v>
      </c>
      <c r="H631" s="495" t="s">
        <v>703</v>
      </c>
      <c r="I631" s="95" t="s">
        <v>268</v>
      </c>
      <c r="J631" s="95" t="str">
        <f>VLOOKUP(I631,[2]Presupuesto!$B$11:$C$566,2,0)</f>
        <v>OTROS ALQUILERES</v>
      </c>
      <c r="K631" s="95" t="s">
        <v>63</v>
      </c>
      <c r="L631" s="95" t="s">
        <v>724</v>
      </c>
    </row>
    <row r="632" spans="3:12" s="426" customFormat="1" ht="15.75" thickBot="1" x14ac:dyDescent="0.3">
      <c r="C632" s="203" t="s">
        <v>1275</v>
      </c>
      <c r="D632" s="204">
        <v>0</v>
      </c>
      <c r="E632" s="308">
        <v>0</v>
      </c>
      <c r="F632" s="101">
        <f>HLOOKUP(C632,$AH$2:$BU$3,2,0)</f>
        <v>1150</v>
      </c>
      <c r="G632" s="102">
        <f>D632*E632*F632</f>
        <v>0</v>
      </c>
      <c r="H632" s="501"/>
      <c r="I632" s="309" t="s">
        <v>335</v>
      </c>
      <c r="J632" s="103" t="str">
        <f>VLOOKUP(I632,Presupuesto!$B$11:$C$566,2,0)</f>
        <v>VIATICOS (26200-00)</v>
      </c>
      <c r="K632" s="310" t="str">
        <f t="shared" ref="K632" si="58">$K$389</f>
        <v>Gestión del Conocimiento</v>
      </c>
      <c r="L632" s="310" t="s">
        <v>720</v>
      </c>
    </row>
    <row r="633" spans="3:12" s="426" customFormat="1" ht="15.75" thickBot="1" x14ac:dyDescent="0.3">
      <c r="H633" s="497"/>
    </row>
    <row r="634" spans="3:12" s="426" customFormat="1" ht="15.75" thickBot="1" x14ac:dyDescent="0.3">
      <c r="C634" s="29" t="s">
        <v>1308</v>
      </c>
      <c r="D634" s="30">
        <f>SUM(G641:G658)</f>
        <v>1214</v>
      </c>
      <c r="E634" s="91"/>
      <c r="F634" s="91"/>
      <c r="G634" s="91"/>
      <c r="H634" s="499"/>
      <c r="I634" s="75"/>
      <c r="J634" s="75"/>
      <c r="K634" s="109"/>
    </row>
    <row r="635" spans="3:12" s="426" customFormat="1" x14ac:dyDescent="0.25">
      <c r="C635" s="69"/>
      <c r="D635" s="31"/>
      <c r="E635" s="91"/>
      <c r="F635" s="91"/>
      <c r="G635" s="91"/>
      <c r="H635" s="499"/>
      <c r="I635" s="75"/>
      <c r="J635" s="75"/>
      <c r="K635" s="109"/>
    </row>
    <row r="636" spans="3:12" s="426" customFormat="1" x14ac:dyDescent="0.25">
      <c r="C636" s="69"/>
      <c r="D636" s="31"/>
      <c r="E636" s="91"/>
      <c r="F636" s="91"/>
      <c r="G636" s="91"/>
      <c r="H636" s="499"/>
      <c r="I636" s="75"/>
      <c r="J636" s="75"/>
      <c r="K636" s="109"/>
    </row>
    <row r="637" spans="3:12" s="426" customFormat="1" ht="15.75" x14ac:dyDescent="0.25">
      <c r="C637" s="190" t="s">
        <v>1309</v>
      </c>
      <c r="D637" s="341" t="s">
        <v>1808</v>
      </c>
      <c r="E637" s="91"/>
      <c r="F637" s="91"/>
      <c r="G637" s="91"/>
      <c r="H637" s="499"/>
      <c r="I637" s="75"/>
      <c r="J637" s="75"/>
      <c r="K637" s="109"/>
    </row>
    <row r="638" spans="3:12" s="426" customFormat="1" ht="18.75" x14ac:dyDescent="0.25">
      <c r="C638" s="197" t="str">
        <f>IFERROR(VLOOKUP(D637,'1. Desarrollo e Innov. Curricu.'!$F:$G,2,FALSE),IFERROR(VLOOKUP(D637,'2. Investigación Científica'!$F:$G,2,FALSE),IFERROR(VLOOKUP(D637,'3. Vinculación Univ. Sociedad'!$F:$G,2,FALSE),IFERROR(VLOOKUP(D637,'4. Docencia y Profesorado Univ.'!$F:$G,2,FALSE),IFERROR(VLOOKUP(D637,'5. Estudiantes y Graduados'!$F:$G,2,FALSE),IFERROR(VLOOKUP(D637,'11. Gestion Administrativa'!$F:$G,2,FALSE),IFERROR(VLOOKUP(D637,'13. Gestión Académica'!$F:$G,2,FALSE),IFERROR(VLOOKUP(D637,'9. Asegura. de la Calid. y M'!$F:$G,2,FALSE),IFERROR(VLOOKUP(D637,'6. Gestión del Conocimiento'!$F:$G,2,FALSE),IFERROR(VLOOKUP(D637,'15. Gobernabilidad y Proceso...'!$F:$G,2,FALSE),IFERROR(VLOOKUP(D637,'12. Gestión del Talento Humano'!$F:$G,2,FALSE),IFERROR(VLOOKUP(D637,'14. Internacional... de la E.S.'!$F:$G,2,FALSE),IFERROR(VLOOKUP(D637,'10. Posgrado'!$F:$G,2,FALSE),IFERROR(VLOOKUP(D637,'17. Gestión TIC'!$F:$G,2,FALSE),IFERROR(VLOOKUP(D637,'16. Desa. del Sistema Educ.Sup.'!$F:$G,2,FALSE),IFERROR(VLOOKUP(D637,'8. Cultura de Inno. Insti...'!$F:$G,2,FALSE),VLOOKUP(D637,'7. Lo Esencial de la Reforma U.'!$F:$G,2,0)))))))))))))))))</f>
        <v>Desarrollo de talleres para la investigación y formación de las ciencias sociales</v>
      </c>
      <c r="D638" s="31"/>
      <c r="E638" s="91"/>
      <c r="F638" s="91"/>
      <c r="G638" s="91"/>
      <c r="H638" s="499"/>
      <c r="I638" s="75"/>
      <c r="J638" s="75"/>
      <c r="K638" s="109"/>
    </row>
    <row r="639" spans="3:12" s="426" customFormat="1" ht="15.75" thickBot="1" x14ac:dyDescent="0.3">
      <c r="C639" s="69"/>
      <c r="D639" s="31"/>
      <c r="E639" s="91"/>
      <c r="F639" s="91"/>
      <c r="G639" s="91"/>
      <c r="H639" s="499"/>
      <c r="I639" s="75"/>
      <c r="J639" s="75"/>
      <c r="K639" s="109"/>
    </row>
    <row r="640" spans="3:12" s="426" customFormat="1" ht="30.75" thickBot="1" x14ac:dyDescent="0.3">
      <c r="C640" s="122" t="s">
        <v>1310</v>
      </c>
      <c r="D640" s="125" t="s">
        <v>1311</v>
      </c>
      <c r="E640" s="124" t="s">
        <v>99</v>
      </c>
      <c r="F640" s="124" t="s">
        <v>1312</v>
      </c>
      <c r="G640" s="123" t="s">
        <v>1313</v>
      </c>
      <c r="H640" s="129" t="s">
        <v>1314</v>
      </c>
      <c r="I640" s="124" t="s">
        <v>1315</v>
      </c>
      <c r="J640" s="124" t="s">
        <v>711</v>
      </c>
      <c r="K640" s="124" t="s">
        <v>1316</v>
      </c>
      <c r="L640" s="124" t="s">
        <v>1317</v>
      </c>
    </row>
    <row r="641" spans="3:12" s="426" customFormat="1" ht="45" x14ac:dyDescent="0.25">
      <c r="C641" s="492" t="s">
        <v>1890</v>
      </c>
      <c r="D641" s="503">
        <v>25</v>
      </c>
      <c r="E641" s="305">
        <v>25</v>
      </c>
      <c r="F641" s="112">
        <v>35</v>
      </c>
      <c r="G641" s="306">
        <f t="shared" ref="G641:G654" si="59">E641*F641</f>
        <v>875</v>
      </c>
      <c r="H641" s="495" t="s">
        <v>712</v>
      </c>
      <c r="I641" s="113" t="s">
        <v>361</v>
      </c>
      <c r="J641" s="113" t="str">
        <f>VLOOKUP(I641,[2]Presupuesto!$B$11:$C$566,2,0)</f>
        <v>ALIMENTOS B EBIDAS PARA PERSONAS</v>
      </c>
      <c r="K641" s="307" t="s">
        <v>63</v>
      </c>
      <c r="L641" s="113" t="s">
        <v>721</v>
      </c>
    </row>
    <row r="642" spans="3:12" s="426" customFormat="1" ht="45" x14ac:dyDescent="0.25">
      <c r="C642" s="493" t="s">
        <v>1954</v>
      </c>
      <c r="D642" s="504"/>
      <c r="E642" s="189">
        <v>3</v>
      </c>
      <c r="F642" s="97">
        <v>25</v>
      </c>
      <c r="G642" s="94">
        <f t="shared" si="59"/>
        <v>75</v>
      </c>
      <c r="H642" s="495" t="s">
        <v>712</v>
      </c>
      <c r="I642" s="95" t="s">
        <v>454</v>
      </c>
      <c r="J642" s="95" t="str">
        <f>VLOOKUP(I642,[2]Presupuesto!$B$11:$C$566,2,0)</f>
        <v>UTENCILIOS DE COCINA Y COMEDOR</v>
      </c>
      <c r="K642" s="95" t="s">
        <v>63</v>
      </c>
      <c r="L642" s="95" t="s">
        <v>721</v>
      </c>
    </row>
    <row r="643" spans="3:12" s="426" customFormat="1" ht="45" x14ac:dyDescent="0.25">
      <c r="C643" s="493" t="s">
        <v>1892</v>
      </c>
      <c r="D643" s="504"/>
      <c r="E643" s="189">
        <v>5</v>
      </c>
      <c r="F643" s="97">
        <v>1</v>
      </c>
      <c r="G643" s="94">
        <f t="shared" si="59"/>
        <v>5</v>
      </c>
      <c r="H643" s="495" t="s">
        <v>712</v>
      </c>
      <c r="I643" s="95" t="s">
        <v>420</v>
      </c>
      <c r="J643" s="95" t="str">
        <f>VLOOKUP(I643,[2]Presupuesto!$B$11:$C$566,2,0)</f>
        <v>PRODUCTOS DE MATERIAL PLASTICO.</v>
      </c>
      <c r="K643" s="95" t="s">
        <v>63</v>
      </c>
      <c r="L643" s="95" t="s">
        <v>721</v>
      </c>
    </row>
    <row r="644" spans="3:12" s="426" customFormat="1" ht="45" x14ac:dyDescent="0.25">
      <c r="C644" s="493" t="s">
        <v>1961</v>
      </c>
      <c r="D644" s="504"/>
      <c r="E644" s="189">
        <v>0</v>
      </c>
      <c r="F644" s="97">
        <f>(30*11)+(30*2.11)+(20*25)+(3*25*1)</f>
        <v>968.3</v>
      </c>
      <c r="G644" s="94">
        <f t="shared" si="59"/>
        <v>0</v>
      </c>
      <c r="H644" s="495" t="s">
        <v>712</v>
      </c>
      <c r="I644" s="95" t="s">
        <v>382</v>
      </c>
      <c r="J644" s="95" t="str">
        <f>VLOOKUP(I644,[2]Presupuesto!$B$11:$C$566,2,0)</f>
        <v>PRODUCTOS DE ARTES GRAFICAS</v>
      </c>
      <c r="K644" s="95" t="s">
        <v>63</v>
      </c>
      <c r="L644" s="95" t="s">
        <v>721</v>
      </c>
    </row>
    <row r="645" spans="3:12" s="426" customFormat="1" ht="45" x14ac:dyDescent="0.25">
      <c r="C645" s="493" t="s">
        <v>1894</v>
      </c>
      <c r="D645" s="504"/>
      <c r="E645" s="189">
        <v>0</v>
      </c>
      <c r="F645" s="97">
        <v>9</v>
      </c>
      <c r="G645" s="94">
        <f t="shared" si="59"/>
        <v>0</v>
      </c>
      <c r="H645" s="495" t="s">
        <v>712</v>
      </c>
      <c r="I645" s="95" t="s">
        <v>307</v>
      </c>
      <c r="J645" s="95" t="str">
        <f>VLOOKUP(I645,[2]Presupuesto!$B$11:$C$566,2,0)</f>
        <v>SERVICIOS DE IMPRENTA PUBLIC.Y REPRODUCCION</v>
      </c>
      <c r="K645" s="95" t="s">
        <v>63</v>
      </c>
      <c r="L645" s="95" t="s">
        <v>721</v>
      </c>
    </row>
    <row r="646" spans="3:12" s="426" customFormat="1" ht="45" x14ac:dyDescent="0.25">
      <c r="C646" s="493" t="s">
        <v>1956</v>
      </c>
      <c r="D646" s="504"/>
      <c r="E646" s="189">
        <v>1</v>
      </c>
      <c r="F646" s="97">
        <f>(4*5)+(25*1.2)</f>
        <v>50</v>
      </c>
      <c r="G646" s="94">
        <f t="shared" si="59"/>
        <v>50</v>
      </c>
      <c r="H646" s="495" t="s">
        <v>712</v>
      </c>
      <c r="I646" s="95" t="s">
        <v>384</v>
      </c>
      <c r="J646" s="95" t="str">
        <f>VLOOKUP(I646,[2]Presupuesto!$B$11:$C$566,2,0)</f>
        <v>PRODUCTOS PAPEL Y CARTON</v>
      </c>
      <c r="K646" s="95" t="s">
        <v>63</v>
      </c>
      <c r="L646" s="95" t="s">
        <v>721</v>
      </c>
    </row>
    <row r="647" spans="3:12" s="426" customFormat="1" ht="45" x14ac:dyDescent="0.25">
      <c r="C647" s="493" t="s">
        <v>1896</v>
      </c>
      <c r="D647" s="504"/>
      <c r="E647" s="189">
        <v>1</v>
      </c>
      <c r="F647" s="97">
        <v>200</v>
      </c>
      <c r="G647" s="94">
        <f t="shared" si="59"/>
        <v>200</v>
      </c>
      <c r="H647" s="495" t="s">
        <v>712</v>
      </c>
      <c r="I647" s="95" t="s">
        <v>451</v>
      </c>
      <c r="J647" s="95" t="str">
        <f>VLOOKUP(I647,[2]Presupuesto!$B$11:$C$566,2,0)</f>
        <v>UTILES DE ESCRITORIO, OFICINA Y ENSE¥ANZA</v>
      </c>
      <c r="K647" s="95" t="s">
        <v>63</v>
      </c>
      <c r="L647" s="95" t="s">
        <v>721</v>
      </c>
    </row>
    <row r="648" spans="3:12" s="426" customFormat="1" x14ac:dyDescent="0.25">
      <c r="C648" s="493" t="s">
        <v>1897</v>
      </c>
      <c r="D648" s="504"/>
      <c r="E648" s="189">
        <v>0</v>
      </c>
      <c r="F648" s="97">
        <v>3</v>
      </c>
      <c r="G648" s="94">
        <f t="shared" si="59"/>
        <v>0</v>
      </c>
      <c r="H648" s="495" t="s">
        <v>703</v>
      </c>
      <c r="I648" s="95" t="s">
        <v>458</v>
      </c>
      <c r="J648" s="95" t="str">
        <f>VLOOKUP(I648,[2]Presupuesto!$B$11:$C$566,2,0)</f>
        <v>OTROS RESPUESTOS Y ACCESORIOS MENORES</v>
      </c>
      <c r="K648" s="95" t="s">
        <v>63</v>
      </c>
      <c r="L648" s="95" t="s">
        <v>721</v>
      </c>
    </row>
    <row r="649" spans="3:12" s="426" customFormat="1" ht="45" x14ac:dyDescent="0.25">
      <c r="C649" s="493" t="s">
        <v>1898</v>
      </c>
      <c r="D649" s="504"/>
      <c r="E649" s="189">
        <v>3</v>
      </c>
      <c r="F649" s="97">
        <v>3</v>
      </c>
      <c r="G649" s="94">
        <f t="shared" si="59"/>
        <v>9</v>
      </c>
      <c r="H649" s="495" t="s">
        <v>712</v>
      </c>
      <c r="I649" s="95" t="s">
        <v>380</v>
      </c>
      <c r="J649" s="95" t="str">
        <f>VLOOKUP(I649,[2]Presupuesto!$B$11:$C$566,2,0)</f>
        <v>PAPEL DE ESCRITORIO</v>
      </c>
      <c r="K649" s="95" t="s">
        <v>63</v>
      </c>
      <c r="L649" s="95" t="s">
        <v>721</v>
      </c>
    </row>
    <row r="650" spans="3:12" s="426" customFormat="1" ht="30" x14ac:dyDescent="0.25">
      <c r="C650" s="493" t="s">
        <v>1899</v>
      </c>
      <c r="D650" s="504"/>
      <c r="E650" s="189">
        <v>0</v>
      </c>
      <c r="F650" s="97">
        <v>1625</v>
      </c>
      <c r="G650" s="94">
        <f t="shared" si="59"/>
        <v>0</v>
      </c>
      <c r="H650" s="495" t="s">
        <v>703</v>
      </c>
      <c r="I650" s="95" t="s">
        <v>268</v>
      </c>
      <c r="J650" s="95" t="str">
        <f>VLOOKUP(I650,[2]Presupuesto!$B$11:$C$566,2,0)</f>
        <v>OTROS ALQUILERES</v>
      </c>
      <c r="K650" s="95" t="s">
        <v>63</v>
      </c>
      <c r="L650" s="95" t="s">
        <v>721</v>
      </c>
    </row>
    <row r="651" spans="3:12" s="426" customFormat="1" x14ac:dyDescent="0.25">
      <c r="C651" s="493" t="s">
        <v>1269</v>
      </c>
      <c r="D651" s="504"/>
      <c r="E651" s="189">
        <v>0</v>
      </c>
      <c r="F651" s="97">
        <v>2250</v>
      </c>
      <c r="G651" s="94">
        <f t="shared" si="59"/>
        <v>0</v>
      </c>
      <c r="H651" s="495" t="s">
        <v>703</v>
      </c>
      <c r="I651" s="95" t="s">
        <v>337</v>
      </c>
      <c r="J651" s="95" t="str">
        <f>VLOOKUP(I651,[2]Presupuesto!$B$11:$C$566,2,0)</f>
        <v>VIATICOS NACIONALES</v>
      </c>
      <c r="K651" s="95" t="s">
        <v>63</v>
      </c>
      <c r="L651" s="95" t="s">
        <v>721</v>
      </c>
    </row>
    <row r="652" spans="3:12" s="426" customFormat="1" x14ac:dyDescent="0.25">
      <c r="C652" s="493" t="s">
        <v>1273</v>
      </c>
      <c r="D652" s="504"/>
      <c r="E652" s="147">
        <v>0</v>
      </c>
      <c r="F652" s="115">
        <v>2000</v>
      </c>
      <c r="G652" s="94">
        <f t="shared" si="59"/>
        <v>0</v>
      </c>
      <c r="H652" s="495" t="s">
        <v>703</v>
      </c>
      <c r="I652" s="300" t="s">
        <v>337</v>
      </c>
      <c r="J652" s="95" t="str">
        <f>VLOOKUP(I652,[2]Presupuesto!$B$11:$C$566,2,0)</f>
        <v>VIATICOS NACIONALES</v>
      </c>
      <c r="K652" s="95" t="s">
        <v>63</v>
      </c>
      <c r="L652" s="95" t="s">
        <v>721</v>
      </c>
    </row>
    <row r="653" spans="3:12" s="426" customFormat="1" x14ac:dyDescent="0.25">
      <c r="C653" s="493" t="s">
        <v>1281</v>
      </c>
      <c r="D653" s="504"/>
      <c r="E653" s="147">
        <v>0</v>
      </c>
      <c r="F653" s="115">
        <v>1200</v>
      </c>
      <c r="G653" s="94">
        <f t="shared" si="59"/>
        <v>0</v>
      </c>
      <c r="H653" s="495" t="s">
        <v>703</v>
      </c>
      <c r="I653" s="95" t="s">
        <v>337</v>
      </c>
      <c r="J653" s="95" t="str">
        <f>VLOOKUP(I653,[2]Presupuesto!$B$11:$C$566,2,0)</f>
        <v>VIATICOS NACIONALES</v>
      </c>
      <c r="K653" s="95" t="s">
        <v>63</v>
      </c>
      <c r="L653" s="95" t="s">
        <v>721</v>
      </c>
    </row>
    <row r="654" spans="3:12" s="426" customFormat="1" x14ac:dyDescent="0.25">
      <c r="C654" s="493" t="s">
        <v>1960</v>
      </c>
      <c r="D654" s="504"/>
      <c r="E654" s="189">
        <v>0</v>
      </c>
      <c r="F654" s="97">
        <v>1500</v>
      </c>
      <c r="G654" s="94">
        <f t="shared" si="59"/>
        <v>0</v>
      </c>
      <c r="H654" s="495" t="s">
        <v>703</v>
      </c>
      <c r="I654" s="95" t="s">
        <v>413</v>
      </c>
      <c r="J654" s="95" t="str">
        <f>VLOOKUP(I654,[2]Presupuesto!$B$11:$C$566,2,0)</f>
        <v>GASOLINA</v>
      </c>
      <c r="K654" s="95" t="s">
        <v>63</v>
      </c>
      <c r="L654" s="95" t="s">
        <v>721</v>
      </c>
    </row>
    <row r="655" spans="3:12" s="426" customFormat="1" x14ac:dyDescent="0.25">
      <c r="C655" s="493" t="s">
        <v>1937</v>
      </c>
      <c r="D655" s="504"/>
      <c r="E655" s="189"/>
      <c r="F655" s="97">
        <v>3</v>
      </c>
      <c r="G655" s="94">
        <f t="shared" ref="G655:G657" si="60">E655*F655</f>
        <v>0</v>
      </c>
      <c r="H655" s="495" t="s">
        <v>703</v>
      </c>
      <c r="I655" s="95" t="s">
        <v>451</v>
      </c>
      <c r="J655" s="95" t="str">
        <f>VLOOKUP(I655,[2]Presupuesto!$B$11:$C$566,2,0)</f>
        <v>UTILES DE ESCRITORIO, OFICINA Y ENSE¥ANZA</v>
      </c>
      <c r="K655" s="95" t="s">
        <v>63</v>
      </c>
      <c r="L655" s="95" t="s">
        <v>724</v>
      </c>
    </row>
    <row r="656" spans="3:12" s="426" customFormat="1" x14ac:dyDescent="0.25">
      <c r="C656" s="493" t="s">
        <v>1971</v>
      </c>
      <c r="D656" s="504"/>
      <c r="E656" s="189"/>
      <c r="F656" s="97">
        <v>50</v>
      </c>
      <c r="G656" s="94">
        <f t="shared" si="60"/>
        <v>0</v>
      </c>
      <c r="H656" s="495" t="s">
        <v>703</v>
      </c>
      <c r="I656" s="95" t="s">
        <v>307</v>
      </c>
      <c r="J656" s="95" t="str">
        <f>VLOOKUP(I656,[2]Presupuesto!$B$11:$C$566,2,0)</f>
        <v>SERVICIOS DE IMPRENTA PUBLIC.Y REPRODUCCION</v>
      </c>
      <c r="K656" s="95" t="s">
        <v>63</v>
      </c>
      <c r="L656" s="95" t="s">
        <v>724</v>
      </c>
    </row>
    <row r="657" spans="3:12" s="426" customFormat="1" ht="30" x14ac:dyDescent="0.25">
      <c r="C657" s="507" t="s">
        <v>1899</v>
      </c>
      <c r="D657" s="504"/>
      <c r="E657" s="199"/>
      <c r="F657" s="116">
        <v>1300</v>
      </c>
      <c r="G657" s="94">
        <f t="shared" si="60"/>
        <v>0</v>
      </c>
      <c r="H657" s="495" t="s">
        <v>703</v>
      </c>
      <c r="I657" s="95" t="s">
        <v>268</v>
      </c>
      <c r="J657" s="95" t="str">
        <f>VLOOKUP(I657,[2]Presupuesto!$B$11:$C$566,2,0)</f>
        <v>OTROS ALQUILERES</v>
      </c>
      <c r="K657" s="95" t="s">
        <v>63</v>
      </c>
      <c r="L657" s="95" t="s">
        <v>724</v>
      </c>
    </row>
    <row r="658" spans="3:12" s="426" customFormat="1" ht="15.75" thickBot="1" x14ac:dyDescent="0.3">
      <c r="C658" s="203" t="s">
        <v>1275</v>
      </c>
      <c r="D658" s="204">
        <v>0</v>
      </c>
      <c r="E658" s="308">
        <v>0</v>
      </c>
      <c r="F658" s="101">
        <f>HLOOKUP(C658,$AH$2:$BU$3,2,0)</f>
        <v>1150</v>
      </c>
      <c r="G658" s="102">
        <f>D658*E658*F658</f>
        <v>0</v>
      </c>
      <c r="H658" s="501"/>
      <c r="I658" s="309" t="s">
        <v>335</v>
      </c>
      <c r="J658" s="103" t="str">
        <f>VLOOKUP(I658,Presupuesto!$B$11:$C$566,2,0)</f>
        <v>VIATICOS (26200-00)</v>
      </c>
      <c r="K658" s="95" t="s">
        <v>63</v>
      </c>
      <c r="L658" s="310" t="s">
        <v>720</v>
      </c>
    </row>
    <row r="659" spans="3:12" s="426" customFormat="1" ht="15.75" thickBot="1" x14ac:dyDescent="0.3">
      <c r="H659" s="497"/>
    </row>
    <row r="660" spans="3:12" s="426" customFormat="1" ht="15.75" thickBot="1" x14ac:dyDescent="0.3">
      <c r="C660" s="29" t="s">
        <v>1308</v>
      </c>
      <c r="D660" s="30">
        <f>SUM(G667:G684)</f>
        <v>1214</v>
      </c>
      <c r="E660" s="91"/>
      <c r="F660" s="91"/>
      <c r="G660" s="91"/>
      <c r="H660" s="499"/>
      <c r="I660" s="75"/>
      <c r="J660" s="75"/>
      <c r="K660" s="109"/>
    </row>
    <row r="661" spans="3:12" s="426" customFormat="1" x14ac:dyDescent="0.25">
      <c r="C661" s="69"/>
      <c r="D661" s="31"/>
      <c r="E661" s="91"/>
      <c r="F661" s="91"/>
      <c r="G661" s="91"/>
      <c r="H661" s="499"/>
      <c r="I661" s="75"/>
      <c r="J661" s="75"/>
      <c r="K661" s="109"/>
    </row>
    <row r="662" spans="3:12" s="426" customFormat="1" x14ac:dyDescent="0.25">
      <c r="C662" s="69"/>
      <c r="D662" s="31"/>
      <c r="E662" s="91"/>
      <c r="F662" s="91"/>
      <c r="G662" s="91"/>
      <c r="H662" s="499"/>
      <c r="I662" s="75"/>
      <c r="J662" s="75"/>
      <c r="K662" s="109"/>
    </row>
    <row r="663" spans="3:12" s="426" customFormat="1" ht="15.75" x14ac:dyDescent="0.25">
      <c r="C663" s="190" t="s">
        <v>1309</v>
      </c>
      <c r="D663" s="341" t="s">
        <v>1808</v>
      </c>
      <c r="E663" s="91"/>
      <c r="F663" s="91"/>
      <c r="G663" s="91"/>
      <c r="H663" s="499"/>
      <c r="I663" s="75"/>
      <c r="J663" s="75"/>
      <c r="K663" s="109"/>
    </row>
    <row r="664" spans="3:12" s="426" customFormat="1" ht="18.75" x14ac:dyDescent="0.25">
      <c r="C664" s="197" t="str">
        <f>IFERROR(VLOOKUP(D663,'1. Desarrollo e Innov. Curricu.'!$F:$G,2,FALSE),IFERROR(VLOOKUP(D663,'2. Investigación Científica'!$F:$G,2,FALSE),IFERROR(VLOOKUP(D663,'3. Vinculación Univ. Sociedad'!$F:$G,2,FALSE),IFERROR(VLOOKUP(D663,'4. Docencia y Profesorado Univ.'!$F:$G,2,FALSE),IFERROR(VLOOKUP(D663,'5. Estudiantes y Graduados'!$F:$G,2,FALSE),IFERROR(VLOOKUP(D663,'11. Gestion Administrativa'!$F:$G,2,FALSE),IFERROR(VLOOKUP(D663,'13. Gestión Académica'!$F:$G,2,FALSE),IFERROR(VLOOKUP(D663,'9. Asegura. de la Calid. y M'!$F:$G,2,FALSE),IFERROR(VLOOKUP(D663,'6. Gestión del Conocimiento'!$F:$G,2,FALSE),IFERROR(VLOOKUP(D663,'15. Gobernabilidad y Proceso...'!$F:$G,2,FALSE),IFERROR(VLOOKUP(D663,'12. Gestión del Talento Humano'!$F:$G,2,FALSE),IFERROR(VLOOKUP(D663,'14. Internacional... de la E.S.'!$F:$G,2,FALSE),IFERROR(VLOOKUP(D663,'10. Posgrado'!$F:$G,2,FALSE),IFERROR(VLOOKUP(D663,'17. Gestión TIC'!$F:$G,2,FALSE),IFERROR(VLOOKUP(D663,'16. Desa. del Sistema Educ.Sup.'!$F:$G,2,FALSE),IFERROR(VLOOKUP(D663,'8. Cultura de Inno. Insti...'!$F:$G,2,FALSE),VLOOKUP(D663,'7. Lo Esencial de la Reforma U.'!$F:$G,2,0)))))))))))))))))</f>
        <v>Desarrollo de talleres para la investigación y formación de las ciencias sociales</v>
      </c>
      <c r="D664" s="31"/>
      <c r="E664" s="91"/>
      <c r="F664" s="91"/>
      <c r="G664" s="91"/>
      <c r="H664" s="499"/>
      <c r="I664" s="75"/>
      <c r="J664" s="75"/>
      <c r="K664" s="109"/>
    </row>
    <row r="665" spans="3:12" s="426" customFormat="1" ht="15.75" thickBot="1" x14ac:dyDescent="0.3">
      <c r="C665" s="69"/>
      <c r="D665" s="31"/>
      <c r="E665" s="91"/>
      <c r="F665" s="91"/>
      <c r="G665" s="91"/>
      <c r="H665" s="499"/>
      <c r="I665" s="75"/>
      <c r="J665" s="75"/>
      <c r="K665" s="109"/>
    </row>
    <row r="666" spans="3:12" s="426" customFormat="1" ht="30.75" thickBot="1" x14ac:dyDescent="0.3">
      <c r="C666" s="122" t="s">
        <v>1310</v>
      </c>
      <c r="D666" s="125" t="s">
        <v>1311</v>
      </c>
      <c r="E666" s="124" t="s">
        <v>99</v>
      </c>
      <c r="F666" s="124" t="s">
        <v>1312</v>
      </c>
      <c r="G666" s="123" t="s">
        <v>1313</v>
      </c>
      <c r="H666" s="129" t="s">
        <v>1314</v>
      </c>
      <c r="I666" s="124" t="s">
        <v>1315</v>
      </c>
      <c r="J666" s="124" t="s">
        <v>711</v>
      </c>
      <c r="K666" s="124" t="s">
        <v>1316</v>
      </c>
      <c r="L666" s="124" t="s">
        <v>1317</v>
      </c>
    </row>
    <row r="667" spans="3:12" s="426" customFormat="1" ht="45" x14ac:dyDescent="0.25">
      <c r="C667" s="492" t="s">
        <v>1890</v>
      </c>
      <c r="D667" s="503">
        <v>25</v>
      </c>
      <c r="E667" s="305">
        <v>25</v>
      </c>
      <c r="F667" s="112">
        <v>35</v>
      </c>
      <c r="G667" s="306">
        <f t="shared" ref="G667:G680" si="61">E667*F667</f>
        <v>875</v>
      </c>
      <c r="H667" s="495" t="s">
        <v>712</v>
      </c>
      <c r="I667" s="113" t="s">
        <v>361</v>
      </c>
      <c r="J667" s="113" t="str">
        <f>VLOOKUP(I667,[2]Presupuesto!$B$11:$C$566,2,0)</f>
        <v>ALIMENTOS B EBIDAS PARA PERSONAS</v>
      </c>
      <c r="K667" s="307" t="s">
        <v>63</v>
      </c>
      <c r="L667" s="113" t="s">
        <v>723</v>
      </c>
    </row>
    <row r="668" spans="3:12" s="426" customFormat="1" ht="45" x14ac:dyDescent="0.25">
      <c r="C668" s="493" t="s">
        <v>1954</v>
      </c>
      <c r="D668" s="504"/>
      <c r="E668" s="189">
        <v>3</v>
      </c>
      <c r="F668" s="97">
        <v>25</v>
      </c>
      <c r="G668" s="94">
        <f t="shared" si="61"/>
        <v>75</v>
      </c>
      <c r="H668" s="495" t="s">
        <v>712</v>
      </c>
      <c r="I668" s="95" t="s">
        <v>454</v>
      </c>
      <c r="J668" s="95" t="str">
        <f>VLOOKUP(I668,[2]Presupuesto!$B$11:$C$566,2,0)</f>
        <v>UTENCILIOS DE COCINA Y COMEDOR</v>
      </c>
      <c r="K668" s="95" t="s">
        <v>63</v>
      </c>
      <c r="L668" s="95" t="s">
        <v>723</v>
      </c>
    </row>
    <row r="669" spans="3:12" s="426" customFormat="1" ht="45" x14ac:dyDescent="0.25">
      <c r="C669" s="493" t="s">
        <v>1892</v>
      </c>
      <c r="D669" s="504"/>
      <c r="E669" s="189">
        <v>5</v>
      </c>
      <c r="F669" s="97">
        <v>1</v>
      </c>
      <c r="G669" s="94">
        <f t="shared" si="61"/>
        <v>5</v>
      </c>
      <c r="H669" s="495" t="s">
        <v>712</v>
      </c>
      <c r="I669" s="95" t="s">
        <v>420</v>
      </c>
      <c r="J669" s="95" t="str">
        <f>VLOOKUP(I669,[2]Presupuesto!$B$11:$C$566,2,0)</f>
        <v>PRODUCTOS DE MATERIAL PLASTICO.</v>
      </c>
      <c r="K669" s="95" t="s">
        <v>63</v>
      </c>
      <c r="L669" s="95" t="s">
        <v>723</v>
      </c>
    </row>
    <row r="670" spans="3:12" s="426" customFormat="1" x14ac:dyDescent="0.25">
      <c r="C670" s="493" t="s">
        <v>1961</v>
      </c>
      <c r="D670" s="504"/>
      <c r="E670" s="189">
        <v>0</v>
      </c>
      <c r="F670" s="97">
        <f>(30*11)+(30*2.11)+(20*25)+(3*25*1)</f>
        <v>968.3</v>
      </c>
      <c r="G670" s="94">
        <f t="shared" si="61"/>
        <v>0</v>
      </c>
      <c r="H670" s="495" t="s">
        <v>703</v>
      </c>
      <c r="I670" s="95" t="s">
        <v>382</v>
      </c>
      <c r="J670" s="95" t="str">
        <f>VLOOKUP(I670,[2]Presupuesto!$B$11:$C$566,2,0)</f>
        <v>PRODUCTOS DE ARTES GRAFICAS</v>
      </c>
      <c r="K670" s="95" t="s">
        <v>63</v>
      </c>
      <c r="L670" s="95" t="s">
        <v>723</v>
      </c>
    </row>
    <row r="671" spans="3:12" s="426" customFormat="1" x14ac:dyDescent="0.25">
      <c r="C671" s="493" t="s">
        <v>1894</v>
      </c>
      <c r="D671" s="504"/>
      <c r="E671" s="189">
        <v>0</v>
      </c>
      <c r="F671" s="97">
        <v>9</v>
      </c>
      <c r="G671" s="94">
        <f t="shared" si="61"/>
        <v>0</v>
      </c>
      <c r="H671" s="495" t="s">
        <v>703</v>
      </c>
      <c r="I671" s="95" t="s">
        <v>307</v>
      </c>
      <c r="J671" s="95" t="str">
        <f>VLOOKUP(I671,[2]Presupuesto!$B$11:$C$566,2,0)</f>
        <v>SERVICIOS DE IMPRENTA PUBLIC.Y REPRODUCCION</v>
      </c>
      <c r="K671" s="95" t="s">
        <v>63</v>
      </c>
      <c r="L671" s="95" t="s">
        <v>723</v>
      </c>
    </row>
    <row r="672" spans="3:12" s="426" customFormat="1" ht="45" x14ac:dyDescent="0.25">
      <c r="C672" s="493" t="s">
        <v>1956</v>
      </c>
      <c r="D672" s="504"/>
      <c r="E672" s="189">
        <v>1</v>
      </c>
      <c r="F672" s="97">
        <f>(4*5)+(25*1.2)</f>
        <v>50</v>
      </c>
      <c r="G672" s="94">
        <f t="shared" si="61"/>
        <v>50</v>
      </c>
      <c r="H672" s="495" t="s">
        <v>712</v>
      </c>
      <c r="I672" s="95" t="s">
        <v>384</v>
      </c>
      <c r="J672" s="95" t="str">
        <f>VLOOKUP(I672,[2]Presupuesto!$B$11:$C$566,2,0)</f>
        <v>PRODUCTOS PAPEL Y CARTON</v>
      </c>
      <c r="K672" s="95" t="s">
        <v>63</v>
      </c>
      <c r="L672" s="95" t="s">
        <v>723</v>
      </c>
    </row>
    <row r="673" spans="3:12" s="426" customFormat="1" ht="45" x14ac:dyDescent="0.25">
      <c r="C673" s="493" t="s">
        <v>1896</v>
      </c>
      <c r="D673" s="504"/>
      <c r="E673" s="189">
        <v>1</v>
      </c>
      <c r="F673" s="97">
        <v>200</v>
      </c>
      <c r="G673" s="94">
        <f t="shared" si="61"/>
        <v>200</v>
      </c>
      <c r="H673" s="495" t="s">
        <v>712</v>
      </c>
      <c r="I673" s="95" t="s">
        <v>451</v>
      </c>
      <c r="J673" s="95" t="str">
        <f>VLOOKUP(I673,[2]Presupuesto!$B$11:$C$566,2,0)</f>
        <v>UTILES DE ESCRITORIO, OFICINA Y ENSE¥ANZA</v>
      </c>
      <c r="K673" s="95" t="s">
        <v>63</v>
      </c>
      <c r="L673" s="95" t="s">
        <v>723</v>
      </c>
    </row>
    <row r="674" spans="3:12" s="426" customFormat="1" ht="45" x14ac:dyDescent="0.25">
      <c r="C674" s="493" t="s">
        <v>1897</v>
      </c>
      <c r="D674" s="504"/>
      <c r="E674" s="189">
        <v>0</v>
      </c>
      <c r="F674" s="97">
        <v>3</v>
      </c>
      <c r="G674" s="94">
        <f t="shared" si="61"/>
        <v>0</v>
      </c>
      <c r="H674" s="495" t="s">
        <v>712</v>
      </c>
      <c r="I674" s="95" t="s">
        <v>458</v>
      </c>
      <c r="J674" s="95" t="str">
        <f>VLOOKUP(I674,[2]Presupuesto!$B$11:$C$566,2,0)</f>
        <v>OTROS RESPUESTOS Y ACCESORIOS MENORES</v>
      </c>
      <c r="K674" s="95" t="s">
        <v>63</v>
      </c>
      <c r="L674" s="95" t="s">
        <v>723</v>
      </c>
    </row>
    <row r="675" spans="3:12" s="426" customFormat="1" ht="45" x14ac:dyDescent="0.25">
      <c r="C675" s="493" t="s">
        <v>1898</v>
      </c>
      <c r="D675" s="504"/>
      <c r="E675" s="189">
        <v>3</v>
      </c>
      <c r="F675" s="97">
        <v>3</v>
      </c>
      <c r="G675" s="94">
        <f t="shared" si="61"/>
        <v>9</v>
      </c>
      <c r="H675" s="495" t="s">
        <v>712</v>
      </c>
      <c r="I675" s="95" t="s">
        <v>380</v>
      </c>
      <c r="J675" s="95" t="str">
        <f>VLOOKUP(I675,[2]Presupuesto!$B$11:$C$566,2,0)</f>
        <v>PAPEL DE ESCRITORIO</v>
      </c>
      <c r="K675" s="95" t="s">
        <v>63</v>
      </c>
      <c r="L675" s="95" t="s">
        <v>723</v>
      </c>
    </row>
    <row r="676" spans="3:12" s="426" customFormat="1" ht="30" x14ac:dyDescent="0.25">
      <c r="C676" s="493" t="s">
        <v>1899</v>
      </c>
      <c r="D676" s="504"/>
      <c r="E676" s="189">
        <v>0</v>
      </c>
      <c r="F676" s="97">
        <v>1625</v>
      </c>
      <c r="G676" s="94">
        <f t="shared" si="61"/>
        <v>0</v>
      </c>
      <c r="H676" s="495" t="s">
        <v>703</v>
      </c>
      <c r="I676" s="95" t="s">
        <v>268</v>
      </c>
      <c r="J676" s="95" t="str">
        <f>VLOOKUP(I676,[2]Presupuesto!$B$11:$C$566,2,0)</f>
        <v>OTROS ALQUILERES</v>
      </c>
      <c r="K676" s="95" t="s">
        <v>63</v>
      </c>
      <c r="L676" s="95" t="s">
        <v>723</v>
      </c>
    </row>
    <row r="677" spans="3:12" s="426" customFormat="1" x14ac:dyDescent="0.25">
      <c r="C677" s="493" t="s">
        <v>1269</v>
      </c>
      <c r="D677" s="504"/>
      <c r="E677" s="189">
        <v>0</v>
      </c>
      <c r="F677" s="97">
        <v>2250</v>
      </c>
      <c r="G677" s="94">
        <f t="shared" si="61"/>
        <v>0</v>
      </c>
      <c r="H677" s="495" t="s">
        <v>703</v>
      </c>
      <c r="I677" s="95" t="s">
        <v>337</v>
      </c>
      <c r="J677" s="95" t="str">
        <f>VLOOKUP(I677,[2]Presupuesto!$B$11:$C$566,2,0)</f>
        <v>VIATICOS NACIONALES</v>
      </c>
      <c r="K677" s="95" t="s">
        <v>63</v>
      </c>
      <c r="L677" s="95" t="s">
        <v>723</v>
      </c>
    </row>
    <row r="678" spans="3:12" s="426" customFormat="1" x14ac:dyDescent="0.25">
      <c r="C678" s="493" t="s">
        <v>1273</v>
      </c>
      <c r="D678" s="504"/>
      <c r="E678" s="147">
        <v>0</v>
      </c>
      <c r="F678" s="115">
        <v>2000</v>
      </c>
      <c r="G678" s="94">
        <f t="shared" si="61"/>
        <v>0</v>
      </c>
      <c r="H678" s="495" t="s">
        <v>703</v>
      </c>
      <c r="I678" s="300" t="s">
        <v>337</v>
      </c>
      <c r="J678" s="95" t="str">
        <f>VLOOKUP(I678,[2]Presupuesto!$B$11:$C$566,2,0)</f>
        <v>VIATICOS NACIONALES</v>
      </c>
      <c r="K678" s="95" t="s">
        <v>63</v>
      </c>
      <c r="L678" s="95" t="s">
        <v>723</v>
      </c>
    </row>
    <row r="679" spans="3:12" s="426" customFormat="1" x14ac:dyDescent="0.25">
      <c r="C679" s="493" t="s">
        <v>1281</v>
      </c>
      <c r="D679" s="504"/>
      <c r="E679" s="147">
        <v>0</v>
      </c>
      <c r="F679" s="115">
        <v>1200</v>
      </c>
      <c r="G679" s="94">
        <f t="shared" si="61"/>
        <v>0</v>
      </c>
      <c r="H679" s="495" t="s">
        <v>703</v>
      </c>
      <c r="I679" s="95" t="s">
        <v>337</v>
      </c>
      <c r="J679" s="95" t="str">
        <f>VLOOKUP(I679,[2]Presupuesto!$B$11:$C$566,2,0)</f>
        <v>VIATICOS NACIONALES</v>
      </c>
      <c r="K679" s="95" t="s">
        <v>63</v>
      </c>
      <c r="L679" s="95" t="s">
        <v>723</v>
      </c>
    </row>
    <row r="680" spans="3:12" s="426" customFormat="1" x14ac:dyDescent="0.25">
      <c r="C680" s="493" t="s">
        <v>1960</v>
      </c>
      <c r="D680" s="504"/>
      <c r="E680" s="189">
        <v>0</v>
      </c>
      <c r="F680" s="97">
        <v>1500</v>
      </c>
      <c r="G680" s="94">
        <f t="shared" si="61"/>
        <v>0</v>
      </c>
      <c r="H680" s="495" t="s">
        <v>703</v>
      </c>
      <c r="I680" s="95" t="s">
        <v>413</v>
      </c>
      <c r="J680" s="95" t="str">
        <f>VLOOKUP(I680,[2]Presupuesto!$B$11:$C$566,2,0)</f>
        <v>GASOLINA</v>
      </c>
      <c r="K680" s="95" t="s">
        <v>63</v>
      </c>
      <c r="L680" s="95" t="s">
        <v>723</v>
      </c>
    </row>
    <row r="681" spans="3:12" s="426" customFormat="1" x14ac:dyDescent="0.25">
      <c r="C681" s="493" t="s">
        <v>1937</v>
      </c>
      <c r="D681" s="504"/>
      <c r="E681" s="189"/>
      <c r="F681" s="97">
        <v>3</v>
      </c>
      <c r="G681" s="94">
        <f t="shared" ref="G681:G683" si="62">E681*F681</f>
        <v>0</v>
      </c>
      <c r="H681" s="495" t="s">
        <v>703</v>
      </c>
      <c r="I681" s="95" t="s">
        <v>451</v>
      </c>
      <c r="J681" s="95" t="str">
        <f>VLOOKUP(I681,[2]Presupuesto!$B$11:$C$566,2,0)</f>
        <v>UTILES DE ESCRITORIO, OFICINA Y ENSE¥ANZA</v>
      </c>
      <c r="K681" s="95" t="s">
        <v>63</v>
      </c>
      <c r="L681" s="95" t="s">
        <v>724</v>
      </c>
    </row>
    <row r="682" spans="3:12" s="426" customFormat="1" x14ac:dyDescent="0.25">
      <c r="C682" s="96" t="s">
        <v>1971</v>
      </c>
      <c r="D682" s="504"/>
      <c r="E682" s="189"/>
      <c r="F682" s="97">
        <v>50</v>
      </c>
      <c r="G682" s="94">
        <f t="shared" si="62"/>
        <v>0</v>
      </c>
      <c r="H682" s="495" t="s">
        <v>703</v>
      </c>
      <c r="I682" s="95" t="s">
        <v>307</v>
      </c>
      <c r="J682" s="95" t="str">
        <f>VLOOKUP(I682,[2]Presupuesto!$B$11:$C$566,2,0)</f>
        <v>SERVICIOS DE IMPRENTA PUBLIC.Y REPRODUCCION</v>
      </c>
      <c r="K682" s="95" t="s">
        <v>63</v>
      </c>
      <c r="L682" s="95" t="s">
        <v>724</v>
      </c>
    </row>
    <row r="683" spans="3:12" s="426" customFormat="1" x14ac:dyDescent="0.25">
      <c r="C683" s="106" t="s">
        <v>1899</v>
      </c>
      <c r="D683" s="504"/>
      <c r="E683" s="199"/>
      <c r="F683" s="116">
        <v>1300</v>
      </c>
      <c r="G683" s="94">
        <f t="shared" si="62"/>
        <v>0</v>
      </c>
      <c r="H683" s="495" t="s">
        <v>703</v>
      </c>
      <c r="I683" s="95" t="s">
        <v>268</v>
      </c>
      <c r="J683" s="95" t="str">
        <f>VLOOKUP(I683,[2]Presupuesto!$B$11:$C$566,2,0)</f>
        <v>OTROS ALQUILERES</v>
      </c>
      <c r="K683" s="95" t="s">
        <v>63</v>
      </c>
      <c r="L683" s="95" t="s">
        <v>724</v>
      </c>
    </row>
    <row r="684" spans="3:12" s="426" customFormat="1" ht="15.75" thickBot="1" x14ac:dyDescent="0.3">
      <c r="C684" s="203" t="s">
        <v>1275</v>
      </c>
      <c r="D684" s="204">
        <v>0</v>
      </c>
      <c r="E684" s="308">
        <v>0</v>
      </c>
      <c r="F684" s="101">
        <f>HLOOKUP(C684,$AH$2:$BU$3,2,0)</f>
        <v>1150</v>
      </c>
      <c r="G684" s="102">
        <f>D684*E684*F684</f>
        <v>0</v>
      </c>
      <c r="H684" s="501"/>
      <c r="I684" s="309" t="s">
        <v>335</v>
      </c>
      <c r="J684" s="103" t="str">
        <f>VLOOKUP(I684,Presupuesto!$B$11:$C$566,2,0)</f>
        <v>VIATICOS (26200-00)</v>
      </c>
      <c r="K684" s="95" t="s">
        <v>63</v>
      </c>
      <c r="L684" s="310" t="s">
        <v>720</v>
      </c>
    </row>
    <row r="685" spans="3:12" s="426" customFormat="1" ht="15.75" thickBot="1" x14ac:dyDescent="0.3">
      <c r="H685" s="497"/>
    </row>
    <row r="686" spans="3:12" s="426" customFormat="1" ht="15.75" thickBot="1" x14ac:dyDescent="0.3">
      <c r="C686" s="29" t="s">
        <v>1308</v>
      </c>
      <c r="D686" s="30">
        <f>SUM(G693:G710)</f>
        <v>1214</v>
      </c>
      <c r="E686" s="91"/>
      <c r="F686" s="91"/>
      <c r="G686" s="91"/>
      <c r="H686" s="499"/>
      <c r="I686" s="75"/>
      <c r="J686" s="75"/>
      <c r="K686" s="109"/>
    </row>
    <row r="687" spans="3:12" s="426" customFormat="1" x14ac:dyDescent="0.25">
      <c r="C687" s="69"/>
      <c r="D687" s="31"/>
      <c r="E687" s="91"/>
      <c r="F687" s="91"/>
      <c r="G687" s="91"/>
      <c r="H687" s="499"/>
      <c r="I687" s="75"/>
      <c r="J687" s="75"/>
      <c r="K687" s="109"/>
    </row>
    <row r="688" spans="3:12" s="426" customFormat="1" x14ac:dyDescent="0.25">
      <c r="C688" s="69"/>
      <c r="D688" s="31"/>
      <c r="E688" s="91"/>
      <c r="F688" s="91"/>
      <c r="G688" s="91"/>
      <c r="H688" s="499"/>
      <c r="I688" s="75"/>
      <c r="J688" s="75"/>
      <c r="K688" s="109"/>
    </row>
    <row r="689" spans="3:12" s="426" customFormat="1" ht="15.75" x14ac:dyDescent="0.25">
      <c r="C689" s="190" t="s">
        <v>1309</v>
      </c>
      <c r="D689" s="341" t="s">
        <v>1808</v>
      </c>
      <c r="E689" s="91"/>
      <c r="F689" s="91"/>
      <c r="G689" s="91"/>
      <c r="H689" s="499"/>
      <c r="I689" s="75"/>
      <c r="J689" s="75"/>
      <c r="K689" s="109"/>
    </row>
    <row r="690" spans="3:12" s="426" customFormat="1" ht="18.75" x14ac:dyDescent="0.25">
      <c r="C690" s="197" t="str">
        <f>IFERROR(VLOOKUP(D689,'1. Desarrollo e Innov. Curricu.'!$F:$G,2,FALSE),IFERROR(VLOOKUP(D689,'2. Investigación Científica'!$F:$G,2,FALSE),IFERROR(VLOOKUP(D689,'3. Vinculación Univ. Sociedad'!$F:$G,2,FALSE),IFERROR(VLOOKUP(D689,'4. Docencia y Profesorado Univ.'!$F:$G,2,FALSE),IFERROR(VLOOKUP(D689,'5. Estudiantes y Graduados'!$F:$G,2,FALSE),IFERROR(VLOOKUP(D689,'11. Gestion Administrativa'!$F:$G,2,FALSE),IFERROR(VLOOKUP(D689,'13. Gestión Académica'!$F:$G,2,FALSE),IFERROR(VLOOKUP(D689,'9. Asegura. de la Calid. y M'!$F:$G,2,FALSE),IFERROR(VLOOKUP(D689,'6. Gestión del Conocimiento'!$F:$G,2,FALSE),IFERROR(VLOOKUP(D689,'15. Gobernabilidad y Proceso...'!$F:$G,2,FALSE),IFERROR(VLOOKUP(D689,'12. Gestión del Talento Humano'!$F:$G,2,FALSE),IFERROR(VLOOKUP(D689,'14. Internacional... de la E.S.'!$F:$G,2,FALSE),IFERROR(VLOOKUP(D689,'10. Posgrado'!$F:$G,2,FALSE),IFERROR(VLOOKUP(D689,'17. Gestión TIC'!$F:$G,2,FALSE),IFERROR(VLOOKUP(D689,'16. Desa. del Sistema Educ.Sup.'!$F:$G,2,FALSE),IFERROR(VLOOKUP(D689,'8. Cultura de Inno. Insti...'!$F:$G,2,FALSE),VLOOKUP(D689,'7. Lo Esencial de la Reforma U.'!$F:$G,2,0)))))))))))))))))</f>
        <v>Desarrollo de talleres para la investigación y formación de las ciencias sociales</v>
      </c>
      <c r="D690" s="31"/>
      <c r="E690" s="91"/>
      <c r="F690" s="91"/>
      <c r="G690" s="91"/>
      <c r="H690" s="499"/>
      <c r="I690" s="75"/>
      <c r="J690" s="75"/>
      <c r="K690" s="109"/>
    </row>
    <row r="691" spans="3:12" s="426" customFormat="1" ht="15.75" thickBot="1" x14ac:dyDescent="0.3">
      <c r="C691" s="69"/>
      <c r="D691" s="31"/>
      <c r="E691" s="91"/>
      <c r="F691" s="91"/>
      <c r="G691" s="91"/>
      <c r="H691" s="499"/>
      <c r="I691" s="75"/>
      <c r="J691" s="75"/>
      <c r="K691" s="109"/>
    </row>
    <row r="692" spans="3:12" s="426" customFormat="1" ht="30.75" thickBot="1" x14ac:dyDescent="0.3">
      <c r="C692" s="122" t="s">
        <v>1310</v>
      </c>
      <c r="D692" s="125" t="s">
        <v>1311</v>
      </c>
      <c r="E692" s="124" t="s">
        <v>99</v>
      </c>
      <c r="F692" s="124" t="s">
        <v>1312</v>
      </c>
      <c r="G692" s="123" t="s">
        <v>1313</v>
      </c>
      <c r="H692" s="129" t="s">
        <v>1314</v>
      </c>
      <c r="I692" s="124" t="s">
        <v>1315</v>
      </c>
      <c r="J692" s="124" t="s">
        <v>711</v>
      </c>
      <c r="K692" s="124" t="s">
        <v>1316</v>
      </c>
      <c r="L692" s="124" t="s">
        <v>1317</v>
      </c>
    </row>
    <row r="693" spans="3:12" s="426" customFormat="1" ht="45" x14ac:dyDescent="0.25">
      <c r="C693" s="492" t="s">
        <v>1890</v>
      </c>
      <c r="D693" s="503">
        <v>25</v>
      </c>
      <c r="E693" s="305">
        <v>25</v>
      </c>
      <c r="F693" s="112">
        <v>35</v>
      </c>
      <c r="G693" s="306">
        <f t="shared" ref="G693:G706" si="63">E693*F693</f>
        <v>875</v>
      </c>
      <c r="H693" s="495" t="s">
        <v>712</v>
      </c>
      <c r="I693" s="113" t="s">
        <v>361</v>
      </c>
      <c r="J693" s="113" t="str">
        <f>VLOOKUP(I693,[2]Presupuesto!$B$11:$C$566,2,0)</f>
        <v>ALIMENTOS B EBIDAS PARA PERSONAS</v>
      </c>
      <c r="K693" s="307" t="s">
        <v>63</v>
      </c>
      <c r="L693" s="113" t="s">
        <v>724</v>
      </c>
    </row>
    <row r="694" spans="3:12" s="426" customFormat="1" ht="45" x14ac:dyDescent="0.25">
      <c r="C694" s="493" t="s">
        <v>1954</v>
      </c>
      <c r="D694" s="504"/>
      <c r="E694" s="189">
        <v>3</v>
      </c>
      <c r="F694" s="97">
        <v>25</v>
      </c>
      <c r="G694" s="94">
        <f t="shared" si="63"/>
        <v>75</v>
      </c>
      <c r="H694" s="495" t="s">
        <v>712</v>
      </c>
      <c r="I694" s="95" t="s">
        <v>454</v>
      </c>
      <c r="J694" s="95" t="str">
        <f>VLOOKUP(I694,[2]Presupuesto!$B$11:$C$566,2,0)</f>
        <v>UTENCILIOS DE COCINA Y COMEDOR</v>
      </c>
      <c r="K694" s="95" t="s">
        <v>63</v>
      </c>
      <c r="L694" s="95" t="s">
        <v>724</v>
      </c>
    </row>
    <row r="695" spans="3:12" s="426" customFormat="1" ht="45" x14ac:dyDescent="0.25">
      <c r="C695" s="493" t="s">
        <v>1892</v>
      </c>
      <c r="D695" s="504"/>
      <c r="E695" s="189">
        <v>5</v>
      </c>
      <c r="F695" s="97">
        <v>1</v>
      </c>
      <c r="G695" s="94">
        <f t="shared" si="63"/>
        <v>5</v>
      </c>
      <c r="H695" s="495" t="s">
        <v>712</v>
      </c>
      <c r="I695" s="95" t="s">
        <v>420</v>
      </c>
      <c r="J695" s="95" t="str">
        <f>VLOOKUP(I695,[2]Presupuesto!$B$11:$C$566,2,0)</f>
        <v>PRODUCTOS DE MATERIAL PLASTICO.</v>
      </c>
      <c r="K695" s="95" t="s">
        <v>63</v>
      </c>
      <c r="L695" s="95" t="s">
        <v>724</v>
      </c>
    </row>
    <row r="696" spans="3:12" s="426" customFormat="1" x14ac:dyDescent="0.25">
      <c r="C696" s="493" t="s">
        <v>1961</v>
      </c>
      <c r="D696" s="504"/>
      <c r="E696" s="189">
        <v>0</v>
      </c>
      <c r="F696" s="97">
        <f>(30*11)+(30*2.11)+(20*25)+(3*25*1)</f>
        <v>968.3</v>
      </c>
      <c r="G696" s="94">
        <f t="shared" si="63"/>
        <v>0</v>
      </c>
      <c r="H696" s="495" t="s">
        <v>703</v>
      </c>
      <c r="I696" s="95" t="s">
        <v>382</v>
      </c>
      <c r="J696" s="95" t="str">
        <f>VLOOKUP(I696,[2]Presupuesto!$B$11:$C$566,2,0)</f>
        <v>PRODUCTOS DE ARTES GRAFICAS</v>
      </c>
      <c r="K696" s="95" t="s">
        <v>63</v>
      </c>
      <c r="L696" s="95" t="s">
        <v>724</v>
      </c>
    </row>
    <row r="697" spans="3:12" s="426" customFormat="1" x14ac:dyDescent="0.25">
      <c r="C697" s="493" t="s">
        <v>1894</v>
      </c>
      <c r="D697" s="504"/>
      <c r="E697" s="189">
        <v>0</v>
      </c>
      <c r="F697" s="97">
        <v>9</v>
      </c>
      <c r="G697" s="94">
        <f t="shared" si="63"/>
        <v>0</v>
      </c>
      <c r="H697" s="495" t="s">
        <v>703</v>
      </c>
      <c r="I697" s="95" t="s">
        <v>307</v>
      </c>
      <c r="J697" s="95" t="str">
        <f>VLOOKUP(I697,[2]Presupuesto!$B$11:$C$566,2,0)</f>
        <v>SERVICIOS DE IMPRENTA PUBLIC.Y REPRODUCCION</v>
      </c>
      <c r="K697" s="95" t="s">
        <v>63</v>
      </c>
      <c r="L697" s="95" t="s">
        <v>724</v>
      </c>
    </row>
    <row r="698" spans="3:12" s="426" customFormat="1" ht="45" x14ac:dyDescent="0.25">
      <c r="C698" s="493" t="s">
        <v>1956</v>
      </c>
      <c r="D698" s="504"/>
      <c r="E698" s="189">
        <v>1</v>
      </c>
      <c r="F698" s="97">
        <f>(4*5)+(25*1.2)</f>
        <v>50</v>
      </c>
      <c r="G698" s="94">
        <f t="shared" si="63"/>
        <v>50</v>
      </c>
      <c r="H698" s="495" t="s">
        <v>712</v>
      </c>
      <c r="I698" s="95" t="s">
        <v>384</v>
      </c>
      <c r="J698" s="95" t="str">
        <f>VLOOKUP(I698,[2]Presupuesto!$B$11:$C$566,2,0)</f>
        <v>PRODUCTOS PAPEL Y CARTON</v>
      </c>
      <c r="K698" s="95" t="s">
        <v>63</v>
      </c>
      <c r="L698" s="95" t="s">
        <v>724</v>
      </c>
    </row>
    <row r="699" spans="3:12" s="426" customFormat="1" ht="45" x14ac:dyDescent="0.25">
      <c r="C699" s="493" t="s">
        <v>1896</v>
      </c>
      <c r="D699" s="504"/>
      <c r="E699" s="189">
        <v>1</v>
      </c>
      <c r="F699" s="97">
        <v>200</v>
      </c>
      <c r="G699" s="94">
        <f t="shared" si="63"/>
        <v>200</v>
      </c>
      <c r="H699" s="495" t="s">
        <v>712</v>
      </c>
      <c r="I699" s="95" t="s">
        <v>450</v>
      </c>
      <c r="J699" s="95" t="str">
        <f>VLOOKUP(I699,[2]Presupuesto!$B$11:$C$566,2,0)</f>
        <v>UTILES DE ESCRITORIO, OFICINA Y ENZE¥ANZA</v>
      </c>
      <c r="K699" s="95" t="s">
        <v>63</v>
      </c>
      <c r="L699" s="95" t="s">
        <v>724</v>
      </c>
    </row>
    <row r="700" spans="3:12" s="426" customFormat="1" ht="45" x14ac:dyDescent="0.25">
      <c r="C700" s="493" t="s">
        <v>1897</v>
      </c>
      <c r="D700" s="504"/>
      <c r="E700" s="189">
        <v>0</v>
      </c>
      <c r="F700" s="97">
        <v>3</v>
      </c>
      <c r="G700" s="94">
        <f t="shared" si="63"/>
        <v>0</v>
      </c>
      <c r="H700" s="495" t="s">
        <v>712</v>
      </c>
      <c r="I700" s="95" t="s">
        <v>458</v>
      </c>
      <c r="J700" s="95" t="str">
        <f>VLOOKUP(I700,[2]Presupuesto!$B$11:$C$566,2,0)</f>
        <v>OTROS RESPUESTOS Y ACCESORIOS MENORES</v>
      </c>
      <c r="K700" s="95" t="s">
        <v>63</v>
      </c>
      <c r="L700" s="95" t="s">
        <v>724</v>
      </c>
    </row>
    <row r="701" spans="3:12" s="426" customFormat="1" ht="45" x14ac:dyDescent="0.25">
      <c r="C701" s="493" t="s">
        <v>1898</v>
      </c>
      <c r="D701" s="504"/>
      <c r="E701" s="189">
        <v>3</v>
      </c>
      <c r="F701" s="97">
        <v>3</v>
      </c>
      <c r="G701" s="94">
        <f t="shared" si="63"/>
        <v>9</v>
      </c>
      <c r="H701" s="495" t="s">
        <v>712</v>
      </c>
      <c r="I701" s="95" t="s">
        <v>380</v>
      </c>
      <c r="J701" s="95" t="str">
        <f>VLOOKUP(I701,[2]Presupuesto!$B$11:$C$566,2,0)</f>
        <v>PAPEL DE ESCRITORIO</v>
      </c>
      <c r="K701" s="95" t="s">
        <v>63</v>
      </c>
      <c r="L701" s="95" t="s">
        <v>724</v>
      </c>
    </row>
    <row r="702" spans="3:12" s="426" customFormat="1" ht="30" x14ac:dyDescent="0.25">
      <c r="C702" s="493" t="s">
        <v>1899</v>
      </c>
      <c r="D702" s="504"/>
      <c r="E702" s="189">
        <v>0</v>
      </c>
      <c r="F702" s="97">
        <v>1625</v>
      </c>
      <c r="G702" s="94">
        <f t="shared" si="63"/>
        <v>0</v>
      </c>
      <c r="H702" s="495" t="s">
        <v>703</v>
      </c>
      <c r="I702" s="95" t="s">
        <v>268</v>
      </c>
      <c r="J702" s="95" t="str">
        <f>VLOOKUP(I702,[2]Presupuesto!$B$11:$C$566,2,0)</f>
        <v>OTROS ALQUILERES</v>
      </c>
      <c r="K702" s="95" t="s">
        <v>63</v>
      </c>
      <c r="L702" s="95" t="s">
        <v>724</v>
      </c>
    </row>
    <row r="703" spans="3:12" s="426" customFormat="1" x14ac:dyDescent="0.25">
      <c r="C703" s="493" t="s">
        <v>1269</v>
      </c>
      <c r="D703" s="504"/>
      <c r="E703" s="189">
        <v>0</v>
      </c>
      <c r="F703" s="97">
        <v>2250</v>
      </c>
      <c r="G703" s="94">
        <f t="shared" si="63"/>
        <v>0</v>
      </c>
      <c r="H703" s="495" t="s">
        <v>703</v>
      </c>
      <c r="I703" s="95" t="s">
        <v>337</v>
      </c>
      <c r="J703" s="95" t="str">
        <f>VLOOKUP(I703,[2]Presupuesto!$B$11:$C$566,2,0)</f>
        <v>VIATICOS NACIONALES</v>
      </c>
      <c r="K703" s="95" t="s">
        <v>63</v>
      </c>
      <c r="L703" s="95" t="s">
        <v>724</v>
      </c>
    </row>
    <row r="704" spans="3:12" s="426" customFormat="1" x14ac:dyDescent="0.25">
      <c r="C704" s="493" t="s">
        <v>1273</v>
      </c>
      <c r="D704" s="504"/>
      <c r="E704" s="147">
        <v>0</v>
      </c>
      <c r="F704" s="115">
        <v>2000</v>
      </c>
      <c r="G704" s="94">
        <f t="shared" si="63"/>
        <v>0</v>
      </c>
      <c r="H704" s="495" t="s">
        <v>703</v>
      </c>
      <c r="I704" s="300" t="s">
        <v>337</v>
      </c>
      <c r="J704" s="95" t="str">
        <f>VLOOKUP(I704,[2]Presupuesto!$B$11:$C$566,2,0)</f>
        <v>VIATICOS NACIONALES</v>
      </c>
      <c r="K704" s="95" t="s">
        <v>63</v>
      </c>
      <c r="L704" s="95" t="s">
        <v>724</v>
      </c>
    </row>
    <row r="705" spans="3:12" s="426" customFormat="1" x14ac:dyDescent="0.25">
      <c r="C705" s="493" t="s">
        <v>1281</v>
      </c>
      <c r="D705" s="504"/>
      <c r="E705" s="147">
        <v>0</v>
      </c>
      <c r="F705" s="115">
        <v>1200</v>
      </c>
      <c r="G705" s="94">
        <f t="shared" si="63"/>
        <v>0</v>
      </c>
      <c r="H705" s="495" t="s">
        <v>703</v>
      </c>
      <c r="I705" s="95" t="s">
        <v>337</v>
      </c>
      <c r="J705" s="95" t="str">
        <f>VLOOKUP(I705,[2]Presupuesto!$B$11:$C$566,2,0)</f>
        <v>VIATICOS NACIONALES</v>
      </c>
      <c r="K705" s="95" t="s">
        <v>63</v>
      </c>
      <c r="L705" s="95" t="s">
        <v>724</v>
      </c>
    </row>
    <row r="706" spans="3:12" s="426" customFormat="1" x14ac:dyDescent="0.25">
      <c r="C706" s="493" t="s">
        <v>1960</v>
      </c>
      <c r="D706" s="504"/>
      <c r="E706" s="189">
        <v>0</v>
      </c>
      <c r="F706" s="97">
        <v>1500</v>
      </c>
      <c r="G706" s="94">
        <f t="shared" si="63"/>
        <v>0</v>
      </c>
      <c r="H706" s="495" t="s">
        <v>703</v>
      </c>
      <c r="I706" s="95" t="s">
        <v>413</v>
      </c>
      <c r="J706" s="95" t="str">
        <f>VLOOKUP(I706,[2]Presupuesto!$B$11:$C$566,2,0)</f>
        <v>GASOLINA</v>
      </c>
      <c r="K706" s="95" t="s">
        <v>63</v>
      </c>
      <c r="L706" s="95" t="s">
        <v>724</v>
      </c>
    </row>
    <row r="707" spans="3:12" s="426" customFormat="1" x14ac:dyDescent="0.25">
      <c r="C707" s="493" t="s">
        <v>1937</v>
      </c>
      <c r="D707" s="504"/>
      <c r="E707" s="189"/>
      <c r="F707" s="97">
        <v>3</v>
      </c>
      <c r="G707" s="94">
        <f t="shared" ref="G707:G709" si="64">E707*F707</f>
        <v>0</v>
      </c>
      <c r="H707" s="495" t="s">
        <v>703</v>
      </c>
      <c r="I707" s="95" t="s">
        <v>451</v>
      </c>
      <c r="J707" s="95" t="str">
        <f>VLOOKUP(I707,[2]Presupuesto!$B$11:$C$566,2,0)</f>
        <v>UTILES DE ESCRITORIO, OFICINA Y ENSE¥ANZA</v>
      </c>
      <c r="K707" s="95" t="s">
        <v>63</v>
      </c>
      <c r="L707" s="95" t="s">
        <v>724</v>
      </c>
    </row>
    <row r="708" spans="3:12" s="426" customFormat="1" x14ac:dyDescent="0.25">
      <c r="C708" s="493" t="s">
        <v>1971</v>
      </c>
      <c r="D708" s="504"/>
      <c r="E708" s="189"/>
      <c r="F708" s="97">
        <v>50</v>
      </c>
      <c r="G708" s="94">
        <f t="shared" si="64"/>
        <v>0</v>
      </c>
      <c r="H708" s="495" t="s">
        <v>703</v>
      </c>
      <c r="I708" s="95" t="s">
        <v>307</v>
      </c>
      <c r="J708" s="95" t="str">
        <f>VLOOKUP(I708,[2]Presupuesto!$B$11:$C$566,2,0)</f>
        <v>SERVICIOS DE IMPRENTA PUBLIC.Y REPRODUCCION</v>
      </c>
      <c r="K708" s="95" t="s">
        <v>63</v>
      </c>
      <c r="L708" s="95" t="s">
        <v>724</v>
      </c>
    </row>
    <row r="709" spans="3:12" s="426" customFormat="1" ht="30" x14ac:dyDescent="0.25">
      <c r="C709" s="507" t="s">
        <v>1899</v>
      </c>
      <c r="D709" s="504"/>
      <c r="E709" s="199"/>
      <c r="F709" s="116">
        <v>1300</v>
      </c>
      <c r="G709" s="94">
        <f t="shared" si="64"/>
        <v>0</v>
      </c>
      <c r="H709" s="495" t="s">
        <v>703</v>
      </c>
      <c r="I709" s="95" t="s">
        <v>268</v>
      </c>
      <c r="J709" s="95" t="str">
        <f>VLOOKUP(I709,[2]Presupuesto!$B$11:$C$566,2,0)</f>
        <v>OTROS ALQUILERES</v>
      </c>
      <c r="K709" s="95" t="s">
        <v>63</v>
      </c>
      <c r="L709" s="95" t="s">
        <v>724</v>
      </c>
    </row>
    <row r="710" spans="3:12" s="426" customFormat="1" ht="15.75" thickBot="1" x14ac:dyDescent="0.3">
      <c r="C710" s="203" t="s">
        <v>1275</v>
      </c>
      <c r="D710" s="204">
        <v>0</v>
      </c>
      <c r="E710" s="308">
        <v>0</v>
      </c>
      <c r="F710" s="101">
        <f>HLOOKUP(C710,$AH$2:$BU$3,2,0)</f>
        <v>1150</v>
      </c>
      <c r="G710" s="102">
        <f>D710*E710*F710</f>
        <v>0</v>
      </c>
      <c r="H710" s="501"/>
      <c r="I710" s="309" t="s">
        <v>335</v>
      </c>
      <c r="J710" s="103" t="str">
        <f>VLOOKUP(I710,Presupuesto!$B$11:$C$566,2,0)</f>
        <v>VIATICOS (26200-00)</v>
      </c>
      <c r="K710" s="310" t="str">
        <f t="shared" ref="K710" si="65">$K$389</f>
        <v>Gestión del Conocimiento</v>
      </c>
      <c r="L710" s="310" t="s">
        <v>720</v>
      </c>
    </row>
    <row r="711" spans="3:12" s="426" customFormat="1" ht="15.75" thickBot="1" x14ac:dyDescent="0.3">
      <c r="H711" s="497"/>
    </row>
    <row r="712" spans="3:12" s="426" customFormat="1" ht="15.75" thickBot="1" x14ac:dyDescent="0.3">
      <c r="C712" s="29" t="s">
        <v>1308</v>
      </c>
      <c r="D712" s="30">
        <f>SUM(G719:G736)</f>
        <v>1214</v>
      </c>
      <c r="E712" s="91"/>
      <c r="F712" s="91"/>
      <c r="G712" s="91"/>
      <c r="H712" s="499"/>
      <c r="I712" s="75"/>
      <c r="J712" s="75"/>
      <c r="K712" s="109"/>
    </row>
    <row r="713" spans="3:12" s="426" customFormat="1" x14ac:dyDescent="0.25">
      <c r="C713" s="69"/>
      <c r="D713" s="31"/>
      <c r="E713" s="91"/>
      <c r="F713" s="91"/>
      <c r="G713" s="91"/>
      <c r="H713" s="499"/>
      <c r="I713" s="75"/>
      <c r="J713" s="75"/>
      <c r="K713" s="109"/>
    </row>
    <row r="714" spans="3:12" s="426" customFormat="1" x14ac:dyDescent="0.25">
      <c r="C714" s="69"/>
      <c r="D714" s="31"/>
      <c r="E714" s="91"/>
      <c r="F714" s="91"/>
      <c r="G714" s="91"/>
      <c r="H714" s="499"/>
      <c r="I714" s="75"/>
      <c r="J714" s="75"/>
      <c r="K714" s="109"/>
    </row>
    <row r="715" spans="3:12" s="426" customFormat="1" ht="15.75" x14ac:dyDescent="0.25">
      <c r="C715" s="190" t="s">
        <v>1309</v>
      </c>
      <c r="D715" s="341" t="s">
        <v>1808</v>
      </c>
      <c r="E715" s="91"/>
      <c r="F715" s="91"/>
      <c r="G715" s="91"/>
      <c r="H715" s="499"/>
      <c r="I715" s="75"/>
      <c r="J715" s="75"/>
      <c r="K715" s="109"/>
    </row>
    <row r="716" spans="3:12" s="426" customFormat="1" ht="18.75" x14ac:dyDescent="0.25">
      <c r="C716" s="197" t="str">
        <f>IFERROR(VLOOKUP(D715,'1. Desarrollo e Innov. Curricu.'!$F:$G,2,FALSE),IFERROR(VLOOKUP(D715,'2. Investigación Científica'!$F:$G,2,FALSE),IFERROR(VLOOKUP(D715,'3. Vinculación Univ. Sociedad'!$F:$G,2,FALSE),IFERROR(VLOOKUP(D715,'4. Docencia y Profesorado Univ.'!$F:$G,2,FALSE),IFERROR(VLOOKUP(D715,'5. Estudiantes y Graduados'!$F:$G,2,FALSE),IFERROR(VLOOKUP(D715,'11. Gestion Administrativa'!$F:$G,2,FALSE),IFERROR(VLOOKUP(D715,'13. Gestión Académica'!$F:$G,2,FALSE),IFERROR(VLOOKUP(D715,'9. Asegura. de la Calid. y M'!$F:$G,2,FALSE),IFERROR(VLOOKUP(D715,'6. Gestión del Conocimiento'!$F:$G,2,FALSE),IFERROR(VLOOKUP(D715,'15. Gobernabilidad y Proceso...'!$F:$G,2,FALSE),IFERROR(VLOOKUP(D715,'12. Gestión del Talento Humano'!$F:$G,2,FALSE),IFERROR(VLOOKUP(D715,'14. Internacional... de la E.S.'!$F:$G,2,FALSE),IFERROR(VLOOKUP(D715,'10. Posgrado'!$F:$G,2,FALSE),IFERROR(VLOOKUP(D715,'17. Gestión TIC'!$F:$G,2,FALSE),IFERROR(VLOOKUP(D715,'16. Desa. del Sistema Educ.Sup.'!$F:$G,2,FALSE),IFERROR(VLOOKUP(D715,'8. Cultura de Inno. Insti...'!$F:$G,2,FALSE),VLOOKUP(D715,'7. Lo Esencial de la Reforma U.'!$F:$G,2,0)))))))))))))))))</f>
        <v>Desarrollo de talleres para la investigación y formación de las ciencias sociales</v>
      </c>
      <c r="D716" s="31"/>
      <c r="E716" s="91"/>
      <c r="F716" s="91"/>
      <c r="G716" s="91"/>
      <c r="H716" s="499"/>
      <c r="I716" s="75"/>
      <c r="J716" s="75"/>
      <c r="K716" s="109"/>
    </row>
    <row r="717" spans="3:12" s="426" customFormat="1" ht="15.75" thickBot="1" x14ac:dyDescent="0.3">
      <c r="C717" s="69"/>
      <c r="D717" s="31"/>
      <c r="E717" s="91"/>
      <c r="F717" s="91"/>
      <c r="G717" s="91"/>
      <c r="H717" s="499"/>
      <c r="I717" s="75"/>
      <c r="J717" s="75"/>
      <c r="K717" s="109"/>
    </row>
    <row r="718" spans="3:12" s="426" customFormat="1" ht="30.75" thickBot="1" x14ac:dyDescent="0.3">
      <c r="C718" s="122" t="s">
        <v>1310</v>
      </c>
      <c r="D718" s="125" t="s">
        <v>1311</v>
      </c>
      <c r="E718" s="124" t="s">
        <v>99</v>
      </c>
      <c r="F718" s="124" t="s">
        <v>1312</v>
      </c>
      <c r="G718" s="123" t="s">
        <v>1313</v>
      </c>
      <c r="H718" s="129" t="s">
        <v>1314</v>
      </c>
      <c r="I718" s="124" t="s">
        <v>1315</v>
      </c>
      <c r="J718" s="124" t="s">
        <v>711</v>
      </c>
      <c r="K718" s="124" t="s">
        <v>1316</v>
      </c>
      <c r="L718" s="124" t="s">
        <v>1317</v>
      </c>
    </row>
    <row r="719" spans="3:12" s="426" customFormat="1" ht="45" x14ac:dyDescent="0.25">
      <c r="C719" s="492" t="s">
        <v>1890</v>
      </c>
      <c r="D719" s="503">
        <v>25</v>
      </c>
      <c r="E719" s="305">
        <v>25</v>
      </c>
      <c r="F719" s="112">
        <v>35</v>
      </c>
      <c r="G719" s="306">
        <f t="shared" ref="G719:G732" si="66">E719*F719</f>
        <v>875</v>
      </c>
      <c r="H719" s="495" t="s">
        <v>712</v>
      </c>
      <c r="I719" s="113" t="s">
        <v>361</v>
      </c>
      <c r="J719" s="113" t="str">
        <f>VLOOKUP(I719,[2]Presupuesto!$B$11:$C$566,2,0)</f>
        <v>ALIMENTOS B EBIDAS PARA PERSONAS</v>
      </c>
      <c r="K719" s="307" t="s">
        <v>63</v>
      </c>
      <c r="L719" s="113" t="s">
        <v>725</v>
      </c>
    </row>
    <row r="720" spans="3:12" s="426" customFormat="1" ht="45" x14ac:dyDescent="0.25">
      <c r="C720" s="493" t="s">
        <v>1954</v>
      </c>
      <c r="D720" s="504"/>
      <c r="E720" s="189">
        <v>3</v>
      </c>
      <c r="F720" s="97">
        <v>25</v>
      </c>
      <c r="G720" s="94">
        <f t="shared" si="66"/>
        <v>75</v>
      </c>
      <c r="H720" s="495" t="s">
        <v>712</v>
      </c>
      <c r="I720" s="95" t="s">
        <v>454</v>
      </c>
      <c r="J720" s="95" t="str">
        <f>VLOOKUP(I720,[2]Presupuesto!$B$11:$C$566,2,0)</f>
        <v>UTENCILIOS DE COCINA Y COMEDOR</v>
      </c>
      <c r="K720" s="95" t="s">
        <v>63</v>
      </c>
      <c r="L720" s="95" t="s">
        <v>725</v>
      </c>
    </row>
    <row r="721" spans="3:12" s="426" customFormat="1" ht="45" x14ac:dyDescent="0.25">
      <c r="C721" s="493" t="s">
        <v>1892</v>
      </c>
      <c r="D721" s="504"/>
      <c r="E721" s="189">
        <v>5</v>
      </c>
      <c r="F721" s="97">
        <v>1</v>
      </c>
      <c r="G721" s="94">
        <f t="shared" si="66"/>
        <v>5</v>
      </c>
      <c r="H721" s="495" t="s">
        <v>712</v>
      </c>
      <c r="I721" s="95" t="s">
        <v>420</v>
      </c>
      <c r="J721" s="95" t="str">
        <f>VLOOKUP(I721,[2]Presupuesto!$B$11:$C$566,2,0)</f>
        <v>PRODUCTOS DE MATERIAL PLASTICO.</v>
      </c>
      <c r="K721" s="95" t="s">
        <v>63</v>
      </c>
      <c r="L721" s="95" t="s">
        <v>725</v>
      </c>
    </row>
    <row r="722" spans="3:12" s="426" customFormat="1" ht="45" x14ac:dyDescent="0.25">
      <c r="C722" s="493" t="s">
        <v>1961</v>
      </c>
      <c r="D722" s="504"/>
      <c r="E722" s="189">
        <v>0</v>
      </c>
      <c r="F722" s="97">
        <f>(30*11)+(30*2.11)+(20*25)+(3*25*1)</f>
        <v>968.3</v>
      </c>
      <c r="G722" s="94">
        <f t="shared" si="66"/>
        <v>0</v>
      </c>
      <c r="H722" s="495" t="s">
        <v>712</v>
      </c>
      <c r="I722" s="95" t="s">
        <v>382</v>
      </c>
      <c r="J722" s="95" t="str">
        <f>VLOOKUP(I722,[2]Presupuesto!$B$11:$C$566,2,0)</f>
        <v>PRODUCTOS DE ARTES GRAFICAS</v>
      </c>
      <c r="K722" s="95" t="s">
        <v>63</v>
      </c>
      <c r="L722" s="95" t="s">
        <v>725</v>
      </c>
    </row>
    <row r="723" spans="3:12" s="426" customFormat="1" ht="45" x14ac:dyDescent="0.25">
      <c r="C723" s="493" t="s">
        <v>1894</v>
      </c>
      <c r="D723" s="504"/>
      <c r="E723" s="189">
        <v>0</v>
      </c>
      <c r="F723" s="97">
        <v>9</v>
      </c>
      <c r="G723" s="94">
        <f t="shared" si="66"/>
        <v>0</v>
      </c>
      <c r="H723" s="495" t="s">
        <v>712</v>
      </c>
      <c r="I723" s="95" t="s">
        <v>307</v>
      </c>
      <c r="J723" s="95" t="str">
        <f>VLOOKUP(I723,[2]Presupuesto!$B$11:$C$566,2,0)</f>
        <v>SERVICIOS DE IMPRENTA PUBLIC.Y REPRODUCCION</v>
      </c>
      <c r="K723" s="95" t="s">
        <v>63</v>
      </c>
      <c r="L723" s="95" t="s">
        <v>725</v>
      </c>
    </row>
    <row r="724" spans="3:12" s="426" customFormat="1" ht="45" x14ac:dyDescent="0.25">
      <c r="C724" s="493" t="s">
        <v>1956</v>
      </c>
      <c r="D724" s="504"/>
      <c r="E724" s="189">
        <v>1</v>
      </c>
      <c r="F724" s="97">
        <f>(4*5)+(25*1.2)</f>
        <v>50</v>
      </c>
      <c r="G724" s="94">
        <f t="shared" si="66"/>
        <v>50</v>
      </c>
      <c r="H724" s="495" t="s">
        <v>712</v>
      </c>
      <c r="I724" s="95" t="s">
        <v>384</v>
      </c>
      <c r="J724" s="95" t="str">
        <f>VLOOKUP(I724,[2]Presupuesto!$B$11:$C$566,2,0)</f>
        <v>PRODUCTOS PAPEL Y CARTON</v>
      </c>
      <c r="K724" s="95" t="s">
        <v>63</v>
      </c>
      <c r="L724" s="95" t="s">
        <v>725</v>
      </c>
    </row>
    <row r="725" spans="3:12" s="426" customFormat="1" ht="45" x14ac:dyDescent="0.25">
      <c r="C725" s="493" t="s">
        <v>1896</v>
      </c>
      <c r="D725" s="504"/>
      <c r="E725" s="189">
        <v>1</v>
      </c>
      <c r="F725" s="97">
        <v>200</v>
      </c>
      <c r="G725" s="94">
        <f t="shared" si="66"/>
        <v>200</v>
      </c>
      <c r="H725" s="495" t="s">
        <v>712</v>
      </c>
      <c r="I725" s="95" t="s">
        <v>450</v>
      </c>
      <c r="J725" s="95" t="str">
        <f>VLOOKUP(I725,[2]Presupuesto!$B$11:$C$566,2,0)</f>
        <v>UTILES DE ESCRITORIO, OFICINA Y ENZE¥ANZA</v>
      </c>
      <c r="K725" s="95" t="s">
        <v>63</v>
      </c>
      <c r="L725" s="95" t="s">
        <v>725</v>
      </c>
    </row>
    <row r="726" spans="3:12" s="426" customFormat="1" ht="45" x14ac:dyDescent="0.25">
      <c r="C726" s="493" t="s">
        <v>1897</v>
      </c>
      <c r="D726" s="504"/>
      <c r="E726" s="189">
        <v>0</v>
      </c>
      <c r="F726" s="97">
        <v>3</v>
      </c>
      <c r="G726" s="94">
        <f t="shared" si="66"/>
        <v>0</v>
      </c>
      <c r="H726" s="495" t="s">
        <v>712</v>
      </c>
      <c r="I726" s="95" t="s">
        <v>458</v>
      </c>
      <c r="J726" s="95" t="str">
        <f>VLOOKUP(I726,[2]Presupuesto!$B$11:$C$566,2,0)</f>
        <v>OTROS RESPUESTOS Y ACCESORIOS MENORES</v>
      </c>
      <c r="K726" s="95" t="s">
        <v>63</v>
      </c>
      <c r="L726" s="95" t="s">
        <v>725</v>
      </c>
    </row>
    <row r="727" spans="3:12" s="426" customFormat="1" ht="45" x14ac:dyDescent="0.25">
      <c r="C727" s="493" t="s">
        <v>1898</v>
      </c>
      <c r="D727" s="504"/>
      <c r="E727" s="189">
        <v>3</v>
      </c>
      <c r="F727" s="97">
        <v>3</v>
      </c>
      <c r="G727" s="94">
        <f t="shared" si="66"/>
        <v>9</v>
      </c>
      <c r="H727" s="495" t="s">
        <v>712</v>
      </c>
      <c r="I727" s="95" t="s">
        <v>380</v>
      </c>
      <c r="J727" s="95" t="str">
        <f>VLOOKUP(I727,[2]Presupuesto!$B$11:$C$566,2,0)</f>
        <v>PAPEL DE ESCRITORIO</v>
      </c>
      <c r="K727" s="95" t="s">
        <v>63</v>
      </c>
      <c r="L727" s="95" t="s">
        <v>725</v>
      </c>
    </row>
    <row r="728" spans="3:12" s="426" customFormat="1" ht="45" x14ac:dyDescent="0.25">
      <c r="C728" s="493" t="s">
        <v>1899</v>
      </c>
      <c r="D728" s="504"/>
      <c r="E728" s="189">
        <v>0</v>
      </c>
      <c r="F728" s="97">
        <v>1625</v>
      </c>
      <c r="G728" s="94">
        <f t="shared" si="66"/>
        <v>0</v>
      </c>
      <c r="H728" s="495" t="s">
        <v>712</v>
      </c>
      <c r="I728" s="95" t="s">
        <v>268</v>
      </c>
      <c r="J728" s="95" t="str">
        <f>VLOOKUP(I728,[2]Presupuesto!$B$11:$C$566,2,0)</f>
        <v>OTROS ALQUILERES</v>
      </c>
      <c r="K728" s="95" t="s">
        <v>63</v>
      </c>
      <c r="L728" s="95" t="s">
        <v>725</v>
      </c>
    </row>
    <row r="729" spans="3:12" s="426" customFormat="1" x14ac:dyDescent="0.25">
      <c r="C729" s="493" t="s">
        <v>1269</v>
      </c>
      <c r="D729" s="504"/>
      <c r="E729" s="189">
        <v>0</v>
      </c>
      <c r="F729" s="97">
        <v>2250</v>
      </c>
      <c r="G729" s="94">
        <f t="shared" si="66"/>
        <v>0</v>
      </c>
      <c r="H729" s="495" t="s">
        <v>703</v>
      </c>
      <c r="I729" s="95" t="s">
        <v>337</v>
      </c>
      <c r="J729" s="95" t="str">
        <f>VLOOKUP(I729,[2]Presupuesto!$B$11:$C$566,2,0)</f>
        <v>VIATICOS NACIONALES</v>
      </c>
      <c r="K729" s="95" t="s">
        <v>63</v>
      </c>
      <c r="L729" s="95" t="s">
        <v>725</v>
      </c>
    </row>
    <row r="730" spans="3:12" s="426" customFormat="1" x14ac:dyDescent="0.25">
      <c r="C730" s="493" t="s">
        <v>1273</v>
      </c>
      <c r="D730" s="504"/>
      <c r="E730" s="147">
        <v>0</v>
      </c>
      <c r="F730" s="115">
        <v>2000</v>
      </c>
      <c r="G730" s="94">
        <f t="shared" si="66"/>
        <v>0</v>
      </c>
      <c r="H730" s="495" t="s">
        <v>703</v>
      </c>
      <c r="I730" s="300" t="s">
        <v>337</v>
      </c>
      <c r="J730" s="95" t="str">
        <f>VLOOKUP(I730,[2]Presupuesto!$B$11:$C$566,2,0)</f>
        <v>VIATICOS NACIONALES</v>
      </c>
      <c r="K730" s="95" t="s">
        <v>63</v>
      </c>
      <c r="L730" s="95" t="s">
        <v>725</v>
      </c>
    </row>
    <row r="731" spans="3:12" s="426" customFormat="1" x14ac:dyDescent="0.25">
      <c r="C731" s="493" t="s">
        <v>1281</v>
      </c>
      <c r="D731" s="504"/>
      <c r="E731" s="147">
        <v>0</v>
      </c>
      <c r="F731" s="115">
        <v>1200</v>
      </c>
      <c r="G731" s="94">
        <f t="shared" si="66"/>
        <v>0</v>
      </c>
      <c r="H731" s="495" t="s">
        <v>703</v>
      </c>
      <c r="I731" s="95" t="s">
        <v>337</v>
      </c>
      <c r="J731" s="95" t="str">
        <f>VLOOKUP(I731,[2]Presupuesto!$B$11:$C$566,2,0)</f>
        <v>VIATICOS NACIONALES</v>
      </c>
      <c r="K731" s="95" t="s">
        <v>63</v>
      </c>
      <c r="L731" s="95" t="s">
        <v>725</v>
      </c>
    </row>
    <row r="732" spans="3:12" s="426" customFormat="1" x14ac:dyDescent="0.25">
      <c r="C732" s="493" t="s">
        <v>1960</v>
      </c>
      <c r="D732" s="504"/>
      <c r="E732" s="189">
        <v>0</v>
      </c>
      <c r="F732" s="97">
        <v>1500</v>
      </c>
      <c r="G732" s="94">
        <f t="shared" si="66"/>
        <v>0</v>
      </c>
      <c r="H732" s="495" t="s">
        <v>703</v>
      </c>
      <c r="I732" s="95" t="s">
        <v>413</v>
      </c>
      <c r="J732" s="95" t="str">
        <f>VLOOKUP(I732,[2]Presupuesto!$B$11:$C$566,2,0)</f>
        <v>GASOLINA</v>
      </c>
      <c r="K732" s="95" t="s">
        <v>63</v>
      </c>
      <c r="L732" s="95" t="s">
        <v>725</v>
      </c>
    </row>
    <row r="733" spans="3:12" s="426" customFormat="1" x14ac:dyDescent="0.25">
      <c r="C733" s="493" t="s">
        <v>1937</v>
      </c>
      <c r="D733" s="504"/>
      <c r="E733" s="189"/>
      <c r="F733" s="97">
        <v>3</v>
      </c>
      <c r="G733" s="94">
        <f t="shared" ref="G733:G735" si="67">E733*F733</f>
        <v>0</v>
      </c>
      <c r="H733" s="495" t="s">
        <v>703</v>
      </c>
      <c r="I733" s="95" t="s">
        <v>451</v>
      </c>
      <c r="J733" s="95" t="str">
        <f>VLOOKUP(I733,[2]Presupuesto!$B$11:$C$566,2,0)</f>
        <v>UTILES DE ESCRITORIO, OFICINA Y ENSE¥ANZA</v>
      </c>
      <c r="K733" s="95" t="s">
        <v>63</v>
      </c>
      <c r="L733" s="95" t="s">
        <v>724</v>
      </c>
    </row>
    <row r="734" spans="3:12" s="426" customFormat="1" x14ac:dyDescent="0.25">
      <c r="C734" s="493" t="s">
        <v>1971</v>
      </c>
      <c r="D734" s="504"/>
      <c r="E734" s="189"/>
      <c r="F734" s="97">
        <v>50</v>
      </c>
      <c r="G734" s="94">
        <f t="shared" si="67"/>
        <v>0</v>
      </c>
      <c r="H734" s="495" t="s">
        <v>703</v>
      </c>
      <c r="I734" s="95" t="s">
        <v>307</v>
      </c>
      <c r="J734" s="95" t="str">
        <f>VLOOKUP(I734,[2]Presupuesto!$B$11:$C$566,2,0)</f>
        <v>SERVICIOS DE IMPRENTA PUBLIC.Y REPRODUCCION</v>
      </c>
      <c r="K734" s="95" t="s">
        <v>63</v>
      </c>
      <c r="L734" s="95" t="s">
        <v>724</v>
      </c>
    </row>
    <row r="735" spans="3:12" s="426" customFormat="1" ht="30" x14ac:dyDescent="0.25">
      <c r="C735" s="507" t="s">
        <v>1899</v>
      </c>
      <c r="D735" s="504"/>
      <c r="E735" s="199"/>
      <c r="F735" s="116">
        <v>1300</v>
      </c>
      <c r="G735" s="94">
        <f t="shared" si="67"/>
        <v>0</v>
      </c>
      <c r="H735" s="495" t="s">
        <v>703</v>
      </c>
      <c r="I735" s="95" t="s">
        <v>268</v>
      </c>
      <c r="J735" s="95" t="str">
        <f>VLOOKUP(I735,[2]Presupuesto!$B$11:$C$566,2,0)</f>
        <v>OTROS ALQUILERES</v>
      </c>
      <c r="K735" s="95" t="s">
        <v>63</v>
      </c>
      <c r="L735" s="95" t="s">
        <v>724</v>
      </c>
    </row>
    <row r="736" spans="3:12" s="426" customFormat="1" ht="15.75" thickBot="1" x14ac:dyDescent="0.3">
      <c r="C736" s="203" t="s">
        <v>1275</v>
      </c>
      <c r="D736" s="204">
        <v>0</v>
      </c>
      <c r="E736" s="308">
        <v>0</v>
      </c>
      <c r="F736" s="101">
        <f>HLOOKUP(C736,$AH$2:$BU$3,2,0)</f>
        <v>1150</v>
      </c>
      <c r="G736" s="102">
        <f>D736*E736*F736</f>
        <v>0</v>
      </c>
      <c r="H736" s="501"/>
      <c r="I736" s="309" t="s">
        <v>335</v>
      </c>
      <c r="J736" s="103" t="str">
        <f>VLOOKUP(I736,Presupuesto!$B$11:$C$566,2,0)</f>
        <v>VIATICOS (26200-00)</v>
      </c>
      <c r="K736" s="310" t="str">
        <f t="shared" ref="K736" si="68">$K$389</f>
        <v>Gestión del Conocimiento</v>
      </c>
      <c r="L736" s="310" t="s">
        <v>720</v>
      </c>
    </row>
    <row r="737" spans="3:12" s="426" customFormat="1" ht="15.75" thickBot="1" x14ac:dyDescent="0.3">
      <c r="H737" s="497"/>
    </row>
    <row r="738" spans="3:12" s="426" customFormat="1" ht="15.75" thickBot="1" x14ac:dyDescent="0.3">
      <c r="C738" s="29" t="s">
        <v>1308</v>
      </c>
      <c r="D738" s="30">
        <f>SUM(G745:G762)</f>
        <v>1214</v>
      </c>
      <c r="E738" s="91"/>
      <c r="F738" s="91"/>
      <c r="G738" s="91"/>
      <c r="H738" s="499"/>
      <c r="I738" s="75"/>
      <c r="J738" s="75"/>
      <c r="K738" s="109"/>
    </row>
    <row r="739" spans="3:12" s="426" customFormat="1" x14ac:dyDescent="0.25">
      <c r="C739" s="69"/>
      <c r="D739" s="31"/>
      <c r="E739" s="91"/>
      <c r="F739" s="91"/>
      <c r="G739" s="91"/>
      <c r="H739" s="499"/>
      <c r="I739" s="75"/>
      <c r="J739" s="75"/>
      <c r="K739" s="109"/>
    </row>
    <row r="740" spans="3:12" s="426" customFormat="1" x14ac:dyDescent="0.25">
      <c r="C740" s="69"/>
      <c r="D740" s="31"/>
      <c r="E740" s="91"/>
      <c r="F740" s="91"/>
      <c r="G740" s="91"/>
      <c r="H740" s="499"/>
      <c r="I740" s="75"/>
      <c r="J740" s="75"/>
      <c r="K740" s="109"/>
    </row>
    <row r="741" spans="3:12" s="426" customFormat="1" ht="15.75" x14ac:dyDescent="0.25">
      <c r="C741" s="190" t="s">
        <v>1309</v>
      </c>
      <c r="D741" s="341" t="s">
        <v>1808</v>
      </c>
      <c r="E741" s="91"/>
      <c r="F741" s="91"/>
      <c r="G741" s="91"/>
      <c r="H741" s="499"/>
      <c r="I741" s="75"/>
      <c r="J741" s="75"/>
      <c r="K741" s="109"/>
    </row>
    <row r="742" spans="3:12" s="426" customFormat="1" ht="18.75" x14ac:dyDescent="0.25">
      <c r="C742" s="197" t="str">
        <f>IFERROR(VLOOKUP(D741,'1. Desarrollo e Innov. Curricu.'!$F:$G,2,FALSE),IFERROR(VLOOKUP(D741,'2. Investigación Científica'!$F:$G,2,FALSE),IFERROR(VLOOKUP(D741,'3. Vinculación Univ. Sociedad'!$F:$G,2,FALSE),IFERROR(VLOOKUP(D741,'4. Docencia y Profesorado Univ.'!$F:$G,2,FALSE),IFERROR(VLOOKUP(D741,'5. Estudiantes y Graduados'!$F:$G,2,FALSE),IFERROR(VLOOKUP(D741,'11. Gestion Administrativa'!$F:$G,2,FALSE),IFERROR(VLOOKUP(D741,'13. Gestión Académica'!$F:$G,2,FALSE),IFERROR(VLOOKUP(D741,'9. Asegura. de la Calid. y M'!$F:$G,2,FALSE),IFERROR(VLOOKUP(D741,'6. Gestión del Conocimiento'!$F:$G,2,FALSE),IFERROR(VLOOKUP(D741,'15. Gobernabilidad y Proceso...'!$F:$G,2,FALSE),IFERROR(VLOOKUP(D741,'12. Gestión del Talento Humano'!$F:$G,2,FALSE),IFERROR(VLOOKUP(D741,'14. Internacional... de la E.S.'!$F:$G,2,FALSE),IFERROR(VLOOKUP(D741,'10. Posgrado'!$F:$G,2,FALSE),IFERROR(VLOOKUP(D741,'17. Gestión TIC'!$F:$G,2,FALSE),IFERROR(VLOOKUP(D741,'16. Desa. del Sistema Educ.Sup.'!$F:$G,2,FALSE),IFERROR(VLOOKUP(D741,'8. Cultura de Inno. Insti...'!$F:$G,2,FALSE),VLOOKUP(D741,'7. Lo Esencial de la Reforma U.'!$F:$G,2,0)))))))))))))))))</f>
        <v>Desarrollo de talleres para la investigación y formación de las ciencias sociales</v>
      </c>
      <c r="D742" s="31"/>
      <c r="E742" s="91"/>
      <c r="F742" s="91"/>
      <c r="G742" s="91"/>
      <c r="H742" s="499"/>
      <c r="I742" s="75"/>
      <c r="J742" s="75"/>
      <c r="K742" s="109"/>
    </row>
    <row r="743" spans="3:12" s="426" customFormat="1" ht="15.75" thickBot="1" x14ac:dyDescent="0.3">
      <c r="C743" s="69"/>
      <c r="D743" s="31"/>
      <c r="E743" s="91"/>
      <c r="F743" s="91"/>
      <c r="G743" s="91"/>
      <c r="H743" s="499"/>
      <c r="I743" s="75"/>
      <c r="J743" s="75"/>
      <c r="K743" s="109"/>
    </row>
    <row r="744" spans="3:12" s="426" customFormat="1" ht="30.75" thickBot="1" x14ac:dyDescent="0.3">
      <c r="C744" s="122" t="s">
        <v>1310</v>
      </c>
      <c r="D744" s="125" t="s">
        <v>1311</v>
      </c>
      <c r="E744" s="124" t="s">
        <v>99</v>
      </c>
      <c r="F744" s="124" t="s">
        <v>1312</v>
      </c>
      <c r="G744" s="123" t="s">
        <v>1313</v>
      </c>
      <c r="H744" s="129" t="s">
        <v>1314</v>
      </c>
      <c r="I744" s="124" t="s">
        <v>1315</v>
      </c>
      <c r="J744" s="124" t="s">
        <v>711</v>
      </c>
      <c r="K744" s="124" t="s">
        <v>1316</v>
      </c>
      <c r="L744" s="124" t="s">
        <v>1317</v>
      </c>
    </row>
    <row r="745" spans="3:12" s="426" customFormat="1" ht="45" x14ac:dyDescent="0.25">
      <c r="C745" s="492" t="s">
        <v>1890</v>
      </c>
      <c r="D745" s="503">
        <v>25</v>
      </c>
      <c r="E745" s="305">
        <v>25</v>
      </c>
      <c r="F745" s="112">
        <v>35</v>
      </c>
      <c r="G745" s="306">
        <f t="shared" ref="G745:G758" si="69">E745*F745</f>
        <v>875</v>
      </c>
      <c r="H745" s="495" t="s">
        <v>712</v>
      </c>
      <c r="I745" s="113" t="s">
        <v>361</v>
      </c>
      <c r="J745" s="113" t="str">
        <f>VLOOKUP(I745,[2]Presupuesto!$B$11:$C$566,2,0)</f>
        <v>ALIMENTOS B EBIDAS PARA PERSONAS</v>
      </c>
      <c r="K745" s="307" t="s">
        <v>63</v>
      </c>
      <c r="L745" s="113" t="s">
        <v>727</v>
      </c>
    </row>
    <row r="746" spans="3:12" s="426" customFormat="1" ht="45" x14ac:dyDescent="0.25">
      <c r="C746" s="493" t="s">
        <v>1954</v>
      </c>
      <c r="D746" s="504"/>
      <c r="E746" s="189">
        <v>3</v>
      </c>
      <c r="F746" s="97">
        <v>25</v>
      </c>
      <c r="G746" s="94">
        <f t="shared" si="69"/>
        <v>75</v>
      </c>
      <c r="H746" s="495" t="s">
        <v>712</v>
      </c>
      <c r="I746" s="95" t="s">
        <v>454</v>
      </c>
      <c r="J746" s="95" t="str">
        <f>VLOOKUP(I746,[2]Presupuesto!$B$11:$C$566,2,0)</f>
        <v>UTENCILIOS DE COCINA Y COMEDOR</v>
      </c>
      <c r="K746" s="95" t="s">
        <v>63</v>
      </c>
      <c r="L746" s="95" t="s">
        <v>727</v>
      </c>
    </row>
    <row r="747" spans="3:12" s="426" customFormat="1" ht="45" x14ac:dyDescent="0.25">
      <c r="C747" s="493" t="s">
        <v>1892</v>
      </c>
      <c r="D747" s="504"/>
      <c r="E747" s="189">
        <v>5</v>
      </c>
      <c r="F747" s="97">
        <v>1</v>
      </c>
      <c r="G747" s="94">
        <f t="shared" si="69"/>
        <v>5</v>
      </c>
      <c r="H747" s="495" t="s">
        <v>712</v>
      </c>
      <c r="I747" s="95" t="s">
        <v>420</v>
      </c>
      <c r="J747" s="95" t="str">
        <f>VLOOKUP(I747,[2]Presupuesto!$B$11:$C$566,2,0)</f>
        <v>PRODUCTOS DE MATERIAL PLASTICO.</v>
      </c>
      <c r="K747" s="95" t="s">
        <v>63</v>
      </c>
      <c r="L747" s="95" t="s">
        <v>727</v>
      </c>
    </row>
    <row r="748" spans="3:12" s="426" customFormat="1" ht="45" x14ac:dyDescent="0.25">
      <c r="C748" s="493" t="s">
        <v>1961</v>
      </c>
      <c r="D748" s="504"/>
      <c r="E748" s="189">
        <v>0</v>
      </c>
      <c r="F748" s="97">
        <f>(30*11)+(30*2.11)+(20*25)+(3*25*1)</f>
        <v>968.3</v>
      </c>
      <c r="G748" s="94">
        <f t="shared" si="69"/>
        <v>0</v>
      </c>
      <c r="H748" s="495" t="s">
        <v>712</v>
      </c>
      <c r="I748" s="95" t="s">
        <v>382</v>
      </c>
      <c r="J748" s="95" t="str">
        <f>VLOOKUP(I748,[2]Presupuesto!$B$11:$C$566,2,0)</f>
        <v>PRODUCTOS DE ARTES GRAFICAS</v>
      </c>
      <c r="K748" s="95" t="s">
        <v>63</v>
      </c>
      <c r="L748" s="95" t="s">
        <v>727</v>
      </c>
    </row>
    <row r="749" spans="3:12" s="426" customFormat="1" ht="45" x14ac:dyDescent="0.25">
      <c r="C749" s="493" t="s">
        <v>1894</v>
      </c>
      <c r="D749" s="504"/>
      <c r="E749" s="189">
        <v>0</v>
      </c>
      <c r="F749" s="97">
        <v>9</v>
      </c>
      <c r="G749" s="94">
        <f t="shared" si="69"/>
        <v>0</v>
      </c>
      <c r="H749" s="495" t="s">
        <v>712</v>
      </c>
      <c r="I749" s="95" t="s">
        <v>307</v>
      </c>
      <c r="J749" s="95" t="str">
        <f>VLOOKUP(I749,[2]Presupuesto!$B$11:$C$566,2,0)</f>
        <v>SERVICIOS DE IMPRENTA PUBLIC.Y REPRODUCCION</v>
      </c>
      <c r="K749" s="95" t="s">
        <v>63</v>
      </c>
      <c r="L749" s="95" t="s">
        <v>727</v>
      </c>
    </row>
    <row r="750" spans="3:12" s="426" customFormat="1" ht="45" x14ac:dyDescent="0.25">
      <c r="C750" s="493" t="s">
        <v>1956</v>
      </c>
      <c r="D750" s="504"/>
      <c r="E750" s="189">
        <v>1</v>
      </c>
      <c r="F750" s="97">
        <f>(4*5)+(25*1.2)</f>
        <v>50</v>
      </c>
      <c r="G750" s="94">
        <f t="shared" si="69"/>
        <v>50</v>
      </c>
      <c r="H750" s="495" t="s">
        <v>712</v>
      </c>
      <c r="I750" s="95" t="s">
        <v>384</v>
      </c>
      <c r="J750" s="95" t="str">
        <f>VLOOKUP(I750,[2]Presupuesto!$B$11:$C$566,2,0)</f>
        <v>PRODUCTOS PAPEL Y CARTON</v>
      </c>
      <c r="K750" s="95" t="s">
        <v>63</v>
      </c>
      <c r="L750" s="95" t="s">
        <v>727</v>
      </c>
    </row>
    <row r="751" spans="3:12" s="426" customFormat="1" ht="45" x14ac:dyDescent="0.25">
      <c r="C751" s="493" t="s">
        <v>1896</v>
      </c>
      <c r="D751" s="504"/>
      <c r="E751" s="189">
        <v>1</v>
      </c>
      <c r="F751" s="97">
        <v>200</v>
      </c>
      <c r="G751" s="94">
        <f t="shared" si="69"/>
        <v>200</v>
      </c>
      <c r="H751" s="495" t="s">
        <v>712</v>
      </c>
      <c r="I751" s="95" t="s">
        <v>451</v>
      </c>
      <c r="J751" s="95" t="str">
        <f>VLOOKUP(I751,[2]Presupuesto!$B$11:$C$566,2,0)</f>
        <v>UTILES DE ESCRITORIO, OFICINA Y ENSE¥ANZA</v>
      </c>
      <c r="K751" s="95" t="s">
        <v>63</v>
      </c>
      <c r="L751" s="95" t="s">
        <v>727</v>
      </c>
    </row>
    <row r="752" spans="3:12" s="426" customFormat="1" ht="45" x14ac:dyDescent="0.25">
      <c r="C752" s="493" t="s">
        <v>1897</v>
      </c>
      <c r="D752" s="504"/>
      <c r="E752" s="189">
        <v>0</v>
      </c>
      <c r="F752" s="97">
        <v>3</v>
      </c>
      <c r="G752" s="94">
        <f t="shared" si="69"/>
        <v>0</v>
      </c>
      <c r="H752" s="495" t="s">
        <v>712</v>
      </c>
      <c r="I752" s="95" t="s">
        <v>458</v>
      </c>
      <c r="J752" s="95" t="str">
        <f>VLOOKUP(I752,[2]Presupuesto!$B$11:$C$566,2,0)</f>
        <v>OTROS RESPUESTOS Y ACCESORIOS MENORES</v>
      </c>
      <c r="K752" s="95" t="s">
        <v>63</v>
      </c>
      <c r="L752" s="95" t="s">
        <v>727</v>
      </c>
    </row>
    <row r="753" spans="3:12" s="426" customFormat="1" ht="45" x14ac:dyDescent="0.25">
      <c r="C753" s="493" t="s">
        <v>1898</v>
      </c>
      <c r="D753" s="504"/>
      <c r="E753" s="189">
        <v>3</v>
      </c>
      <c r="F753" s="97">
        <v>3</v>
      </c>
      <c r="G753" s="94">
        <f t="shared" si="69"/>
        <v>9</v>
      </c>
      <c r="H753" s="495" t="s">
        <v>712</v>
      </c>
      <c r="I753" s="95" t="s">
        <v>380</v>
      </c>
      <c r="J753" s="95" t="str">
        <f>VLOOKUP(I753,[2]Presupuesto!$B$11:$C$566,2,0)</f>
        <v>PAPEL DE ESCRITORIO</v>
      </c>
      <c r="K753" s="95" t="s">
        <v>63</v>
      </c>
      <c r="L753" s="95" t="s">
        <v>727</v>
      </c>
    </row>
    <row r="754" spans="3:12" s="426" customFormat="1" ht="45" x14ac:dyDescent="0.25">
      <c r="C754" s="493" t="s">
        <v>1899</v>
      </c>
      <c r="D754" s="504"/>
      <c r="E754" s="189">
        <v>0</v>
      </c>
      <c r="F754" s="97">
        <v>1625</v>
      </c>
      <c r="G754" s="94">
        <f t="shared" si="69"/>
        <v>0</v>
      </c>
      <c r="H754" s="495" t="s">
        <v>712</v>
      </c>
      <c r="I754" s="95" t="s">
        <v>268</v>
      </c>
      <c r="J754" s="95" t="str">
        <f>VLOOKUP(I754,[2]Presupuesto!$B$11:$C$566,2,0)</f>
        <v>OTROS ALQUILERES</v>
      </c>
      <c r="K754" s="95" t="s">
        <v>63</v>
      </c>
      <c r="L754" s="95" t="s">
        <v>727</v>
      </c>
    </row>
    <row r="755" spans="3:12" s="426" customFormat="1" x14ac:dyDescent="0.25">
      <c r="C755" s="493" t="s">
        <v>1269</v>
      </c>
      <c r="D755" s="504"/>
      <c r="E755" s="189">
        <v>0</v>
      </c>
      <c r="F755" s="97">
        <v>2250</v>
      </c>
      <c r="G755" s="94">
        <f t="shared" si="69"/>
        <v>0</v>
      </c>
      <c r="H755" s="495" t="s">
        <v>703</v>
      </c>
      <c r="I755" s="95" t="s">
        <v>337</v>
      </c>
      <c r="J755" s="95" t="str">
        <f>VLOOKUP(I755,[2]Presupuesto!$B$11:$C$566,2,0)</f>
        <v>VIATICOS NACIONALES</v>
      </c>
      <c r="K755" s="95" t="s">
        <v>63</v>
      </c>
      <c r="L755" s="95" t="s">
        <v>727</v>
      </c>
    </row>
    <row r="756" spans="3:12" s="426" customFormat="1" x14ac:dyDescent="0.25">
      <c r="C756" s="493" t="s">
        <v>1273</v>
      </c>
      <c r="D756" s="504"/>
      <c r="E756" s="147">
        <v>0</v>
      </c>
      <c r="F756" s="115">
        <v>2000</v>
      </c>
      <c r="G756" s="94">
        <f t="shared" si="69"/>
        <v>0</v>
      </c>
      <c r="H756" s="495" t="s">
        <v>703</v>
      </c>
      <c r="I756" s="300" t="s">
        <v>337</v>
      </c>
      <c r="J756" s="95" t="str">
        <f>VLOOKUP(I756,[2]Presupuesto!$B$11:$C$566,2,0)</f>
        <v>VIATICOS NACIONALES</v>
      </c>
      <c r="K756" s="95" t="s">
        <v>63</v>
      </c>
      <c r="L756" s="95" t="s">
        <v>727</v>
      </c>
    </row>
    <row r="757" spans="3:12" s="426" customFormat="1" x14ac:dyDescent="0.25">
      <c r="C757" s="493" t="s">
        <v>1281</v>
      </c>
      <c r="D757" s="504"/>
      <c r="E757" s="147">
        <v>0</v>
      </c>
      <c r="F757" s="115">
        <v>1200</v>
      </c>
      <c r="G757" s="94">
        <f t="shared" si="69"/>
        <v>0</v>
      </c>
      <c r="H757" s="495" t="s">
        <v>703</v>
      </c>
      <c r="I757" s="95" t="s">
        <v>337</v>
      </c>
      <c r="J757" s="95" t="str">
        <f>VLOOKUP(I757,[2]Presupuesto!$B$11:$C$566,2,0)</f>
        <v>VIATICOS NACIONALES</v>
      </c>
      <c r="K757" s="95" t="s">
        <v>63</v>
      </c>
      <c r="L757" s="95" t="s">
        <v>727</v>
      </c>
    </row>
    <row r="758" spans="3:12" s="426" customFormat="1" x14ac:dyDescent="0.25">
      <c r="C758" s="96" t="s">
        <v>1960</v>
      </c>
      <c r="D758" s="504"/>
      <c r="E758" s="189">
        <v>0</v>
      </c>
      <c r="F758" s="97">
        <v>1500</v>
      </c>
      <c r="G758" s="94">
        <f t="shared" si="69"/>
        <v>0</v>
      </c>
      <c r="H758" s="495" t="s">
        <v>703</v>
      </c>
      <c r="I758" s="95" t="s">
        <v>413</v>
      </c>
      <c r="J758" s="95" t="str">
        <f>VLOOKUP(I758,[2]Presupuesto!$B$11:$C$566,2,0)</f>
        <v>GASOLINA</v>
      </c>
      <c r="K758" s="95" t="s">
        <v>63</v>
      </c>
      <c r="L758" s="95" t="s">
        <v>727</v>
      </c>
    </row>
    <row r="759" spans="3:12" s="426" customFormat="1" x14ac:dyDescent="0.25">
      <c r="C759" s="96" t="s">
        <v>1937</v>
      </c>
      <c r="D759" s="504"/>
      <c r="E759" s="189"/>
      <c r="F759" s="97">
        <v>3</v>
      </c>
      <c r="G759" s="94">
        <f t="shared" ref="G759:G761" si="70">E759*F759</f>
        <v>0</v>
      </c>
      <c r="H759" s="495" t="s">
        <v>703</v>
      </c>
      <c r="I759" s="95" t="s">
        <v>451</v>
      </c>
      <c r="J759" s="95" t="str">
        <f>VLOOKUP(I759,[2]Presupuesto!$B$11:$C$566,2,0)</f>
        <v>UTILES DE ESCRITORIO, OFICINA Y ENSE¥ANZA</v>
      </c>
      <c r="K759" s="95" t="s">
        <v>63</v>
      </c>
      <c r="L759" s="95" t="s">
        <v>724</v>
      </c>
    </row>
    <row r="760" spans="3:12" s="426" customFormat="1" x14ac:dyDescent="0.25">
      <c r="C760" s="96" t="s">
        <v>1971</v>
      </c>
      <c r="D760" s="504"/>
      <c r="E760" s="189"/>
      <c r="F760" s="97">
        <v>50</v>
      </c>
      <c r="G760" s="94">
        <f t="shared" si="70"/>
        <v>0</v>
      </c>
      <c r="H760" s="495" t="s">
        <v>703</v>
      </c>
      <c r="I760" s="95" t="s">
        <v>307</v>
      </c>
      <c r="J760" s="95" t="str">
        <f>VLOOKUP(I760,[2]Presupuesto!$B$11:$C$566,2,0)</f>
        <v>SERVICIOS DE IMPRENTA PUBLIC.Y REPRODUCCION</v>
      </c>
      <c r="K760" s="95" t="s">
        <v>63</v>
      </c>
      <c r="L760" s="95" t="s">
        <v>724</v>
      </c>
    </row>
    <row r="761" spans="3:12" s="426" customFormat="1" ht="30" x14ac:dyDescent="0.25">
      <c r="C761" s="507" t="s">
        <v>1899</v>
      </c>
      <c r="D761" s="504"/>
      <c r="E761" s="199"/>
      <c r="F761" s="116">
        <v>1300</v>
      </c>
      <c r="G761" s="94">
        <f t="shared" si="70"/>
        <v>0</v>
      </c>
      <c r="H761" s="495" t="s">
        <v>703</v>
      </c>
      <c r="I761" s="95" t="s">
        <v>268</v>
      </c>
      <c r="J761" s="95" t="str">
        <f>VLOOKUP(I761,[2]Presupuesto!$B$11:$C$566,2,0)</f>
        <v>OTROS ALQUILERES</v>
      </c>
      <c r="K761" s="95" t="s">
        <v>63</v>
      </c>
      <c r="L761" s="95" t="s">
        <v>724</v>
      </c>
    </row>
    <row r="762" spans="3:12" s="426" customFormat="1" ht="15.75" thickBot="1" x14ac:dyDescent="0.3">
      <c r="C762" s="203" t="s">
        <v>1275</v>
      </c>
      <c r="D762" s="204">
        <v>0</v>
      </c>
      <c r="E762" s="308">
        <v>0</v>
      </c>
      <c r="F762" s="101">
        <f>HLOOKUP(C762,$AH$2:$BU$3,2,0)</f>
        <v>1150</v>
      </c>
      <c r="G762" s="102">
        <f>D762*E762*F762</f>
        <v>0</v>
      </c>
      <c r="H762" s="501"/>
      <c r="I762" s="309" t="s">
        <v>335</v>
      </c>
      <c r="J762" s="103" t="str">
        <f>VLOOKUP(I762,Presupuesto!$B$11:$C$566,2,0)</f>
        <v>VIATICOS (26200-00)</v>
      </c>
      <c r="K762" s="310" t="str">
        <f t="shared" ref="K762" si="71">$K$389</f>
        <v>Gestión del Conocimiento</v>
      </c>
      <c r="L762" s="310" t="s">
        <v>720</v>
      </c>
    </row>
    <row r="763" spans="3:12" s="426" customFormat="1" ht="15.75" thickBot="1" x14ac:dyDescent="0.3">
      <c r="H763" s="497"/>
    </row>
    <row r="764" spans="3:12" s="426" customFormat="1" ht="15.75" thickBot="1" x14ac:dyDescent="0.3">
      <c r="C764" s="29" t="s">
        <v>1308</v>
      </c>
      <c r="D764" s="30">
        <f>SUM(G771:G788)</f>
        <v>2179.3000000000002</v>
      </c>
      <c r="E764" s="91"/>
      <c r="F764" s="91"/>
      <c r="G764" s="91"/>
      <c r="H764" s="499"/>
      <c r="I764" s="75"/>
      <c r="J764" s="75"/>
      <c r="K764" s="109"/>
    </row>
    <row r="765" spans="3:12" s="426" customFormat="1" x14ac:dyDescent="0.25">
      <c r="C765" s="69"/>
      <c r="D765" s="31"/>
      <c r="E765" s="91"/>
      <c r="F765" s="91"/>
      <c r="G765" s="91"/>
      <c r="H765" s="499"/>
      <c r="I765" s="75"/>
      <c r="J765" s="75"/>
      <c r="K765" s="109"/>
    </row>
    <row r="766" spans="3:12" s="426" customFormat="1" x14ac:dyDescent="0.25">
      <c r="C766" s="69"/>
      <c r="D766" s="31"/>
      <c r="E766" s="91"/>
      <c r="F766" s="91"/>
      <c r="G766" s="91"/>
      <c r="H766" s="499"/>
      <c r="I766" s="75"/>
      <c r="J766" s="75"/>
      <c r="K766" s="109"/>
    </row>
    <row r="767" spans="3:12" s="426" customFormat="1" ht="15.75" x14ac:dyDescent="0.25">
      <c r="C767" s="190" t="s">
        <v>1309</v>
      </c>
      <c r="D767" s="341" t="s">
        <v>1808</v>
      </c>
      <c r="E767" s="91"/>
      <c r="F767" s="91"/>
      <c r="G767" s="91"/>
      <c r="H767" s="499"/>
      <c r="I767" s="75"/>
      <c r="J767" s="75"/>
      <c r="K767" s="109"/>
    </row>
    <row r="768" spans="3:12" s="426" customFormat="1" ht="18.75" x14ac:dyDescent="0.25">
      <c r="C768" s="197" t="str">
        <f>IFERROR(VLOOKUP(D767,'1. Desarrollo e Innov. Curricu.'!$F:$G,2,FALSE),IFERROR(VLOOKUP(D767,'2. Investigación Científica'!$F:$G,2,FALSE),IFERROR(VLOOKUP(D767,'3. Vinculación Univ. Sociedad'!$F:$G,2,FALSE),IFERROR(VLOOKUP(D767,'4. Docencia y Profesorado Univ.'!$F:$G,2,FALSE),IFERROR(VLOOKUP(D767,'5. Estudiantes y Graduados'!$F:$G,2,FALSE),IFERROR(VLOOKUP(D767,'11. Gestion Administrativa'!$F:$G,2,FALSE),IFERROR(VLOOKUP(D767,'13. Gestión Académica'!$F:$G,2,FALSE),IFERROR(VLOOKUP(D767,'9. Asegura. de la Calid. y M'!$F:$G,2,FALSE),IFERROR(VLOOKUP(D767,'6. Gestión del Conocimiento'!$F:$G,2,FALSE),IFERROR(VLOOKUP(D767,'15. Gobernabilidad y Proceso...'!$F:$G,2,FALSE),IFERROR(VLOOKUP(D767,'12. Gestión del Talento Humano'!$F:$G,2,FALSE),IFERROR(VLOOKUP(D767,'14. Internacional... de la E.S.'!$F:$G,2,FALSE),IFERROR(VLOOKUP(D767,'10. Posgrado'!$F:$G,2,FALSE),IFERROR(VLOOKUP(D767,'17. Gestión TIC'!$F:$G,2,FALSE),IFERROR(VLOOKUP(D767,'16. Desa. del Sistema Educ.Sup.'!$F:$G,2,FALSE),IFERROR(VLOOKUP(D767,'8. Cultura de Inno. Insti...'!$F:$G,2,FALSE),VLOOKUP(D767,'7. Lo Esencial de la Reforma U.'!$F:$G,2,0)))))))))))))))))</f>
        <v>Desarrollo de talleres para la investigación y formación de las ciencias sociales</v>
      </c>
      <c r="D768" s="31"/>
      <c r="E768" s="91"/>
      <c r="F768" s="91"/>
      <c r="G768" s="91"/>
      <c r="H768" s="499"/>
      <c r="I768" s="75"/>
      <c r="J768" s="75"/>
      <c r="K768" s="109"/>
    </row>
    <row r="769" spans="3:12" s="426" customFormat="1" ht="15.75" thickBot="1" x14ac:dyDescent="0.3">
      <c r="C769" s="69"/>
      <c r="D769" s="31"/>
      <c r="E769" s="91"/>
      <c r="F769" s="91"/>
      <c r="G769" s="91"/>
      <c r="H769" s="499"/>
      <c r="I769" s="75"/>
      <c r="J769" s="75"/>
      <c r="K769" s="109"/>
    </row>
    <row r="770" spans="3:12" s="426" customFormat="1" ht="30.75" thickBot="1" x14ac:dyDescent="0.3">
      <c r="C770" s="122" t="s">
        <v>1310</v>
      </c>
      <c r="D770" s="125" t="s">
        <v>1311</v>
      </c>
      <c r="E770" s="124" t="s">
        <v>99</v>
      </c>
      <c r="F770" s="124" t="s">
        <v>1312</v>
      </c>
      <c r="G770" s="123" t="s">
        <v>1313</v>
      </c>
      <c r="H770" s="129" t="s">
        <v>1314</v>
      </c>
      <c r="I770" s="124" t="s">
        <v>1315</v>
      </c>
      <c r="J770" s="124" t="s">
        <v>711</v>
      </c>
      <c r="K770" s="124" t="s">
        <v>1316</v>
      </c>
      <c r="L770" s="124" t="s">
        <v>1317</v>
      </c>
    </row>
    <row r="771" spans="3:12" s="426" customFormat="1" ht="45" x14ac:dyDescent="0.25">
      <c r="C771" s="492" t="s">
        <v>1890</v>
      </c>
      <c r="D771" s="503">
        <v>25</v>
      </c>
      <c r="E771" s="305">
        <v>25</v>
      </c>
      <c r="F771" s="112">
        <v>35</v>
      </c>
      <c r="G771" s="306">
        <f t="shared" ref="G771:G784" si="72">E771*F771</f>
        <v>875</v>
      </c>
      <c r="H771" s="495" t="s">
        <v>712</v>
      </c>
      <c r="I771" s="113" t="s">
        <v>361</v>
      </c>
      <c r="J771" s="113" t="str">
        <f>VLOOKUP(I771,[2]Presupuesto!$B$11:$C$566,2,0)</f>
        <v>ALIMENTOS B EBIDAS PARA PERSONAS</v>
      </c>
      <c r="K771" s="307" t="s">
        <v>63</v>
      </c>
      <c r="L771" s="113" t="s">
        <v>728</v>
      </c>
    </row>
    <row r="772" spans="3:12" s="426" customFormat="1" ht="45" x14ac:dyDescent="0.25">
      <c r="C772" s="493" t="s">
        <v>1954</v>
      </c>
      <c r="D772" s="504"/>
      <c r="E772" s="189">
        <v>3</v>
      </c>
      <c r="F772" s="97">
        <v>25</v>
      </c>
      <c r="G772" s="94">
        <f t="shared" si="72"/>
        <v>75</v>
      </c>
      <c r="H772" s="495" t="s">
        <v>712</v>
      </c>
      <c r="I772" s="95" t="s">
        <v>454</v>
      </c>
      <c r="J772" s="95" t="str">
        <f>VLOOKUP(I772,[2]Presupuesto!$B$11:$C$566,2,0)</f>
        <v>UTENCILIOS DE COCINA Y COMEDOR</v>
      </c>
      <c r="K772" s="95" t="s">
        <v>63</v>
      </c>
      <c r="L772" s="95" t="s">
        <v>728</v>
      </c>
    </row>
    <row r="773" spans="3:12" s="426" customFormat="1" ht="45" x14ac:dyDescent="0.25">
      <c r="C773" s="493" t="s">
        <v>1892</v>
      </c>
      <c r="D773" s="504"/>
      <c r="E773" s="189">
        <v>5</v>
      </c>
      <c r="F773" s="97">
        <v>1</v>
      </c>
      <c r="G773" s="94">
        <f t="shared" si="72"/>
        <v>5</v>
      </c>
      <c r="H773" s="495" t="s">
        <v>712</v>
      </c>
      <c r="I773" s="95" t="s">
        <v>420</v>
      </c>
      <c r="J773" s="95" t="str">
        <f>VLOOKUP(I773,[2]Presupuesto!$B$11:$C$566,2,0)</f>
        <v>PRODUCTOS DE MATERIAL PLASTICO.</v>
      </c>
      <c r="K773" s="95" t="s">
        <v>63</v>
      </c>
      <c r="L773" s="95" t="s">
        <v>728</v>
      </c>
    </row>
    <row r="774" spans="3:12" s="426" customFormat="1" ht="45" x14ac:dyDescent="0.25">
      <c r="C774" s="493" t="s">
        <v>1961</v>
      </c>
      <c r="D774" s="504"/>
      <c r="E774" s="189">
        <v>1</v>
      </c>
      <c r="F774" s="97">
        <f>(30*11)+(30*2.11)+(20*25)+(3*25*1)</f>
        <v>968.3</v>
      </c>
      <c r="G774" s="94">
        <f t="shared" si="72"/>
        <v>968.3</v>
      </c>
      <c r="H774" s="495" t="s">
        <v>712</v>
      </c>
      <c r="I774" s="95" t="s">
        <v>382</v>
      </c>
      <c r="J774" s="95" t="str">
        <f>VLOOKUP(I774,[2]Presupuesto!$B$11:$C$566,2,0)</f>
        <v>PRODUCTOS DE ARTES GRAFICAS</v>
      </c>
      <c r="K774" s="95" t="s">
        <v>63</v>
      </c>
      <c r="L774" s="95" t="s">
        <v>728</v>
      </c>
    </row>
    <row r="775" spans="3:12" s="426" customFormat="1" ht="45" x14ac:dyDescent="0.25">
      <c r="C775" s="493" t="s">
        <v>1894</v>
      </c>
      <c r="D775" s="504"/>
      <c r="E775" s="189">
        <v>4</v>
      </c>
      <c r="F775" s="97">
        <v>9</v>
      </c>
      <c r="G775" s="94">
        <f t="shared" si="72"/>
        <v>36</v>
      </c>
      <c r="H775" s="495" t="s">
        <v>712</v>
      </c>
      <c r="I775" s="95" t="s">
        <v>307</v>
      </c>
      <c r="J775" s="95" t="str">
        <f>VLOOKUP(I775,[2]Presupuesto!$B$11:$C$566,2,0)</f>
        <v>SERVICIOS DE IMPRENTA PUBLIC.Y REPRODUCCION</v>
      </c>
      <c r="K775" s="95" t="s">
        <v>63</v>
      </c>
      <c r="L775" s="95" t="s">
        <v>728</v>
      </c>
    </row>
    <row r="776" spans="3:12" s="426" customFormat="1" ht="45" x14ac:dyDescent="0.25">
      <c r="C776" s="493" t="s">
        <v>1956</v>
      </c>
      <c r="D776" s="504"/>
      <c r="E776" s="189">
        <v>1</v>
      </c>
      <c r="F776" s="97">
        <f>(4*5)+(25*1.2)</f>
        <v>50</v>
      </c>
      <c r="G776" s="94">
        <f t="shared" si="72"/>
        <v>50</v>
      </c>
      <c r="H776" s="495" t="s">
        <v>712</v>
      </c>
      <c r="I776" s="95" t="s">
        <v>384</v>
      </c>
      <c r="J776" s="95" t="str">
        <f>VLOOKUP(I776,[2]Presupuesto!$B$11:$C$566,2,0)</f>
        <v>PRODUCTOS PAPEL Y CARTON</v>
      </c>
      <c r="K776" s="95" t="s">
        <v>63</v>
      </c>
      <c r="L776" s="95" t="s">
        <v>728</v>
      </c>
    </row>
    <row r="777" spans="3:12" s="426" customFormat="1" ht="45" x14ac:dyDescent="0.25">
      <c r="C777" s="493" t="s">
        <v>1896</v>
      </c>
      <c r="D777" s="504"/>
      <c r="E777" s="189">
        <v>1</v>
      </c>
      <c r="F777" s="97">
        <f>(3*25)+(3*25)+(5)</f>
        <v>155</v>
      </c>
      <c r="G777" s="94">
        <f t="shared" si="72"/>
        <v>155</v>
      </c>
      <c r="H777" s="495" t="s">
        <v>712</v>
      </c>
      <c r="I777" s="95" t="s">
        <v>451</v>
      </c>
      <c r="J777" s="95" t="str">
        <f>VLOOKUP(I777,[2]Presupuesto!$B$11:$C$566,2,0)</f>
        <v>UTILES DE ESCRITORIO, OFICINA Y ENSE¥ANZA</v>
      </c>
      <c r="K777" s="95" t="s">
        <v>63</v>
      </c>
      <c r="L777" s="95" t="s">
        <v>728</v>
      </c>
    </row>
    <row r="778" spans="3:12" s="426" customFormat="1" ht="45" x14ac:dyDescent="0.25">
      <c r="C778" s="493" t="s">
        <v>1897</v>
      </c>
      <c r="D778" s="504"/>
      <c r="E778" s="189">
        <v>0</v>
      </c>
      <c r="F778" s="97">
        <v>3</v>
      </c>
      <c r="G778" s="94">
        <f t="shared" si="72"/>
        <v>0</v>
      </c>
      <c r="H778" s="495" t="s">
        <v>712</v>
      </c>
      <c r="I778" s="95" t="s">
        <v>458</v>
      </c>
      <c r="J778" s="95" t="str">
        <f>VLOOKUP(I778,[2]Presupuesto!$B$11:$C$566,2,0)</f>
        <v>OTROS RESPUESTOS Y ACCESORIOS MENORES</v>
      </c>
      <c r="K778" s="95" t="s">
        <v>63</v>
      </c>
      <c r="L778" s="95" t="s">
        <v>728</v>
      </c>
    </row>
    <row r="779" spans="3:12" s="426" customFormat="1" ht="45" x14ac:dyDescent="0.25">
      <c r="C779" s="493" t="s">
        <v>1898</v>
      </c>
      <c r="D779" s="504"/>
      <c r="E779" s="189">
        <v>5</v>
      </c>
      <c r="F779" s="97">
        <v>3</v>
      </c>
      <c r="G779" s="94">
        <f t="shared" si="72"/>
        <v>15</v>
      </c>
      <c r="H779" s="495" t="s">
        <v>712</v>
      </c>
      <c r="I779" s="95" t="s">
        <v>380</v>
      </c>
      <c r="J779" s="95" t="str">
        <f>VLOOKUP(I779,[2]Presupuesto!$B$11:$C$566,2,0)</f>
        <v>PAPEL DE ESCRITORIO</v>
      </c>
      <c r="K779" s="95" t="s">
        <v>63</v>
      </c>
      <c r="L779" s="95" t="s">
        <v>728</v>
      </c>
    </row>
    <row r="780" spans="3:12" s="426" customFormat="1" ht="30" x14ac:dyDescent="0.25">
      <c r="C780" s="493" t="s">
        <v>1899</v>
      </c>
      <c r="D780" s="504"/>
      <c r="E780" s="189">
        <v>0</v>
      </c>
      <c r="F780" s="97">
        <v>1625</v>
      </c>
      <c r="G780" s="94">
        <f t="shared" si="72"/>
        <v>0</v>
      </c>
      <c r="H780" s="495" t="s">
        <v>703</v>
      </c>
      <c r="I780" s="95" t="s">
        <v>268</v>
      </c>
      <c r="J780" s="95" t="str">
        <f>VLOOKUP(I780,[2]Presupuesto!$B$11:$C$566,2,0)</f>
        <v>OTROS ALQUILERES</v>
      </c>
      <c r="K780" s="95" t="s">
        <v>63</v>
      </c>
      <c r="L780" s="95" t="s">
        <v>728</v>
      </c>
    </row>
    <row r="781" spans="3:12" s="426" customFormat="1" x14ac:dyDescent="0.25">
      <c r="C781" s="493" t="s">
        <v>1269</v>
      </c>
      <c r="D781" s="504"/>
      <c r="E781" s="189">
        <v>0</v>
      </c>
      <c r="F781" s="97">
        <v>2250</v>
      </c>
      <c r="G781" s="94">
        <f t="shared" si="72"/>
        <v>0</v>
      </c>
      <c r="H781" s="495" t="s">
        <v>703</v>
      </c>
      <c r="I781" s="95" t="s">
        <v>337</v>
      </c>
      <c r="J781" s="95" t="str">
        <f>VLOOKUP(I781,[2]Presupuesto!$B$11:$C$566,2,0)</f>
        <v>VIATICOS NACIONALES</v>
      </c>
      <c r="K781" s="95" t="s">
        <v>63</v>
      </c>
      <c r="L781" s="95" t="s">
        <v>728</v>
      </c>
    </row>
    <row r="782" spans="3:12" s="426" customFormat="1" x14ac:dyDescent="0.25">
      <c r="C782" s="493" t="s">
        <v>1273</v>
      </c>
      <c r="D782" s="504"/>
      <c r="E782" s="147">
        <v>0</v>
      </c>
      <c r="F782" s="115">
        <v>2000</v>
      </c>
      <c r="G782" s="94">
        <f t="shared" si="72"/>
        <v>0</v>
      </c>
      <c r="H782" s="495" t="s">
        <v>703</v>
      </c>
      <c r="I782" s="300" t="s">
        <v>337</v>
      </c>
      <c r="J782" s="95" t="str">
        <f>VLOOKUP(I782,[2]Presupuesto!$B$11:$C$566,2,0)</f>
        <v>VIATICOS NACIONALES</v>
      </c>
      <c r="K782" s="95" t="s">
        <v>63</v>
      </c>
      <c r="L782" s="95" t="s">
        <v>728</v>
      </c>
    </row>
    <row r="783" spans="3:12" s="426" customFormat="1" x14ac:dyDescent="0.25">
      <c r="C783" s="493" t="s">
        <v>1281</v>
      </c>
      <c r="D783" s="504"/>
      <c r="E783" s="147">
        <v>0</v>
      </c>
      <c r="F783" s="115">
        <v>1200</v>
      </c>
      <c r="G783" s="94">
        <f t="shared" si="72"/>
        <v>0</v>
      </c>
      <c r="H783" s="495" t="s">
        <v>703</v>
      </c>
      <c r="I783" s="95" t="s">
        <v>337</v>
      </c>
      <c r="J783" s="95" t="str">
        <f>VLOOKUP(I783,[2]Presupuesto!$B$11:$C$566,2,0)</f>
        <v>VIATICOS NACIONALES</v>
      </c>
      <c r="K783" s="95" t="s">
        <v>63</v>
      </c>
      <c r="L783" s="95" t="s">
        <v>728</v>
      </c>
    </row>
    <row r="784" spans="3:12" s="426" customFormat="1" x14ac:dyDescent="0.25">
      <c r="C784" s="493" t="s">
        <v>1960</v>
      </c>
      <c r="D784" s="504"/>
      <c r="E784" s="189">
        <v>0</v>
      </c>
      <c r="F784" s="97">
        <v>1500</v>
      </c>
      <c r="G784" s="94">
        <f t="shared" si="72"/>
        <v>0</v>
      </c>
      <c r="H784" s="495" t="s">
        <v>703</v>
      </c>
      <c r="I784" s="95" t="s">
        <v>413</v>
      </c>
      <c r="J784" s="95" t="str">
        <f>VLOOKUP(I784,[2]Presupuesto!$B$11:$C$566,2,0)</f>
        <v>GASOLINA</v>
      </c>
      <c r="K784" s="95" t="s">
        <v>63</v>
      </c>
      <c r="L784" s="95" t="s">
        <v>728</v>
      </c>
    </row>
    <row r="785" spans="3:12" s="426" customFormat="1" x14ac:dyDescent="0.25">
      <c r="C785" s="493" t="s">
        <v>1937</v>
      </c>
      <c r="D785" s="504"/>
      <c r="E785" s="189"/>
      <c r="F785" s="97">
        <v>3</v>
      </c>
      <c r="G785" s="94">
        <f t="shared" ref="G785:G787" si="73">E785*F785</f>
        <v>0</v>
      </c>
      <c r="H785" s="495" t="s">
        <v>703</v>
      </c>
      <c r="I785" s="95" t="s">
        <v>451</v>
      </c>
      <c r="J785" s="95" t="str">
        <f>VLOOKUP(I785,[2]Presupuesto!$B$11:$C$566,2,0)</f>
        <v>UTILES DE ESCRITORIO, OFICINA Y ENSE¥ANZA</v>
      </c>
      <c r="K785" s="95" t="s">
        <v>63</v>
      </c>
      <c r="L785" s="95" t="s">
        <v>724</v>
      </c>
    </row>
    <row r="786" spans="3:12" s="426" customFormat="1" x14ac:dyDescent="0.25">
      <c r="C786" s="493" t="s">
        <v>1971</v>
      </c>
      <c r="D786" s="504"/>
      <c r="E786" s="189"/>
      <c r="F786" s="97">
        <v>50</v>
      </c>
      <c r="G786" s="94">
        <f t="shared" si="73"/>
        <v>0</v>
      </c>
      <c r="H786" s="495" t="s">
        <v>703</v>
      </c>
      <c r="I786" s="95" t="s">
        <v>307</v>
      </c>
      <c r="J786" s="95" t="str">
        <f>VLOOKUP(I786,[2]Presupuesto!$B$11:$C$566,2,0)</f>
        <v>SERVICIOS DE IMPRENTA PUBLIC.Y REPRODUCCION</v>
      </c>
      <c r="K786" s="95" t="s">
        <v>63</v>
      </c>
      <c r="L786" s="95" t="s">
        <v>724</v>
      </c>
    </row>
    <row r="787" spans="3:12" s="426" customFormat="1" ht="30" x14ac:dyDescent="0.25">
      <c r="C787" s="507" t="s">
        <v>1899</v>
      </c>
      <c r="D787" s="504"/>
      <c r="E787" s="199"/>
      <c r="F787" s="116">
        <v>1300</v>
      </c>
      <c r="G787" s="94">
        <f t="shared" si="73"/>
        <v>0</v>
      </c>
      <c r="H787" s="495" t="s">
        <v>703</v>
      </c>
      <c r="I787" s="95" t="s">
        <v>268</v>
      </c>
      <c r="J787" s="95" t="str">
        <f>VLOOKUP(I787,[2]Presupuesto!$B$11:$C$566,2,0)</f>
        <v>OTROS ALQUILERES</v>
      </c>
      <c r="K787" s="95" t="s">
        <v>63</v>
      </c>
      <c r="L787" s="95" t="s">
        <v>724</v>
      </c>
    </row>
    <row r="788" spans="3:12" s="426" customFormat="1" ht="15.75" thickBot="1" x14ac:dyDescent="0.3">
      <c r="C788" s="203" t="s">
        <v>1275</v>
      </c>
      <c r="D788" s="204">
        <v>0</v>
      </c>
      <c r="E788" s="308">
        <v>0</v>
      </c>
      <c r="F788" s="101">
        <f>HLOOKUP(C788,$AH$2:$BU$3,2,0)</f>
        <v>1150</v>
      </c>
      <c r="G788" s="102">
        <f>D788*E788*F788</f>
        <v>0</v>
      </c>
      <c r="H788" s="501"/>
      <c r="I788" s="309" t="s">
        <v>335</v>
      </c>
      <c r="J788" s="103" t="str">
        <f>VLOOKUP(I788,Presupuesto!$B$11:$C$566,2,0)</f>
        <v>VIATICOS (26200-00)</v>
      </c>
      <c r="K788" s="310" t="str">
        <f t="shared" ref="K788" si="74">$K$389</f>
        <v>Gestión del Conocimiento</v>
      </c>
      <c r="L788" s="310" t="s">
        <v>720</v>
      </c>
    </row>
    <row r="789" spans="3:12" s="426" customFormat="1" ht="15.75" thickBot="1" x14ac:dyDescent="0.3">
      <c r="H789" s="497"/>
    </row>
    <row r="790" spans="3:12" s="426" customFormat="1" ht="15.75" thickBot="1" x14ac:dyDescent="0.3">
      <c r="C790" s="29" t="s">
        <v>1308</v>
      </c>
      <c r="D790" s="30">
        <f>SUM(G797:G814)</f>
        <v>3804.3</v>
      </c>
      <c r="E790" s="91"/>
      <c r="F790" s="91"/>
      <c r="G790" s="91"/>
      <c r="H790" s="499"/>
      <c r="I790" s="75"/>
      <c r="J790" s="75"/>
      <c r="K790" s="109"/>
    </row>
    <row r="791" spans="3:12" s="426" customFormat="1" x14ac:dyDescent="0.25">
      <c r="C791" s="69"/>
      <c r="D791" s="31"/>
      <c r="E791" s="91"/>
      <c r="F791" s="91"/>
      <c r="G791" s="91"/>
      <c r="H791" s="499"/>
      <c r="I791" s="75"/>
      <c r="J791" s="75"/>
      <c r="K791" s="109"/>
    </row>
    <row r="792" spans="3:12" s="426" customFormat="1" x14ac:dyDescent="0.25">
      <c r="C792" s="69"/>
      <c r="D792" s="31"/>
      <c r="E792" s="91"/>
      <c r="F792" s="91"/>
      <c r="G792" s="91"/>
      <c r="H792" s="499"/>
      <c r="I792" s="75"/>
      <c r="J792" s="75"/>
      <c r="K792" s="109"/>
    </row>
    <row r="793" spans="3:12" s="426" customFormat="1" ht="15.75" x14ac:dyDescent="0.25">
      <c r="C793" s="190" t="s">
        <v>1309</v>
      </c>
      <c r="D793" s="341" t="s">
        <v>1808</v>
      </c>
      <c r="E793" s="91"/>
      <c r="F793" s="91"/>
      <c r="G793" s="91"/>
      <c r="H793" s="499"/>
      <c r="I793" s="75"/>
      <c r="J793" s="75"/>
      <c r="K793" s="109"/>
    </row>
    <row r="794" spans="3:12" s="426" customFormat="1" ht="18.75" x14ac:dyDescent="0.25">
      <c r="C794" s="197" t="str">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Desarrollo de talleres para la investigación y formación de las ciencias sociales</v>
      </c>
      <c r="D794" s="31"/>
      <c r="E794" s="91"/>
      <c r="F794" s="91"/>
      <c r="G794" s="91"/>
      <c r="H794" s="499"/>
      <c r="I794" s="75"/>
      <c r="J794" s="75"/>
      <c r="K794" s="109"/>
    </row>
    <row r="795" spans="3:12" s="426" customFormat="1" ht="15.75" thickBot="1" x14ac:dyDescent="0.3">
      <c r="C795" s="69"/>
      <c r="D795" s="31"/>
      <c r="E795" s="91"/>
      <c r="F795" s="91"/>
      <c r="G795" s="91"/>
      <c r="H795" s="499"/>
      <c r="I795" s="75"/>
      <c r="J795" s="75"/>
      <c r="K795" s="109"/>
    </row>
    <row r="796" spans="3:12" s="426" customFormat="1" ht="30.75" thickBot="1" x14ac:dyDescent="0.3">
      <c r="C796" s="122" t="s">
        <v>1310</v>
      </c>
      <c r="D796" s="125" t="s">
        <v>1311</v>
      </c>
      <c r="E796" s="124" t="s">
        <v>99</v>
      </c>
      <c r="F796" s="124" t="s">
        <v>1312</v>
      </c>
      <c r="G796" s="123" t="s">
        <v>1313</v>
      </c>
      <c r="H796" s="129" t="s">
        <v>1314</v>
      </c>
      <c r="I796" s="124" t="s">
        <v>1315</v>
      </c>
      <c r="J796" s="124" t="s">
        <v>711</v>
      </c>
      <c r="K796" s="124" t="s">
        <v>1316</v>
      </c>
      <c r="L796" s="124" t="s">
        <v>1317</v>
      </c>
    </row>
    <row r="797" spans="3:12" s="426" customFormat="1" ht="45" x14ac:dyDescent="0.25">
      <c r="C797" s="492" t="s">
        <v>1890</v>
      </c>
      <c r="D797" s="503">
        <v>25</v>
      </c>
      <c r="E797" s="305">
        <v>25</v>
      </c>
      <c r="F797" s="112">
        <v>35</v>
      </c>
      <c r="G797" s="306">
        <f t="shared" ref="G797:G798" si="75">E797*F797</f>
        <v>875</v>
      </c>
      <c r="H797" s="495" t="s">
        <v>712</v>
      </c>
      <c r="I797" s="113" t="s">
        <v>361</v>
      </c>
      <c r="J797" s="113" t="str">
        <f>VLOOKUP(I797,[2]Presupuesto!$B$11:$C$566,2,0)</f>
        <v>ALIMENTOS B EBIDAS PARA PERSONAS</v>
      </c>
      <c r="K797" s="307" t="s">
        <v>63</v>
      </c>
      <c r="L797" s="113" t="s">
        <v>729</v>
      </c>
    </row>
    <row r="798" spans="3:12" s="426" customFormat="1" ht="45" x14ac:dyDescent="0.25">
      <c r="C798" s="493" t="s">
        <v>1954</v>
      </c>
      <c r="D798" s="504"/>
      <c r="E798" s="189">
        <v>3</v>
      </c>
      <c r="F798" s="97">
        <v>25</v>
      </c>
      <c r="G798" s="94">
        <f t="shared" si="75"/>
        <v>75</v>
      </c>
      <c r="H798" s="495" t="s">
        <v>712</v>
      </c>
      <c r="I798" s="95" t="s">
        <v>454</v>
      </c>
      <c r="J798" s="95" t="str">
        <f>VLOOKUP(I798,[2]Presupuesto!$B$11:$C$566,2,0)</f>
        <v>UTENCILIOS DE COCINA Y COMEDOR</v>
      </c>
      <c r="K798" s="95" t="s">
        <v>63</v>
      </c>
      <c r="L798" s="95" t="s">
        <v>729</v>
      </c>
    </row>
    <row r="799" spans="3:12" s="426" customFormat="1" ht="45" x14ac:dyDescent="0.25">
      <c r="C799" s="493" t="s">
        <v>1892</v>
      </c>
      <c r="D799" s="504"/>
      <c r="E799" s="189">
        <v>5</v>
      </c>
      <c r="F799" s="97">
        <v>1</v>
      </c>
      <c r="G799" s="94">
        <f>E799*F799</f>
        <v>5</v>
      </c>
      <c r="H799" s="495" t="s">
        <v>712</v>
      </c>
      <c r="I799" s="95" t="s">
        <v>420</v>
      </c>
      <c r="J799" s="95" t="str">
        <f>VLOOKUP(I799,[2]Presupuesto!$B$11:$C$566,2,0)</f>
        <v>PRODUCTOS DE MATERIAL PLASTICO.</v>
      </c>
      <c r="K799" s="95" t="s">
        <v>63</v>
      </c>
      <c r="L799" s="95" t="s">
        <v>729</v>
      </c>
    </row>
    <row r="800" spans="3:12" s="426" customFormat="1" ht="45" x14ac:dyDescent="0.25">
      <c r="C800" s="493" t="s">
        <v>1961</v>
      </c>
      <c r="D800" s="504"/>
      <c r="E800" s="189">
        <v>1</v>
      </c>
      <c r="F800" s="97">
        <f>(30*11)+(30*2.11)+(20*25)+(3*25*1)</f>
        <v>968.3</v>
      </c>
      <c r="G800" s="94">
        <f t="shared" ref="G800:G810" si="76">E800*F800</f>
        <v>968.3</v>
      </c>
      <c r="H800" s="495" t="s">
        <v>712</v>
      </c>
      <c r="I800" s="95" t="s">
        <v>382</v>
      </c>
      <c r="J800" s="95" t="str">
        <f>VLOOKUP(I800,[2]Presupuesto!$B$11:$C$566,2,0)</f>
        <v>PRODUCTOS DE ARTES GRAFICAS</v>
      </c>
      <c r="K800" s="95" t="s">
        <v>63</v>
      </c>
      <c r="L800" s="95" t="s">
        <v>729</v>
      </c>
    </row>
    <row r="801" spans="3:12" s="426" customFormat="1" ht="45" x14ac:dyDescent="0.25">
      <c r="C801" s="493" t="s">
        <v>1894</v>
      </c>
      <c r="D801" s="504"/>
      <c r="E801" s="189">
        <v>4</v>
      </c>
      <c r="F801" s="97">
        <v>9</v>
      </c>
      <c r="G801" s="94">
        <f t="shared" si="76"/>
        <v>36</v>
      </c>
      <c r="H801" s="495" t="s">
        <v>712</v>
      </c>
      <c r="I801" s="95" t="s">
        <v>307</v>
      </c>
      <c r="J801" s="95" t="str">
        <f>VLOOKUP(I801,[2]Presupuesto!$B$11:$C$566,2,0)</f>
        <v>SERVICIOS DE IMPRENTA PUBLIC.Y REPRODUCCION</v>
      </c>
      <c r="K801" s="95" t="s">
        <v>63</v>
      </c>
      <c r="L801" s="95" t="s">
        <v>729</v>
      </c>
    </row>
    <row r="802" spans="3:12" s="426" customFormat="1" ht="45" x14ac:dyDescent="0.25">
      <c r="C802" s="493" t="s">
        <v>1956</v>
      </c>
      <c r="D802" s="504"/>
      <c r="E802" s="189">
        <v>1</v>
      </c>
      <c r="F802" s="97">
        <f>(4*5)+(25*1.2)</f>
        <v>50</v>
      </c>
      <c r="G802" s="94">
        <f t="shared" si="76"/>
        <v>50</v>
      </c>
      <c r="H802" s="495" t="s">
        <v>712</v>
      </c>
      <c r="I802" s="95" t="s">
        <v>384</v>
      </c>
      <c r="J802" s="95" t="str">
        <f>VLOOKUP(I802,[2]Presupuesto!$B$11:$C$566,2,0)</f>
        <v>PRODUCTOS PAPEL Y CARTON</v>
      </c>
      <c r="K802" s="95" t="s">
        <v>63</v>
      </c>
      <c r="L802" s="95" t="s">
        <v>729</v>
      </c>
    </row>
    <row r="803" spans="3:12" s="426" customFormat="1" ht="45" x14ac:dyDescent="0.25">
      <c r="C803" s="493" t="s">
        <v>1896</v>
      </c>
      <c r="D803" s="504"/>
      <c r="E803" s="189">
        <v>1</v>
      </c>
      <c r="F803" s="97">
        <f>(3*25)+(3*25)+(5)</f>
        <v>155</v>
      </c>
      <c r="G803" s="94">
        <f t="shared" si="76"/>
        <v>155</v>
      </c>
      <c r="H803" s="495" t="s">
        <v>712</v>
      </c>
      <c r="I803" s="95" t="s">
        <v>451</v>
      </c>
      <c r="J803" s="95" t="str">
        <f>VLOOKUP(I803,[2]Presupuesto!$B$11:$C$566,2,0)</f>
        <v>UTILES DE ESCRITORIO, OFICINA Y ENSE¥ANZA</v>
      </c>
      <c r="K803" s="95" t="s">
        <v>63</v>
      </c>
      <c r="L803" s="95" t="s">
        <v>729</v>
      </c>
    </row>
    <row r="804" spans="3:12" s="426" customFormat="1" ht="45" x14ac:dyDescent="0.25">
      <c r="C804" s="493" t="s">
        <v>1897</v>
      </c>
      <c r="D804" s="504"/>
      <c r="E804" s="189">
        <v>0</v>
      </c>
      <c r="F804" s="97">
        <v>3</v>
      </c>
      <c r="G804" s="94">
        <f t="shared" si="76"/>
        <v>0</v>
      </c>
      <c r="H804" s="495" t="s">
        <v>712</v>
      </c>
      <c r="I804" s="95" t="s">
        <v>458</v>
      </c>
      <c r="J804" s="95" t="str">
        <f>VLOOKUP(I804,[2]Presupuesto!$B$11:$C$566,2,0)</f>
        <v>OTROS RESPUESTOS Y ACCESORIOS MENORES</v>
      </c>
      <c r="K804" s="95" t="s">
        <v>63</v>
      </c>
      <c r="L804" s="95" t="s">
        <v>729</v>
      </c>
    </row>
    <row r="805" spans="3:12" s="426" customFormat="1" ht="45" x14ac:dyDescent="0.25">
      <c r="C805" s="493" t="s">
        <v>1898</v>
      </c>
      <c r="D805" s="504"/>
      <c r="E805" s="189">
        <v>5</v>
      </c>
      <c r="F805" s="97">
        <v>3</v>
      </c>
      <c r="G805" s="94">
        <f t="shared" si="76"/>
        <v>15</v>
      </c>
      <c r="H805" s="495" t="s">
        <v>712</v>
      </c>
      <c r="I805" s="95" t="s">
        <v>380</v>
      </c>
      <c r="J805" s="95" t="str">
        <f>VLOOKUP(I805,[2]Presupuesto!$B$11:$C$566,2,0)</f>
        <v>PAPEL DE ESCRITORIO</v>
      </c>
      <c r="K805" s="95" t="s">
        <v>63</v>
      </c>
      <c r="L805" s="95" t="s">
        <v>729</v>
      </c>
    </row>
    <row r="806" spans="3:12" s="426" customFormat="1" ht="45" x14ac:dyDescent="0.25">
      <c r="C806" s="493" t="s">
        <v>1899</v>
      </c>
      <c r="D806" s="504"/>
      <c r="E806" s="189">
        <v>1</v>
      </c>
      <c r="F806" s="97">
        <v>1625</v>
      </c>
      <c r="G806" s="94">
        <f t="shared" si="76"/>
        <v>1625</v>
      </c>
      <c r="H806" s="495" t="s">
        <v>712</v>
      </c>
      <c r="I806" s="95" t="s">
        <v>268</v>
      </c>
      <c r="J806" s="95" t="str">
        <f>VLOOKUP(I806,[2]Presupuesto!$B$11:$C$566,2,0)</f>
        <v>OTROS ALQUILERES</v>
      </c>
      <c r="K806" s="95" t="s">
        <v>63</v>
      </c>
      <c r="L806" s="95" t="s">
        <v>729</v>
      </c>
    </row>
    <row r="807" spans="3:12" s="426" customFormat="1" ht="45" x14ac:dyDescent="0.25">
      <c r="C807" s="493" t="s">
        <v>1269</v>
      </c>
      <c r="D807" s="504"/>
      <c r="E807" s="189">
        <v>0</v>
      </c>
      <c r="F807" s="97">
        <v>2250</v>
      </c>
      <c r="G807" s="94">
        <f t="shared" si="76"/>
        <v>0</v>
      </c>
      <c r="H807" s="495" t="s">
        <v>712</v>
      </c>
      <c r="I807" s="95" t="s">
        <v>337</v>
      </c>
      <c r="J807" s="95" t="str">
        <f>VLOOKUP(I807,[2]Presupuesto!$B$11:$C$566,2,0)</f>
        <v>VIATICOS NACIONALES</v>
      </c>
      <c r="K807" s="95" t="s">
        <v>63</v>
      </c>
      <c r="L807" s="95" t="s">
        <v>729</v>
      </c>
    </row>
    <row r="808" spans="3:12" s="426" customFormat="1" x14ac:dyDescent="0.25">
      <c r="C808" s="493" t="s">
        <v>1273</v>
      </c>
      <c r="D808" s="504"/>
      <c r="E808" s="147">
        <v>0</v>
      </c>
      <c r="F808" s="115">
        <v>2000</v>
      </c>
      <c r="G808" s="94">
        <f t="shared" si="76"/>
        <v>0</v>
      </c>
      <c r="H808" s="495" t="s">
        <v>703</v>
      </c>
      <c r="I808" s="300" t="s">
        <v>337</v>
      </c>
      <c r="J808" s="95" t="str">
        <f>VLOOKUP(I808,[2]Presupuesto!$B$11:$C$566,2,0)</f>
        <v>VIATICOS NACIONALES</v>
      </c>
      <c r="K808" s="95" t="s">
        <v>63</v>
      </c>
      <c r="L808" s="95" t="s">
        <v>729</v>
      </c>
    </row>
    <row r="809" spans="3:12" s="426" customFormat="1" x14ac:dyDescent="0.25">
      <c r="C809" s="493" t="s">
        <v>1281</v>
      </c>
      <c r="D809" s="504"/>
      <c r="E809" s="147">
        <v>0</v>
      </c>
      <c r="F809" s="115">
        <v>1200</v>
      </c>
      <c r="G809" s="94">
        <f t="shared" si="76"/>
        <v>0</v>
      </c>
      <c r="H809" s="495" t="s">
        <v>703</v>
      </c>
      <c r="I809" s="95" t="s">
        <v>337</v>
      </c>
      <c r="J809" s="95" t="str">
        <f>VLOOKUP(I809,[2]Presupuesto!$B$11:$C$566,2,0)</f>
        <v>VIATICOS NACIONALES</v>
      </c>
      <c r="K809" s="95" t="s">
        <v>63</v>
      </c>
      <c r="L809" s="95" t="s">
        <v>729</v>
      </c>
    </row>
    <row r="810" spans="3:12" s="426" customFormat="1" x14ac:dyDescent="0.25">
      <c r="C810" s="493" t="s">
        <v>1960</v>
      </c>
      <c r="D810" s="504"/>
      <c r="E810" s="189">
        <v>0</v>
      </c>
      <c r="F810" s="97">
        <v>1500</v>
      </c>
      <c r="G810" s="94">
        <f t="shared" si="76"/>
        <v>0</v>
      </c>
      <c r="H810" s="495" t="s">
        <v>703</v>
      </c>
      <c r="I810" s="95" t="s">
        <v>413</v>
      </c>
      <c r="J810" s="95" t="str">
        <f>VLOOKUP(I810,[2]Presupuesto!$B$11:$C$566,2,0)</f>
        <v>GASOLINA</v>
      </c>
      <c r="K810" s="95" t="s">
        <v>63</v>
      </c>
      <c r="L810" s="95" t="s">
        <v>729</v>
      </c>
    </row>
    <row r="811" spans="3:12" s="426" customFormat="1" x14ac:dyDescent="0.25">
      <c r="C811" s="493" t="s">
        <v>1937</v>
      </c>
      <c r="D811" s="504"/>
      <c r="E811" s="189"/>
      <c r="F811" s="97">
        <v>3</v>
      </c>
      <c r="G811" s="94">
        <f t="shared" ref="G811:G813" si="77">E811*F811</f>
        <v>0</v>
      </c>
      <c r="H811" s="495" t="s">
        <v>703</v>
      </c>
      <c r="I811" s="95" t="s">
        <v>451</v>
      </c>
      <c r="J811" s="95" t="str">
        <f>VLOOKUP(I811,[2]Presupuesto!$B$11:$C$566,2,0)</f>
        <v>UTILES DE ESCRITORIO, OFICINA Y ENSE¥ANZA</v>
      </c>
      <c r="K811" s="95" t="s">
        <v>63</v>
      </c>
      <c r="L811" s="95" t="s">
        <v>724</v>
      </c>
    </row>
    <row r="812" spans="3:12" s="426" customFormat="1" x14ac:dyDescent="0.25">
      <c r="C812" s="493" t="s">
        <v>1971</v>
      </c>
      <c r="D812" s="504"/>
      <c r="E812" s="189"/>
      <c r="F812" s="97">
        <v>50</v>
      </c>
      <c r="G812" s="94">
        <f t="shared" si="77"/>
        <v>0</v>
      </c>
      <c r="H812" s="495" t="s">
        <v>703</v>
      </c>
      <c r="I812" s="95" t="s">
        <v>307</v>
      </c>
      <c r="J812" s="95" t="str">
        <f>VLOOKUP(I812,[2]Presupuesto!$B$11:$C$566,2,0)</f>
        <v>SERVICIOS DE IMPRENTA PUBLIC.Y REPRODUCCION</v>
      </c>
      <c r="K812" s="95" t="s">
        <v>63</v>
      </c>
      <c r="L812" s="95" t="s">
        <v>724</v>
      </c>
    </row>
    <row r="813" spans="3:12" s="426" customFormat="1" ht="30" x14ac:dyDescent="0.25">
      <c r="C813" s="507" t="s">
        <v>1899</v>
      </c>
      <c r="D813" s="504"/>
      <c r="E813" s="199"/>
      <c r="F813" s="116">
        <v>1300</v>
      </c>
      <c r="G813" s="94">
        <f t="shared" si="77"/>
        <v>0</v>
      </c>
      <c r="H813" s="495" t="s">
        <v>703</v>
      </c>
      <c r="I813" s="95" t="s">
        <v>268</v>
      </c>
      <c r="J813" s="95" t="str">
        <f>VLOOKUP(I813,[2]Presupuesto!$B$11:$C$566,2,0)</f>
        <v>OTROS ALQUILERES</v>
      </c>
      <c r="K813" s="95" t="s">
        <v>63</v>
      </c>
      <c r="L813" s="95" t="s">
        <v>724</v>
      </c>
    </row>
    <row r="814" spans="3:12" s="426" customFormat="1" ht="15.75" thickBot="1" x14ac:dyDescent="0.3">
      <c r="C814" s="203" t="s">
        <v>1275</v>
      </c>
      <c r="D814" s="204">
        <v>0</v>
      </c>
      <c r="E814" s="308">
        <v>0</v>
      </c>
      <c r="F814" s="101">
        <f>HLOOKUP(C814,$AH$2:$BU$3,2,0)</f>
        <v>1150</v>
      </c>
      <c r="G814" s="102">
        <f>D814*E814*F814</f>
        <v>0</v>
      </c>
      <c r="H814" s="501"/>
      <c r="I814" s="309" t="s">
        <v>335</v>
      </c>
      <c r="J814" s="103" t="str">
        <f>VLOOKUP(I814,Presupuesto!$B$11:$C$566,2,0)</f>
        <v>VIATICOS (26200-00)</v>
      </c>
      <c r="K814" s="310" t="str">
        <f t="shared" ref="K814" si="78">$K$389</f>
        <v>Gestión del Conocimiento</v>
      </c>
      <c r="L814" s="310" t="s">
        <v>720</v>
      </c>
    </row>
    <row r="815" spans="3:12" s="426" customFormat="1" ht="15.75" thickBot="1" x14ac:dyDescent="0.3">
      <c r="H815" s="497"/>
    </row>
    <row r="816" spans="3:12" s="426" customFormat="1" ht="15.75" thickBot="1" x14ac:dyDescent="0.3">
      <c r="C816" s="29" t="s">
        <v>1308</v>
      </c>
      <c r="D816" s="30">
        <f>SUM(G823:G840)</f>
        <v>3804.3</v>
      </c>
      <c r="E816" s="91"/>
      <c r="F816" s="91"/>
      <c r="G816" s="91"/>
      <c r="H816" s="499"/>
      <c r="I816" s="75"/>
      <c r="J816" s="75"/>
      <c r="K816" s="109"/>
    </row>
    <row r="817" spans="3:12" s="426" customFormat="1" x14ac:dyDescent="0.25">
      <c r="C817" s="69"/>
      <c r="D817" s="31"/>
      <c r="E817" s="91"/>
      <c r="F817" s="91"/>
      <c r="G817" s="91"/>
      <c r="H817" s="499"/>
      <c r="I817" s="75"/>
      <c r="J817" s="75"/>
      <c r="K817" s="109"/>
    </row>
    <row r="818" spans="3:12" s="426" customFormat="1" x14ac:dyDescent="0.25">
      <c r="C818" s="69"/>
      <c r="D818" s="31"/>
      <c r="E818" s="91"/>
      <c r="F818" s="91"/>
      <c r="G818" s="91"/>
      <c r="H818" s="499"/>
      <c r="I818" s="75"/>
      <c r="J818" s="75"/>
      <c r="K818" s="109"/>
    </row>
    <row r="819" spans="3:12" s="426" customFormat="1" ht="15.75" x14ac:dyDescent="0.25">
      <c r="C819" s="190" t="s">
        <v>1309</v>
      </c>
      <c r="D819" s="341" t="s">
        <v>1808</v>
      </c>
      <c r="E819" s="91"/>
      <c r="F819" s="91"/>
      <c r="G819" s="91"/>
      <c r="H819" s="499"/>
      <c r="I819" s="75"/>
      <c r="J819" s="75"/>
      <c r="K819" s="109"/>
    </row>
    <row r="820" spans="3:12" s="426" customFormat="1" ht="18.75" x14ac:dyDescent="0.25">
      <c r="C820" s="197" t="str">
        <f>IFERROR(VLOOKUP(D819,'1. Desarrollo e Innov. Curricu.'!$F:$G,2,FALSE),IFERROR(VLOOKUP(D819,'2. Investigación Científica'!$F:$G,2,FALSE),IFERROR(VLOOKUP(D819,'3. Vinculación Univ. Sociedad'!$F:$G,2,FALSE),IFERROR(VLOOKUP(D819,'4. Docencia y Profesorado Univ.'!$F:$G,2,FALSE),IFERROR(VLOOKUP(D819,'5. Estudiantes y Graduados'!$F:$G,2,FALSE),IFERROR(VLOOKUP(D819,'11. Gestion Administrativa'!$F:$G,2,FALSE),IFERROR(VLOOKUP(D819,'13. Gestión Académica'!$F:$G,2,FALSE),IFERROR(VLOOKUP(D819,'9. Asegura. de la Calid. y M'!$F:$G,2,FALSE),IFERROR(VLOOKUP(D819,'6. Gestión del Conocimiento'!$F:$G,2,FALSE),IFERROR(VLOOKUP(D819,'15. Gobernabilidad y Proceso...'!$F:$G,2,FALSE),IFERROR(VLOOKUP(D819,'12. Gestión del Talento Humano'!$F:$G,2,FALSE),IFERROR(VLOOKUP(D819,'14. Internacional... de la E.S.'!$F:$G,2,FALSE),IFERROR(VLOOKUP(D819,'10. Posgrado'!$F:$G,2,FALSE),IFERROR(VLOOKUP(D819,'17. Gestión TIC'!$F:$G,2,FALSE),IFERROR(VLOOKUP(D819,'16. Desa. del Sistema Educ.Sup.'!$F:$G,2,FALSE),IFERROR(VLOOKUP(D819,'8. Cultura de Inno. Insti...'!$F:$G,2,FALSE),VLOOKUP(D819,'7. Lo Esencial de la Reforma U.'!$F:$G,2,0)))))))))))))))))</f>
        <v>Desarrollo de talleres para la investigación y formación de las ciencias sociales</v>
      </c>
      <c r="D820" s="31"/>
      <c r="E820" s="91"/>
      <c r="F820" s="91"/>
      <c r="G820" s="91"/>
      <c r="H820" s="499"/>
      <c r="I820" s="75"/>
      <c r="J820" s="75"/>
      <c r="K820" s="109"/>
    </row>
    <row r="821" spans="3:12" s="426" customFormat="1" ht="15.75" thickBot="1" x14ac:dyDescent="0.3">
      <c r="C821" s="69"/>
      <c r="D821" s="31"/>
      <c r="E821" s="91"/>
      <c r="F821" s="91"/>
      <c r="G821" s="91"/>
      <c r="H821" s="499"/>
      <c r="I821" s="75"/>
      <c r="J821" s="75"/>
      <c r="K821" s="109"/>
    </row>
    <row r="822" spans="3:12" s="426" customFormat="1" ht="30.75" thickBot="1" x14ac:dyDescent="0.3">
      <c r="C822" s="122" t="s">
        <v>1310</v>
      </c>
      <c r="D822" s="125" t="s">
        <v>1311</v>
      </c>
      <c r="E822" s="124" t="s">
        <v>99</v>
      </c>
      <c r="F822" s="124" t="s">
        <v>1312</v>
      </c>
      <c r="G822" s="123" t="s">
        <v>1313</v>
      </c>
      <c r="H822" s="129" t="s">
        <v>1314</v>
      </c>
      <c r="I822" s="124" t="s">
        <v>1315</v>
      </c>
      <c r="J822" s="124" t="s">
        <v>711</v>
      </c>
      <c r="K822" s="124" t="s">
        <v>1316</v>
      </c>
      <c r="L822" s="124" t="s">
        <v>1317</v>
      </c>
    </row>
    <row r="823" spans="3:12" s="426" customFormat="1" ht="45" x14ac:dyDescent="0.25">
      <c r="C823" s="492" t="s">
        <v>1890</v>
      </c>
      <c r="D823" s="503"/>
      <c r="E823" s="305">
        <v>25</v>
      </c>
      <c r="F823" s="112">
        <v>35</v>
      </c>
      <c r="G823" s="306">
        <f t="shared" ref="G823:G824" si="79">E823*F823</f>
        <v>875</v>
      </c>
      <c r="H823" s="495" t="s">
        <v>712</v>
      </c>
      <c r="I823" s="113" t="s">
        <v>361</v>
      </c>
      <c r="J823" s="113" t="str">
        <f>VLOOKUP(I823,[2]Presupuesto!$B$11:$C$566,2,0)</f>
        <v>ALIMENTOS B EBIDAS PARA PERSONAS</v>
      </c>
      <c r="K823" s="307" t="s">
        <v>63</v>
      </c>
      <c r="L823" s="113" t="s">
        <v>731</v>
      </c>
    </row>
    <row r="824" spans="3:12" s="426" customFormat="1" ht="45" x14ac:dyDescent="0.25">
      <c r="C824" s="493" t="s">
        <v>1954</v>
      </c>
      <c r="D824" s="504"/>
      <c r="E824" s="189">
        <v>3</v>
      </c>
      <c r="F824" s="97">
        <v>25</v>
      </c>
      <c r="G824" s="94">
        <f t="shared" si="79"/>
        <v>75</v>
      </c>
      <c r="H824" s="495" t="s">
        <v>712</v>
      </c>
      <c r="I824" s="95" t="s">
        <v>454</v>
      </c>
      <c r="J824" s="95" t="str">
        <f>VLOOKUP(I824,[2]Presupuesto!$B$11:$C$566,2,0)</f>
        <v>UTENCILIOS DE COCINA Y COMEDOR</v>
      </c>
      <c r="K824" s="95" t="s">
        <v>63</v>
      </c>
      <c r="L824" s="95" t="s">
        <v>731</v>
      </c>
    </row>
    <row r="825" spans="3:12" s="426" customFormat="1" ht="45" x14ac:dyDescent="0.25">
      <c r="C825" s="493" t="s">
        <v>1892</v>
      </c>
      <c r="D825" s="504"/>
      <c r="E825" s="189">
        <v>5</v>
      </c>
      <c r="F825" s="97">
        <v>1</v>
      </c>
      <c r="G825" s="94">
        <f>E825*F825</f>
        <v>5</v>
      </c>
      <c r="H825" s="495" t="s">
        <v>712</v>
      </c>
      <c r="I825" s="95" t="s">
        <v>420</v>
      </c>
      <c r="J825" s="95" t="str">
        <f>VLOOKUP(I825,[2]Presupuesto!$B$11:$C$566,2,0)</f>
        <v>PRODUCTOS DE MATERIAL PLASTICO.</v>
      </c>
      <c r="K825" s="95" t="s">
        <v>63</v>
      </c>
      <c r="L825" s="95" t="s">
        <v>731</v>
      </c>
    </row>
    <row r="826" spans="3:12" s="426" customFormat="1" ht="45" x14ac:dyDescent="0.25">
      <c r="C826" s="493" t="s">
        <v>1961</v>
      </c>
      <c r="D826" s="504"/>
      <c r="E826" s="189">
        <v>1</v>
      </c>
      <c r="F826" s="97">
        <f>(30*11)+(30*2.11)+(20*25)+(3*25*1)</f>
        <v>968.3</v>
      </c>
      <c r="G826" s="94">
        <f t="shared" ref="G826:G836" si="80">E826*F826</f>
        <v>968.3</v>
      </c>
      <c r="H826" s="495" t="s">
        <v>712</v>
      </c>
      <c r="I826" s="95" t="s">
        <v>382</v>
      </c>
      <c r="J826" s="95" t="str">
        <f>VLOOKUP(I826,[2]Presupuesto!$B$11:$C$566,2,0)</f>
        <v>PRODUCTOS DE ARTES GRAFICAS</v>
      </c>
      <c r="K826" s="95" t="s">
        <v>63</v>
      </c>
      <c r="L826" s="95" t="s">
        <v>731</v>
      </c>
    </row>
    <row r="827" spans="3:12" s="426" customFormat="1" ht="45" x14ac:dyDescent="0.25">
      <c r="C827" s="493" t="s">
        <v>1894</v>
      </c>
      <c r="D827" s="504"/>
      <c r="E827" s="189">
        <v>4</v>
      </c>
      <c r="F827" s="97">
        <v>9</v>
      </c>
      <c r="G827" s="94">
        <f t="shared" si="80"/>
        <v>36</v>
      </c>
      <c r="H827" s="495" t="s">
        <v>712</v>
      </c>
      <c r="I827" s="95" t="s">
        <v>307</v>
      </c>
      <c r="J827" s="95" t="str">
        <f>VLOOKUP(I827,[2]Presupuesto!$B$11:$C$566,2,0)</f>
        <v>SERVICIOS DE IMPRENTA PUBLIC.Y REPRODUCCION</v>
      </c>
      <c r="K827" s="95" t="s">
        <v>63</v>
      </c>
      <c r="L827" s="95" t="s">
        <v>731</v>
      </c>
    </row>
    <row r="828" spans="3:12" s="426" customFormat="1" ht="45" x14ac:dyDescent="0.25">
      <c r="C828" s="493" t="s">
        <v>1956</v>
      </c>
      <c r="D828" s="504"/>
      <c r="E828" s="189">
        <v>1</v>
      </c>
      <c r="F828" s="97">
        <f>(4*5)+(25*1.2)</f>
        <v>50</v>
      </c>
      <c r="G828" s="94">
        <f t="shared" si="80"/>
        <v>50</v>
      </c>
      <c r="H828" s="495" t="s">
        <v>712</v>
      </c>
      <c r="I828" s="95" t="s">
        <v>384</v>
      </c>
      <c r="J828" s="95" t="str">
        <f>VLOOKUP(I828,[2]Presupuesto!$B$11:$C$566,2,0)</f>
        <v>PRODUCTOS PAPEL Y CARTON</v>
      </c>
      <c r="K828" s="95" t="s">
        <v>63</v>
      </c>
      <c r="L828" s="95" t="s">
        <v>731</v>
      </c>
    </row>
    <row r="829" spans="3:12" s="426" customFormat="1" ht="45" x14ac:dyDescent="0.25">
      <c r="C829" s="493" t="s">
        <v>1896</v>
      </c>
      <c r="D829" s="504"/>
      <c r="E829" s="189">
        <v>1</v>
      </c>
      <c r="F829" s="97">
        <f>(3*25)+(3*25)+(5)</f>
        <v>155</v>
      </c>
      <c r="G829" s="94">
        <f t="shared" si="80"/>
        <v>155</v>
      </c>
      <c r="H829" s="495" t="s">
        <v>712</v>
      </c>
      <c r="I829" s="95" t="s">
        <v>451</v>
      </c>
      <c r="J829" s="95" t="str">
        <f>VLOOKUP(I829,[2]Presupuesto!$B$11:$C$566,2,0)</f>
        <v>UTILES DE ESCRITORIO, OFICINA Y ENSE¥ANZA</v>
      </c>
      <c r="K829" s="95" t="s">
        <v>63</v>
      </c>
      <c r="L829" s="95" t="s">
        <v>731</v>
      </c>
    </row>
    <row r="830" spans="3:12" s="426" customFormat="1" ht="45" x14ac:dyDescent="0.25">
      <c r="C830" s="493" t="s">
        <v>1897</v>
      </c>
      <c r="D830" s="504"/>
      <c r="E830" s="189">
        <v>0</v>
      </c>
      <c r="F830" s="97">
        <v>3</v>
      </c>
      <c r="G830" s="94">
        <f t="shared" si="80"/>
        <v>0</v>
      </c>
      <c r="H830" s="495" t="s">
        <v>712</v>
      </c>
      <c r="I830" s="95" t="s">
        <v>458</v>
      </c>
      <c r="J830" s="95" t="str">
        <f>VLOOKUP(I830,[2]Presupuesto!$B$11:$C$566,2,0)</f>
        <v>OTROS RESPUESTOS Y ACCESORIOS MENORES</v>
      </c>
      <c r="K830" s="95" t="s">
        <v>63</v>
      </c>
      <c r="L830" s="95" t="s">
        <v>731</v>
      </c>
    </row>
    <row r="831" spans="3:12" s="426" customFormat="1" ht="45" x14ac:dyDescent="0.25">
      <c r="C831" s="493" t="s">
        <v>1898</v>
      </c>
      <c r="D831" s="504"/>
      <c r="E831" s="189">
        <v>5</v>
      </c>
      <c r="F831" s="97">
        <v>3</v>
      </c>
      <c r="G831" s="94">
        <f t="shared" si="80"/>
        <v>15</v>
      </c>
      <c r="H831" s="495" t="s">
        <v>712</v>
      </c>
      <c r="I831" s="95" t="s">
        <v>380</v>
      </c>
      <c r="J831" s="95" t="str">
        <f>VLOOKUP(I831,[2]Presupuesto!$B$11:$C$566,2,0)</f>
        <v>PAPEL DE ESCRITORIO</v>
      </c>
      <c r="K831" s="95" t="s">
        <v>63</v>
      </c>
      <c r="L831" s="95" t="s">
        <v>731</v>
      </c>
    </row>
    <row r="832" spans="3:12" s="426" customFormat="1" ht="45" x14ac:dyDescent="0.25">
      <c r="C832" s="493" t="s">
        <v>1899</v>
      </c>
      <c r="D832" s="504"/>
      <c r="E832" s="189">
        <v>1</v>
      </c>
      <c r="F832" s="97">
        <v>1625</v>
      </c>
      <c r="G832" s="94">
        <f t="shared" si="80"/>
        <v>1625</v>
      </c>
      <c r="H832" s="495" t="s">
        <v>712</v>
      </c>
      <c r="I832" s="95" t="s">
        <v>268</v>
      </c>
      <c r="J832" s="95" t="str">
        <f>VLOOKUP(I832,[2]Presupuesto!$B$11:$C$566,2,0)</f>
        <v>OTROS ALQUILERES</v>
      </c>
      <c r="K832" s="95" t="s">
        <v>63</v>
      </c>
      <c r="L832" s="95" t="s">
        <v>731</v>
      </c>
    </row>
    <row r="833" spans="3:12" s="426" customFormat="1" x14ac:dyDescent="0.25">
      <c r="C833" s="493" t="s">
        <v>1269</v>
      </c>
      <c r="D833" s="504"/>
      <c r="E833" s="189">
        <v>0</v>
      </c>
      <c r="F833" s="97">
        <v>2250</v>
      </c>
      <c r="G833" s="94">
        <f t="shared" si="80"/>
        <v>0</v>
      </c>
      <c r="H833" s="495" t="s">
        <v>703</v>
      </c>
      <c r="I833" s="95" t="s">
        <v>337</v>
      </c>
      <c r="J833" s="95" t="str">
        <f>VLOOKUP(I833,[2]Presupuesto!$B$11:$C$566,2,0)</f>
        <v>VIATICOS NACIONALES</v>
      </c>
      <c r="K833" s="95" t="s">
        <v>63</v>
      </c>
      <c r="L833" s="95" t="s">
        <v>731</v>
      </c>
    </row>
    <row r="834" spans="3:12" s="426" customFormat="1" x14ac:dyDescent="0.25">
      <c r="C834" s="493" t="s">
        <v>1273</v>
      </c>
      <c r="D834" s="504"/>
      <c r="E834" s="147">
        <v>0</v>
      </c>
      <c r="F834" s="115">
        <v>2000</v>
      </c>
      <c r="G834" s="94">
        <f t="shared" si="80"/>
        <v>0</v>
      </c>
      <c r="H834" s="495" t="s">
        <v>703</v>
      </c>
      <c r="I834" s="300" t="s">
        <v>337</v>
      </c>
      <c r="J834" s="95" t="str">
        <f>VLOOKUP(I834,[2]Presupuesto!$B$11:$C$566,2,0)</f>
        <v>VIATICOS NACIONALES</v>
      </c>
      <c r="K834" s="95" t="s">
        <v>63</v>
      </c>
      <c r="L834" s="95" t="s">
        <v>731</v>
      </c>
    </row>
    <row r="835" spans="3:12" s="426" customFormat="1" x14ac:dyDescent="0.25">
      <c r="C835" s="493" t="s">
        <v>1281</v>
      </c>
      <c r="D835" s="504"/>
      <c r="E835" s="147">
        <v>0</v>
      </c>
      <c r="F835" s="115">
        <v>1200</v>
      </c>
      <c r="G835" s="94">
        <f t="shared" si="80"/>
        <v>0</v>
      </c>
      <c r="H835" s="495" t="s">
        <v>703</v>
      </c>
      <c r="I835" s="95" t="s">
        <v>337</v>
      </c>
      <c r="J835" s="95" t="str">
        <f>VLOOKUP(I835,[2]Presupuesto!$B$11:$C$566,2,0)</f>
        <v>VIATICOS NACIONALES</v>
      </c>
      <c r="K835" s="95" t="s">
        <v>63</v>
      </c>
      <c r="L835" s="95" t="s">
        <v>731</v>
      </c>
    </row>
    <row r="836" spans="3:12" s="426" customFormat="1" x14ac:dyDescent="0.25">
      <c r="C836" s="493" t="s">
        <v>1960</v>
      </c>
      <c r="D836" s="504"/>
      <c r="E836" s="189">
        <v>0</v>
      </c>
      <c r="F836" s="97">
        <v>1500</v>
      </c>
      <c r="G836" s="94">
        <f t="shared" si="80"/>
        <v>0</v>
      </c>
      <c r="H836" s="495" t="s">
        <v>703</v>
      </c>
      <c r="I836" s="95" t="s">
        <v>413</v>
      </c>
      <c r="J836" s="95" t="str">
        <f>VLOOKUP(I836,[2]Presupuesto!$B$11:$C$566,2,0)</f>
        <v>GASOLINA</v>
      </c>
      <c r="K836" s="95" t="s">
        <v>63</v>
      </c>
      <c r="L836" s="95" t="s">
        <v>731</v>
      </c>
    </row>
    <row r="837" spans="3:12" s="426" customFormat="1" x14ac:dyDescent="0.25">
      <c r="C837" s="493" t="s">
        <v>1937</v>
      </c>
      <c r="D837" s="504"/>
      <c r="E837" s="189"/>
      <c r="F837" s="97">
        <v>3</v>
      </c>
      <c r="G837" s="94">
        <f t="shared" ref="G837:G839" si="81">E837*F837</f>
        <v>0</v>
      </c>
      <c r="H837" s="495" t="s">
        <v>703</v>
      </c>
      <c r="I837" s="95" t="s">
        <v>451</v>
      </c>
      <c r="J837" s="95" t="str">
        <f>VLOOKUP(I837,[2]Presupuesto!$B$11:$C$566,2,0)</f>
        <v>UTILES DE ESCRITORIO, OFICINA Y ENSE¥ANZA</v>
      </c>
      <c r="K837" s="95" t="s">
        <v>63</v>
      </c>
      <c r="L837" s="95" t="s">
        <v>724</v>
      </c>
    </row>
    <row r="838" spans="3:12" s="426" customFormat="1" x14ac:dyDescent="0.25">
      <c r="C838" s="96" t="s">
        <v>1971</v>
      </c>
      <c r="D838" s="504"/>
      <c r="E838" s="189"/>
      <c r="F838" s="97">
        <v>50</v>
      </c>
      <c r="G838" s="94">
        <f t="shared" si="81"/>
        <v>0</v>
      </c>
      <c r="H838" s="495" t="s">
        <v>703</v>
      </c>
      <c r="I838" s="95" t="s">
        <v>307</v>
      </c>
      <c r="J838" s="95" t="str">
        <f>VLOOKUP(I838,[2]Presupuesto!$B$11:$C$566,2,0)</f>
        <v>SERVICIOS DE IMPRENTA PUBLIC.Y REPRODUCCION</v>
      </c>
      <c r="K838" s="95" t="s">
        <v>63</v>
      </c>
      <c r="L838" s="95" t="s">
        <v>724</v>
      </c>
    </row>
    <row r="839" spans="3:12" s="426" customFormat="1" ht="30" x14ac:dyDescent="0.25">
      <c r="C839" s="507" t="s">
        <v>1899</v>
      </c>
      <c r="D839" s="504"/>
      <c r="E839" s="199"/>
      <c r="F839" s="116">
        <v>1300</v>
      </c>
      <c r="G839" s="94">
        <f t="shared" si="81"/>
        <v>0</v>
      </c>
      <c r="H839" s="495" t="s">
        <v>703</v>
      </c>
      <c r="I839" s="95" t="s">
        <v>268</v>
      </c>
      <c r="J839" s="95" t="str">
        <f>VLOOKUP(I839,[2]Presupuesto!$B$11:$C$566,2,0)</f>
        <v>OTROS ALQUILERES</v>
      </c>
      <c r="K839" s="95" t="s">
        <v>63</v>
      </c>
      <c r="L839" s="95" t="s">
        <v>724</v>
      </c>
    </row>
    <row r="840" spans="3:12" s="426" customFormat="1" ht="15.75" thickBot="1" x14ac:dyDescent="0.3">
      <c r="C840" s="203" t="s">
        <v>1275</v>
      </c>
      <c r="D840" s="204">
        <v>0</v>
      </c>
      <c r="E840" s="308">
        <v>0</v>
      </c>
      <c r="F840" s="101">
        <f>HLOOKUP(C840,$AH$2:$BU$3,2,0)</f>
        <v>1150</v>
      </c>
      <c r="G840" s="102">
        <f>D840*E840*F840</f>
        <v>0</v>
      </c>
      <c r="H840" s="501"/>
      <c r="I840" s="309" t="s">
        <v>335</v>
      </c>
      <c r="J840" s="103" t="str">
        <f>VLOOKUP(I840,Presupuesto!$B$11:$C$566,2,0)</f>
        <v>VIATICOS (26200-00)</v>
      </c>
      <c r="K840" s="310" t="str">
        <f t="shared" ref="K840" si="82">$K$389</f>
        <v>Gestión del Conocimiento</v>
      </c>
      <c r="L840" s="310" t="s">
        <v>720</v>
      </c>
    </row>
    <row r="841" spans="3:12" s="426" customFormat="1" ht="15.75" thickBot="1" x14ac:dyDescent="0.3">
      <c r="H841" s="497"/>
    </row>
    <row r="842" spans="3:12" s="426" customFormat="1" ht="15.75" thickBot="1" x14ac:dyDescent="0.3">
      <c r="C842" s="29" t="s">
        <v>1308</v>
      </c>
      <c r="D842" s="30">
        <f>SUM(G849:G866)</f>
        <v>1175</v>
      </c>
      <c r="E842" s="91"/>
      <c r="F842" s="91"/>
      <c r="G842" s="91"/>
      <c r="H842" s="499"/>
      <c r="I842" s="75"/>
      <c r="J842" s="75"/>
      <c r="K842" s="109"/>
    </row>
    <row r="843" spans="3:12" s="426" customFormat="1" x14ac:dyDescent="0.25">
      <c r="C843" s="69"/>
      <c r="D843" s="31"/>
      <c r="E843" s="91"/>
      <c r="F843" s="91"/>
      <c r="G843" s="91"/>
      <c r="H843" s="499"/>
      <c r="I843" s="75"/>
      <c r="J843" s="75"/>
      <c r="K843" s="109"/>
    </row>
    <row r="844" spans="3:12" s="426" customFormat="1" x14ac:dyDescent="0.25">
      <c r="C844" s="69"/>
      <c r="D844" s="31"/>
      <c r="E844" s="91"/>
      <c r="F844" s="91"/>
      <c r="G844" s="91"/>
      <c r="H844" s="499"/>
      <c r="I844" s="75"/>
      <c r="J844" s="75"/>
      <c r="K844" s="109"/>
    </row>
    <row r="845" spans="3:12" s="426" customFormat="1" ht="15.75" x14ac:dyDescent="0.25">
      <c r="C845" s="190" t="s">
        <v>1309</v>
      </c>
      <c r="D845" s="341" t="s">
        <v>1808</v>
      </c>
      <c r="E845" s="91"/>
      <c r="F845" s="91"/>
      <c r="G845" s="91"/>
      <c r="H845" s="499"/>
      <c r="I845" s="75"/>
      <c r="J845" s="75"/>
      <c r="K845" s="109"/>
    </row>
    <row r="846" spans="3:12" s="426" customFormat="1" ht="18.75" x14ac:dyDescent="0.25">
      <c r="C846" s="197" t="str">
        <f>IFERROR(VLOOKUP(D845,'1. Desarrollo e Innov. Curricu.'!$F:$G,2,FALSE),IFERROR(VLOOKUP(D845,'2. Investigación Científica'!$F:$G,2,FALSE),IFERROR(VLOOKUP(D845,'3. Vinculación Univ. Sociedad'!$F:$G,2,FALSE),IFERROR(VLOOKUP(D845,'4. Docencia y Profesorado Univ.'!$F:$G,2,FALSE),IFERROR(VLOOKUP(D845,'5. Estudiantes y Graduados'!$F:$G,2,FALSE),IFERROR(VLOOKUP(D845,'11. Gestion Administrativa'!$F:$G,2,FALSE),IFERROR(VLOOKUP(D845,'13. Gestión Académica'!$F:$G,2,FALSE),IFERROR(VLOOKUP(D845,'9. Asegura. de la Calid. y M'!$F:$G,2,FALSE),IFERROR(VLOOKUP(D845,'6. Gestión del Conocimiento'!$F:$G,2,FALSE),IFERROR(VLOOKUP(D845,'15. Gobernabilidad y Proceso...'!$F:$G,2,FALSE),IFERROR(VLOOKUP(D845,'12. Gestión del Talento Humano'!$F:$G,2,FALSE),IFERROR(VLOOKUP(D845,'14. Internacional... de la E.S.'!$F:$G,2,FALSE),IFERROR(VLOOKUP(D845,'10. Posgrado'!$F:$G,2,FALSE),IFERROR(VLOOKUP(D845,'17. Gestión TIC'!$F:$G,2,FALSE),IFERROR(VLOOKUP(D845,'16. Desa. del Sistema Educ.Sup.'!$F:$G,2,FALSE),IFERROR(VLOOKUP(D845,'8. Cultura de Inno. Insti...'!$F:$G,2,FALSE),VLOOKUP(D845,'7. Lo Esencial de la Reforma U.'!$F:$G,2,0)))))))))))))))))</f>
        <v>Desarrollo de talleres para la investigación y formación de las ciencias sociales</v>
      </c>
      <c r="D846" s="31"/>
      <c r="E846" s="91"/>
      <c r="F846" s="91"/>
      <c r="G846" s="91"/>
      <c r="H846" s="499"/>
      <c r="I846" s="75"/>
      <c r="J846" s="75"/>
      <c r="K846" s="109"/>
    </row>
    <row r="847" spans="3:12" s="426" customFormat="1" ht="15.75" thickBot="1" x14ac:dyDescent="0.3">
      <c r="C847" s="69"/>
      <c r="D847" s="31"/>
      <c r="E847" s="91"/>
      <c r="F847" s="91"/>
      <c r="G847" s="91"/>
      <c r="H847" s="499"/>
      <c r="I847" s="75"/>
      <c r="J847" s="75"/>
      <c r="K847" s="109"/>
    </row>
    <row r="848" spans="3:12" s="426" customFormat="1" ht="30.75" thickBot="1" x14ac:dyDescent="0.3">
      <c r="C848" s="122" t="s">
        <v>1310</v>
      </c>
      <c r="D848" s="125" t="s">
        <v>1311</v>
      </c>
      <c r="E848" s="124" t="s">
        <v>99</v>
      </c>
      <c r="F848" s="124" t="s">
        <v>1312</v>
      </c>
      <c r="G848" s="123" t="s">
        <v>1313</v>
      </c>
      <c r="H848" s="129" t="s">
        <v>1314</v>
      </c>
      <c r="I848" s="124" t="s">
        <v>1315</v>
      </c>
      <c r="J848" s="124" t="s">
        <v>711</v>
      </c>
      <c r="K848" s="124" t="s">
        <v>1316</v>
      </c>
      <c r="L848" s="124" t="s">
        <v>1317</v>
      </c>
    </row>
    <row r="849" spans="3:12" s="426" customFormat="1" ht="45" x14ac:dyDescent="0.25">
      <c r="C849" s="304" t="s">
        <v>1890</v>
      </c>
      <c r="D849" s="503">
        <v>25</v>
      </c>
      <c r="E849" s="305">
        <v>25</v>
      </c>
      <c r="F849" s="112">
        <v>35</v>
      </c>
      <c r="G849" s="306">
        <f t="shared" ref="G849:G850" si="83">E849*F849</f>
        <v>875</v>
      </c>
      <c r="H849" s="495" t="s">
        <v>712</v>
      </c>
      <c r="I849" s="113" t="s">
        <v>361</v>
      </c>
      <c r="J849" s="113" t="str">
        <f>VLOOKUP(I849,[2]Presupuesto!$B$11:$C$566,2,0)</f>
        <v>ALIMENTOS B EBIDAS PARA PERSONAS</v>
      </c>
      <c r="K849" s="307" t="s">
        <v>63</v>
      </c>
      <c r="L849" s="113" t="s">
        <v>732</v>
      </c>
    </row>
    <row r="850" spans="3:12" s="426" customFormat="1" ht="45" x14ac:dyDescent="0.25">
      <c r="C850" s="96" t="s">
        <v>1954</v>
      </c>
      <c r="D850" s="504"/>
      <c r="E850" s="189">
        <v>3</v>
      </c>
      <c r="F850" s="97">
        <v>25</v>
      </c>
      <c r="G850" s="94">
        <f t="shared" si="83"/>
        <v>75</v>
      </c>
      <c r="H850" s="495" t="s">
        <v>712</v>
      </c>
      <c r="I850" s="95" t="s">
        <v>454</v>
      </c>
      <c r="J850" s="95" t="str">
        <f>VLOOKUP(I850,[2]Presupuesto!$B$11:$C$566,2,0)</f>
        <v>UTENCILIOS DE COCINA Y COMEDOR</v>
      </c>
      <c r="K850" s="95" t="s">
        <v>63</v>
      </c>
      <c r="L850" s="95" t="s">
        <v>732</v>
      </c>
    </row>
    <row r="851" spans="3:12" s="426" customFormat="1" ht="45" x14ac:dyDescent="0.25">
      <c r="C851" s="96" t="s">
        <v>1892</v>
      </c>
      <c r="D851" s="504"/>
      <c r="E851" s="189">
        <v>5</v>
      </c>
      <c r="F851" s="97">
        <v>1</v>
      </c>
      <c r="G851" s="94">
        <f>E851*F851</f>
        <v>5</v>
      </c>
      <c r="H851" s="495" t="s">
        <v>712</v>
      </c>
      <c r="I851" s="95" t="s">
        <v>420</v>
      </c>
      <c r="J851" s="95" t="str">
        <f>VLOOKUP(I851,[2]Presupuesto!$B$11:$C$566,2,0)</f>
        <v>PRODUCTOS DE MATERIAL PLASTICO.</v>
      </c>
      <c r="K851" s="95" t="s">
        <v>63</v>
      </c>
      <c r="L851" s="95" t="s">
        <v>732</v>
      </c>
    </row>
    <row r="852" spans="3:12" s="426" customFormat="1" ht="45" x14ac:dyDescent="0.25">
      <c r="C852" s="96" t="s">
        <v>1961</v>
      </c>
      <c r="D852" s="504"/>
      <c r="E852" s="189">
        <v>0</v>
      </c>
      <c r="F852" s="97">
        <f>(30*11)+(30*2.11)+(20*25)+(3*25*1)</f>
        <v>968.3</v>
      </c>
      <c r="G852" s="94">
        <f t="shared" ref="G852:G865" si="84">E852*F852</f>
        <v>0</v>
      </c>
      <c r="H852" s="495" t="s">
        <v>712</v>
      </c>
      <c r="I852" s="95" t="s">
        <v>382</v>
      </c>
      <c r="J852" s="95" t="str">
        <f>VLOOKUP(I852,[2]Presupuesto!$B$11:$C$566,2,0)</f>
        <v>PRODUCTOS DE ARTES GRAFICAS</v>
      </c>
      <c r="K852" s="95" t="s">
        <v>63</v>
      </c>
      <c r="L852" s="95" t="s">
        <v>732</v>
      </c>
    </row>
    <row r="853" spans="3:12" s="426" customFormat="1" ht="45" x14ac:dyDescent="0.25">
      <c r="C853" s="96" t="s">
        <v>1894</v>
      </c>
      <c r="D853" s="504"/>
      <c r="E853" s="189">
        <v>0</v>
      </c>
      <c r="F853" s="97">
        <v>9</v>
      </c>
      <c r="G853" s="94">
        <f t="shared" si="84"/>
        <v>0</v>
      </c>
      <c r="H853" s="495" t="s">
        <v>712</v>
      </c>
      <c r="I853" s="95" t="s">
        <v>307</v>
      </c>
      <c r="J853" s="95" t="str">
        <f>VLOOKUP(I853,[2]Presupuesto!$B$11:$C$566,2,0)</f>
        <v>SERVICIOS DE IMPRENTA PUBLIC.Y REPRODUCCION</v>
      </c>
      <c r="K853" s="95" t="s">
        <v>63</v>
      </c>
      <c r="L853" s="95" t="s">
        <v>732</v>
      </c>
    </row>
    <row r="854" spans="3:12" s="426" customFormat="1" ht="45" x14ac:dyDescent="0.25">
      <c r="C854" s="96" t="s">
        <v>1956</v>
      </c>
      <c r="D854" s="504"/>
      <c r="E854" s="189">
        <v>1</v>
      </c>
      <c r="F854" s="97">
        <f>(4*5)+(25*1.2)</f>
        <v>50</v>
      </c>
      <c r="G854" s="94">
        <f t="shared" si="84"/>
        <v>50</v>
      </c>
      <c r="H854" s="495" t="s">
        <v>712</v>
      </c>
      <c r="I854" s="95" t="s">
        <v>384</v>
      </c>
      <c r="J854" s="95" t="str">
        <f>VLOOKUP(I854,[2]Presupuesto!$B$11:$C$566,2,0)</f>
        <v>PRODUCTOS PAPEL Y CARTON</v>
      </c>
      <c r="K854" s="95" t="s">
        <v>63</v>
      </c>
      <c r="L854" s="95" t="s">
        <v>732</v>
      </c>
    </row>
    <row r="855" spans="3:12" s="426" customFormat="1" ht="45" x14ac:dyDescent="0.25">
      <c r="C855" s="96" t="s">
        <v>1896</v>
      </c>
      <c r="D855" s="504"/>
      <c r="E855" s="189">
        <v>1</v>
      </c>
      <c r="F855" s="97">
        <f>(3*25)+(3*25)+(5)</f>
        <v>155</v>
      </c>
      <c r="G855" s="94">
        <f t="shared" si="84"/>
        <v>155</v>
      </c>
      <c r="H855" s="495" t="s">
        <v>712</v>
      </c>
      <c r="I855" s="95" t="s">
        <v>451</v>
      </c>
      <c r="J855" s="95" t="str">
        <f>VLOOKUP(I855,[2]Presupuesto!$B$11:$C$566,2,0)</f>
        <v>UTILES DE ESCRITORIO, OFICINA Y ENSE¥ANZA</v>
      </c>
      <c r="K855" s="95" t="s">
        <v>63</v>
      </c>
      <c r="L855" s="95" t="s">
        <v>732</v>
      </c>
    </row>
    <row r="856" spans="3:12" s="426" customFormat="1" ht="45" x14ac:dyDescent="0.25">
      <c r="C856" s="96" t="s">
        <v>1897</v>
      </c>
      <c r="D856" s="504"/>
      <c r="E856" s="189">
        <v>0</v>
      </c>
      <c r="F856" s="97">
        <v>3</v>
      </c>
      <c r="G856" s="94">
        <f t="shared" si="84"/>
        <v>0</v>
      </c>
      <c r="H856" s="495" t="s">
        <v>712</v>
      </c>
      <c r="I856" s="95" t="s">
        <v>458</v>
      </c>
      <c r="J856" s="95" t="str">
        <f>VLOOKUP(I856,[2]Presupuesto!$B$11:$C$566,2,0)</f>
        <v>OTROS RESPUESTOS Y ACCESORIOS MENORES</v>
      </c>
      <c r="K856" s="95" t="s">
        <v>63</v>
      </c>
      <c r="L856" s="95" t="s">
        <v>732</v>
      </c>
    </row>
    <row r="857" spans="3:12" s="426" customFormat="1" ht="45" x14ac:dyDescent="0.25">
      <c r="C857" s="96" t="s">
        <v>1898</v>
      </c>
      <c r="D857" s="504"/>
      <c r="E857" s="189">
        <v>5</v>
      </c>
      <c r="F857" s="97">
        <v>3</v>
      </c>
      <c r="G857" s="94">
        <f t="shared" si="84"/>
        <v>15</v>
      </c>
      <c r="H857" s="495" t="s">
        <v>712</v>
      </c>
      <c r="I857" s="95" t="s">
        <v>380</v>
      </c>
      <c r="J857" s="95" t="str">
        <f>VLOOKUP(I857,[2]Presupuesto!$B$11:$C$566,2,0)</f>
        <v>PAPEL DE ESCRITORIO</v>
      </c>
      <c r="K857" s="95" t="s">
        <v>63</v>
      </c>
      <c r="L857" s="95" t="s">
        <v>732</v>
      </c>
    </row>
    <row r="858" spans="3:12" s="426" customFormat="1" ht="45" x14ac:dyDescent="0.25">
      <c r="C858" s="96" t="s">
        <v>1899</v>
      </c>
      <c r="D858" s="504"/>
      <c r="E858" s="189">
        <v>0</v>
      </c>
      <c r="F858" s="97">
        <v>1625</v>
      </c>
      <c r="G858" s="94">
        <f t="shared" si="84"/>
        <v>0</v>
      </c>
      <c r="H858" s="495" t="s">
        <v>712</v>
      </c>
      <c r="I858" s="95" t="s">
        <v>268</v>
      </c>
      <c r="J858" s="95" t="str">
        <f>VLOOKUP(I858,[2]Presupuesto!$B$11:$C$566,2,0)</f>
        <v>OTROS ALQUILERES</v>
      </c>
      <c r="K858" s="95" t="s">
        <v>63</v>
      </c>
      <c r="L858" s="95" t="s">
        <v>732</v>
      </c>
    </row>
    <row r="859" spans="3:12" s="426" customFormat="1" x14ac:dyDescent="0.25">
      <c r="C859" s="96" t="s">
        <v>1269</v>
      </c>
      <c r="D859" s="504"/>
      <c r="E859" s="189">
        <v>0</v>
      </c>
      <c r="F859" s="97">
        <v>2250</v>
      </c>
      <c r="G859" s="94">
        <f t="shared" si="84"/>
        <v>0</v>
      </c>
      <c r="H859" s="495" t="s">
        <v>703</v>
      </c>
      <c r="I859" s="95" t="s">
        <v>337</v>
      </c>
      <c r="J859" s="95" t="str">
        <f>VLOOKUP(I859,[2]Presupuesto!$B$11:$C$566,2,0)</f>
        <v>VIATICOS NACIONALES</v>
      </c>
      <c r="K859" s="95" t="s">
        <v>63</v>
      </c>
      <c r="L859" s="95" t="s">
        <v>732</v>
      </c>
    </row>
    <row r="860" spans="3:12" s="426" customFormat="1" x14ac:dyDescent="0.25">
      <c r="C860" s="96" t="s">
        <v>1273</v>
      </c>
      <c r="D860" s="504"/>
      <c r="E860" s="147">
        <v>0</v>
      </c>
      <c r="F860" s="115">
        <v>2000</v>
      </c>
      <c r="G860" s="94">
        <f t="shared" si="84"/>
        <v>0</v>
      </c>
      <c r="H860" s="495" t="s">
        <v>703</v>
      </c>
      <c r="I860" s="300" t="s">
        <v>337</v>
      </c>
      <c r="J860" s="95" t="str">
        <f>VLOOKUP(I860,[2]Presupuesto!$B$11:$C$566,2,0)</f>
        <v>VIATICOS NACIONALES</v>
      </c>
      <c r="K860" s="95" t="s">
        <v>63</v>
      </c>
      <c r="L860" s="95" t="s">
        <v>732</v>
      </c>
    </row>
    <row r="861" spans="3:12" s="426" customFormat="1" x14ac:dyDescent="0.25">
      <c r="C861" s="96" t="s">
        <v>1281</v>
      </c>
      <c r="D861" s="504"/>
      <c r="E861" s="147">
        <v>0</v>
      </c>
      <c r="F861" s="115">
        <v>1200</v>
      </c>
      <c r="G861" s="94">
        <f t="shared" si="84"/>
        <v>0</v>
      </c>
      <c r="H861" s="495" t="s">
        <v>703</v>
      </c>
      <c r="I861" s="95" t="s">
        <v>337</v>
      </c>
      <c r="J861" s="95" t="str">
        <f>VLOOKUP(I861,[2]Presupuesto!$B$11:$C$566,2,0)</f>
        <v>VIATICOS NACIONALES</v>
      </c>
      <c r="K861" s="95" t="s">
        <v>63</v>
      </c>
      <c r="L861" s="95" t="s">
        <v>732</v>
      </c>
    </row>
    <row r="862" spans="3:12" s="426" customFormat="1" x14ac:dyDescent="0.25">
      <c r="C862" s="96" t="s">
        <v>1960</v>
      </c>
      <c r="D862" s="504"/>
      <c r="E862" s="189">
        <v>0</v>
      </c>
      <c r="F862" s="97">
        <v>1500</v>
      </c>
      <c r="G862" s="94">
        <f t="shared" si="84"/>
        <v>0</v>
      </c>
      <c r="H862" s="495" t="s">
        <v>703</v>
      </c>
      <c r="I862" s="95" t="s">
        <v>413</v>
      </c>
      <c r="J862" s="95" t="str">
        <f>VLOOKUP(I862,[2]Presupuesto!$B$11:$C$566,2,0)</f>
        <v>GASOLINA</v>
      </c>
      <c r="K862" s="95" t="s">
        <v>63</v>
      </c>
      <c r="L862" s="95" t="s">
        <v>732</v>
      </c>
    </row>
    <row r="863" spans="3:12" s="426" customFormat="1" x14ac:dyDescent="0.25">
      <c r="C863" s="96" t="s">
        <v>1937</v>
      </c>
      <c r="D863" s="504"/>
      <c r="E863" s="189"/>
      <c r="F863" s="97">
        <v>3</v>
      </c>
      <c r="G863" s="94">
        <f t="shared" si="84"/>
        <v>0</v>
      </c>
      <c r="H863" s="495" t="s">
        <v>703</v>
      </c>
      <c r="I863" s="95" t="s">
        <v>451</v>
      </c>
      <c r="J863" s="95" t="str">
        <f>VLOOKUP(I863,[2]Presupuesto!$B$11:$C$566,2,0)</f>
        <v>UTILES DE ESCRITORIO, OFICINA Y ENSE¥ANZA</v>
      </c>
      <c r="K863" s="95" t="s">
        <v>63</v>
      </c>
      <c r="L863" s="95" t="s">
        <v>724</v>
      </c>
    </row>
    <row r="864" spans="3:12" s="426" customFormat="1" x14ac:dyDescent="0.25">
      <c r="C864" s="96" t="s">
        <v>1971</v>
      </c>
      <c r="D864" s="504"/>
      <c r="E864" s="189"/>
      <c r="F864" s="97">
        <v>50</v>
      </c>
      <c r="G864" s="94">
        <f t="shared" si="84"/>
        <v>0</v>
      </c>
      <c r="H864" s="495" t="s">
        <v>703</v>
      </c>
      <c r="I864" s="95" t="s">
        <v>307</v>
      </c>
      <c r="J864" s="95" t="str">
        <f>VLOOKUP(I864,[2]Presupuesto!$B$11:$C$566,2,0)</f>
        <v>SERVICIOS DE IMPRENTA PUBLIC.Y REPRODUCCION</v>
      </c>
      <c r="K864" s="95" t="s">
        <v>63</v>
      </c>
      <c r="L864" s="95" t="s">
        <v>724</v>
      </c>
    </row>
    <row r="865" spans="3:12" s="426" customFormat="1" x14ac:dyDescent="0.25">
      <c r="C865" s="106" t="s">
        <v>1899</v>
      </c>
      <c r="D865" s="504"/>
      <c r="E865" s="199"/>
      <c r="F865" s="116">
        <v>1300</v>
      </c>
      <c r="G865" s="94">
        <f t="shared" si="84"/>
        <v>0</v>
      </c>
      <c r="H865" s="495" t="s">
        <v>703</v>
      </c>
      <c r="I865" s="95" t="s">
        <v>268</v>
      </c>
      <c r="J865" s="95" t="str">
        <f>VLOOKUP(I865,[2]Presupuesto!$B$11:$C$566,2,0)</f>
        <v>OTROS ALQUILERES</v>
      </c>
      <c r="K865" s="95" t="s">
        <v>63</v>
      </c>
      <c r="L865" s="95" t="s">
        <v>724</v>
      </c>
    </row>
    <row r="866" spans="3:12" s="426" customFormat="1" ht="15.75" thickBot="1" x14ac:dyDescent="0.3">
      <c r="C866" s="203" t="s">
        <v>1275</v>
      </c>
      <c r="D866" s="204">
        <v>0</v>
      </c>
      <c r="E866" s="308">
        <v>0</v>
      </c>
      <c r="F866" s="101">
        <f>HLOOKUP(C866,$AH$2:$BU$3,2,0)</f>
        <v>1150</v>
      </c>
      <c r="G866" s="102">
        <f>D866*E866*F866</f>
        <v>0</v>
      </c>
      <c r="H866" s="501"/>
      <c r="I866" s="309" t="s">
        <v>335</v>
      </c>
      <c r="J866" s="103" t="str">
        <f>VLOOKUP(I866,Presupuesto!$B$11:$C$566,2,0)</f>
        <v>VIATICOS (26200-00)</v>
      </c>
      <c r="K866" s="310" t="str">
        <f t="shared" ref="K866" si="85">$K$389</f>
        <v>Gestión del Conocimiento</v>
      </c>
      <c r="L866" s="310" t="s">
        <v>720</v>
      </c>
    </row>
    <row r="867" spans="3:12" s="426" customFormat="1" ht="15.75" thickBot="1" x14ac:dyDescent="0.3">
      <c r="H867" s="497"/>
    </row>
    <row r="868" spans="3:12" s="426" customFormat="1" ht="15.75" thickBot="1" x14ac:dyDescent="0.3">
      <c r="C868" s="29" t="s">
        <v>1308</v>
      </c>
      <c r="D868" s="30">
        <f>SUM(G875:G892)</f>
        <v>2179.3000000000002</v>
      </c>
      <c r="E868" s="91"/>
      <c r="F868" s="91"/>
      <c r="G868" s="91"/>
      <c r="H868" s="499"/>
      <c r="I868" s="75"/>
      <c r="J868" s="75"/>
      <c r="K868" s="109"/>
    </row>
    <row r="869" spans="3:12" s="426" customFormat="1" x14ac:dyDescent="0.25">
      <c r="C869" s="69"/>
      <c r="D869" s="31"/>
      <c r="E869" s="91"/>
      <c r="F869" s="91"/>
      <c r="G869" s="91"/>
      <c r="H869" s="499"/>
      <c r="I869" s="75"/>
      <c r="J869" s="75"/>
      <c r="K869" s="109"/>
    </row>
    <row r="870" spans="3:12" s="426" customFormat="1" x14ac:dyDescent="0.25">
      <c r="C870" s="69"/>
      <c r="D870" s="31"/>
      <c r="E870" s="91"/>
      <c r="F870" s="91"/>
      <c r="G870" s="91"/>
      <c r="H870" s="499"/>
      <c r="I870" s="75"/>
      <c r="J870" s="75"/>
      <c r="K870" s="109"/>
    </row>
    <row r="871" spans="3:12" s="426" customFormat="1" ht="15.75" x14ac:dyDescent="0.25">
      <c r="C871" s="190" t="s">
        <v>1309</v>
      </c>
      <c r="D871" s="341" t="s">
        <v>1808</v>
      </c>
      <c r="E871" s="91"/>
      <c r="F871" s="91"/>
      <c r="G871" s="91"/>
      <c r="H871" s="499"/>
      <c r="I871" s="75"/>
      <c r="J871" s="75"/>
      <c r="K871" s="109"/>
    </row>
    <row r="872" spans="3:12" s="426" customFormat="1" ht="18.75" x14ac:dyDescent="0.25">
      <c r="C872" s="197" t="str">
        <f>IFERROR(VLOOKUP(D871,'1. Desarrollo e Innov. Curricu.'!$F:$G,2,FALSE),IFERROR(VLOOKUP(D871,'2. Investigación Científica'!$F:$G,2,FALSE),IFERROR(VLOOKUP(D871,'3. Vinculación Univ. Sociedad'!$F:$G,2,FALSE),IFERROR(VLOOKUP(D871,'4. Docencia y Profesorado Univ.'!$F:$G,2,FALSE),IFERROR(VLOOKUP(D871,'5. Estudiantes y Graduados'!$F:$G,2,FALSE),IFERROR(VLOOKUP(D871,'11. Gestion Administrativa'!$F:$G,2,FALSE),IFERROR(VLOOKUP(D871,'13. Gestión Académica'!$F:$G,2,FALSE),IFERROR(VLOOKUP(D871,'9. Asegura. de la Calid. y M'!$F:$G,2,FALSE),IFERROR(VLOOKUP(D871,'6. Gestión del Conocimiento'!$F:$G,2,FALSE),IFERROR(VLOOKUP(D871,'15. Gobernabilidad y Proceso...'!$F:$G,2,FALSE),IFERROR(VLOOKUP(D871,'12. Gestión del Talento Humano'!$F:$G,2,FALSE),IFERROR(VLOOKUP(D871,'14. Internacional... de la E.S.'!$F:$G,2,FALSE),IFERROR(VLOOKUP(D871,'10. Posgrado'!$F:$G,2,FALSE),IFERROR(VLOOKUP(D871,'17. Gestión TIC'!$F:$G,2,FALSE),IFERROR(VLOOKUP(D871,'16. Desa. del Sistema Educ.Sup.'!$F:$G,2,FALSE),IFERROR(VLOOKUP(D871,'8. Cultura de Inno. Insti...'!$F:$G,2,FALSE),VLOOKUP(D871,'7. Lo Esencial de la Reforma U.'!$F:$G,2,0)))))))))))))))))</f>
        <v>Desarrollo de talleres para la investigación y formación de las ciencias sociales</v>
      </c>
      <c r="D872" s="31"/>
      <c r="E872" s="91"/>
      <c r="F872" s="91"/>
      <c r="G872" s="91"/>
      <c r="H872" s="499"/>
      <c r="I872" s="75"/>
      <c r="J872" s="75"/>
      <c r="K872" s="109"/>
    </row>
    <row r="873" spans="3:12" s="426" customFormat="1" ht="15.75" thickBot="1" x14ac:dyDescent="0.3">
      <c r="C873" s="69"/>
      <c r="D873" s="31"/>
      <c r="E873" s="91"/>
      <c r="F873" s="91"/>
      <c r="G873" s="91"/>
      <c r="H873" s="499"/>
      <c r="I873" s="75"/>
      <c r="J873" s="75"/>
      <c r="K873" s="109"/>
    </row>
    <row r="874" spans="3:12" s="426" customFormat="1" ht="30.75" thickBot="1" x14ac:dyDescent="0.3">
      <c r="C874" s="122" t="s">
        <v>1310</v>
      </c>
      <c r="D874" s="125" t="s">
        <v>1311</v>
      </c>
      <c r="E874" s="124" t="s">
        <v>99</v>
      </c>
      <c r="F874" s="124" t="s">
        <v>1312</v>
      </c>
      <c r="G874" s="123" t="s">
        <v>1313</v>
      </c>
      <c r="H874" s="129" t="s">
        <v>1314</v>
      </c>
      <c r="I874" s="124" t="s">
        <v>1315</v>
      </c>
      <c r="J874" s="124" t="s">
        <v>711</v>
      </c>
      <c r="K874" s="124" t="s">
        <v>1316</v>
      </c>
      <c r="L874" s="124" t="s">
        <v>1317</v>
      </c>
    </row>
    <row r="875" spans="3:12" s="426" customFormat="1" ht="45" x14ac:dyDescent="0.25">
      <c r="C875" s="304" t="s">
        <v>1890</v>
      </c>
      <c r="D875" s="503"/>
      <c r="E875" s="305">
        <v>25</v>
      </c>
      <c r="F875" s="112">
        <v>35</v>
      </c>
      <c r="G875" s="306">
        <f t="shared" ref="G875:G876" si="86">E875*F875</f>
        <v>875</v>
      </c>
      <c r="H875" s="495" t="s">
        <v>712</v>
      </c>
      <c r="I875" s="113" t="s">
        <v>361</v>
      </c>
      <c r="J875" s="113" t="str">
        <f>VLOOKUP(I875,[2]Presupuesto!$B$11:$C$566,2,0)</f>
        <v>ALIMENTOS B EBIDAS PARA PERSONAS</v>
      </c>
      <c r="K875" s="307" t="s">
        <v>63</v>
      </c>
      <c r="L875" s="113" t="s">
        <v>732</v>
      </c>
    </row>
    <row r="876" spans="3:12" s="426" customFormat="1" ht="45" x14ac:dyDescent="0.25">
      <c r="C876" s="96" t="s">
        <v>1954</v>
      </c>
      <c r="D876" s="504"/>
      <c r="E876" s="189">
        <v>3</v>
      </c>
      <c r="F876" s="97">
        <v>25</v>
      </c>
      <c r="G876" s="94">
        <f t="shared" si="86"/>
        <v>75</v>
      </c>
      <c r="H876" s="495" t="s">
        <v>712</v>
      </c>
      <c r="I876" s="95" t="s">
        <v>454</v>
      </c>
      <c r="J876" s="95" t="str">
        <f>VLOOKUP(I876,[2]Presupuesto!$B$11:$C$566,2,0)</f>
        <v>UTENCILIOS DE COCINA Y COMEDOR</v>
      </c>
      <c r="K876" s="95" t="s">
        <v>63</v>
      </c>
      <c r="L876" s="95" t="s">
        <v>732</v>
      </c>
    </row>
    <row r="877" spans="3:12" s="426" customFormat="1" ht="45" x14ac:dyDescent="0.25">
      <c r="C877" s="96" t="s">
        <v>1892</v>
      </c>
      <c r="D877" s="504"/>
      <c r="E877" s="189">
        <v>5</v>
      </c>
      <c r="F877" s="97">
        <v>1</v>
      </c>
      <c r="G877" s="94">
        <f>E877*F877</f>
        <v>5</v>
      </c>
      <c r="H877" s="495" t="s">
        <v>712</v>
      </c>
      <c r="I877" s="95" t="s">
        <v>420</v>
      </c>
      <c r="J877" s="95" t="str">
        <f>VLOOKUP(I877,[2]Presupuesto!$B$11:$C$566,2,0)</f>
        <v>PRODUCTOS DE MATERIAL PLASTICO.</v>
      </c>
      <c r="K877" s="95" t="s">
        <v>63</v>
      </c>
      <c r="L877" s="95" t="s">
        <v>732</v>
      </c>
    </row>
    <row r="878" spans="3:12" s="426" customFormat="1" ht="45" x14ac:dyDescent="0.25">
      <c r="C878" s="96" t="s">
        <v>1961</v>
      </c>
      <c r="D878" s="504"/>
      <c r="E878" s="189">
        <v>1</v>
      </c>
      <c r="F878" s="97">
        <f>(30*11)+(30*2.11)+(20*25)+(3*25*1)</f>
        <v>968.3</v>
      </c>
      <c r="G878" s="94">
        <f t="shared" ref="G878:G888" si="87">E878*F878</f>
        <v>968.3</v>
      </c>
      <c r="H878" s="495" t="s">
        <v>712</v>
      </c>
      <c r="I878" s="95" t="s">
        <v>382</v>
      </c>
      <c r="J878" s="95" t="str">
        <f>VLOOKUP(I878,[2]Presupuesto!$B$11:$C$566,2,0)</f>
        <v>PRODUCTOS DE ARTES GRAFICAS</v>
      </c>
      <c r="K878" s="95" t="s">
        <v>63</v>
      </c>
      <c r="L878" s="95" t="s">
        <v>732</v>
      </c>
    </row>
    <row r="879" spans="3:12" s="426" customFormat="1" ht="45" x14ac:dyDescent="0.25">
      <c r="C879" s="96" t="s">
        <v>1894</v>
      </c>
      <c r="D879" s="504"/>
      <c r="E879" s="189">
        <v>4</v>
      </c>
      <c r="F879" s="97">
        <v>9</v>
      </c>
      <c r="G879" s="94">
        <f t="shared" si="87"/>
        <v>36</v>
      </c>
      <c r="H879" s="495" t="s">
        <v>712</v>
      </c>
      <c r="I879" s="95" t="s">
        <v>307</v>
      </c>
      <c r="J879" s="95" t="str">
        <f>VLOOKUP(I879,[2]Presupuesto!$B$11:$C$566,2,0)</f>
        <v>SERVICIOS DE IMPRENTA PUBLIC.Y REPRODUCCION</v>
      </c>
      <c r="K879" s="95" t="s">
        <v>63</v>
      </c>
      <c r="L879" s="95" t="s">
        <v>732</v>
      </c>
    </row>
    <row r="880" spans="3:12" s="426" customFormat="1" ht="45" x14ac:dyDescent="0.25">
      <c r="C880" s="96" t="s">
        <v>1956</v>
      </c>
      <c r="D880" s="504"/>
      <c r="E880" s="189">
        <v>1</v>
      </c>
      <c r="F880" s="97">
        <f>(4*5)+(25*1.2)</f>
        <v>50</v>
      </c>
      <c r="G880" s="94">
        <f t="shared" si="87"/>
        <v>50</v>
      </c>
      <c r="H880" s="495" t="s">
        <v>712</v>
      </c>
      <c r="I880" s="95" t="s">
        <v>384</v>
      </c>
      <c r="J880" s="95" t="str">
        <f>VLOOKUP(I880,[2]Presupuesto!$B$11:$C$566,2,0)</f>
        <v>PRODUCTOS PAPEL Y CARTON</v>
      </c>
      <c r="K880" s="95" t="s">
        <v>63</v>
      </c>
      <c r="L880" s="95" t="s">
        <v>732</v>
      </c>
    </row>
    <row r="881" spans="3:12" s="426" customFormat="1" ht="45" x14ac:dyDescent="0.25">
      <c r="C881" s="96" t="s">
        <v>1896</v>
      </c>
      <c r="D881" s="504"/>
      <c r="E881" s="189">
        <v>1</v>
      </c>
      <c r="F881" s="97">
        <f>(3*25)+(3*25)+(5)</f>
        <v>155</v>
      </c>
      <c r="G881" s="94">
        <f t="shared" si="87"/>
        <v>155</v>
      </c>
      <c r="H881" s="495" t="s">
        <v>712</v>
      </c>
      <c r="I881" s="95" t="s">
        <v>450</v>
      </c>
      <c r="J881" s="95" t="str">
        <f>VLOOKUP(I881,[2]Presupuesto!$B$11:$C$566,2,0)</f>
        <v>UTILES DE ESCRITORIO, OFICINA Y ENZE¥ANZA</v>
      </c>
      <c r="K881" s="95" t="s">
        <v>63</v>
      </c>
      <c r="L881" s="95" t="s">
        <v>732</v>
      </c>
    </row>
    <row r="882" spans="3:12" s="426" customFormat="1" ht="45" x14ac:dyDescent="0.25">
      <c r="C882" s="96" t="s">
        <v>1897</v>
      </c>
      <c r="D882" s="504"/>
      <c r="E882" s="189">
        <v>0</v>
      </c>
      <c r="F882" s="97">
        <v>3</v>
      </c>
      <c r="G882" s="94">
        <f t="shared" si="87"/>
        <v>0</v>
      </c>
      <c r="H882" s="495" t="s">
        <v>712</v>
      </c>
      <c r="I882" s="95" t="s">
        <v>458</v>
      </c>
      <c r="J882" s="95" t="str">
        <f>VLOOKUP(I882,[2]Presupuesto!$B$11:$C$566,2,0)</f>
        <v>OTROS RESPUESTOS Y ACCESORIOS MENORES</v>
      </c>
      <c r="K882" s="95" t="s">
        <v>63</v>
      </c>
      <c r="L882" s="95" t="s">
        <v>732</v>
      </c>
    </row>
    <row r="883" spans="3:12" s="426" customFormat="1" ht="45" x14ac:dyDescent="0.25">
      <c r="C883" s="96" t="s">
        <v>1898</v>
      </c>
      <c r="D883" s="504"/>
      <c r="E883" s="189">
        <v>5</v>
      </c>
      <c r="F883" s="97">
        <v>3</v>
      </c>
      <c r="G883" s="94">
        <f t="shared" si="87"/>
        <v>15</v>
      </c>
      <c r="H883" s="495" t="s">
        <v>712</v>
      </c>
      <c r="I883" s="95" t="s">
        <v>380</v>
      </c>
      <c r="J883" s="95" t="str">
        <f>VLOOKUP(I883,[2]Presupuesto!$B$11:$C$566,2,0)</f>
        <v>PAPEL DE ESCRITORIO</v>
      </c>
      <c r="K883" s="95" t="s">
        <v>63</v>
      </c>
      <c r="L883" s="95" t="s">
        <v>732</v>
      </c>
    </row>
    <row r="884" spans="3:12" s="426" customFormat="1" ht="45" x14ac:dyDescent="0.25">
      <c r="C884" s="96" t="s">
        <v>1899</v>
      </c>
      <c r="D884" s="504"/>
      <c r="E884" s="189">
        <v>0</v>
      </c>
      <c r="F884" s="97">
        <v>1625</v>
      </c>
      <c r="G884" s="94">
        <f t="shared" si="87"/>
        <v>0</v>
      </c>
      <c r="H884" s="495" t="s">
        <v>712</v>
      </c>
      <c r="I884" s="95" t="s">
        <v>268</v>
      </c>
      <c r="J884" s="95" t="str">
        <f>VLOOKUP(I884,[2]Presupuesto!$B$11:$C$566,2,0)</f>
        <v>OTROS ALQUILERES</v>
      </c>
      <c r="K884" s="95" t="s">
        <v>63</v>
      </c>
      <c r="L884" s="95" t="s">
        <v>732</v>
      </c>
    </row>
    <row r="885" spans="3:12" s="426" customFormat="1" ht="45" x14ac:dyDescent="0.25">
      <c r="C885" s="96" t="s">
        <v>1269</v>
      </c>
      <c r="D885" s="504"/>
      <c r="E885" s="189">
        <v>0</v>
      </c>
      <c r="F885" s="97">
        <v>2250</v>
      </c>
      <c r="G885" s="94">
        <f t="shared" si="87"/>
        <v>0</v>
      </c>
      <c r="H885" s="495" t="s">
        <v>712</v>
      </c>
      <c r="I885" s="95" t="s">
        <v>337</v>
      </c>
      <c r="J885" s="95" t="str">
        <f>VLOOKUP(I885,[2]Presupuesto!$B$11:$C$566,2,0)</f>
        <v>VIATICOS NACIONALES</v>
      </c>
      <c r="K885" s="95" t="s">
        <v>63</v>
      </c>
      <c r="L885" s="95" t="s">
        <v>732</v>
      </c>
    </row>
    <row r="886" spans="3:12" s="426" customFormat="1" x14ac:dyDescent="0.25">
      <c r="C886" s="96" t="s">
        <v>1273</v>
      </c>
      <c r="D886" s="504"/>
      <c r="E886" s="147">
        <v>0</v>
      </c>
      <c r="F886" s="115">
        <v>2000</v>
      </c>
      <c r="G886" s="94">
        <f t="shared" si="87"/>
        <v>0</v>
      </c>
      <c r="H886" s="495" t="s">
        <v>703</v>
      </c>
      <c r="I886" s="300" t="s">
        <v>337</v>
      </c>
      <c r="J886" s="95" t="str">
        <f>VLOOKUP(I886,[2]Presupuesto!$B$11:$C$566,2,0)</f>
        <v>VIATICOS NACIONALES</v>
      </c>
      <c r="K886" s="95" t="s">
        <v>63</v>
      </c>
      <c r="L886" s="95" t="s">
        <v>732</v>
      </c>
    </row>
    <row r="887" spans="3:12" s="426" customFormat="1" x14ac:dyDescent="0.25">
      <c r="C887" s="96" t="s">
        <v>1281</v>
      </c>
      <c r="D887" s="504"/>
      <c r="E887" s="147">
        <v>0</v>
      </c>
      <c r="F887" s="115">
        <v>1200</v>
      </c>
      <c r="G887" s="94">
        <f t="shared" si="87"/>
        <v>0</v>
      </c>
      <c r="H887" s="495" t="s">
        <v>703</v>
      </c>
      <c r="I887" s="95" t="s">
        <v>337</v>
      </c>
      <c r="J887" s="95" t="str">
        <f>VLOOKUP(I887,[2]Presupuesto!$B$11:$C$566,2,0)</f>
        <v>VIATICOS NACIONALES</v>
      </c>
      <c r="K887" s="95" t="s">
        <v>63</v>
      </c>
      <c r="L887" s="95" t="s">
        <v>732</v>
      </c>
    </row>
    <row r="888" spans="3:12" s="426" customFormat="1" x14ac:dyDescent="0.25">
      <c r="C888" s="96" t="s">
        <v>1960</v>
      </c>
      <c r="D888" s="504"/>
      <c r="E888" s="189">
        <v>0</v>
      </c>
      <c r="F888" s="97">
        <v>1500</v>
      </c>
      <c r="G888" s="94">
        <f t="shared" si="87"/>
        <v>0</v>
      </c>
      <c r="H888" s="495" t="s">
        <v>703</v>
      </c>
      <c r="I888" s="95" t="s">
        <v>413</v>
      </c>
      <c r="J888" s="95" t="str">
        <f>VLOOKUP(I888,[2]Presupuesto!$B$11:$C$566,2,0)</f>
        <v>GASOLINA</v>
      </c>
      <c r="K888" s="95" t="s">
        <v>63</v>
      </c>
      <c r="L888" s="95" t="s">
        <v>732</v>
      </c>
    </row>
    <row r="889" spans="3:12" s="426" customFormat="1" x14ac:dyDescent="0.25">
      <c r="C889" s="96" t="s">
        <v>1937</v>
      </c>
      <c r="D889" s="504"/>
      <c r="E889" s="189"/>
      <c r="F889" s="97">
        <v>3</v>
      </c>
      <c r="G889" s="94">
        <f t="shared" ref="G889:G891" si="88">E889*F889</f>
        <v>0</v>
      </c>
      <c r="H889" s="495" t="s">
        <v>703</v>
      </c>
      <c r="I889" s="95" t="s">
        <v>451</v>
      </c>
      <c r="J889" s="95" t="str">
        <f>VLOOKUP(I889,[2]Presupuesto!$B$11:$C$566,2,0)</f>
        <v>UTILES DE ESCRITORIO, OFICINA Y ENSE¥ANZA</v>
      </c>
      <c r="K889" s="95" t="s">
        <v>63</v>
      </c>
      <c r="L889" s="95" t="s">
        <v>724</v>
      </c>
    </row>
    <row r="890" spans="3:12" s="426" customFormat="1" x14ac:dyDescent="0.25">
      <c r="C890" s="96" t="s">
        <v>1971</v>
      </c>
      <c r="D890" s="504"/>
      <c r="E890" s="189"/>
      <c r="F890" s="97">
        <v>50</v>
      </c>
      <c r="G890" s="94">
        <f t="shared" si="88"/>
        <v>0</v>
      </c>
      <c r="H890" s="495" t="s">
        <v>703</v>
      </c>
      <c r="I890" s="95" t="s">
        <v>307</v>
      </c>
      <c r="J890" s="95" t="str">
        <f>VLOOKUP(I890,[2]Presupuesto!$B$11:$C$566,2,0)</f>
        <v>SERVICIOS DE IMPRENTA PUBLIC.Y REPRODUCCION</v>
      </c>
      <c r="K890" s="95" t="s">
        <v>63</v>
      </c>
      <c r="L890" s="95" t="s">
        <v>724</v>
      </c>
    </row>
    <row r="891" spans="3:12" s="426" customFormat="1" x14ac:dyDescent="0.25">
      <c r="C891" s="106" t="s">
        <v>1899</v>
      </c>
      <c r="D891" s="504"/>
      <c r="E891" s="199"/>
      <c r="F891" s="116">
        <v>1300</v>
      </c>
      <c r="G891" s="94">
        <f t="shared" si="88"/>
        <v>0</v>
      </c>
      <c r="H891" s="495" t="s">
        <v>703</v>
      </c>
      <c r="I891" s="95" t="s">
        <v>268</v>
      </c>
      <c r="J891" s="95" t="str">
        <f>VLOOKUP(I891,[2]Presupuesto!$B$11:$C$566,2,0)</f>
        <v>OTROS ALQUILERES</v>
      </c>
      <c r="K891" s="95" t="s">
        <v>63</v>
      </c>
      <c r="L891" s="95" t="s">
        <v>724</v>
      </c>
    </row>
    <row r="892" spans="3:12" s="426" customFormat="1" ht="15.75" thickBot="1" x14ac:dyDescent="0.3">
      <c r="C892" s="203" t="s">
        <v>1275</v>
      </c>
      <c r="D892" s="204">
        <v>0</v>
      </c>
      <c r="E892" s="308">
        <v>0</v>
      </c>
      <c r="F892" s="101">
        <f>HLOOKUP(C892,$AH$2:$BU$3,2,0)</f>
        <v>1150</v>
      </c>
      <c r="G892" s="102">
        <f>D892*E892*F892</f>
        <v>0</v>
      </c>
      <c r="H892" s="501"/>
      <c r="I892" s="309" t="s">
        <v>335</v>
      </c>
      <c r="J892" s="103" t="str">
        <f>VLOOKUP(I892,Presupuesto!$B$11:$C$566,2,0)</f>
        <v>VIATICOS (26200-00)</v>
      </c>
      <c r="K892" s="310" t="str">
        <f t="shared" ref="K892" si="89">$K$389</f>
        <v>Gestión del Conocimiento</v>
      </c>
      <c r="L892" s="310" t="s">
        <v>720</v>
      </c>
    </row>
    <row r="893" spans="3:12" s="426" customFormat="1" ht="15.75" thickBot="1" x14ac:dyDescent="0.3">
      <c r="H893" s="497"/>
    </row>
    <row r="894" spans="3:12" s="426" customFormat="1" ht="15.75" thickBot="1" x14ac:dyDescent="0.3">
      <c r="C894" s="29" t="s">
        <v>1308</v>
      </c>
      <c r="D894" s="30">
        <f>SUM(G901:G918)</f>
        <v>2875.5</v>
      </c>
      <c r="E894" s="91"/>
      <c r="F894" s="91"/>
      <c r="G894" s="91"/>
      <c r="H894" s="499"/>
      <c r="I894" s="75"/>
      <c r="J894" s="75"/>
      <c r="K894" s="109"/>
    </row>
    <row r="895" spans="3:12" s="426" customFormat="1" x14ac:dyDescent="0.25">
      <c r="C895" s="69"/>
      <c r="D895" s="31"/>
      <c r="E895" s="91"/>
      <c r="F895" s="91"/>
      <c r="G895" s="91"/>
      <c r="H895" s="499"/>
      <c r="I895" s="75"/>
      <c r="J895" s="75"/>
      <c r="K895" s="109"/>
    </row>
    <row r="896" spans="3:12" s="426" customFormat="1" x14ac:dyDescent="0.25">
      <c r="C896" s="69"/>
      <c r="D896" s="31"/>
      <c r="E896" s="91"/>
      <c r="F896" s="91"/>
      <c r="G896" s="91"/>
      <c r="H896" s="499"/>
      <c r="I896" s="75"/>
      <c r="J896" s="75"/>
      <c r="K896" s="109"/>
    </row>
    <row r="897" spans="3:12" s="426" customFormat="1" ht="15.75" x14ac:dyDescent="0.25">
      <c r="C897" s="190" t="s">
        <v>1309</v>
      </c>
      <c r="D897" s="341" t="s">
        <v>1812</v>
      </c>
      <c r="E897" s="91"/>
      <c r="F897" s="91"/>
      <c r="G897" s="91"/>
      <c r="H897" s="499"/>
      <c r="I897" s="75"/>
      <c r="J897" s="75"/>
      <c r="K897" s="109"/>
    </row>
    <row r="898" spans="3:12" s="426" customFormat="1" ht="18.75" x14ac:dyDescent="0.25">
      <c r="C898" s="197" t="str">
        <f>IFERROR(VLOOKUP(D897,'1. Desarrollo e Innov. Curricu.'!$F:$G,2,FALSE),IFERROR(VLOOKUP(D897,'2. Investigación Científica'!$F:$G,2,FALSE),IFERROR(VLOOKUP(D897,'3. Vinculación Univ. Sociedad'!$F:$G,2,FALSE),IFERROR(VLOOKUP(D897,'4. Docencia y Profesorado Univ.'!$F:$G,2,FALSE),IFERROR(VLOOKUP(D897,'5. Estudiantes y Graduados'!$F:$G,2,FALSE),IFERROR(VLOOKUP(D897,'11. Gestion Administrativa'!$F:$G,2,FALSE),IFERROR(VLOOKUP(D897,'13. Gestión Académica'!$F:$G,2,FALSE),IFERROR(VLOOKUP(D897,'9. Asegura. de la Calid. y M'!$F:$G,2,FALSE),IFERROR(VLOOKUP(D897,'6. Gestión del Conocimiento'!$F:$G,2,FALSE),IFERROR(VLOOKUP(D897,'15. Gobernabilidad y Proceso...'!$F:$G,2,FALSE),IFERROR(VLOOKUP(D897,'12. Gestión del Talento Humano'!$F:$G,2,FALSE),IFERROR(VLOOKUP(D897,'14. Internacional... de la E.S.'!$F:$G,2,FALSE),IFERROR(VLOOKUP(D897,'10. Posgrado'!$F:$G,2,FALSE),IFERROR(VLOOKUP(D897,'17. Gestión TIC'!$F:$G,2,FALSE),IFERROR(VLOOKUP(D897,'16. Desa. del Sistema Educ.Sup.'!$F:$G,2,FALSE),IFERROR(VLOOKUP(D897,'8. Cultura de Inno. Insti...'!$F:$G,2,FALSE),VLOOKUP(D897,'7. Lo Esencial de la Reforma U.'!$F:$G,2,0)))))))))))))))))</f>
        <v>Desarrollo de las conferencias en temas de las ciencias scciales. (Ciudad Universitaria)</v>
      </c>
      <c r="D898" s="31"/>
      <c r="E898" s="91"/>
      <c r="F898" s="91"/>
      <c r="G898" s="91"/>
      <c r="H898" s="499"/>
      <c r="I898" s="75"/>
      <c r="J898" s="75"/>
      <c r="K898" s="109"/>
    </row>
    <row r="899" spans="3:12" s="426" customFormat="1" ht="15.75" thickBot="1" x14ac:dyDescent="0.3">
      <c r="C899" s="69"/>
      <c r="D899" s="31"/>
      <c r="E899" s="91"/>
      <c r="F899" s="91"/>
      <c r="G899" s="91"/>
      <c r="H899" s="499"/>
      <c r="I899" s="75"/>
      <c r="J899" s="75"/>
      <c r="K899" s="109"/>
    </row>
    <row r="900" spans="3:12" s="426" customFormat="1" ht="30.75" thickBot="1" x14ac:dyDescent="0.3">
      <c r="C900" s="122" t="s">
        <v>1310</v>
      </c>
      <c r="D900" s="125" t="s">
        <v>1311</v>
      </c>
      <c r="E900" s="124" t="s">
        <v>99</v>
      </c>
      <c r="F900" s="124" t="s">
        <v>1312</v>
      </c>
      <c r="G900" s="123" t="s">
        <v>1313</v>
      </c>
      <c r="H900" s="129" t="s">
        <v>1314</v>
      </c>
      <c r="I900" s="124" t="s">
        <v>1315</v>
      </c>
      <c r="J900" s="124" t="s">
        <v>711</v>
      </c>
      <c r="K900" s="124" t="s">
        <v>1316</v>
      </c>
      <c r="L900" s="124" t="s">
        <v>1317</v>
      </c>
    </row>
    <row r="901" spans="3:12" s="426" customFormat="1" ht="45" x14ac:dyDescent="0.25">
      <c r="C901" s="492" t="s">
        <v>1890</v>
      </c>
      <c r="D901" s="503"/>
      <c r="E901" s="305">
        <v>50</v>
      </c>
      <c r="F901" s="112">
        <v>30</v>
      </c>
      <c r="G901" s="306">
        <f t="shared" ref="G901:G910" si="90">E901*F901</f>
        <v>1500</v>
      </c>
      <c r="H901" s="495" t="s">
        <v>712</v>
      </c>
      <c r="I901" s="113" t="s">
        <v>361</v>
      </c>
      <c r="J901" s="113" t="str">
        <f>VLOOKUP(I901,[2]Presupuesto!$B$11:$C$566,2,0)</f>
        <v>ALIMENTOS B EBIDAS PARA PERSONAS</v>
      </c>
      <c r="K901" s="307" t="s">
        <v>63</v>
      </c>
      <c r="L901" s="113" t="s">
        <v>721</v>
      </c>
    </row>
    <row r="902" spans="3:12" s="426" customFormat="1" ht="45" x14ac:dyDescent="0.25">
      <c r="C902" s="493" t="s">
        <v>1891</v>
      </c>
      <c r="D902" s="504"/>
      <c r="E902" s="189">
        <v>1</v>
      </c>
      <c r="F902" s="97">
        <v>45</v>
      </c>
      <c r="G902" s="94">
        <f t="shared" si="90"/>
        <v>45</v>
      </c>
      <c r="H902" s="495" t="s">
        <v>712</v>
      </c>
      <c r="I902" s="95" t="s">
        <v>454</v>
      </c>
      <c r="J902" s="95" t="str">
        <f>VLOOKUP(I902,[2]Presupuesto!$B$11:$C$566,2,0)</f>
        <v>UTENCILIOS DE COCINA Y COMEDOR</v>
      </c>
      <c r="K902" s="95" t="s">
        <v>63</v>
      </c>
      <c r="L902" s="95" t="s">
        <v>721</v>
      </c>
    </row>
    <row r="903" spans="3:12" s="426" customFormat="1" ht="45" x14ac:dyDescent="0.25">
      <c r="C903" s="493" t="s">
        <v>1892</v>
      </c>
      <c r="D903" s="504"/>
      <c r="E903" s="189">
        <v>2</v>
      </c>
      <c r="F903" s="97">
        <v>1</v>
      </c>
      <c r="G903" s="94">
        <f t="shared" si="90"/>
        <v>2</v>
      </c>
      <c r="H903" s="495" t="s">
        <v>712</v>
      </c>
      <c r="I903" s="95" t="s">
        <v>420</v>
      </c>
      <c r="J903" s="95" t="str">
        <f>VLOOKUP(I903,[2]Presupuesto!$B$11:$C$566,2,0)</f>
        <v>PRODUCTOS DE MATERIAL PLASTICO.</v>
      </c>
      <c r="K903" s="95" t="s">
        <v>63</v>
      </c>
      <c r="L903" s="95" t="s">
        <v>721</v>
      </c>
    </row>
    <row r="904" spans="3:12" s="426" customFormat="1" ht="45" x14ac:dyDescent="0.25">
      <c r="C904" s="493" t="s">
        <v>2006</v>
      </c>
      <c r="D904" s="504"/>
      <c r="E904" s="189">
        <v>0</v>
      </c>
      <c r="F904" s="97">
        <f>(50*2.11)+(15*35)</f>
        <v>630.5</v>
      </c>
      <c r="G904" s="94">
        <f t="shared" si="90"/>
        <v>0</v>
      </c>
      <c r="H904" s="495" t="s">
        <v>712</v>
      </c>
      <c r="I904" s="95" t="s">
        <v>382</v>
      </c>
      <c r="J904" s="95" t="str">
        <f>VLOOKUP(I904,[2]Presupuesto!$B$11:$C$566,2,0)</f>
        <v>PRODUCTOS DE ARTES GRAFICAS</v>
      </c>
      <c r="K904" s="95" t="s">
        <v>63</v>
      </c>
      <c r="L904" s="95" t="s">
        <v>721</v>
      </c>
    </row>
    <row r="905" spans="3:12" s="426" customFormat="1" ht="45" x14ac:dyDescent="0.25">
      <c r="C905" s="493" t="s">
        <v>1894</v>
      </c>
      <c r="D905" s="504"/>
      <c r="E905" s="189">
        <v>3</v>
      </c>
      <c r="F905" s="97">
        <v>4.5</v>
      </c>
      <c r="G905" s="94">
        <f t="shared" si="90"/>
        <v>13.5</v>
      </c>
      <c r="H905" s="495" t="s">
        <v>712</v>
      </c>
      <c r="I905" s="95" t="s">
        <v>307</v>
      </c>
      <c r="J905" s="95" t="str">
        <f>VLOOKUP(I905,[2]Presupuesto!$B$11:$C$566,2,0)</f>
        <v>SERVICIOS DE IMPRENTA PUBLIC.Y REPRODUCCION</v>
      </c>
      <c r="K905" s="95" t="s">
        <v>63</v>
      </c>
      <c r="L905" s="95" t="s">
        <v>721</v>
      </c>
    </row>
    <row r="906" spans="3:12" s="426" customFormat="1" ht="45" x14ac:dyDescent="0.25">
      <c r="C906" s="493" t="s">
        <v>1895</v>
      </c>
      <c r="D906" s="504"/>
      <c r="E906" s="189">
        <v>5</v>
      </c>
      <c r="F906" s="97">
        <v>3</v>
      </c>
      <c r="G906" s="94">
        <f t="shared" si="90"/>
        <v>15</v>
      </c>
      <c r="H906" s="495" t="s">
        <v>712</v>
      </c>
      <c r="I906" s="95" t="s">
        <v>384</v>
      </c>
      <c r="J906" s="95" t="str">
        <f>VLOOKUP(I906,[2]Presupuesto!$B$11:$C$566,2,0)</f>
        <v>PRODUCTOS PAPEL Y CARTON</v>
      </c>
      <c r="K906" s="95" t="s">
        <v>63</v>
      </c>
      <c r="L906" s="95" t="s">
        <v>721</v>
      </c>
    </row>
    <row r="907" spans="3:12" s="426" customFormat="1" ht="45" x14ac:dyDescent="0.25">
      <c r="C907" s="493" t="s">
        <v>1896</v>
      </c>
      <c r="D907" s="504"/>
      <c r="E907" s="189">
        <v>0</v>
      </c>
      <c r="F907" s="97">
        <v>3</v>
      </c>
      <c r="G907" s="94">
        <f t="shared" si="90"/>
        <v>0</v>
      </c>
      <c r="H907" s="495" t="s">
        <v>712</v>
      </c>
      <c r="I907" s="95" t="s">
        <v>450</v>
      </c>
      <c r="J907" s="95" t="str">
        <f>VLOOKUP(I907,[2]Presupuesto!$B$11:$C$566,2,0)</f>
        <v>UTILES DE ESCRITORIO, OFICINA Y ENZE¥ANZA</v>
      </c>
      <c r="K907" s="95" t="s">
        <v>63</v>
      </c>
      <c r="L907" s="95" t="s">
        <v>721</v>
      </c>
    </row>
    <row r="908" spans="3:12" s="426" customFormat="1" ht="45" x14ac:dyDescent="0.25">
      <c r="C908" s="493" t="s">
        <v>1897</v>
      </c>
      <c r="D908" s="504"/>
      <c r="E908" s="189">
        <v>0</v>
      </c>
      <c r="F908" s="97">
        <v>6.7</v>
      </c>
      <c r="G908" s="94">
        <f t="shared" si="90"/>
        <v>0</v>
      </c>
      <c r="H908" s="495" t="s">
        <v>712</v>
      </c>
      <c r="I908" s="95" t="s">
        <v>458</v>
      </c>
      <c r="J908" s="95" t="str">
        <f>VLOOKUP(I908,[2]Presupuesto!$B$11:$C$566,2,0)</f>
        <v>OTROS RESPUESTOS Y ACCESORIOS MENORES</v>
      </c>
      <c r="K908" s="95" t="s">
        <v>63</v>
      </c>
      <c r="L908" s="95" t="s">
        <v>721</v>
      </c>
    </row>
    <row r="909" spans="3:12" s="426" customFormat="1" ht="45" x14ac:dyDescent="0.25">
      <c r="C909" s="493" t="s">
        <v>1898</v>
      </c>
      <c r="D909" s="504"/>
      <c r="E909" s="189">
        <v>0</v>
      </c>
      <c r="F909" s="97">
        <v>3</v>
      </c>
      <c r="G909" s="94">
        <f t="shared" si="90"/>
        <v>0</v>
      </c>
      <c r="H909" s="495" t="s">
        <v>712</v>
      </c>
      <c r="I909" s="95" t="s">
        <v>380</v>
      </c>
      <c r="J909" s="95" t="str">
        <f>VLOOKUP(I909,[2]Presupuesto!$B$11:$C$566,2,0)</f>
        <v>PAPEL DE ESCRITORIO</v>
      </c>
      <c r="K909" s="95" t="s">
        <v>63</v>
      </c>
      <c r="L909" s="95" t="s">
        <v>721</v>
      </c>
    </row>
    <row r="910" spans="3:12" s="426" customFormat="1" ht="45" x14ac:dyDescent="0.25">
      <c r="C910" s="493" t="s">
        <v>1899</v>
      </c>
      <c r="D910" s="504"/>
      <c r="E910" s="189">
        <v>1</v>
      </c>
      <c r="F910" s="97">
        <v>1300</v>
      </c>
      <c r="G910" s="94">
        <f t="shared" si="90"/>
        <v>1300</v>
      </c>
      <c r="H910" s="495" t="s">
        <v>712</v>
      </c>
      <c r="I910" s="95" t="s">
        <v>268</v>
      </c>
      <c r="J910" s="95" t="str">
        <f>VLOOKUP(I910,[2]Presupuesto!$B$11:$C$566,2,0)</f>
        <v>OTROS ALQUILERES</v>
      </c>
      <c r="K910" s="95" t="s">
        <v>63</v>
      </c>
      <c r="L910" s="95" t="s">
        <v>721</v>
      </c>
    </row>
    <row r="911" spans="3:12" s="426" customFormat="1" ht="45" x14ac:dyDescent="0.25">
      <c r="C911" s="493" t="s">
        <v>1269</v>
      </c>
      <c r="D911" s="504"/>
      <c r="E911" s="189"/>
      <c r="F911" s="97">
        <v>2250</v>
      </c>
      <c r="G911" s="94">
        <f t="shared" ref="G911:G914" si="91">E911*F911</f>
        <v>0</v>
      </c>
      <c r="H911" s="495" t="s">
        <v>712</v>
      </c>
      <c r="I911" s="95" t="s">
        <v>337</v>
      </c>
      <c r="J911" s="95" t="str">
        <f>VLOOKUP(I911,[2]Presupuesto!$B$11:$C$566,2,0)</f>
        <v>VIATICOS NACIONALES</v>
      </c>
      <c r="K911" s="95" t="s">
        <v>63</v>
      </c>
      <c r="L911" s="95" t="s">
        <v>732</v>
      </c>
    </row>
    <row r="912" spans="3:12" s="426" customFormat="1" ht="45" x14ac:dyDescent="0.25">
      <c r="C912" s="493" t="s">
        <v>1273</v>
      </c>
      <c r="D912" s="504"/>
      <c r="E912" s="147"/>
      <c r="F912" s="115">
        <v>2000</v>
      </c>
      <c r="G912" s="94">
        <f t="shared" si="91"/>
        <v>0</v>
      </c>
      <c r="H912" s="495" t="s">
        <v>712</v>
      </c>
      <c r="I912" s="300" t="s">
        <v>337</v>
      </c>
      <c r="J912" s="95" t="str">
        <f>VLOOKUP(I912,[2]Presupuesto!$B$11:$C$566,2,0)</f>
        <v>VIATICOS NACIONALES</v>
      </c>
      <c r="K912" s="95" t="s">
        <v>63</v>
      </c>
      <c r="L912" s="95" t="s">
        <v>732</v>
      </c>
    </row>
    <row r="913" spans="3:12" s="426" customFormat="1" ht="45" x14ac:dyDescent="0.25">
      <c r="C913" s="493" t="s">
        <v>1281</v>
      </c>
      <c r="D913" s="504"/>
      <c r="E913" s="147"/>
      <c r="F913" s="115">
        <v>1200</v>
      </c>
      <c r="G913" s="94">
        <f t="shared" si="91"/>
        <v>0</v>
      </c>
      <c r="H913" s="495" t="s">
        <v>712</v>
      </c>
      <c r="I913" s="95" t="s">
        <v>337</v>
      </c>
      <c r="J913" s="95" t="str">
        <f>VLOOKUP(I913,[2]Presupuesto!$B$11:$C$566,2,0)</f>
        <v>VIATICOS NACIONALES</v>
      </c>
      <c r="K913" s="95" t="s">
        <v>63</v>
      </c>
      <c r="L913" s="95" t="s">
        <v>732</v>
      </c>
    </row>
    <row r="914" spans="3:12" s="426" customFormat="1" ht="45" x14ac:dyDescent="0.25">
      <c r="C914" s="493" t="s">
        <v>1960</v>
      </c>
      <c r="D914" s="504"/>
      <c r="E914" s="189"/>
      <c r="F914" s="97">
        <v>1500</v>
      </c>
      <c r="G914" s="94">
        <f t="shared" si="91"/>
        <v>0</v>
      </c>
      <c r="H914" s="495" t="s">
        <v>712</v>
      </c>
      <c r="I914" s="95" t="s">
        <v>413</v>
      </c>
      <c r="J914" s="95" t="str">
        <f>VLOOKUP(I914,[2]Presupuesto!$B$11:$C$566,2,0)</f>
        <v>GASOLINA</v>
      </c>
      <c r="K914" s="95" t="s">
        <v>63</v>
      </c>
      <c r="L914" s="95" t="s">
        <v>732</v>
      </c>
    </row>
    <row r="915" spans="3:12" s="426" customFormat="1" ht="45" x14ac:dyDescent="0.25">
      <c r="C915" s="493" t="s">
        <v>1937</v>
      </c>
      <c r="D915" s="504"/>
      <c r="E915" s="189"/>
      <c r="F915" s="97">
        <v>3</v>
      </c>
      <c r="G915" s="94">
        <f t="shared" ref="G915:G917" si="92">E915*F915</f>
        <v>0</v>
      </c>
      <c r="H915" s="495" t="s">
        <v>712</v>
      </c>
      <c r="I915" s="95" t="s">
        <v>451</v>
      </c>
      <c r="J915" s="95" t="str">
        <f>VLOOKUP(I915,[2]Presupuesto!$B$11:$C$566,2,0)</f>
        <v>UTILES DE ESCRITORIO, OFICINA Y ENSE¥ANZA</v>
      </c>
      <c r="K915" s="95" t="s">
        <v>63</v>
      </c>
      <c r="L915" s="95" t="s">
        <v>724</v>
      </c>
    </row>
    <row r="916" spans="3:12" s="426" customFormat="1" x14ac:dyDescent="0.25">
      <c r="C916" s="493" t="s">
        <v>1971</v>
      </c>
      <c r="D916" s="504"/>
      <c r="E916" s="189"/>
      <c r="F916" s="97">
        <v>50</v>
      </c>
      <c r="G916" s="94">
        <f t="shared" si="92"/>
        <v>0</v>
      </c>
      <c r="H916" s="495" t="s">
        <v>703</v>
      </c>
      <c r="I916" s="95" t="s">
        <v>307</v>
      </c>
      <c r="J916" s="95" t="str">
        <f>VLOOKUP(I916,[2]Presupuesto!$B$11:$C$566,2,0)</f>
        <v>SERVICIOS DE IMPRENTA PUBLIC.Y REPRODUCCION</v>
      </c>
      <c r="K916" s="95" t="s">
        <v>63</v>
      </c>
      <c r="L916" s="95" t="s">
        <v>724</v>
      </c>
    </row>
    <row r="917" spans="3:12" s="426" customFormat="1" ht="30" x14ac:dyDescent="0.25">
      <c r="C917" s="507" t="s">
        <v>1899</v>
      </c>
      <c r="D917" s="504"/>
      <c r="E917" s="199"/>
      <c r="F917" s="116">
        <v>1300</v>
      </c>
      <c r="G917" s="94">
        <f t="shared" si="92"/>
        <v>0</v>
      </c>
      <c r="H917" s="495" t="s">
        <v>703</v>
      </c>
      <c r="I917" s="95" t="s">
        <v>268</v>
      </c>
      <c r="J917" s="95" t="str">
        <f>VLOOKUP(I917,[2]Presupuesto!$B$11:$C$566,2,0)</f>
        <v>OTROS ALQUILERES</v>
      </c>
      <c r="K917" s="95" t="s">
        <v>63</v>
      </c>
      <c r="L917" s="95" t="s">
        <v>724</v>
      </c>
    </row>
    <row r="918" spans="3:12" s="426" customFormat="1" ht="15.75" thickBot="1" x14ac:dyDescent="0.3">
      <c r="C918" s="203" t="s">
        <v>1275</v>
      </c>
      <c r="D918" s="204">
        <v>0</v>
      </c>
      <c r="E918" s="308">
        <v>0</v>
      </c>
      <c r="F918" s="101">
        <f>HLOOKUP(C918,$AH$2:$BU$3,2,0)</f>
        <v>1150</v>
      </c>
      <c r="G918" s="102">
        <f>D918*E918*F918</f>
        <v>0</v>
      </c>
      <c r="H918" s="501"/>
      <c r="I918" s="309" t="s">
        <v>335</v>
      </c>
      <c r="J918" s="103" t="str">
        <f>VLOOKUP(I918,Presupuesto!$B$11:$C$566,2,0)</f>
        <v>VIATICOS (26200-00)</v>
      </c>
      <c r="K918" s="310" t="str">
        <f t="shared" ref="K918" si="93">$K$389</f>
        <v>Gestión del Conocimiento</v>
      </c>
      <c r="L918" s="310" t="s">
        <v>720</v>
      </c>
    </row>
    <row r="919" spans="3:12" s="426" customFormat="1" ht="15.75" thickBot="1" x14ac:dyDescent="0.3">
      <c r="H919" s="497"/>
    </row>
    <row r="920" spans="3:12" s="426" customFormat="1" ht="15.75" thickBot="1" x14ac:dyDescent="0.3">
      <c r="C920" s="29" t="s">
        <v>1308</v>
      </c>
      <c r="D920" s="30">
        <f>SUM(G927:G944)</f>
        <v>3506</v>
      </c>
      <c r="E920" s="91"/>
      <c r="F920" s="91"/>
      <c r="G920" s="91"/>
      <c r="H920" s="499"/>
      <c r="I920" s="75"/>
      <c r="J920" s="75"/>
      <c r="K920" s="109"/>
    </row>
    <row r="921" spans="3:12" s="426" customFormat="1" x14ac:dyDescent="0.25">
      <c r="C921" s="69"/>
      <c r="D921" s="31"/>
      <c r="E921" s="91"/>
      <c r="F921" s="91"/>
      <c r="G921" s="91"/>
      <c r="H921" s="499"/>
      <c r="I921" s="75"/>
      <c r="J921" s="75"/>
      <c r="K921" s="109"/>
    </row>
    <row r="922" spans="3:12" s="426" customFormat="1" x14ac:dyDescent="0.25">
      <c r="C922" s="69"/>
      <c r="D922" s="31"/>
      <c r="E922" s="91"/>
      <c r="F922" s="91"/>
      <c r="G922" s="91"/>
      <c r="H922" s="499"/>
      <c r="I922" s="75"/>
      <c r="J922" s="75"/>
      <c r="K922" s="109"/>
    </row>
    <row r="923" spans="3:12" s="426" customFormat="1" ht="15.75" x14ac:dyDescent="0.25">
      <c r="C923" s="190" t="s">
        <v>1309</v>
      </c>
      <c r="D923" s="341" t="s">
        <v>1812</v>
      </c>
      <c r="E923" s="91"/>
      <c r="F923" s="91"/>
      <c r="G923" s="91"/>
      <c r="H923" s="499"/>
      <c r="I923" s="75"/>
      <c r="J923" s="75"/>
      <c r="K923" s="109"/>
    </row>
    <row r="924" spans="3:12" s="426" customFormat="1" ht="18.75" x14ac:dyDescent="0.25">
      <c r="C924" s="197" t="str">
        <f>IFERROR(VLOOKUP(D923,'1. Desarrollo e Innov. Curricu.'!$F:$G,2,FALSE),IFERROR(VLOOKUP(D923,'2. Investigación Científica'!$F:$G,2,FALSE),IFERROR(VLOOKUP(D923,'3. Vinculación Univ. Sociedad'!$F:$G,2,FALSE),IFERROR(VLOOKUP(D923,'4. Docencia y Profesorado Univ.'!$F:$G,2,FALSE),IFERROR(VLOOKUP(D923,'5. Estudiantes y Graduados'!$F:$G,2,FALSE),IFERROR(VLOOKUP(D923,'11. Gestion Administrativa'!$F:$G,2,FALSE),IFERROR(VLOOKUP(D923,'13. Gestión Académica'!$F:$G,2,FALSE),IFERROR(VLOOKUP(D923,'9. Asegura. de la Calid. y M'!$F:$G,2,FALSE),IFERROR(VLOOKUP(D923,'6. Gestión del Conocimiento'!$F:$G,2,FALSE),IFERROR(VLOOKUP(D923,'15. Gobernabilidad y Proceso...'!$F:$G,2,FALSE),IFERROR(VLOOKUP(D923,'12. Gestión del Talento Humano'!$F:$G,2,FALSE),IFERROR(VLOOKUP(D923,'14. Internacional... de la E.S.'!$F:$G,2,FALSE),IFERROR(VLOOKUP(D923,'10. Posgrado'!$F:$G,2,FALSE),IFERROR(VLOOKUP(D923,'17. Gestión TIC'!$F:$G,2,FALSE),IFERROR(VLOOKUP(D923,'16. Desa. del Sistema Educ.Sup.'!$F:$G,2,FALSE),IFERROR(VLOOKUP(D923,'8. Cultura de Inno. Insti...'!$F:$G,2,FALSE),VLOOKUP(D923,'7. Lo Esencial de la Reforma U.'!$F:$G,2,0)))))))))))))))))</f>
        <v>Desarrollo de las conferencias en temas de las ciencias scciales. (Ciudad Universitaria)</v>
      </c>
      <c r="D924" s="31"/>
      <c r="E924" s="91"/>
      <c r="F924" s="91"/>
      <c r="G924" s="91"/>
      <c r="H924" s="499"/>
      <c r="I924" s="75"/>
      <c r="J924" s="75"/>
      <c r="K924" s="109"/>
    </row>
    <row r="925" spans="3:12" s="426" customFormat="1" ht="15.75" thickBot="1" x14ac:dyDescent="0.3">
      <c r="C925" s="69"/>
      <c r="D925" s="31"/>
      <c r="E925" s="91"/>
      <c r="F925" s="91"/>
      <c r="G925" s="91"/>
      <c r="H925" s="499"/>
      <c r="I925" s="75"/>
      <c r="J925" s="75"/>
      <c r="K925" s="109"/>
    </row>
    <row r="926" spans="3:12" s="426" customFormat="1" ht="30.75" thickBot="1" x14ac:dyDescent="0.3">
      <c r="C926" s="122" t="s">
        <v>1310</v>
      </c>
      <c r="D926" s="125" t="s">
        <v>1311</v>
      </c>
      <c r="E926" s="124" t="s">
        <v>99</v>
      </c>
      <c r="F926" s="124" t="s">
        <v>1312</v>
      </c>
      <c r="G926" s="123" t="s">
        <v>1313</v>
      </c>
      <c r="H926" s="129" t="s">
        <v>1314</v>
      </c>
      <c r="I926" s="124" t="s">
        <v>1315</v>
      </c>
      <c r="J926" s="124" t="s">
        <v>711</v>
      </c>
      <c r="K926" s="124" t="s">
        <v>1316</v>
      </c>
      <c r="L926" s="124" t="s">
        <v>1317</v>
      </c>
    </row>
    <row r="927" spans="3:12" s="426" customFormat="1" ht="45" x14ac:dyDescent="0.25">
      <c r="C927" s="492" t="s">
        <v>1890</v>
      </c>
      <c r="D927" s="503">
        <v>50</v>
      </c>
      <c r="E927" s="305">
        <v>50</v>
      </c>
      <c r="F927" s="112">
        <v>30</v>
      </c>
      <c r="G927" s="306">
        <f t="shared" ref="G927:G936" si="94">E927*F927</f>
        <v>1500</v>
      </c>
      <c r="H927" s="495" t="s">
        <v>712</v>
      </c>
      <c r="I927" s="113" t="s">
        <v>361</v>
      </c>
      <c r="J927" s="113" t="str">
        <f>VLOOKUP(I927,[2]Presupuesto!$B$11:$C$566,2,0)</f>
        <v>ALIMENTOS B EBIDAS PARA PERSONAS</v>
      </c>
      <c r="K927" s="307" t="s">
        <v>63</v>
      </c>
      <c r="L927" s="113" t="s">
        <v>721</v>
      </c>
    </row>
    <row r="928" spans="3:12" s="426" customFormat="1" ht="45" x14ac:dyDescent="0.25">
      <c r="C928" s="493" t="s">
        <v>1891</v>
      </c>
      <c r="D928" s="504"/>
      <c r="E928" s="189">
        <v>1</v>
      </c>
      <c r="F928" s="97">
        <v>45</v>
      </c>
      <c r="G928" s="94">
        <f t="shared" si="94"/>
        <v>45</v>
      </c>
      <c r="H928" s="495" t="s">
        <v>712</v>
      </c>
      <c r="I928" s="95" t="s">
        <v>454</v>
      </c>
      <c r="J928" s="95" t="str">
        <f>VLOOKUP(I928,[2]Presupuesto!$B$11:$C$566,2,0)</f>
        <v>UTENCILIOS DE COCINA Y COMEDOR</v>
      </c>
      <c r="K928" s="95" t="s">
        <v>63</v>
      </c>
      <c r="L928" s="95" t="s">
        <v>721</v>
      </c>
    </row>
    <row r="929" spans="3:12" s="426" customFormat="1" ht="45" x14ac:dyDescent="0.25">
      <c r="C929" s="493" t="s">
        <v>1892</v>
      </c>
      <c r="D929" s="504"/>
      <c r="E929" s="189">
        <v>2</v>
      </c>
      <c r="F929" s="97">
        <v>1</v>
      </c>
      <c r="G929" s="94">
        <f t="shared" si="94"/>
        <v>2</v>
      </c>
      <c r="H929" s="495" t="s">
        <v>712</v>
      </c>
      <c r="I929" s="95" t="s">
        <v>420</v>
      </c>
      <c r="J929" s="95" t="str">
        <f>VLOOKUP(I929,[2]Presupuesto!$B$11:$C$566,2,0)</f>
        <v>PRODUCTOS DE MATERIAL PLASTICO.</v>
      </c>
      <c r="K929" s="95" t="s">
        <v>63</v>
      </c>
      <c r="L929" s="95" t="s">
        <v>721</v>
      </c>
    </row>
    <row r="930" spans="3:12" s="426" customFormat="1" ht="45" x14ac:dyDescent="0.25">
      <c r="C930" s="493" t="s">
        <v>2007</v>
      </c>
      <c r="D930" s="504"/>
      <c r="E930" s="189">
        <v>1</v>
      </c>
      <c r="F930" s="97">
        <f>(50*2.11)+(15*35)</f>
        <v>630.5</v>
      </c>
      <c r="G930" s="94">
        <f t="shared" si="94"/>
        <v>630.5</v>
      </c>
      <c r="H930" s="495" t="s">
        <v>712</v>
      </c>
      <c r="I930" s="95" t="s">
        <v>382</v>
      </c>
      <c r="J930" s="95" t="str">
        <f>VLOOKUP(I930,[2]Presupuesto!$B$11:$C$566,2,0)</f>
        <v>PRODUCTOS DE ARTES GRAFICAS</v>
      </c>
      <c r="K930" s="95" t="s">
        <v>63</v>
      </c>
      <c r="L930" s="95" t="s">
        <v>721</v>
      </c>
    </row>
    <row r="931" spans="3:12" s="426" customFormat="1" ht="45" x14ac:dyDescent="0.25">
      <c r="C931" s="493" t="s">
        <v>1894</v>
      </c>
      <c r="D931" s="504"/>
      <c r="E931" s="189">
        <v>3</v>
      </c>
      <c r="F931" s="97">
        <v>4.5</v>
      </c>
      <c r="G931" s="94">
        <f t="shared" si="94"/>
        <v>13.5</v>
      </c>
      <c r="H931" s="495" t="s">
        <v>712</v>
      </c>
      <c r="I931" s="95" t="s">
        <v>307</v>
      </c>
      <c r="J931" s="95" t="str">
        <f>VLOOKUP(I931,[2]Presupuesto!$B$11:$C$566,2,0)</f>
        <v>SERVICIOS DE IMPRENTA PUBLIC.Y REPRODUCCION</v>
      </c>
      <c r="K931" s="95" t="s">
        <v>63</v>
      </c>
      <c r="L931" s="95" t="s">
        <v>721</v>
      </c>
    </row>
    <row r="932" spans="3:12" s="426" customFormat="1" ht="45" x14ac:dyDescent="0.25">
      <c r="C932" s="493" t="s">
        <v>1895</v>
      </c>
      <c r="D932" s="504"/>
      <c r="E932" s="189">
        <v>5</v>
      </c>
      <c r="F932" s="97">
        <v>3</v>
      </c>
      <c r="G932" s="94">
        <f t="shared" si="94"/>
        <v>15</v>
      </c>
      <c r="H932" s="495" t="s">
        <v>712</v>
      </c>
      <c r="I932" s="95" t="s">
        <v>384</v>
      </c>
      <c r="J932" s="95" t="str">
        <f>VLOOKUP(I932,[2]Presupuesto!$B$11:$C$566,2,0)</f>
        <v>PRODUCTOS PAPEL Y CARTON</v>
      </c>
      <c r="K932" s="95" t="s">
        <v>63</v>
      </c>
      <c r="L932" s="95" t="s">
        <v>721</v>
      </c>
    </row>
    <row r="933" spans="3:12" s="426" customFormat="1" ht="45" x14ac:dyDescent="0.25">
      <c r="C933" s="493" t="s">
        <v>1896</v>
      </c>
      <c r="D933" s="504"/>
      <c r="E933" s="189">
        <v>0</v>
      </c>
      <c r="F933" s="97">
        <v>3</v>
      </c>
      <c r="G933" s="94">
        <f t="shared" si="94"/>
        <v>0</v>
      </c>
      <c r="H933" s="495" t="s">
        <v>712</v>
      </c>
      <c r="I933" s="95" t="s">
        <v>451</v>
      </c>
      <c r="J933" s="95" t="str">
        <f>VLOOKUP(I933,[2]Presupuesto!$B$11:$C$566,2,0)</f>
        <v>UTILES DE ESCRITORIO, OFICINA Y ENSE¥ANZA</v>
      </c>
      <c r="K933" s="95" t="s">
        <v>63</v>
      </c>
      <c r="L933" s="95" t="s">
        <v>721</v>
      </c>
    </row>
    <row r="934" spans="3:12" s="426" customFormat="1" ht="45" x14ac:dyDescent="0.25">
      <c r="C934" s="493" t="s">
        <v>1897</v>
      </c>
      <c r="D934" s="504"/>
      <c r="E934" s="189">
        <v>0</v>
      </c>
      <c r="F934" s="97">
        <v>6.7</v>
      </c>
      <c r="G934" s="94">
        <f t="shared" si="94"/>
        <v>0</v>
      </c>
      <c r="H934" s="495" t="s">
        <v>712</v>
      </c>
      <c r="I934" s="95" t="s">
        <v>458</v>
      </c>
      <c r="J934" s="95" t="str">
        <f>VLOOKUP(I934,[2]Presupuesto!$B$11:$C$566,2,0)</f>
        <v>OTROS RESPUESTOS Y ACCESORIOS MENORES</v>
      </c>
      <c r="K934" s="95" t="s">
        <v>63</v>
      </c>
      <c r="L934" s="95" t="s">
        <v>721</v>
      </c>
    </row>
    <row r="935" spans="3:12" s="426" customFormat="1" ht="45" x14ac:dyDescent="0.25">
      <c r="C935" s="493" t="s">
        <v>1898</v>
      </c>
      <c r="D935" s="504"/>
      <c r="E935" s="189">
        <v>0</v>
      </c>
      <c r="F935" s="97">
        <v>3</v>
      </c>
      <c r="G935" s="94">
        <f t="shared" si="94"/>
        <v>0</v>
      </c>
      <c r="H935" s="495" t="s">
        <v>712</v>
      </c>
      <c r="I935" s="95" t="s">
        <v>380</v>
      </c>
      <c r="J935" s="95" t="str">
        <f>VLOOKUP(I935,[2]Presupuesto!$B$11:$C$566,2,0)</f>
        <v>PAPEL DE ESCRITORIO</v>
      </c>
      <c r="K935" s="95" t="s">
        <v>63</v>
      </c>
      <c r="L935" s="95" t="s">
        <v>721</v>
      </c>
    </row>
    <row r="936" spans="3:12" s="426" customFormat="1" ht="45" x14ac:dyDescent="0.25">
      <c r="C936" s="493" t="s">
        <v>1899</v>
      </c>
      <c r="D936" s="504"/>
      <c r="E936" s="189">
        <v>1</v>
      </c>
      <c r="F936" s="97">
        <v>1300</v>
      </c>
      <c r="G936" s="94">
        <f t="shared" si="94"/>
        <v>1300</v>
      </c>
      <c r="H936" s="495" t="s">
        <v>712</v>
      </c>
      <c r="I936" s="95" t="s">
        <v>268</v>
      </c>
      <c r="J936" s="95" t="str">
        <f>VLOOKUP(I936,[2]Presupuesto!$B$11:$C$566,2,0)</f>
        <v>OTROS ALQUILERES</v>
      </c>
      <c r="K936" s="95" t="s">
        <v>63</v>
      </c>
      <c r="L936" s="95" t="s">
        <v>721</v>
      </c>
    </row>
    <row r="937" spans="3:12" s="426" customFormat="1" ht="45" x14ac:dyDescent="0.25">
      <c r="C937" s="493" t="s">
        <v>1974</v>
      </c>
      <c r="D937" s="504"/>
      <c r="E937" s="189"/>
      <c r="F937" s="97">
        <v>1</v>
      </c>
      <c r="G937" s="94">
        <f t="shared" ref="G937:G943" si="95">E937*F937</f>
        <v>0</v>
      </c>
      <c r="H937" s="495" t="s">
        <v>712</v>
      </c>
      <c r="I937" s="95" t="s">
        <v>420</v>
      </c>
      <c r="J937" s="95" t="str">
        <f>VLOOKUP(I937,[2]Presupuesto!$B$11:$C$566,2,0)</f>
        <v>PRODUCTOS DE MATERIAL PLASTICO.</v>
      </c>
      <c r="K937" s="95" t="s">
        <v>63</v>
      </c>
      <c r="L937" s="95" t="s">
        <v>724</v>
      </c>
    </row>
    <row r="938" spans="3:12" s="426" customFormat="1" x14ac:dyDescent="0.25">
      <c r="C938" s="493" t="s">
        <v>1973</v>
      </c>
      <c r="D938" s="504"/>
      <c r="E938" s="147"/>
      <c r="F938" s="115">
        <v>2.2000000000000002</v>
      </c>
      <c r="G938" s="94">
        <f t="shared" si="95"/>
        <v>0</v>
      </c>
      <c r="H938" s="495" t="s">
        <v>703</v>
      </c>
      <c r="I938" s="300" t="s">
        <v>382</v>
      </c>
      <c r="J938" s="95" t="str">
        <f>VLOOKUP(I938,[2]Presupuesto!$B$11:$C$566,2,0)</f>
        <v>PRODUCTOS DE ARTES GRAFICAS</v>
      </c>
      <c r="K938" s="95" t="s">
        <v>63</v>
      </c>
      <c r="L938" s="95" t="s">
        <v>724</v>
      </c>
    </row>
    <row r="939" spans="3:12" s="426" customFormat="1" x14ac:dyDescent="0.25">
      <c r="C939" s="493" t="s">
        <v>1894</v>
      </c>
      <c r="D939" s="504"/>
      <c r="E939" s="147"/>
      <c r="F939" s="115">
        <v>4.5</v>
      </c>
      <c r="G939" s="94">
        <f t="shared" si="95"/>
        <v>0</v>
      </c>
      <c r="H939" s="495" t="s">
        <v>703</v>
      </c>
      <c r="I939" s="95" t="s">
        <v>307</v>
      </c>
      <c r="J939" s="95" t="str">
        <f>VLOOKUP(I939,[2]Presupuesto!$B$11:$C$566,2,0)</f>
        <v>SERVICIOS DE IMPRENTA PUBLIC.Y REPRODUCCION</v>
      </c>
      <c r="K939" s="95" t="s">
        <v>63</v>
      </c>
      <c r="L939" s="95" t="s">
        <v>724</v>
      </c>
    </row>
    <row r="940" spans="3:12" s="426" customFormat="1" x14ac:dyDescent="0.25">
      <c r="C940" s="96" t="s">
        <v>1895</v>
      </c>
      <c r="D940" s="504"/>
      <c r="E940" s="189"/>
      <c r="F940" s="97">
        <v>4.5</v>
      </c>
      <c r="G940" s="94">
        <f t="shared" si="95"/>
        <v>0</v>
      </c>
      <c r="H940" s="495" t="s">
        <v>703</v>
      </c>
      <c r="I940" s="95" t="s">
        <v>384</v>
      </c>
      <c r="J940" s="95" t="str">
        <f>VLOOKUP(I940,[2]Presupuesto!$B$11:$C$566,2,0)</f>
        <v>PRODUCTOS PAPEL Y CARTON</v>
      </c>
      <c r="K940" s="95" t="s">
        <v>63</v>
      </c>
      <c r="L940" s="95" t="s">
        <v>724</v>
      </c>
    </row>
    <row r="941" spans="3:12" s="426" customFormat="1" x14ac:dyDescent="0.25">
      <c r="C941" s="96" t="s">
        <v>1937</v>
      </c>
      <c r="D941" s="504"/>
      <c r="E941" s="189"/>
      <c r="F941" s="97">
        <v>3</v>
      </c>
      <c r="G941" s="94">
        <f t="shared" si="95"/>
        <v>0</v>
      </c>
      <c r="H941" s="495" t="s">
        <v>703</v>
      </c>
      <c r="I941" s="95" t="s">
        <v>451</v>
      </c>
      <c r="J941" s="95" t="str">
        <f>VLOOKUP(I941,[2]Presupuesto!$B$11:$C$566,2,0)</f>
        <v>UTILES DE ESCRITORIO, OFICINA Y ENSE¥ANZA</v>
      </c>
      <c r="K941" s="95" t="s">
        <v>63</v>
      </c>
      <c r="L941" s="95" t="s">
        <v>724</v>
      </c>
    </row>
    <row r="942" spans="3:12" s="426" customFormat="1" x14ac:dyDescent="0.25">
      <c r="C942" s="96" t="s">
        <v>1971</v>
      </c>
      <c r="D942" s="504"/>
      <c r="E942" s="189"/>
      <c r="F942" s="97">
        <v>50</v>
      </c>
      <c r="G942" s="94">
        <f t="shared" si="95"/>
        <v>0</v>
      </c>
      <c r="H942" s="495" t="s">
        <v>703</v>
      </c>
      <c r="I942" s="95" t="s">
        <v>307</v>
      </c>
      <c r="J942" s="95" t="str">
        <f>VLOOKUP(I942,[2]Presupuesto!$B$11:$C$566,2,0)</f>
        <v>SERVICIOS DE IMPRENTA PUBLIC.Y REPRODUCCION</v>
      </c>
      <c r="K942" s="95" t="s">
        <v>63</v>
      </c>
      <c r="L942" s="95" t="s">
        <v>724</v>
      </c>
    </row>
    <row r="943" spans="3:12" s="426" customFormat="1" ht="30" x14ac:dyDescent="0.25">
      <c r="C943" s="507" t="s">
        <v>1899</v>
      </c>
      <c r="D943" s="504"/>
      <c r="E943" s="199"/>
      <c r="F943" s="116">
        <v>1300</v>
      </c>
      <c r="G943" s="94">
        <f t="shared" si="95"/>
        <v>0</v>
      </c>
      <c r="H943" s="495" t="s">
        <v>703</v>
      </c>
      <c r="I943" s="95" t="s">
        <v>268</v>
      </c>
      <c r="J943" s="95" t="str">
        <f>VLOOKUP(I943,[2]Presupuesto!$B$11:$C$566,2,0)</f>
        <v>OTROS ALQUILERES</v>
      </c>
      <c r="K943" s="95" t="s">
        <v>63</v>
      </c>
      <c r="L943" s="95" t="s">
        <v>724</v>
      </c>
    </row>
    <row r="944" spans="3:12" s="426" customFormat="1" ht="15.75" thickBot="1" x14ac:dyDescent="0.3">
      <c r="C944" s="203" t="s">
        <v>1275</v>
      </c>
      <c r="D944" s="204">
        <v>0</v>
      </c>
      <c r="E944" s="308">
        <v>0</v>
      </c>
      <c r="F944" s="101">
        <f>HLOOKUP(C944,$AH$2:$BU$3,2,0)</f>
        <v>1150</v>
      </c>
      <c r="G944" s="102">
        <f>D944*E944*F944</f>
        <v>0</v>
      </c>
      <c r="H944" s="501"/>
      <c r="I944" s="309" t="s">
        <v>335</v>
      </c>
      <c r="J944" s="103" t="str">
        <f>VLOOKUP(I944,Presupuesto!$B$11:$C$566,2,0)</f>
        <v>VIATICOS (26200-00)</v>
      </c>
      <c r="K944" s="310" t="str">
        <f t="shared" ref="K944" si="96">$K$389</f>
        <v>Gestión del Conocimiento</v>
      </c>
      <c r="L944" s="310" t="s">
        <v>720</v>
      </c>
    </row>
    <row r="945" spans="3:12" s="426" customFormat="1" ht="15.75" thickBot="1" x14ac:dyDescent="0.3">
      <c r="H945" s="497"/>
    </row>
    <row r="946" spans="3:12" s="426" customFormat="1" ht="15.75" thickBot="1" x14ac:dyDescent="0.3">
      <c r="C946" s="29" t="s">
        <v>1308</v>
      </c>
      <c r="D946" s="30">
        <f>SUM(G953:G970)</f>
        <v>1956</v>
      </c>
      <c r="E946" s="91"/>
      <c r="F946" s="91"/>
      <c r="G946" s="91"/>
      <c r="H946" s="499"/>
      <c r="I946" s="75"/>
      <c r="J946" s="75"/>
      <c r="K946" s="109"/>
    </row>
    <row r="947" spans="3:12" s="426" customFormat="1" x14ac:dyDescent="0.25">
      <c r="C947" s="69"/>
      <c r="D947" s="31"/>
      <c r="E947" s="91"/>
      <c r="F947" s="91"/>
      <c r="G947" s="91"/>
      <c r="H947" s="499"/>
      <c r="I947" s="75"/>
      <c r="J947" s="75"/>
      <c r="K947" s="109"/>
    </row>
    <row r="948" spans="3:12" s="426" customFormat="1" x14ac:dyDescent="0.25">
      <c r="C948" s="69"/>
      <c r="D948" s="31"/>
      <c r="E948" s="91"/>
      <c r="F948" s="91"/>
      <c r="G948" s="91"/>
      <c r="H948" s="499"/>
      <c r="I948" s="75"/>
      <c r="J948" s="75"/>
      <c r="K948" s="109"/>
    </row>
    <row r="949" spans="3:12" s="426" customFormat="1" ht="15.75" x14ac:dyDescent="0.25">
      <c r="C949" s="190" t="s">
        <v>1309</v>
      </c>
      <c r="D949" s="341" t="s">
        <v>1812</v>
      </c>
      <c r="E949" s="91"/>
      <c r="F949" s="91"/>
      <c r="G949" s="91"/>
      <c r="H949" s="499"/>
      <c r="I949" s="75"/>
      <c r="J949" s="75"/>
      <c r="K949" s="109"/>
    </row>
    <row r="950" spans="3:12" s="426" customFormat="1" ht="18.75" x14ac:dyDescent="0.25">
      <c r="C950" s="197" t="str">
        <f>IFERROR(VLOOKUP(D949,'1. Desarrollo e Innov. Curricu.'!$F:$G,2,FALSE),IFERROR(VLOOKUP(D949,'2. Investigación Científica'!$F:$G,2,FALSE),IFERROR(VLOOKUP(D949,'3. Vinculación Univ. Sociedad'!$F:$G,2,FALSE),IFERROR(VLOOKUP(D949,'4. Docencia y Profesorado Univ.'!$F:$G,2,FALSE),IFERROR(VLOOKUP(D949,'5. Estudiantes y Graduados'!$F:$G,2,FALSE),IFERROR(VLOOKUP(D949,'11. Gestion Administrativa'!$F:$G,2,FALSE),IFERROR(VLOOKUP(D949,'13. Gestión Académica'!$F:$G,2,FALSE),IFERROR(VLOOKUP(D949,'9. Asegura. de la Calid. y M'!$F:$G,2,FALSE),IFERROR(VLOOKUP(D949,'6. Gestión del Conocimiento'!$F:$G,2,FALSE),IFERROR(VLOOKUP(D949,'15. Gobernabilidad y Proceso...'!$F:$G,2,FALSE),IFERROR(VLOOKUP(D949,'12. Gestión del Talento Humano'!$F:$G,2,FALSE),IFERROR(VLOOKUP(D949,'14. Internacional... de la E.S.'!$F:$G,2,FALSE),IFERROR(VLOOKUP(D949,'10. Posgrado'!$F:$G,2,FALSE),IFERROR(VLOOKUP(D949,'17. Gestión TIC'!$F:$G,2,FALSE),IFERROR(VLOOKUP(D949,'16. Desa. del Sistema Educ.Sup.'!$F:$G,2,FALSE),IFERROR(VLOOKUP(D949,'8. Cultura de Inno. Insti...'!$F:$G,2,FALSE),VLOOKUP(D949,'7. Lo Esencial de la Reforma U.'!$F:$G,2,0)))))))))))))))))</f>
        <v>Desarrollo de las conferencias en temas de las ciencias scciales. (Ciudad Universitaria)</v>
      </c>
      <c r="D950" s="31"/>
      <c r="E950" s="91"/>
      <c r="F950" s="91"/>
      <c r="G950" s="91"/>
      <c r="H950" s="499"/>
      <c r="I950" s="75"/>
      <c r="J950" s="75"/>
      <c r="K950" s="109"/>
    </row>
    <row r="951" spans="3:12" s="426" customFormat="1" ht="15.75" thickBot="1" x14ac:dyDescent="0.3">
      <c r="C951" s="69"/>
      <c r="D951" s="31"/>
      <c r="E951" s="91"/>
      <c r="F951" s="91"/>
      <c r="G951" s="91"/>
      <c r="H951" s="499"/>
      <c r="I951" s="75"/>
      <c r="J951" s="75"/>
      <c r="K951" s="109"/>
    </row>
    <row r="952" spans="3:12" s="426" customFormat="1" ht="30.75" thickBot="1" x14ac:dyDescent="0.3">
      <c r="C952" s="122" t="s">
        <v>1310</v>
      </c>
      <c r="D952" s="125" t="s">
        <v>1311</v>
      </c>
      <c r="E952" s="124" t="s">
        <v>99</v>
      </c>
      <c r="F952" s="124" t="s">
        <v>1312</v>
      </c>
      <c r="G952" s="123" t="s">
        <v>1313</v>
      </c>
      <c r="H952" s="129" t="s">
        <v>1314</v>
      </c>
      <c r="I952" s="124" t="s">
        <v>1315</v>
      </c>
      <c r="J952" s="124" t="s">
        <v>711</v>
      </c>
      <c r="K952" s="124" t="s">
        <v>1316</v>
      </c>
      <c r="L952" s="124" t="s">
        <v>1317</v>
      </c>
    </row>
    <row r="953" spans="3:12" s="426" customFormat="1" ht="45" x14ac:dyDescent="0.25">
      <c r="C953" s="492" t="s">
        <v>1890</v>
      </c>
      <c r="D953" s="503"/>
      <c r="E953" s="305">
        <v>50</v>
      </c>
      <c r="F953" s="112">
        <v>25</v>
      </c>
      <c r="G953" s="306">
        <f t="shared" ref="G953:G962" si="97">E953*F953</f>
        <v>1250</v>
      </c>
      <c r="H953" s="495" t="s">
        <v>712</v>
      </c>
      <c r="I953" s="113" t="s">
        <v>361</v>
      </c>
      <c r="J953" s="113" t="str">
        <f>VLOOKUP(I953,[2]Presupuesto!$B$11:$C$566,2,0)</f>
        <v>ALIMENTOS B EBIDAS PARA PERSONAS</v>
      </c>
      <c r="K953" s="307" t="s">
        <v>63</v>
      </c>
      <c r="L953" s="113" t="s">
        <v>723</v>
      </c>
    </row>
    <row r="954" spans="3:12" s="426" customFormat="1" ht="45" x14ac:dyDescent="0.25">
      <c r="C954" s="493" t="s">
        <v>1891</v>
      </c>
      <c r="D954" s="504"/>
      <c r="E954" s="189">
        <v>1</v>
      </c>
      <c r="F954" s="97">
        <v>45</v>
      </c>
      <c r="G954" s="94">
        <f t="shared" si="97"/>
        <v>45</v>
      </c>
      <c r="H954" s="495" t="s">
        <v>712</v>
      </c>
      <c r="I954" s="95" t="s">
        <v>454</v>
      </c>
      <c r="J954" s="95" t="str">
        <f>VLOOKUP(I954,[2]Presupuesto!$B$11:$C$566,2,0)</f>
        <v>UTENCILIOS DE COCINA Y COMEDOR</v>
      </c>
      <c r="K954" s="95" t="s">
        <v>63</v>
      </c>
      <c r="L954" s="95" t="s">
        <v>723</v>
      </c>
    </row>
    <row r="955" spans="3:12" s="426" customFormat="1" ht="45" x14ac:dyDescent="0.25">
      <c r="C955" s="493" t="s">
        <v>1892</v>
      </c>
      <c r="D955" s="504"/>
      <c r="E955" s="189">
        <v>2</v>
      </c>
      <c r="F955" s="97">
        <v>1</v>
      </c>
      <c r="G955" s="94">
        <f t="shared" si="97"/>
        <v>2</v>
      </c>
      <c r="H955" s="495" t="s">
        <v>712</v>
      </c>
      <c r="I955" s="95" t="s">
        <v>420</v>
      </c>
      <c r="J955" s="95" t="str">
        <f>VLOOKUP(I955,[2]Presupuesto!$B$11:$C$566,2,0)</f>
        <v>PRODUCTOS DE MATERIAL PLASTICO.</v>
      </c>
      <c r="K955" s="95" t="s">
        <v>63</v>
      </c>
      <c r="L955" s="95" t="s">
        <v>723</v>
      </c>
    </row>
    <row r="956" spans="3:12" s="426" customFormat="1" ht="45" x14ac:dyDescent="0.25">
      <c r="C956" s="493" t="s">
        <v>2006</v>
      </c>
      <c r="D956" s="504"/>
      <c r="E956" s="189">
        <v>1</v>
      </c>
      <c r="F956" s="97">
        <f>(50*2.11)+(15*35)</f>
        <v>630.5</v>
      </c>
      <c r="G956" s="94">
        <f t="shared" si="97"/>
        <v>630.5</v>
      </c>
      <c r="H956" s="495" t="s">
        <v>712</v>
      </c>
      <c r="I956" s="95" t="s">
        <v>382</v>
      </c>
      <c r="J956" s="95" t="str">
        <f>VLOOKUP(I956,[2]Presupuesto!$B$11:$C$566,2,0)</f>
        <v>PRODUCTOS DE ARTES GRAFICAS</v>
      </c>
      <c r="K956" s="95" t="s">
        <v>63</v>
      </c>
      <c r="L956" s="95" t="s">
        <v>723</v>
      </c>
    </row>
    <row r="957" spans="3:12" s="426" customFormat="1" ht="45" x14ac:dyDescent="0.25">
      <c r="C957" s="493" t="s">
        <v>1894</v>
      </c>
      <c r="D957" s="504"/>
      <c r="E957" s="189">
        <v>3</v>
      </c>
      <c r="F957" s="97">
        <v>4.5</v>
      </c>
      <c r="G957" s="94">
        <f t="shared" si="97"/>
        <v>13.5</v>
      </c>
      <c r="H957" s="495" t="s">
        <v>712</v>
      </c>
      <c r="I957" s="95" t="s">
        <v>307</v>
      </c>
      <c r="J957" s="95" t="str">
        <f>VLOOKUP(I957,[2]Presupuesto!$B$11:$C$566,2,0)</f>
        <v>SERVICIOS DE IMPRENTA PUBLIC.Y REPRODUCCION</v>
      </c>
      <c r="K957" s="95" t="s">
        <v>63</v>
      </c>
      <c r="L957" s="95" t="s">
        <v>723</v>
      </c>
    </row>
    <row r="958" spans="3:12" s="426" customFormat="1" ht="45" x14ac:dyDescent="0.25">
      <c r="C958" s="493" t="s">
        <v>1895</v>
      </c>
      <c r="D958" s="504"/>
      <c r="E958" s="189">
        <v>5</v>
      </c>
      <c r="F958" s="97">
        <v>3</v>
      </c>
      <c r="G958" s="94">
        <f t="shared" si="97"/>
        <v>15</v>
      </c>
      <c r="H958" s="495" t="s">
        <v>712</v>
      </c>
      <c r="I958" s="95" t="s">
        <v>384</v>
      </c>
      <c r="J958" s="95" t="str">
        <f>VLOOKUP(I958,[2]Presupuesto!$B$11:$C$566,2,0)</f>
        <v>PRODUCTOS PAPEL Y CARTON</v>
      </c>
      <c r="K958" s="95" t="s">
        <v>63</v>
      </c>
      <c r="L958" s="95" t="s">
        <v>723</v>
      </c>
    </row>
    <row r="959" spans="3:12" s="426" customFormat="1" ht="45" x14ac:dyDescent="0.25">
      <c r="C959" s="493" t="s">
        <v>1896</v>
      </c>
      <c r="D959" s="504"/>
      <c r="E959" s="189">
        <v>0</v>
      </c>
      <c r="F959" s="97">
        <v>3</v>
      </c>
      <c r="G959" s="94">
        <f t="shared" si="97"/>
        <v>0</v>
      </c>
      <c r="H959" s="495" t="s">
        <v>712</v>
      </c>
      <c r="I959" s="95" t="s">
        <v>451</v>
      </c>
      <c r="J959" s="95" t="str">
        <f>VLOOKUP(I959,[2]Presupuesto!$B$11:$C$566,2,0)</f>
        <v>UTILES DE ESCRITORIO, OFICINA Y ENSE¥ANZA</v>
      </c>
      <c r="K959" s="95" t="s">
        <v>63</v>
      </c>
      <c r="L959" s="95" t="s">
        <v>723</v>
      </c>
    </row>
    <row r="960" spans="3:12" s="426" customFormat="1" x14ac:dyDescent="0.25">
      <c r="C960" s="493" t="s">
        <v>1897</v>
      </c>
      <c r="D960" s="504"/>
      <c r="E960" s="189">
        <v>0</v>
      </c>
      <c r="F960" s="97">
        <v>6.7</v>
      </c>
      <c r="G960" s="94">
        <f t="shared" si="97"/>
        <v>0</v>
      </c>
      <c r="H960" s="495" t="s">
        <v>703</v>
      </c>
      <c r="I960" s="95" t="s">
        <v>458</v>
      </c>
      <c r="J960" s="95" t="str">
        <f>VLOOKUP(I960,[2]Presupuesto!$B$11:$C$566,2,0)</f>
        <v>OTROS RESPUESTOS Y ACCESORIOS MENORES</v>
      </c>
      <c r="K960" s="95" t="s">
        <v>63</v>
      </c>
      <c r="L960" s="95" t="s">
        <v>723</v>
      </c>
    </row>
    <row r="961" spans="3:12" s="426" customFormat="1" x14ac:dyDescent="0.25">
      <c r="C961" s="493" t="s">
        <v>1898</v>
      </c>
      <c r="D961" s="504"/>
      <c r="E961" s="189">
        <v>0</v>
      </c>
      <c r="F961" s="97">
        <v>3</v>
      </c>
      <c r="G961" s="94">
        <f t="shared" si="97"/>
        <v>0</v>
      </c>
      <c r="H961" s="495" t="s">
        <v>703</v>
      </c>
      <c r="I961" s="95" t="s">
        <v>380</v>
      </c>
      <c r="J961" s="95" t="str">
        <f>VLOOKUP(I961,[2]Presupuesto!$B$11:$C$566,2,0)</f>
        <v>PAPEL DE ESCRITORIO</v>
      </c>
      <c r="K961" s="95" t="s">
        <v>63</v>
      </c>
      <c r="L961" s="95" t="s">
        <v>723</v>
      </c>
    </row>
    <row r="962" spans="3:12" s="426" customFormat="1" ht="30" x14ac:dyDescent="0.25">
      <c r="C962" s="493" t="s">
        <v>1899</v>
      </c>
      <c r="D962" s="504"/>
      <c r="E962" s="189">
        <v>0</v>
      </c>
      <c r="F962" s="97">
        <v>1300</v>
      </c>
      <c r="G962" s="94">
        <f t="shared" si="97"/>
        <v>0</v>
      </c>
      <c r="H962" s="495" t="s">
        <v>703</v>
      </c>
      <c r="I962" s="95" t="s">
        <v>268</v>
      </c>
      <c r="J962" s="95" t="str">
        <f>VLOOKUP(I962,[2]Presupuesto!$B$11:$C$566,2,0)</f>
        <v>OTROS ALQUILERES</v>
      </c>
      <c r="K962" s="95" t="s">
        <v>63</v>
      </c>
      <c r="L962" s="95" t="s">
        <v>723</v>
      </c>
    </row>
    <row r="963" spans="3:12" s="426" customFormat="1" x14ac:dyDescent="0.25">
      <c r="C963" s="493" t="s">
        <v>1974</v>
      </c>
      <c r="D963" s="504"/>
      <c r="E963" s="189"/>
      <c r="F963" s="97">
        <v>1</v>
      </c>
      <c r="G963" s="94">
        <f t="shared" ref="G963:G969" si="98">E963*F963</f>
        <v>0</v>
      </c>
      <c r="H963" s="495" t="s">
        <v>703</v>
      </c>
      <c r="I963" s="95" t="s">
        <v>420</v>
      </c>
      <c r="J963" s="95" t="str">
        <f>VLOOKUP(I963,[2]Presupuesto!$B$11:$C$566,2,0)</f>
        <v>PRODUCTOS DE MATERIAL PLASTICO.</v>
      </c>
      <c r="K963" s="95" t="s">
        <v>63</v>
      </c>
      <c r="L963" s="95" t="s">
        <v>724</v>
      </c>
    </row>
    <row r="964" spans="3:12" s="426" customFormat="1" x14ac:dyDescent="0.25">
      <c r="C964" s="96" t="s">
        <v>1973</v>
      </c>
      <c r="D964" s="504"/>
      <c r="E964" s="147"/>
      <c r="F964" s="115">
        <v>2.2000000000000002</v>
      </c>
      <c r="G964" s="94">
        <f t="shared" si="98"/>
        <v>0</v>
      </c>
      <c r="H964" s="495" t="s">
        <v>703</v>
      </c>
      <c r="I964" s="300" t="s">
        <v>382</v>
      </c>
      <c r="J964" s="95" t="str">
        <f>VLOOKUP(I964,[2]Presupuesto!$B$11:$C$566,2,0)</f>
        <v>PRODUCTOS DE ARTES GRAFICAS</v>
      </c>
      <c r="K964" s="95" t="s">
        <v>63</v>
      </c>
      <c r="L964" s="95" t="s">
        <v>724</v>
      </c>
    </row>
    <row r="965" spans="3:12" s="426" customFormat="1" x14ac:dyDescent="0.25">
      <c r="C965" s="96" t="s">
        <v>1894</v>
      </c>
      <c r="D965" s="504"/>
      <c r="E965" s="147"/>
      <c r="F965" s="115">
        <v>4.5</v>
      </c>
      <c r="G965" s="94">
        <f t="shared" si="98"/>
        <v>0</v>
      </c>
      <c r="H965" s="495" t="s">
        <v>703</v>
      </c>
      <c r="I965" s="95" t="s">
        <v>307</v>
      </c>
      <c r="J965" s="95" t="str">
        <f>VLOOKUP(I965,[2]Presupuesto!$B$11:$C$566,2,0)</f>
        <v>SERVICIOS DE IMPRENTA PUBLIC.Y REPRODUCCION</v>
      </c>
      <c r="K965" s="95" t="s">
        <v>63</v>
      </c>
      <c r="L965" s="95" t="s">
        <v>724</v>
      </c>
    </row>
    <row r="966" spans="3:12" s="426" customFormat="1" x14ac:dyDescent="0.25">
      <c r="C966" s="96" t="s">
        <v>1895</v>
      </c>
      <c r="D966" s="504"/>
      <c r="E966" s="189"/>
      <c r="F966" s="97">
        <v>4.5</v>
      </c>
      <c r="G966" s="94">
        <f t="shared" si="98"/>
        <v>0</v>
      </c>
      <c r="H966" s="495" t="s">
        <v>703</v>
      </c>
      <c r="I966" s="95" t="s">
        <v>384</v>
      </c>
      <c r="J966" s="95" t="str">
        <f>VLOOKUP(I966,[2]Presupuesto!$B$11:$C$566,2,0)</f>
        <v>PRODUCTOS PAPEL Y CARTON</v>
      </c>
      <c r="K966" s="95" t="s">
        <v>63</v>
      </c>
      <c r="L966" s="95" t="s">
        <v>724</v>
      </c>
    </row>
    <row r="967" spans="3:12" s="426" customFormat="1" x14ac:dyDescent="0.25">
      <c r="C967" s="96" t="s">
        <v>1937</v>
      </c>
      <c r="D967" s="504"/>
      <c r="E967" s="189"/>
      <c r="F967" s="97">
        <v>3</v>
      </c>
      <c r="G967" s="94">
        <f t="shared" si="98"/>
        <v>0</v>
      </c>
      <c r="H967" s="495" t="s">
        <v>703</v>
      </c>
      <c r="I967" s="95" t="s">
        <v>451</v>
      </c>
      <c r="J967" s="95" t="str">
        <f>VLOOKUP(I967,[2]Presupuesto!$B$11:$C$566,2,0)</f>
        <v>UTILES DE ESCRITORIO, OFICINA Y ENSE¥ANZA</v>
      </c>
      <c r="K967" s="95" t="s">
        <v>63</v>
      </c>
      <c r="L967" s="95" t="s">
        <v>724</v>
      </c>
    </row>
    <row r="968" spans="3:12" s="426" customFormat="1" x14ac:dyDescent="0.25">
      <c r="C968" s="96" t="s">
        <v>1971</v>
      </c>
      <c r="D968" s="504"/>
      <c r="E968" s="189"/>
      <c r="F968" s="97">
        <v>50</v>
      </c>
      <c r="G968" s="94">
        <f t="shared" si="98"/>
        <v>0</v>
      </c>
      <c r="H968" s="495" t="s">
        <v>703</v>
      </c>
      <c r="I968" s="95" t="s">
        <v>307</v>
      </c>
      <c r="J968" s="95" t="str">
        <f>VLOOKUP(I968,[2]Presupuesto!$B$11:$C$566,2,0)</f>
        <v>SERVICIOS DE IMPRENTA PUBLIC.Y REPRODUCCION</v>
      </c>
      <c r="K968" s="95" t="s">
        <v>63</v>
      </c>
      <c r="L968" s="95" t="s">
        <v>724</v>
      </c>
    </row>
    <row r="969" spans="3:12" s="426" customFormat="1" ht="30" x14ac:dyDescent="0.25">
      <c r="C969" s="507" t="s">
        <v>1899</v>
      </c>
      <c r="D969" s="504"/>
      <c r="E969" s="199"/>
      <c r="F969" s="116">
        <v>1300</v>
      </c>
      <c r="G969" s="94">
        <f t="shared" si="98"/>
        <v>0</v>
      </c>
      <c r="H969" s="495" t="s">
        <v>703</v>
      </c>
      <c r="I969" s="95" t="s">
        <v>268</v>
      </c>
      <c r="J969" s="95" t="str">
        <f>VLOOKUP(I969,[2]Presupuesto!$B$11:$C$566,2,0)</f>
        <v>OTROS ALQUILERES</v>
      </c>
      <c r="K969" s="95" t="s">
        <v>63</v>
      </c>
      <c r="L969" s="95" t="s">
        <v>724</v>
      </c>
    </row>
    <row r="970" spans="3:12" s="426" customFormat="1" ht="15.75" thickBot="1" x14ac:dyDescent="0.3">
      <c r="C970" s="203" t="s">
        <v>1275</v>
      </c>
      <c r="D970" s="204">
        <v>0</v>
      </c>
      <c r="E970" s="308">
        <v>0</v>
      </c>
      <c r="F970" s="101">
        <f>HLOOKUP(C970,$AH$2:$BU$3,2,0)</f>
        <v>1150</v>
      </c>
      <c r="G970" s="102">
        <f>D970*E970*F970</f>
        <v>0</v>
      </c>
      <c r="H970" s="501"/>
      <c r="I970" s="309" t="s">
        <v>335</v>
      </c>
      <c r="J970" s="103" t="str">
        <f>VLOOKUP(I970,Presupuesto!$B$11:$C$566,2,0)</f>
        <v>VIATICOS (26200-00)</v>
      </c>
      <c r="K970" s="310" t="str">
        <f t="shared" ref="K970" si="99">$K$389</f>
        <v>Gestión del Conocimiento</v>
      </c>
      <c r="L970" s="310" t="s">
        <v>720</v>
      </c>
    </row>
    <row r="971" spans="3:12" s="426" customFormat="1" ht="15.75" thickBot="1" x14ac:dyDescent="0.3">
      <c r="H971" s="497"/>
    </row>
    <row r="972" spans="3:12" s="426" customFormat="1" ht="15.75" thickBot="1" x14ac:dyDescent="0.3">
      <c r="C972" s="29" t="s">
        <v>1308</v>
      </c>
      <c r="D972" s="30">
        <f>SUM(G979:G996)</f>
        <v>1956</v>
      </c>
      <c r="E972" s="91"/>
      <c r="F972" s="91"/>
      <c r="G972" s="91"/>
      <c r="H972" s="499"/>
      <c r="I972" s="75"/>
      <c r="J972" s="75"/>
      <c r="K972" s="109"/>
    </row>
    <row r="973" spans="3:12" s="426" customFormat="1" x14ac:dyDescent="0.25">
      <c r="C973" s="69"/>
      <c r="D973" s="31"/>
      <c r="E973" s="91"/>
      <c r="F973" s="91"/>
      <c r="G973" s="91"/>
      <c r="H973" s="499"/>
      <c r="I973" s="75"/>
      <c r="J973" s="75"/>
      <c r="K973" s="109"/>
    </row>
    <row r="974" spans="3:12" s="426" customFormat="1" x14ac:dyDescent="0.25">
      <c r="C974" s="69"/>
      <c r="D974" s="31"/>
      <c r="E974" s="91"/>
      <c r="F974" s="91"/>
      <c r="G974" s="91"/>
      <c r="H974" s="499"/>
      <c r="I974" s="75"/>
      <c r="J974" s="75"/>
      <c r="K974" s="109"/>
    </row>
    <row r="975" spans="3:12" s="426" customFormat="1" ht="15.75" x14ac:dyDescent="0.25">
      <c r="C975" s="190" t="s">
        <v>1309</v>
      </c>
      <c r="D975" s="341" t="s">
        <v>1812</v>
      </c>
      <c r="E975" s="91"/>
      <c r="F975" s="91"/>
      <c r="G975" s="91"/>
      <c r="H975" s="499"/>
      <c r="I975" s="75"/>
      <c r="J975" s="75"/>
      <c r="K975" s="109"/>
    </row>
    <row r="976" spans="3:12" s="426" customFormat="1" ht="18.75" x14ac:dyDescent="0.25">
      <c r="C976" s="197" t="str">
        <f>IFERROR(VLOOKUP(D975,'1. Desarrollo e Innov. Curricu.'!$F:$G,2,FALSE),IFERROR(VLOOKUP(D975,'2. Investigación Científica'!$F:$G,2,FALSE),IFERROR(VLOOKUP(D975,'3. Vinculación Univ. Sociedad'!$F:$G,2,FALSE),IFERROR(VLOOKUP(D975,'4. Docencia y Profesorado Univ.'!$F:$G,2,FALSE),IFERROR(VLOOKUP(D975,'5. Estudiantes y Graduados'!$F:$G,2,FALSE),IFERROR(VLOOKUP(D975,'11. Gestion Administrativa'!$F:$G,2,FALSE),IFERROR(VLOOKUP(D975,'13. Gestión Académica'!$F:$G,2,FALSE),IFERROR(VLOOKUP(D975,'9. Asegura. de la Calid. y M'!$F:$G,2,FALSE),IFERROR(VLOOKUP(D975,'6. Gestión del Conocimiento'!$F:$G,2,FALSE),IFERROR(VLOOKUP(D975,'15. Gobernabilidad y Proceso...'!$F:$G,2,FALSE),IFERROR(VLOOKUP(D975,'12. Gestión del Talento Humano'!$F:$G,2,FALSE),IFERROR(VLOOKUP(D975,'14. Internacional... de la E.S.'!$F:$G,2,FALSE),IFERROR(VLOOKUP(D975,'10. Posgrado'!$F:$G,2,FALSE),IFERROR(VLOOKUP(D975,'17. Gestión TIC'!$F:$G,2,FALSE),IFERROR(VLOOKUP(D975,'16. Desa. del Sistema Educ.Sup.'!$F:$G,2,FALSE),IFERROR(VLOOKUP(D975,'8. Cultura de Inno. Insti...'!$F:$G,2,FALSE),VLOOKUP(D975,'7. Lo Esencial de la Reforma U.'!$F:$G,2,0)))))))))))))))))</f>
        <v>Desarrollo de las conferencias en temas de las ciencias scciales. (Ciudad Universitaria)</v>
      </c>
      <c r="D976" s="31"/>
      <c r="E976" s="91"/>
      <c r="F976" s="91"/>
      <c r="G976" s="91"/>
      <c r="H976" s="499"/>
      <c r="I976" s="75"/>
      <c r="J976" s="75"/>
      <c r="K976" s="109"/>
    </row>
    <row r="977" spans="3:12" s="426" customFormat="1" ht="15.75" thickBot="1" x14ac:dyDescent="0.3">
      <c r="C977" s="69"/>
      <c r="D977" s="31"/>
      <c r="E977" s="91"/>
      <c r="F977" s="91"/>
      <c r="G977" s="91"/>
      <c r="H977" s="499"/>
      <c r="I977" s="75"/>
      <c r="J977" s="75"/>
      <c r="K977" s="109"/>
    </row>
    <row r="978" spans="3:12" s="426" customFormat="1" ht="30.75" thickBot="1" x14ac:dyDescent="0.3">
      <c r="C978" s="122" t="s">
        <v>1310</v>
      </c>
      <c r="D978" s="125" t="s">
        <v>1311</v>
      </c>
      <c r="E978" s="124" t="s">
        <v>99</v>
      </c>
      <c r="F978" s="124" t="s">
        <v>1312</v>
      </c>
      <c r="G978" s="123" t="s">
        <v>1313</v>
      </c>
      <c r="H978" s="129" t="s">
        <v>1314</v>
      </c>
      <c r="I978" s="124" t="s">
        <v>1315</v>
      </c>
      <c r="J978" s="124" t="s">
        <v>711</v>
      </c>
      <c r="K978" s="124" t="s">
        <v>1316</v>
      </c>
      <c r="L978" s="124" t="s">
        <v>1317</v>
      </c>
    </row>
    <row r="979" spans="3:12" s="426" customFormat="1" ht="45" x14ac:dyDescent="0.25">
      <c r="C979" s="492" t="s">
        <v>1890</v>
      </c>
      <c r="D979" s="503"/>
      <c r="E979" s="305">
        <v>50</v>
      </c>
      <c r="F979" s="112">
        <v>25</v>
      </c>
      <c r="G979" s="306">
        <f t="shared" ref="G979:G988" si="100">E979*F979</f>
        <v>1250</v>
      </c>
      <c r="H979" s="495" t="s">
        <v>712</v>
      </c>
      <c r="I979" s="113" t="s">
        <v>361</v>
      </c>
      <c r="J979" s="113" t="str">
        <f>VLOOKUP(I979,[2]Presupuesto!$B$11:$C$566,2,0)</f>
        <v>ALIMENTOS B EBIDAS PARA PERSONAS</v>
      </c>
      <c r="K979" s="307" t="s">
        <v>63</v>
      </c>
      <c r="L979" s="113" t="s">
        <v>723</v>
      </c>
    </row>
    <row r="980" spans="3:12" s="426" customFormat="1" ht="45" x14ac:dyDescent="0.25">
      <c r="C980" s="493" t="s">
        <v>1891</v>
      </c>
      <c r="D980" s="504"/>
      <c r="E980" s="189">
        <v>1</v>
      </c>
      <c r="F980" s="97">
        <v>45</v>
      </c>
      <c r="G980" s="94">
        <f t="shared" si="100"/>
        <v>45</v>
      </c>
      <c r="H980" s="495" t="s">
        <v>712</v>
      </c>
      <c r="I980" s="95" t="s">
        <v>454</v>
      </c>
      <c r="J980" s="95" t="str">
        <f>VLOOKUP(I980,[2]Presupuesto!$B$11:$C$566,2,0)</f>
        <v>UTENCILIOS DE COCINA Y COMEDOR</v>
      </c>
      <c r="K980" s="95" t="s">
        <v>63</v>
      </c>
      <c r="L980" s="95" t="s">
        <v>723</v>
      </c>
    </row>
    <row r="981" spans="3:12" s="426" customFormat="1" ht="45" x14ac:dyDescent="0.25">
      <c r="C981" s="493" t="s">
        <v>1892</v>
      </c>
      <c r="D981" s="504"/>
      <c r="E981" s="189">
        <v>2</v>
      </c>
      <c r="F981" s="97">
        <v>1</v>
      </c>
      <c r="G981" s="94">
        <f t="shared" si="100"/>
        <v>2</v>
      </c>
      <c r="H981" s="495" t="s">
        <v>712</v>
      </c>
      <c r="I981" s="95" t="s">
        <v>420</v>
      </c>
      <c r="J981" s="95" t="str">
        <f>VLOOKUP(I981,[2]Presupuesto!$B$11:$C$566,2,0)</f>
        <v>PRODUCTOS DE MATERIAL PLASTICO.</v>
      </c>
      <c r="K981" s="95" t="s">
        <v>63</v>
      </c>
      <c r="L981" s="95" t="s">
        <v>723</v>
      </c>
    </row>
    <row r="982" spans="3:12" s="426" customFormat="1" ht="45" x14ac:dyDescent="0.25">
      <c r="C982" s="493" t="s">
        <v>2006</v>
      </c>
      <c r="D982" s="504"/>
      <c r="E982" s="189">
        <v>1</v>
      </c>
      <c r="F982" s="97">
        <f>(50*2.11)+(15*35)</f>
        <v>630.5</v>
      </c>
      <c r="G982" s="94">
        <f t="shared" si="100"/>
        <v>630.5</v>
      </c>
      <c r="H982" s="495" t="s">
        <v>712</v>
      </c>
      <c r="I982" s="95" t="s">
        <v>382</v>
      </c>
      <c r="J982" s="95" t="str">
        <f>VLOOKUP(I982,[2]Presupuesto!$B$11:$C$566,2,0)</f>
        <v>PRODUCTOS DE ARTES GRAFICAS</v>
      </c>
      <c r="K982" s="95" t="s">
        <v>63</v>
      </c>
      <c r="L982" s="95" t="s">
        <v>723</v>
      </c>
    </row>
    <row r="983" spans="3:12" s="426" customFormat="1" ht="45" x14ac:dyDescent="0.25">
      <c r="C983" s="493" t="s">
        <v>1894</v>
      </c>
      <c r="D983" s="504"/>
      <c r="E983" s="189">
        <v>3</v>
      </c>
      <c r="F983" s="97">
        <v>4.5</v>
      </c>
      <c r="G983" s="94">
        <f t="shared" si="100"/>
        <v>13.5</v>
      </c>
      <c r="H983" s="495" t="s">
        <v>712</v>
      </c>
      <c r="I983" s="95" t="s">
        <v>307</v>
      </c>
      <c r="J983" s="95" t="str">
        <f>VLOOKUP(I983,[2]Presupuesto!$B$11:$C$566,2,0)</f>
        <v>SERVICIOS DE IMPRENTA PUBLIC.Y REPRODUCCION</v>
      </c>
      <c r="K983" s="95" t="s">
        <v>63</v>
      </c>
      <c r="L983" s="95" t="s">
        <v>723</v>
      </c>
    </row>
    <row r="984" spans="3:12" s="426" customFormat="1" ht="45" x14ac:dyDescent="0.25">
      <c r="C984" s="493" t="s">
        <v>1895</v>
      </c>
      <c r="D984" s="504"/>
      <c r="E984" s="189">
        <v>5</v>
      </c>
      <c r="F984" s="97">
        <v>3</v>
      </c>
      <c r="G984" s="94">
        <f t="shared" si="100"/>
        <v>15</v>
      </c>
      <c r="H984" s="495" t="s">
        <v>712</v>
      </c>
      <c r="I984" s="95" t="s">
        <v>384</v>
      </c>
      <c r="J984" s="95" t="str">
        <f>VLOOKUP(I984,[2]Presupuesto!$B$11:$C$566,2,0)</f>
        <v>PRODUCTOS PAPEL Y CARTON</v>
      </c>
      <c r="K984" s="95" t="s">
        <v>63</v>
      </c>
      <c r="L984" s="95" t="s">
        <v>723</v>
      </c>
    </row>
    <row r="985" spans="3:12" s="426" customFormat="1" ht="30" x14ac:dyDescent="0.25">
      <c r="C985" s="493" t="s">
        <v>1896</v>
      </c>
      <c r="D985" s="504"/>
      <c r="E985" s="189">
        <v>0</v>
      </c>
      <c r="F985" s="97">
        <v>3</v>
      </c>
      <c r="G985" s="94">
        <f t="shared" si="100"/>
        <v>0</v>
      </c>
      <c r="H985" s="495" t="s">
        <v>703</v>
      </c>
      <c r="I985" s="95" t="s">
        <v>451</v>
      </c>
      <c r="J985" s="95" t="str">
        <f>VLOOKUP(I985,[2]Presupuesto!$B$11:$C$566,2,0)</f>
        <v>UTILES DE ESCRITORIO, OFICINA Y ENSE¥ANZA</v>
      </c>
      <c r="K985" s="95" t="s">
        <v>63</v>
      </c>
      <c r="L985" s="95" t="s">
        <v>723</v>
      </c>
    </row>
    <row r="986" spans="3:12" s="426" customFormat="1" x14ac:dyDescent="0.25">
      <c r="C986" s="493" t="s">
        <v>1897</v>
      </c>
      <c r="D986" s="504"/>
      <c r="E986" s="189">
        <v>0</v>
      </c>
      <c r="F986" s="97">
        <v>6.7</v>
      </c>
      <c r="G986" s="94">
        <f t="shared" si="100"/>
        <v>0</v>
      </c>
      <c r="H986" s="495" t="s">
        <v>703</v>
      </c>
      <c r="I986" s="95" t="s">
        <v>458</v>
      </c>
      <c r="J986" s="95" t="str">
        <f>VLOOKUP(I986,[2]Presupuesto!$B$11:$C$566,2,0)</f>
        <v>OTROS RESPUESTOS Y ACCESORIOS MENORES</v>
      </c>
      <c r="K986" s="95" t="s">
        <v>63</v>
      </c>
      <c r="L986" s="95" t="s">
        <v>723</v>
      </c>
    </row>
    <row r="987" spans="3:12" s="426" customFormat="1" x14ac:dyDescent="0.25">
      <c r="C987" s="493" t="s">
        <v>1898</v>
      </c>
      <c r="D987" s="504"/>
      <c r="E987" s="189">
        <v>0</v>
      </c>
      <c r="F987" s="97">
        <v>3</v>
      </c>
      <c r="G987" s="94">
        <f t="shared" si="100"/>
        <v>0</v>
      </c>
      <c r="H987" s="495" t="s">
        <v>703</v>
      </c>
      <c r="I987" s="95" t="s">
        <v>380</v>
      </c>
      <c r="J987" s="95" t="str">
        <f>VLOOKUP(I987,[2]Presupuesto!$B$11:$C$566,2,0)</f>
        <v>PAPEL DE ESCRITORIO</v>
      </c>
      <c r="K987" s="95" t="s">
        <v>63</v>
      </c>
      <c r="L987" s="95" t="s">
        <v>723</v>
      </c>
    </row>
    <row r="988" spans="3:12" s="426" customFormat="1" ht="30" x14ac:dyDescent="0.25">
      <c r="C988" s="493" t="s">
        <v>1899</v>
      </c>
      <c r="D988" s="504"/>
      <c r="E988" s="189">
        <v>0</v>
      </c>
      <c r="F988" s="97">
        <v>1300</v>
      </c>
      <c r="G988" s="94">
        <f t="shared" si="100"/>
        <v>0</v>
      </c>
      <c r="H988" s="495" t="s">
        <v>703</v>
      </c>
      <c r="I988" s="95" t="s">
        <v>268</v>
      </c>
      <c r="J988" s="95" t="str">
        <f>VLOOKUP(I988,[2]Presupuesto!$B$11:$C$566,2,0)</f>
        <v>OTROS ALQUILERES</v>
      </c>
      <c r="K988" s="95" t="s">
        <v>63</v>
      </c>
      <c r="L988" s="95" t="s">
        <v>723</v>
      </c>
    </row>
    <row r="989" spans="3:12" s="426" customFormat="1" x14ac:dyDescent="0.25">
      <c r="C989" s="493" t="s">
        <v>1974</v>
      </c>
      <c r="D989" s="504"/>
      <c r="E989" s="189"/>
      <c r="F989" s="97">
        <v>1</v>
      </c>
      <c r="G989" s="94">
        <f t="shared" ref="G989:G995" si="101">E989*F989</f>
        <v>0</v>
      </c>
      <c r="H989" s="495" t="s">
        <v>703</v>
      </c>
      <c r="I989" s="95" t="s">
        <v>420</v>
      </c>
      <c r="J989" s="95" t="str">
        <f>VLOOKUP(I989,[2]Presupuesto!$B$11:$C$566,2,0)</f>
        <v>PRODUCTOS DE MATERIAL PLASTICO.</v>
      </c>
      <c r="K989" s="95" t="s">
        <v>63</v>
      </c>
      <c r="L989" s="95" t="s">
        <v>724</v>
      </c>
    </row>
    <row r="990" spans="3:12" s="426" customFormat="1" x14ac:dyDescent="0.25">
      <c r="C990" s="493" t="s">
        <v>1973</v>
      </c>
      <c r="D990" s="504"/>
      <c r="E990" s="147"/>
      <c r="F990" s="115">
        <v>2.2000000000000002</v>
      </c>
      <c r="G990" s="94">
        <f t="shared" si="101"/>
        <v>0</v>
      </c>
      <c r="H990" s="495" t="s">
        <v>703</v>
      </c>
      <c r="I990" s="300" t="s">
        <v>382</v>
      </c>
      <c r="J990" s="95" t="str">
        <f>VLOOKUP(I990,[2]Presupuesto!$B$11:$C$566,2,0)</f>
        <v>PRODUCTOS DE ARTES GRAFICAS</v>
      </c>
      <c r="K990" s="95" t="s">
        <v>63</v>
      </c>
      <c r="L990" s="95" t="s">
        <v>724</v>
      </c>
    </row>
    <row r="991" spans="3:12" s="426" customFormat="1" x14ac:dyDescent="0.25">
      <c r="C991" s="493" t="s">
        <v>1894</v>
      </c>
      <c r="D991" s="504"/>
      <c r="E991" s="147"/>
      <c r="F991" s="115">
        <v>4.5</v>
      </c>
      <c r="G991" s="94">
        <f t="shared" si="101"/>
        <v>0</v>
      </c>
      <c r="H991" s="495" t="s">
        <v>703</v>
      </c>
      <c r="I991" s="95" t="s">
        <v>307</v>
      </c>
      <c r="J991" s="95" t="str">
        <f>VLOOKUP(I991,[2]Presupuesto!$B$11:$C$566,2,0)</f>
        <v>SERVICIOS DE IMPRENTA PUBLIC.Y REPRODUCCION</v>
      </c>
      <c r="K991" s="95" t="s">
        <v>63</v>
      </c>
      <c r="L991" s="95" t="s">
        <v>724</v>
      </c>
    </row>
    <row r="992" spans="3:12" s="426" customFormat="1" x14ac:dyDescent="0.25">
      <c r="C992" s="493" t="s">
        <v>1895</v>
      </c>
      <c r="D992" s="504"/>
      <c r="E992" s="189"/>
      <c r="F992" s="97">
        <v>4.5</v>
      </c>
      <c r="G992" s="94">
        <f t="shared" si="101"/>
        <v>0</v>
      </c>
      <c r="H992" s="495" t="s">
        <v>703</v>
      </c>
      <c r="I992" s="95" t="s">
        <v>384</v>
      </c>
      <c r="J992" s="95" t="str">
        <f>VLOOKUP(I992,[2]Presupuesto!$B$11:$C$566,2,0)</f>
        <v>PRODUCTOS PAPEL Y CARTON</v>
      </c>
      <c r="K992" s="95" t="s">
        <v>63</v>
      </c>
      <c r="L992" s="95" t="s">
        <v>724</v>
      </c>
    </row>
    <row r="993" spans="3:12" s="426" customFormat="1" x14ac:dyDescent="0.25">
      <c r="C993" s="96" t="s">
        <v>1937</v>
      </c>
      <c r="D993" s="504"/>
      <c r="E993" s="189"/>
      <c r="F993" s="97">
        <v>3</v>
      </c>
      <c r="G993" s="94">
        <f t="shared" si="101"/>
        <v>0</v>
      </c>
      <c r="H993" s="495" t="s">
        <v>703</v>
      </c>
      <c r="I993" s="95" t="s">
        <v>451</v>
      </c>
      <c r="J993" s="95" t="str">
        <f>VLOOKUP(I993,[2]Presupuesto!$B$11:$C$566,2,0)</f>
        <v>UTILES DE ESCRITORIO, OFICINA Y ENSE¥ANZA</v>
      </c>
      <c r="K993" s="95" t="s">
        <v>63</v>
      </c>
      <c r="L993" s="95" t="s">
        <v>724</v>
      </c>
    </row>
    <row r="994" spans="3:12" s="426" customFormat="1" x14ac:dyDescent="0.25">
      <c r="C994" s="96" t="s">
        <v>1971</v>
      </c>
      <c r="D994" s="504"/>
      <c r="E994" s="189"/>
      <c r="F994" s="97">
        <v>50</v>
      </c>
      <c r="G994" s="94">
        <f t="shared" si="101"/>
        <v>0</v>
      </c>
      <c r="H994" s="495" t="s">
        <v>703</v>
      </c>
      <c r="I994" s="95" t="s">
        <v>307</v>
      </c>
      <c r="J994" s="95" t="str">
        <f>VLOOKUP(I994,[2]Presupuesto!$B$11:$C$566,2,0)</f>
        <v>SERVICIOS DE IMPRENTA PUBLIC.Y REPRODUCCION</v>
      </c>
      <c r="K994" s="95" t="s">
        <v>63</v>
      </c>
      <c r="L994" s="95" t="s">
        <v>724</v>
      </c>
    </row>
    <row r="995" spans="3:12" s="426" customFormat="1" x14ac:dyDescent="0.25">
      <c r="C995" s="106" t="s">
        <v>1899</v>
      </c>
      <c r="D995" s="504"/>
      <c r="E995" s="199"/>
      <c r="F995" s="116">
        <v>1300</v>
      </c>
      <c r="G995" s="94">
        <f t="shared" si="101"/>
        <v>0</v>
      </c>
      <c r="H995" s="495" t="s">
        <v>703</v>
      </c>
      <c r="I995" s="95" t="s">
        <v>268</v>
      </c>
      <c r="J995" s="95" t="str">
        <f>VLOOKUP(I995,[2]Presupuesto!$B$11:$C$566,2,0)</f>
        <v>OTROS ALQUILERES</v>
      </c>
      <c r="K995" s="95" t="s">
        <v>63</v>
      </c>
      <c r="L995" s="95" t="s">
        <v>724</v>
      </c>
    </row>
    <row r="996" spans="3:12" s="426" customFormat="1" ht="15.75" thickBot="1" x14ac:dyDescent="0.3">
      <c r="C996" s="203" t="s">
        <v>1275</v>
      </c>
      <c r="D996" s="204">
        <v>0</v>
      </c>
      <c r="E996" s="308">
        <v>0</v>
      </c>
      <c r="F996" s="101">
        <f>HLOOKUP(C996,$AH$2:$BU$3,2,0)</f>
        <v>1150</v>
      </c>
      <c r="G996" s="102">
        <f>D996*E996*F996</f>
        <v>0</v>
      </c>
      <c r="H996" s="501"/>
      <c r="I996" s="309" t="s">
        <v>335</v>
      </c>
      <c r="J996" s="103" t="str">
        <f>VLOOKUP(I996,Presupuesto!$B$11:$C$566,2,0)</f>
        <v>VIATICOS (26200-00)</v>
      </c>
      <c r="K996" s="310" t="str">
        <f t="shared" ref="K996" si="102">$K$389</f>
        <v>Gestión del Conocimiento</v>
      </c>
      <c r="L996" s="310" t="s">
        <v>720</v>
      </c>
    </row>
    <row r="997" spans="3:12" s="426" customFormat="1" ht="15.75" thickBot="1" x14ac:dyDescent="0.3">
      <c r="H997" s="497"/>
    </row>
    <row r="998" spans="3:12" s="426" customFormat="1" ht="15.75" thickBot="1" x14ac:dyDescent="0.3">
      <c r="C998" s="29" t="s">
        <v>1308</v>
      </c>
      <c r="D998" s="30">
        <f>SUM(G1005:G1022)</f>
        <v>1956</v>
      </c>
      <c r="E998" s="91"/>
      <c r="F998" s="91"/>
      <c r="G998" s="91"/>
      <c r="H998" s="499"/>
      <c r="I998" s="75"/>
      <c r="J998" s="75"/>
      <c r="K998" s="109"/>
    </row>
    <row r="999" spans="3:12" s="426" customFormat="1" x14ac:dyDescent="0.25">
      <c r="C999" s="69"/>
      <c r="D999" s="31"/>
      <c r="E999" s="91"/>
      <c r="F999" s="91"/>
      <c r="G999" s="91"/>
      <c r="H999" s="499"/>
      <c r="I999" s="75"/>
      <c r="J999" s="75"/>
      <c r="K999" s="109"/>
    </row>
    <row r="1000" spans="3:12" s="426" customFormat="1" x14ac:dyDescent="0.25">
      <c r="C1000" s="69"/>
      <c r="D1000" s="31"/>
      <c r="E1000" s="91"/>
      <c r="F1000" s="91"/>
      <c r="G1000" s="91"/>
      <c r="H1000" s="499"/>
      <c r="I1000" s="75"/>
      <c r="J1000" s="75"/>
      <c r="K1000" s="109"/>
    </row>
    <row r="1001" spans="3:12" s="426" customFormat="1" ht="15.75" x14ac:dyDescent="0.25">
      <c r="C1001" s="190" t="s">
        <v>1309</v>
      </c>
      <c r="D1001" s="341" t="s">
        <v>1812</v>
      </c>
      <c r="E1001" s="91"/>
      <c r="F1001" s="91"/>
      <c r="G1001" s="91"/>
      <c r="H1001" s="499"/>
      <c r="I1001" s="75"/>
      <c r="J1001" s="75"/>
      <c r="K1001" s="109"/>
    </row>
    <row r="1002" spans="3:12" s="426" customFormat="1" ht="18.75" x14ac:dyDescent="0.25">
      <c r="C1002" s="197" t="str">
        <f>IFERROR(VLOOKUP(D1001,'1. Desarrollo e Innov. Curricu.'!$F:$G,2,FALSE),IFERROR(VLOOKUP(D1001,'2. Investigación Científica'!$F:$G,2,FALSE),IFERROR(VLOOKUP(D1001,'3. Vinculación Univ. Sociedad'!$F:$G,2,FALSE),IFERROR(VLOOKUP(D1001,'4. Docencia y Profesorado Univ.'!$F:$G,2,FALSE),IFERROR(VLOOKUP(D1001,'5. Estudiantes y Graduados'!$F:$G,2,FALSE),IFERROR(VLOOKUP(D1001,'11. Gestion Administrativa'!$F:$G,2,FALSE),IFERROR(VLOOKUP(D1001,'13. Gestión Académica'!$F:$G,2,FALSE),IFERROR(VLOOKUP(D1001,'9. Asegura. de la Calid. y M'!$F:$G,2,FALSE),IFERROR(VLOOKUP(D1001,'6. Gestión del Conocimiento'!$F:$G,2,FALSE),IFERROR(VLOOKUP(D1001,'15. Gobernabilidad y Proceso...'!$F:$G,2,FALSE),IFERROR(VLOOKUP(D1001,'12. Gestión del Talento Humano'!$F:$G,2,FALSE),IFERROR(VLOOKUP(D1001,'14. Internacional... de la E.S.'!$F:$G,2,FALSE),IFERROR(VLOOKUP(D1001,'10. Posgrado'!$F:$G,2,FALSE),IFERROR(VLOOKUP(D1001,'17. Gestión TIC'!$F:$G,2,FALSE),IFERROR(VLOOKUP(D1001,'16. Desa. del Sistema Educ.Sup.'!$F:$G,2,FALSE),IFERROR(VLOOKUP(D1001,'8. Cultura de Inno. Insti...'!$F:$G,2,FALSE),VLOOKUP(D1001,'7. Lo Esencial de la Reforma U.'!$F:$G,2,0)))))))))))))))))</f>
        <v>Desarrollo de las conferencias en temas de las ciencias scciales. (Ciudad Universitaria)</v>
      </c>
      <c r="D1002" s="31"/>
      <c r="E1002" s="91"/>
      <c r="F1002" s="91"/>
      <c r="G1002" s="91"/>
      <c r="H1002" s="499"/>
      <c r="I1002" s="75"/>
      <c r="J1002" s="75"/>
      <c r="K1002" s="109"/>
    </row>
    <row r="1003" spans="3:12" s="426" customFormat="1" ht="15.75" thickBot="1" x14ac:dyDescent="0.3">
      <c r="C1003" s="69"/>
      <c r="D1003" s="31"/>
      <c r="E1003" s="91"/>
      <c r="F1003" s="91"/>
      <c r="G1003" s="91"/>
      <c r="H1003" s="499"/>
      <c r="I1003" s="75"/>
      <c r="J1003" s="75"/>
      <c r="K1003" s="109"/>
    </row>
    <row r="1004" spans="3:12" s="426" customFormat="1" ht="30.75" thickBot="1" x14ac:dyDescent="0.3">
      <c r="C1004" s="122" t="s">
        <v>1310</v>
      </c>
      <c r="D1004" s="125" t="s">
        <v>1311</v>
      </c>
      <c r="E1004" s="124" t="s">
        <v>99</v>
      </c>
      <c r="F1004" s="124" t="s">
        <v>1312</v>
      </c>
      <c r="G1004" s="123" t="s">
        <v>1313</v>
      </c>
      <c r="H1004" s="129" t="s">
        <v>1314</v>
      </c>
      <c r="I1004" s="124" t="s">
        <v>1315</v>
      </c>
      <c r="J1004" s="124" t="s">
        <v>711</v>
      </c>
      <c r="K1004" s="124" t="s">
        <v>1316</v>
      </c>
      <c r="L1004" s="124" t="s">
        <v>1317</v>
      </c>
    </row>
    <row r="1005" spans="3:12" s="426" customFormat="1" ht="45" x14ac:dyDescent="0.25">
      <c r="C1005" s="492" t="s">
        <v>1890</v>
      </c>
      <c r="D1005" s="503"/>
      <c r="E1005" s="305">
        <v>50</v>
      </c>
      <c r="F1005" s="112">
        <v>25</v>
      </c>
      <c r="G1005" s="306">
        <f t="shared" ref="G1005:G1014" si="103">E1005*F1005</f>
        <v>1250</v>
      </c>
      <c r="H1005" s="495" t="s">
        <v>712</v>
      </c>
      <c r="I1005" s="113" t="s">
        <v>361</v>
      </c>
      <c r="J1005" s="113" t="str">
        <f>VLOOKUP(I1005,[2]Presupuesto!$B$11:$C$566,2,0)</f>
        <v>ALIMENTOS B EBIDAS PARA PERSONAS</v>
      </c>
      <c r="K1005" s="307" t="s">
        <v>63</v>
      </c>
      <c r="L1005" s="113" t="s">
        <v>724</v>
      </c>
    </row>
    <row r="1006" spans="3:12" s="426" customFormat="1" ht="45" x14ac:dyDescent="0.25">
      <c r="C1006" s="493" t="s">
        <v>1891</v>
      </c>
      <c r="D1006" s="504"/>
      <c r="E1006" s="189">
        <v>1</v>
      </c>
      <c r="F1006" s="97">
        <v>45</v>
      </c>
      <c r="G1006" s="94">
        <f t="shared" si="103"/>
        <v>45</v>
      </c>
      <c r="H1006" s="495" t="s">
        <v>712</v>
      </c>
      <c r="I1006" s="95" t="s">
        <v>454</v>
      </c>
      <c r="J1006" s="95" t="str">
        <f>VLOOKUP(I1006,[2]Presupuesto!$B$11:$C$566,2,0)</f>
        <v>UTENCILIOS DE COCINA Y COMEDOR</v>
      </c>
      <c r="K1006" s="95" t="s">
        <v>63</v>
      </c>
      <c r="L1006" s="95" t="s">
        <v>724</v>
      </c>
    </row>
    <row r="1007" spans="3:12" s="426" customFormat="1" ht="45" x14ac:dyDescent="0.25">
      <c r="C1007" s="493" t="s">
        <v>1892</v>
      </c>
      <c r="D1007" s="504"/>
      <c r="E1007" s="189">
        <v>2</v>
      </c>
      <c r="F1007" s="97">
        <v>1</v>
      </c>
      <c r="G1007" s="94">
        <f t="shared" si="103"/>
        <v>2</v>
      </c>
      <c r="H1007" s="495" t="s">
        <v>712</v>
      </c>
      <c r="I1007" s="95" t="s">
        <v>420</v>
      </c>
      <c r="J1007" s="95" t="str">
        <f>VLOOKUP(I1007,[2]Presupuesto!$B$11:$C$566,2,0)</f>
        <v>PRODUCTOS DE MATERIAL PLASTICO.</v>
      </c>
      <c r="K1007" s="95" t="s">
        <v>63</v>
      </c>
      <c r="L1007" s="95" t="s">
        <v>724</v>
      </c>
    </row>
    <row r="1008" spans="3:12" s="426" customFormat="1" ht="45" x14ac:dyDescent="0.25">
      <c r="C1008" s="493" t="s">
        <v>2006</v>
      </c>
      <c r="D1008" s="504"/>
      <c r="E1008" s="189">
        <v>1</v>
      </c>
      <c r="F1008" s="97">
        <f>(50*2.11)+(15*35)</f>
        <v>630.5</v>
      </c>
      <c r="G1008" s="94">
        <f t="shared" si="103"/>
        <v>630.5</v>
      </c>
      <c r="H1008" s="495" t="s">
        <v>712</v>
      </c>
      <c r="I1008" s="95" t="s">
        <v>382</v>
      </c>
      <c r="J1008" s="95" t="str">
        <f>VLOOKUP(I1008,[2]Presupuesto!$B$11:$C$566,2,0)</f>
        <v>PRODUCTOS DE ARTES GRAFICAS</v>
      </c>
      <c r="K1008" s="95" t="s">
        <v>63</v>
      </c>
      <c r="L1008" s="95" t="s">
        <v>724</v>
      </c>
    </row>
    <row r="1009" spans="3:12" s="426" customFormat="1" ht="45" x14ac:dyDescent="0.25">
      <c r="C1009" s="493" t="s">
        <v>1894</v>
      </c>
      <c r="D1009" s="504"/>
      <c r="E1009" s="189">
        <v>3</v>
      </c>
      <c r="F1009" s="97">
        <v>4.5</v>
      </c>
      <c r="G1009" s="94">
        <f t="shared" si="103"/>
        <v>13.5</v>
      </c>
      <c r="H1009" s="495" t="s">
        <v>712</v>
      </c>
      <c r="I1009" s="95" t="s">
        <v>307</v>
      </c>
      <c r="J1009" s="95" t="str">
        <f>VLOOKUP(I1009,[2]Presupuesto!$B$11:$C$566,2,0)</f>
        <v>SERVICIOS DE IMPRENTA PUBLIC.Y REPRODUCCION</v>
      </c>
      <c r="K1009" s="95" t="s">
        <v>63</v>
      </c>
      <c r="L1009" s="95" t="s">
        <v>724</v>
      </c>
    </row>
    <row r="1010" spans="3:12" s="426" customFormat="1" ht="45" x14ac:dyDescent="0.25">
      <c r="C1010" s="493" t="s">
        <v>1895</v>
      </c>
      <c r="D1010" s="504"/>
      <c r="E1010" s="189">
        <v>5</v>
      </c>
      <c r="F1010" s="97">
        <v>3</v>
      </c>
      <c r="G1010" s="94">
        <f t="shared" si="103"/>
        <v>15</v>
      </c>
      <c r="H1010" s="495" t="s">
        <v>712</v>
      </c>
      <c r="I1010" s="95" t="s">
        <v>384</v>
      </c>
      <c r="J1010" s="95" t="str">
        <f>VLOOKUP(I1010,[2]Presupuesto!$B$11:$C$566,2,0)</f>
        <v>PRODUCTOS PAPEL Y CARTON</v>
      </c>
      <c r="K1010" s="95" t="s">
        <v>63</v>
      </c>
      <c r="L1010" s="95" t="s">
        <v>724</v>
      </c>
    </row>
    <row r="1011" spans="3:12" s="426" customFormat="1" ht="30" x14ac:dyDescent="0.25">
      <c r="C1011" s="493" t="s">
        <v>1896</v>
      </c>
      <c r="D1011" s="504"/>
      <c r="E1011" s="189">
        <v>0</v>
      </c>
      <c r="F1011" s="97">
        <v>3</v>
      </c>
      <c r="G1011" s="94">
        <f t="shared" si="103"/>
        <v>0</v>
      </c>
      <c r="H1011" s="495" t="s">
        <v>703</v>
      </c>
      <c r="I1011" s="95" t="s">
        <v>451</v>
      </c>
      <c r="J1011" s="95" t="str">
        <f>VLOOKUP(I1011,[2]Presupuesto!$B$11:$C$566,2,0)</f>
        <v>UTILES DE ESCRITORIO, OFICINA Y ENSE¥ANZA</v>
      </c>
      <c r="K1011" s="95" t="s">
        <v>63</v>
      </c>
      <c r="L1011" s="95" t="s">
        <v>724</v>
      </c>
    </row>
    <row r="1012" spans="3:12" s="426" customFormat="1" x14ac:dyDescent="0.25">
      <c r="C1012" s="493" t="s">
        <v>1897</v>
      </c>
      <c r="D1012" s="504"/>
      <c r="E1012" s="189">
        <v>0</v>
      </c>
      <c r="F1012" s="97">
        <v>6.7</v>
      </c>
      <c r="G1012" s="94">
        <f t="shared" si="103"/>
        <v>0</v>
      </c>
      <c r="H1012" s="495" t="s">
        <v>703</v>
      </c>
      <c r="I1012" s="95" t="s">
        <v>458</v>
      </c>
      <c r="J1012" s="95" t="str">
        <f>VLOOKUP(I1012,[2]Presupuesto!$B$11:$C$566,2,0)</f>
        <v>OTROS RESPUESTOS Y ACCESORIOS MENORES</v>
      </c>
      <c r="K1012" s="95" t="s">
        <v>63</v>
      </c>
      <c r="L1012" s="95" t="s">
        <v>724</v>
      </c>
    </row>
    <row r="1013" spans="3:12" s="426" customFormat="1" x14ac:dyDescent="0.25">
      <c r="C1013" s="493" t="s">
        <v>1898</v>
      </c>
      <c r="D1013" s="504"/>
      <c r="E1013" s="189">
        <v>0</v>
      </c>
      <c r="F1013" s="97">
        <v>3</v>
      </c>
      <c r="G1013" s="94">
        <f t="shared" si="103"/>
        <v>0</v>
      </c>
      <c r="H1013" s="495" t="s">
        <v>703</v>
      </c>
      <c r="I1013" s="95" t="s">
        <v>380</v>
      </c>
      <c r="J1013" s="95" t="str">
        <f>VLOOKUP(I1013,[2]Presupuesto!$B$11:$C$566,2,0)</f>
        <v>PAPEL DE ESCRITORIO</v>
      </c>
      <c r="K1013" s="95" t="s">
        <v>63</v>
      </c>
      <c r="L1013" s="95" t="s">
        <v>724</v>
      </c>
    </row>
    <row r="1014" spans="3:12" s="426" customFormat="1" ht="30" x14ac:dyDescent="0.25">
      <c r="C1014" s="493" t="s">
        <v>1899</v>
      </c>
      <c r="D1014" s="504"/>
      <c r="E1014" s="189">
        <v>0</v>
      </c>
      <c r="F1014" s="97">
        <v>1300</v>
      </c>
      <c r="G1014" s="94">
        <f t="shared" si="103"/>
        <v>0</v>
      </c>
      <c r="H1014" s="495" t="s">
        <v>703</v>
      </c>
      <c r="I1014" s="95" t="s">
        <v>268</v>
      </c>
      <c r="J1014" s="95" t="str">
        <f>VLOOKUP(I1014,[2]Presupuesto!$B$11:$C$566,2,0)</f>
        <v>OTROS ALQUILERES</v>
      </c>
      <c r="K1014" s="95" t="s">
        <v>63</v>
      </c>
      <c r="L1014" s="95" t="s">
        <v>724</v>
      </c>
    </row>
    <row r="1015" spans="3:12" s="426" customFormat="1" x14ac:dyDescent="0.25">
      <c r="C1015" s="96" t="s">
        <v>1974</v>
      </c>
      <c r="D1015" s="504"/>
      <c r="E1015" s="189"/>
      <c r="F1015" s="97">
        <v>1</v>
      </c>
      <c r="G1015" s="94">
        <f t="shared" ref="G1015:G1021" si="104">E1015*F1015</f>
        <v>0</v>
      </c>
      <c r="H1015" s="495" t="s">
        <v>703</v>
      </c>
      <c r="I1015" s="95" t="s">
        <v>420</v>
      </c>
      <c r="J1015" s="95" t="str">
        <f>VLOOKUP(I1015,[2]Presupuesto!$B$11:$C$566,2,0)</f>
        <v>PRODUCTOS DE MATERIAL PLASTICO.</v>
      </c>
      <c r="K1015" s="95" t="s">
        <v>63</v>
      </c>
      <c r="L1015" s="95" t="s">
        <v>724</v>
      </c>
    </row>
    <row r="1016" spans="3:12" s="426" customFormat="1" x14ac:dyDescent="0.25">
      <c r="C1016" s="96" t="s">
        <v>1973</v>
      </c>
      <c r="D1016" s="504"/>
      <c r="E1016" s="147"/>
      <c r="F1016" s="115">
        <v>2.2000000000000002</v>
      </c>
      <c r="G1016" s="94">
        <f t="shared" si="104"/>
        <v>0</v>
      </c>
      <c r="H1016" s="495" t="s">
        <v>703</v>
      </c>
      <c r="I1016" s="300" t="s">
        <v>382</v>
      </c>
      <c r="J1016" s="95" t="str">
        <f>VLOOKUP(I1016,[2]Presupuesto!$B$11:$C$566,2,0)</f>
        <v>PRODUCTOS DE ARTES GRAFICAS</v>
      </c>
      <c r="K1016" s="95" t="s">
        <v>63</v>
      </c>
      <c r="L1016" s="95" t="s">
        <v>724</v>
      </c>
    </row>
    <row r="1017" spans="3:12" s="426" customFormat="1" x14ac:dyDescent="0.25">
      <c r="C1017" s="96" t="s">
        <v>1894</v>
      </c>
      <c r="D1017" s="504"/>
      <c r="E1017" s="147"/>
      <c r="F1017" s="115">
        <v>4.5</v>
      </c>
      <c r="G1017" s="94">
        <f t="shared" si="104"/>
        <v>0</v>
      </c>
      <c r="H1017" s="495" t="s">
        <v>703</v>
      </c>
      <c r="I1017" s="95" t="s">
        <v>307</v>
      </c>
      <c r="J1017" s="95" t="str">
        <f>VLOOKUP(I1017,[2]Presupuesto!$B$11:$C$566,2,0)</f>
        <v>SERVICIOS DE IMPRENTA PUBLIC.Y REPRODUCCION</v>
      </c>
      <c r="K1017" s="95" t="s">
        <v>63</v>
      </c>
      <c r="L1017" s="95" t="s">
        <v>724</v>
      </c>
    </row>
    <row r="1018" spans="3:12" s="426" customFormat="1" x14ac:dyDescent="0.25">
      <c r="C1018" s="96" t="s">
        <v>1895</v>
      </c>
      <c r="D1018" s="504"/>
      <c r="E1018" s="189"/>
      <c r="F1018" s="97">
        <v>4.5</v>
      </c>
      <c r="G1018" s="94">
        <f t="shared" si="104"/>
        <v>0</v>
      </c>
      <c r="H1018" s="495" t="s">
        <v>703</v>
      </c>
      <c r="I1018" s="95" t="s">
        <v>384</v>
      </c>
      <c r="J1018" s="95" t="str">
        <f>VLOOKUP(I1018,[2]Presupuesto!$B$11:$C$566,2,0)</f>
        <v>PRODUCTOS PAPEL Y CARTON</v>
      </c>
      <c r="K1018" s="95" t="s">
        <v>63</v>
      </c>
      <c r="L1018" s="95" t="s">
        <v>724</v>
      </c>
    </row>
    <row r="1019" spans="3:12" s="426" customFormat="1" x14ac:dyDescent="0.25">
      <c r="C1019" s="96" t="s">
        <v>1937</v>
      </c>
      <c r="D1019" s="504"/>
      <c r="E1019" s="189"/>
      <c r="F1019" s="97">
        <v>3</v>
      </c>
      <c r="G1019" s="94">
        <f t="shared" si="104"/>
        <v>0</v>
      </c>
      <c r="H1019" s="495" t="s">
        <v>703</v>
      </c>
      <c r="I1019" s="95" t="s">
        <v>451</v>
      </c>
      <c r="J1019" s="95" t="str">
        <f>VLOOKUP(I1019,[2]Presupuesto!$B$11:$C$566,2,0)</f>
        <v>UTILES DE ESCRITORIO, OFICINA Y ENSE¥ANZA</v>
      </c>
      <c r="K1019" s="95" t="s">
        <v>63</v>
      </c>
      <c r="L1019" s="95" t="s">
        <v>724</v>
      </c>
    </row>
    <row r="1020" spans="3:12" s="426" customFormat="1" x14ac:dyDescent="0.25">
      <c r="C1020" s="96" t="s">
        <v>1971</v>
      </c>
      <c r="D1020" s="504"/>
      <c r="E1020" s="189"/>
      <c r="F1020" s="97">
        <v>50</v>
      </c>
      <c r="G1020" s="94">
        <f t="shared" si="104"/>
        <v>0</v>
      </c>
      <c r="H1020" s="495" t="s">
        <v>703</v>
      </c>
      <c r="I1020" s="95" t="s">
        <v>307</v>
      </c>
      <c r="J1020" s="95" t="str">
        <f>VLOOKUP(I1020,[2]Presupuesto!$B$11:$C$566,2,0)</f>
        <v>SERVICIOS DE IMPRENTA PUBLIC.Y REPRODUCCION</v>
      </c>
      <c r="K1020" s="95" t="s">
        <v>63</v>
      </c>
      <c r="L1020" s="95" t="s">
        <v>724</v>
      </c>
    </row>
    <row r="1021" spans="3:12" s="426" customFormat="1" x14ac:dyDescent="0.25">
      <c r="C1021" s="106" t="s">
        <v>1899</v>
      </c>
      <c r="D1021" s="504"/>
      <c r="E1021" s="199"/>
      <c r="F1021" s="116">
        <v>1300</v>
      </c>
      <c r="G1021" s="94">
        <f t="shared" si="104"/>
        <v>0</v>
      </c>
      <c r="H1021" s="495" t="s">
        <v>703</v>
      </c>
      <c r="I1021" s="95" t="s">
        <v>268</v>
      </c>
      <c r="J1021" s="95" t="str">
        <f>VLOOKUP(I1021,[2]Presupuesto!$B$11:$C$566,2,0)</f>
        <v>OTROS ALQUILERES</v>
      </c>
      <c r="K1021" s="95" t="s">
        <v>63</v>
      </c>
      <c r="L1021" s="95" t="s">
        <v>724</v>
      </c>
    </row>
    <row r="1022" spans="3:12" s="426" customFormat="1" ht="15.75" thickBot="1" x14ac:dyDescent="0.3">
      <c r="C1022" s="203" t="s">
        <v>1275</v>
      </c>
      <c r="D1022" s="204">
        <v>0</v>
      </c>
      <c r="E1022" s="308">
        <v>0</v>
      </c>
      <c r="F1022" s="101">
        <f>HLOOKUP(C1022,$AH$2:$BU$3,2,0)</f>
        <v>1150</v>
      </c>
      <c r="G1022" s="102">
        <f>D1022*E1022*F1022</f>
        <v>0</v>
      </c>
      <c r="H1022" s="501"/>
      <c r="I1022" s="309" t="s">
        <v>335</v>
      </c>
      <c r="J1022" s="103" t="str">
        <f>VLOOKUP(I1022,Presupuesto!$B$11:$C$566,2,0)</f>
        <v>VIATICOS (26200-00)</v>
      </c>
      <c r="K1022" s="310" t="str">
        <f t="shared" ref="K1022" si="105">$K$389</f>
        <v>Gestión del Conocimiento</v>
      </c>
      <c r="L1022" s="310" t="s">
        <v>720</v>
      </c>
    </row>
    <row r="1023" spans="3:12" s="426" customFormat="1" ht="15.75" thickBot="1" x14ac:dyDescent="0.3">
      <c r="H1023" s="497"/>
    </row>
    <row r="1024" spans="3:12" s="426" customFormat="1" ht="15.75" thickBot="1" x14ac:dyDescent="0.3">
      <c r="C1024" s="29" t="s">
        <v>1308</v>
      </c>
      <c r="D1024" s="30">
        <f>SUM(G1031:G1048)</f>
        <v>1956</v>
      </c>
      <c r="E1024" s="91"/>
      <c r="F1024" s="91"/>
      <c r="G1024" s="91"/>
      <c r="H1024" s="499"/>
      <c r="I1024" s="75"/>
      <c r="J1024" s="75"/>
      <c r="K1024" s="109"/>
    </row>
    <row r="1025" spans="3:12" s="426" customFormat="1" x14ac:dyDescent="0.25">
      <c r="C1025" s="69"/>
      <c r="D1025" s="31"/>
      <c r="E1025" s="91"/>
      <c r="F1025" s="91"/>
      <c r="G1025" s="91"/>
      <c r="H1025" s="499"/>
      <c r="I1025" s="75"/>
      <c r="J1025" s="75"/>
      <c r="K1025" s="109"/>
    </row>
    <row r="1026" spans="3:12" s="426" customFormat="1" x14ac:dyDescent="0.25">
      <c r="C1026" s="69"/>
      <c r="D1026" s="31"/>
      <c r="E1026" s="91"/>
      <c r="F1026" s="91"/>
      <c r="G1026" s="91"/>
      <c r="H1026" s="499"/>
      <c r="I1026" s="75"/>
      <c r="J1026" s="75"/>
      <c r="K1026" s="109"/>
    </row>
    <row r="1027" spans="3:12" s="426" customFormat="1" ht="15.75" x14ac:dyDescent="0.25">
      <c r="C1027" s="190" t="s">
        <v>1309</v>
      </c>
      <c r="D1027" s="341" t="s">
        <v>1812</v>
      </c>
      <c r="E1027" s="91"/>
      <c r="F1027" s="91"/>
      <c r="G1027" s="91"/>
      <c r="H1027" s="499"/>
      <c r="I1027" s="75"/>
      <c r="J1027" s="75"/>
      <c r="K1027" s="109"/>
    </row>
    <row r="1028" spans="3:12" s="426" customFormat="1" ht="18.75" x14ac:dyDescent="0.25">
      <c r="C1028" s="197" t="str">
        <f>IFERROR(VLOOKUP(D1027,'1. Desarrollo e Innov. Curricu.'!$F:$G,2,FALSE),IFERROR(VLOOKUP(D1027,'2. Investigación Científica'!$F:$G,2,FALSE),IFERROR(VLOOKUP(D1027,'3. Vinculación Univ. Sociedad'!$F:$G,2,FALSE),IFERROR(VLOOKUP(D1027,'4. Docencia y Profesorado Univ.'!$F:$G,2,FALSE),IFERROR(VLOOKUP(D1027,'5. Estudiantes y Graduados'!$F:$G,2,FALSE),IFERROR(VLOOKUP(D1027,'11. Gestion Administrativa'!$F:$G,2,FALSE),IFERROR(VLOOKUP(D1027,'13. Gestión Académica'!$F:$G,2,FALSE),IFERROR(VLOOKUP(D1027,'9. Asegura. de la Calid. y M'!$F:$G,2,FALSE),IFERROR(VLOOKUP(D1027,'6. Gestión del Conocimiento'!$F:$G,2,FALSE),IFERROR(VLOOKUP(D1027,'15. Gobernabilidad y Proceso...'!$F:$G,2,FALSE),IFERROR(VLOOKUP(D1027,'12. Gestión del Talento Humano'!$F:$G,2,FALSE),IFERROR(VLOOKUP(D1027,'14. Internacional... de la E.S.'!$F:$G,2,FALSE),IFERROR(VLOOKUP(D1027,'10. Posgrado'!$F:$G,2,FALSE),IFERROR(VLOOKUP(D1027,'17. Gestión TIC'!$F:$G,2,FALSE),IFERROR(VLOOKUP(D1027,'16. Desa. del Sistema Educ.Sup.'!$F:$G,2,FALSE),IFERROR(VLOOKUP(D1027,'8. Cultura de Inno. Insti...'!$F:$G,2,FALSE),VLOOKUP(D1027,'7. Lo Esencial de la Reforma U.'!$F:$G,2,0)))))))))))))))))</f>
        <v>Desarrollo de las conferencias en temas de las ciencias scciales. (Ciudad Universitaria)</v>
      </c>
      <c r="D1028" s="31"/>
      <c r="E1028" s="91"/>
      <c r="F1028" s="91"/>
      <c r="G1028" s="91"/>
      <c r="H1028" s="499"/>
      <c r="I1028" s="75"/>
      <c r="J1028" s="75"/>
      <c r="K1028" s="109"/>
    </row>
    <row r="1029" spans="3:12" s="426" customFormat="1" ht="15.75" thickBot="1" x14ac:dyDescent="0.3">
      <c r="C1029" s="69"/>
      <c r="D1029" s="31"/>
      <c r="E1029" s="91"/>
      <c r="F1029" s="91"/>
      <c r="G1029" s="91"/>
      <c r="H1029" s="499"/>
      <c r="I1029" s="75"/>
      <c r="J1029" s="75"/>
      <c r="K1029" s="109"/>
    </row>
    <row r="1030" spans="3:12" s="426" customFormat="1" ht="30.75" thickBot="1" x14ac:dyDescent="0.3">
      <c r="C1030" s="122" t="s">
        <v>1310</v>
      </c>
      <c r="D1030" s="125" t="s">
        <v>1311</v>
      </c>
      <c r="E1030" s="124" t="s">
        <v>99</v>
      </c>
      <c r="F1030" s="124" t="s">
        <v>1312</v>
      </c>
      <c r="G1030" s="123" t="s">
        <v>1313</v>
      </c>
      <c r="H1030" s="129" t="s">
        <v>1314</v>
      </c>
      <c r="I1030" s="124" t="s">
        <v>1315</v>
      </c>
      <c r="J1030" s="124" t="s">
        <v>711</v>
      </c>
      <c r="K1030" s="124" t="s">
        <v>1316</v>
      </c>
      <c r="L1030" s="124" t="s">
        <v>1317</v>
      </c>
    </row>
    <row r="1031" spans="3:12" s="426" customFormat="1" ht="45" x14ac:dyDescent="0.25">
      <c r="C1031" s="492" t="s">
        <v>1890</v>
      </c>
      <c r="D1031" s="503"/>
      <c r="E1031" s="305">
        <v>50</v>
      </c>
      <c r="F1031" s="112">
        <v>25</v>
      </c>
      <c r="G1031" s="306">
        <f t="shared" ref="G1031:G1040" si="106">E1031*F1031</f>
        <v>1250</v>
      </c>
      <c r="H1031" s="495" t="s">
        <v>712</v>
      </c>
      <c r="I1031" s="113" t="s">
        <v>361</v>
      </c>
      <c r="J1031" s="113" t="str">
        <f>VLOOKUP(I1031,[2]Presupuesto!$B$11:$C$566,2,0)</f>
        <v>ALIMENTOS B EBIDAS PARA PERSONAS</v>
      </c>
      <c r="K1031" s="307" t="s">
        <v>63</v>
      </c>
      <c r="L1031" s="113" t="s">
        <v>725</v>
      </c>
    </row>
    <row r="1032" spans="3:12" s="426" customFormat="1" ht="45" x14ac:dyDescent="0.25">
      <c r="C1032" s="493" t="s">
        <v>1891</v>
      </c>
      <c r="D1032" s="504"/>
      <c r="E1032" s="189">
        <v>1</v>
      </c>
      <c r="F1032" s="97">
        <v>45</v>
      </c>
      <c r="G1032" s="94">
        <f t="shared" si="106"/>
        <v>45</v>
      </c>
      <c r="H1032" s="495" t="s">
        <v>712</v>
      </c>
      <c r="I1032" s="95" t="s">
        <v>454</v>
      </c>
      <c r="J1032" s="95" t="str">
        <f>VLOOKUP(I1032,[2]Presupuesto!$B$11:$C$566,2,0)</f>
        <v>UTENCILIOS DE COCINA Y COMEDOR</v>
      </c>
      <c r="K1032" s="95" t="s">
        <v>63</v>
      </c>
      <c r="L1032" s="95" t="s">
        <v>725</v>
      </c>
    </row>
    <row r="1033" spans="3:12" s="426" customFormat="1" ht="45" x14ac:dyDescent="0.25">
      <c r="C1033" s="493" t="s">
        <v>1892</v>
      </c>
      <c r="D1033" s="504"/>
      <c r="E1033" s="189">
        <v>2</v>
      </c>
      <c r="F1033" s="97">
        <v>1</v>
      </c>
      <c r="G1033" s="94">
        <f t="shared" si="106"/>
        <v>2</v>
      </c>
      <c r="H1033" s="495" t="s">
        <v>712</v>
      </c>
      <c r="I1033" s="95" t="s">
        <v>420</v>
      </c>
      <c r="J1033" s="95" t="str">
        <f>VLOOKUP(I1033,[2]Presupuesto!$B$11:$C$566,2,0)</f>
        <v>PRODUCTOS DE MATERIAL PLASTICO.</v>
      </c>
      <c r="K1033" s="95" t="s">
        <v>63</v>
      </c>
      <c r="L1033" s="95" t="s">
        <v>725</v>
      </c>
    </row>
    <row r="1034" spans="3:12" s="426" customFormat="1" ht="45" x14ac:dyDescent="0.25">
      <c r="C1034" s="493" t="s">
        <v>2006</v>
      </c>
      <c r="D1034" s="504"/>
      <c r="E1034" s="189">
        <v>1</v>
      </c>
      <c r="F1034" s="97">
        <f>(50*2.11)+(15*35)</f>
        <v>630.5</v>
      </c>
      <c r="G1034" s="94">
        <f t="shared" si="106"/>
        <v>630.5</v>
      </c>
      <c r="H1034" s="495" t="s">
        <v>712</v>
      </c>
      <c r="I1034" s="95" t="s">
        <v>382</v>
      </c>
      <c r="J1034" s="95" t="str">
        <f>VLOOKUP(I1034,[2]Presupuesto!$B$11:$C$566,2,0)</f>
        <v>PRODUCTOS DE ARTES GRAFICAS</v>
      </c>
      <c r="K1034" s="95" t="s">
        <v>63</v>
      </c>
      <c r="L1034" s="95" t="s">
        <v>725</v>
      </c>
    </row>
    <row r="1035" spans="3:12" s="426" customFormat="1" ht="45" x14ac:dyDescent="0.25">
      <c r="C1035" s="493" t="s">
        <v>1894</v>
      </c>
      <c r="D1035" s="504"/>
      <c r="E1035" s="189">
        <v>3</v>
      </c>
      <c r="F1035" s="97">
        <v>4.5</v>
      </c>
      <c r="G1035" s="94">
        <f t="shared" si="106"/>
        <v>13.5</v>
      </c>
      <c r="H1035" s="495" t="s">
        <v>712</v>
      </c>
      <c r="I1035" s="95" t="s">
        <v>307</v>
      </c>
      <c r="J1035" s="95" t="str">
        <f>VLOOKUP(I1035,[2]Presupuesto!$B$11:$C$566,2,0)</f>
        <v>SERVICIOS DE IMPRENTA PUBLIC.Y REPRODUCCION</v>
      </c>
      <c r="K1035" s="95" t="s">
        <v>63</v>
      </c>
      <c r="L1035" s="95" t="s">
        <v>725</v>
      </c>
    </row>
    <row r="1036" spans="3:12" s="426" customFormat="1" ht="45" x14ac:dyDescent="0.25">
      <c r="C1036" s="493" t="s">
        <v>1895</v>
      </c>
      <c r="D1036" s="504"/>
      <c r="E1036" s="189">
        <v>5</v>
      </c>
      <c r="F1036" s="97">
        <v>3</v>
      </c>
      <c r="G1036" s="94">
        <f t="shared" si="106"/>
        <v>15</v>
      </c>
      <c r="H1036" s="495" t="s">
        <v>712</v>
      </c>
      <c r="I1036" s="95" t="s">
        <v>384</v>
      </c>
      <c r="J1036" s="95" t="str">
        <f>VLOOKUP(I1036,[2]Presupuesto!$B$11:$C$566,2,0)</f>
        <v>PRODUCTOS PAPEL Y CARTON</v>
      </c>
      <c r="K1036" s="95" t="s">
        <v>63</v>
      </c>
      <c r="L1036" s="95" t="s">
        <v>725</v>
      </c>
    </row>
    <row r="1037" spans="3:12" s="426" customFormat="1" ht="30" x14ac:dyDescent="0.25">
      <c r="C1037" s="493" t="s">
        <v>1896</v>
      </c>
      <c r="D1037" s="504"/>
      <c r="E1037" s="189">
        <v>0</v>
      </c>
      <c r="F1037" s="97">
        <v>3</v>
      </c>
      <c r="G1037" s="94">
        <f t="shared" si="106"/>
        <v>0</v>
      </c>
      <c r="H1037" s="495" t="s">
        <v>703</v>
      </c>
      <c r="I1037" s="95" t="s">
        <v>450</v>
      </c>
      <c r="J1037" s="95" t="str">
        <f>VLOOKUP(I1037,[2]Presupuesto!$B$11:$C$566,2,0)</f>
        <v>UTILES DE ESCRITORIO, OFICINA Y ENZE¥ANZA</v>
      </c>
      <c r="K1037" s="95" t="s">
        <v>63</v>
      </c>
      <c r="L1037" s="95" t="s">
        <v>725</v>
      </c>
    </row>
    <row r="1038" spans="3:12" s="426" customFormat="1" x14ac:dyDescent="0.25">
      <c r="C1038" s="493" t="s">
        <v>1897</v>
      </c>
      <c r="D1038" s="504"/>
      <c r="E1038" s="189">
        <v>0</v>
      </c>
      <c r="F1038" s="97">
        <v>6.7</v>
      </c>
      <c r="G1038" s="94">
        <f t="shared" si="106"/>
        <v>0</v>
      </c>
      <c r="H1038" s="495" t="s">
        <v>703</v>
      </c>
      <c r="I1038" s="95" t="s">
        <v>458</v>
      </c>
      <c r="J1038" s="95" t="str">
        <f>VLOOKUP(I1038,[2]Presupuesto!$B$11:$C$566,2,0)</f>
        <v>OTROS RESPUESTOS Y ACCESORIOS MENORES</v>
      </c>
      <c r="K1038" s="95" t="s">
        <v>63</v>
      </c>
      <c r="L1038" s="95" t="s">
        <v>725</v>
      </c>
    </row>
    <row r="1039" spans="3:12" s="426" customFormat="1" x14ac:dyDescent="0.25">
      <c r="C1039" s="493" t="s">
        <v>1898</v>
      </c>
      <c r="D1039" s="504"/>
      <c r="E1039" s="189">
        <v>0</v>
      </c>
      <c r="F1039" s="97">
        <v>3</v>
      </c>
      <c r="G1039" s="94">
        <f t="shared" si="106"/>
        <v>0</v>
      </c>
      <c r="H1039" s="495" t="s">
        <v>703</v>
      </c>
      <c r="I1039" s="95" t="s">
        <v>380</v>
      </c>
      <c r="J1039" s="95" t="str">
        <f>VLOOKUP(I1039,[2]Presupuesto!$B$11:$C$566,2,0)</f>
        <v>PAPEL DE ESCRITORIO</v>
      </c>
      <c r="K1039" s="95" t="s">
        <v>63</v>
      </c>
      <c r="L1039" s="95" t="s">
        <v>725</v>
      </c>
    </row>
    <row r="1040" spans="3:12" s="426" customFormat="1" ht="30" x14ac:dyDescent="0.25">
      <c r="C1040" s="493" t="s">
        <v>1899</v>
      </c>
      <c r="D1040" s="504"/>
      <c r="E1040" s="189">
        <v>0</v>
      </c>
      <c r="F1040" s="97">
        <v>1300</v>
      </c>
      <c r="G1040" s="94">
        <f t="shared" si="106"/>
        <v>0</v>
      </c>
      <c r="H1040" s="495" t="s">
        <v>703</v>
      </c>
      <c r="I1040" s="95" t="s">
        <v>268</v>
      </c>
      <c r="J1040" s="95" t="str">
        <f>VLOOKUP(I1040,[2]Presupuesto!$B$11:$C$566,2,0)</f>
        <v>OTROS ALQUILERES</v>
      </c>
      <c r="K1040" s="95" t="s">
        <v>63</v>
      </c>
      <c r="L1040" s="95" t="s">
        <v>725</v>
      </c>
    </row>
    <row r="1041" spans="3:12" s="426" customFormat="1" x14ac:dyDescent="0.25">
      <c r="C1041" s="493" t="s">
        <v>1974</v>
      </c>
      <c r="D1041" s="504"/>
      <c r="E1041" s="189"/>
      <c r="F1041" s="97">
        <v>1</v>
      </c>
      <c r="G1041" s="94">
        <f t="shared" ref="G1041:G1047" si="107">E1041*F1041</f>
        <v>0</v>
      </c>
      <c r="H1041" s="495" t="s">
        <v>703</v>
      </c>
      <c r="I1041" s="95" t="s">
        <v>420</v>
      </c>
      <c r="J1041" s="95" t="str">
        <f>VLOOKUP(I1041,[2]Presupuesto!$B$11:$C$566,2,0)</f>
        <v>PRODUCTOS DE MATERIAL PLASTICO.</v>
      </c>
      <c r="K1041" s="95" t="s">
        <v>63</v>
      </c>
      <c r="L1041" s="95" t="s">
        <v>724</v>
      </c>
    </row>
    <row r="1042" spans="3:12" s="426" customFormat="1" x14ac:dyDescent="0.25">
      <c r="C1042" s="96" t="s">
        <v>1973</v>
      </c>
      <c r="D1042" s="504"/>
      <c r="E1042" s="147"/>
      <c r="F1042" s="115">
        <v>2.2000000000000002</v>
      </c>
      <c r="G1042" s="94">
        <f t="shared" si="107"/>
        <v>0</v>
      </c>
      <c r="H1042" s="495" t="s">
        <v>703</v>
      </c>
      <c r="I1042" s="300" t="s">
        <v>382</v>
      </c>
      <c r="J1042" s="95" t="str">
        <f>VLOOKUP(I1042,[2]Presupuesto!$B$11:$C$566,2,0)</f>
        <v>PRODUCTOS DE ARTES GRAFICAS</v>
      </c>
      <c r="K1042" s="95" t="s">
        <v>63</v>
      </c>
      <c r="L1042" s="95" t="s">
        <v>724</v>
      </c>
    </row>
    <row r="1043" spans="3:12" s="426" customFormat="1" x14ac:dyDescent="0.25">
      <c r="C1043" s="96" t="s">
        <v>1894</v>
      </c>
      <c r="D1043" s="504"/>
      <c r="E1043" s="147"/>
      <c r="F1043" s="115">
        <v>4.5</v>
      </c>
      <c r="G1043" s="94">
        <f t="shared" si="107"/>
        <v>0</v>
      </c>
      <c r="H1043" s="495" t="s">
        <v>703</v>
      </c>
      <c r="I1043" s="95" t="s">
        <v>307</v>
      </c>
      <c r="J1043" s="95" t="str">
        <f>VLOOKUP(I1043,[2]Presupuesto!$B$11:$C$566,2,0)</f>
        <v>SERVICIOS DE IMPRENTA PUBLIC.Y REPRODUCCION</v>
      </c>
      <c r="K1043" s="95" t="s">
        <v>63</v>
      </c>
      <c r="L1043" s="95" t="s">
        <v>724</v>
      </c>
    </row>
    <row r="1044" spans="3:12" s="426" customFormat="1" x14ac:dyDescent="0.25">
      <c r="C1044" s="96" t="s">
        <v>1895</v>
      </c>
      <c r="D1044" s="504"/>
      <c r="E1044" s="189"/>
      <c r="F1044" s="97">
        <v>4.5</v>
      </c>
      <c r="G1044" s="94">
        <f t="shared" si="107"/>
        <v>0</v>
      </c>
      <c r="H1044" s="495" t="s">
        <v>703</v>
      </c>
      <c r="I1044" s="95" t="s">
        <v>384</v>
      </c>
      <c r="J1044" s="95" t="str">
        <f>VLOOKUP(I1044,[2]Presupuesto!$B$11:$C$566,2,0)</f>
        <v>PRODUCTOS PAPEL Y CARTON</v>
      </c>
      <c r="K1044" s="95" t="s">
        <v>63</v>
      </c>
      <c r="L1044" s="95" t="s">
        <v>724</v>
      </c>
    </row>
    <row r="1045" spans="3:12" s="426" customFormat="1" x14ac:dyDescent="0.25">
      <c r="C1045" s="96" t="s">
        <v>1937</v>
      </c>
      <c r="D1045" s="504"/>
      <c r="E1045" s="189"/>
      <c r="F1045" s="97">
        <v>3</v>
      </c>
      <c r="G1045" s="94">
        <f t="shared" si="107"/>
        <v>0</v>
      </c>
      <c r="H1045" s="495" t="s">
        <v>703</v>
      </c>
      <c r="I1045" s="95" t="s">
        <v>451</v>
      </c>
      <c r="J1045" s="95" t="str">
        <f>VLOOKUP(I1045,[2]Presupuesto!$B$11:$C$566,2,0)</f>
        <v>UTILES DE ESCRITORIO, OFICINA Y ENSE¥ANZA</v>
      </c>
      <c r="K1045" s="95" t="s">
        <v>63</v>
      </c>
      <c r="L1045" s="95" t="s">
        <v>724</v>
      </c>
    </row>
    <row r="1046" spans="3:12" s="426" customFormat="1" x14ac:dyDescent="0.25">
      <c r="C1046" s="96" t="s">
        <v>1971</v>
      </c>
      <c r="D1046" s="504"/>
      <c r="E1046" s="189"/>
      <c r="F1046" s="97">
        <v>50</v>
      </c>
      <c r="G1046" s="94">
        <f t="shared" si="107"/>
        <v>0</v>
      </c>
      <c r="H1046" s="495" t="s">
        <v>703</v>
      </c>
      <c r="I1046" s="95" t="s">
        <v>307</v>
      </c>
      <c r="J1046" s="95" t="str">
        <f>VLOOKUP(I1046,[2]Presupuesto!$B$11:$C$566,2,0)</f>
        <v>SERVICIOS DE IMPRENTA PUBLIC.Y REPRODUCCION</v>
      </c>
      <c r="K1046" s="95" t="s">
        <v>63</v>
      </c>
      <c r="L1046" s="95" t="s">
        <v>724</v>
      </c>
    </row>
    <row r="1047" spans="3:12" s="426" customFormat="1" x14ac:dyDescent="0.25">
      <c r="C1047" s="106" t="s">
        <v>1899</v>
      </c>
      <c r="D1047" s="504"/>
      <c r="E1047" s="199"/>
      <c r="F1047" s="116">
        <v>1300</v>
      </c>
      <c r="G1047" s="94">
        <f t="shared" si="107"/>
        <v>0</v>
      </c>
      <c r="H1047" s="495" t="s">
        <v>703</v>
      </c>
      <c r="I1047" s="95" t="s">
        <v>268</v>
      </c>
      <c r="J1047" s="95" t="str">
        <f>VLOOKUP(I1047,[2]Presupuesto!$B$11:$C$566,2,0)</f>
        <v>OTROS ALQUILERES</v>
      </c>
      <c r="K1047" s="95" t="s">
        <v>63</v>
      </c>
      <c r="L1047" s="95" t="s">
        <v>724</v>
      </c>
    </row>
    <row r="1048" spans="3:12" s="426" customFormat="1" ht="15.75" thickBot="1" x14ac:dyDescent="0.3">
      <c r="C1048" s="203" t="s">
        <v>1275</v>
      </c>
      <c r="D1048" s="204">
        <v>0</v>
      </c>
      <c r="E1048" s="308">
        <v>0</v>
      </c>
      <c r="F1048" s="101">
        <f>HLOOKUP(C1048,$AH$2:$BU$3,2,0)</f>
        <v>1150</v>
      </c>
      <c r="G1048" s="102">
        <f>D1048*E1048*F1048</f>
        <v>0</v>
      </c>
      <c r="H1048" s="501"/>
      <c r="I1048" s="309" t="s">
        <v>335</v>
      </c>
      <c r="J1048" s="103" t="str">
        <f>VLOOKUP(I1048,Presupuesto!$B$11:$C$566,2,0)</f>
        <v>VIATICOS (26200-00)</v>
      </c>
      <c r="K1048" s="310" t="str">
        <f t="shared" ref="K1048" si="108">$K$389</f>
        <v>Gestión del Conocimiento</v>
      </c>
      <c r="L1048" s="310" t="s">
        <v>720</v>
      </c>
    </row>
    <row r="1049" spans="3:12" s="426" customFormat="1" ht="15.75" thickBot="1" x14ac:dyDescent="0.3">
      <c r="H1049" s="497"/>
    </row>
    <row r="1050" spans="3:12" s="426" customFormat="1" ht="15.75" thickBot="1" x14ac:dyDescent="0.3">
      <c r="C1050" s="29" t="s">
        <v>1308</v>
      </c>
      <c r="D1050" s="30">
        <f>SUM(G1057:G1074)</f>
        <v>1956</v>
      </c>
      <c r="E1050" s="91"/>
      <c r="F1050" s="91"/>
      <c r="G1050" s="91"/>
      <c r="H1050" s="499"/>
      <c r="I1050" s="75"/>
      <c r="J1050" s="75"/>
      <c r="K1050" s="109"/>
    </row>
    <row r="1051" spans="3:12" s="426" customFormat="1" x14ac:dyDescent="0.25">
      <c r="C1051" s="69"/>
      <c r="D1051" s="31"/>
      <c r="E1051" s="91"/>
      <c r="F1051" s="91"/>
      <c r="G1051" s="91"/>
      <c r="H1051" s="499"/>
      <c r="I1051" s="75"/>
      <c r="J1051" s="75"/>
      <c r="K1051" s="109"/>
    </row>
    <row r="1052" spans="3:12" s="426" customFormat="1" x14ac:dyDescent="0.25">
      <c r="C1052" s="69"/>
      <c r="D1052" s="31"/>
      <c r="E1052" s="91"/>
      <c r="F1052" s="91"/>
      <c r="G1052" s="91"/>
      <c r="H1052" s="499"/>
      <c r="I1052" s="75"/>
      <c r="J1052" s="75"/>
      <c r="K1052" s="109"/>
    </row>
    <row r="1053" spans="3:12" s="426" customFormat="1" ht="15.75" x14ac:dyDescent="0.25">
      <c r="C1053" s="190" t="s">
        <v>1309</v>
      </c>
      <c r="D1053" s="341" t="s">
        <v>1812</v>
      </c>
      <c r="E1053" s="91"/>
      <c r="F1053" s="91"/>
      <c r="G1053" s="91"/>
      <c r="H1053" s="499"/>
      <c r="I1053" s="75"/>
      <c r="J1053" s="75"/>
      <c r="K1053" s="109"/>
    </row>
    <row r="1054" spans="3:12" s="426" customFormat="1" ht="18.75" x14ac:dyDescent="0.25">
      <c r="C1054" s="197" t="str">
        <f>IFERROR(VLOOKUP(D1053,'1. Desarrollo e Innov. Curricu.'!$F:$G,2,FALSE),IFERROR(VLOOKUP(D1053,'2. Investigación Científica'!$F:$G,2,FALSE),IFERROR(VLOOKUP(D1053,'3. Vinculación Univ. Sociedad'!$F:$G,2,FALSE),IFERROR(VLOOKUP(D1053,'4. Docencia y Profesorado Univ.'!$F:$G,2,FALSE),IFERROR(VLOOKUP(D1053,'5. Estudiantes y Graduados'!$F:$G,2,FALSE),IFERROR(VLOOKUP(D1053,'11. Gestion Administrativa'!$F:$G,2,FALSE),IFERROR(VLOOKUP(D1053,'13. Gestión Académica'!$F:$G,2,FALSE),IFERROR(VLOOKUP(D1053,'9. Asegura. de la Calid. y M'!$F:$G,2,FALSE),IFERROR(VLOOKUP(D1053,'6. Gestión del Conocimiento'!$F:$G,2,FALSE),IFERROR(VLOOKUP(D1053,'15. Gobernabilidad y Proceso...'!$F:$G,2,FALSE),IFERROR(VLOOKUP(D1053,'12. Gestión del Talento Humano'!$F:$G,2,FALSE),IFERROR(VLOOKUP(D1053,'14. Internacional... de la E.S.'!$F:$G,2,FALSE),IFERROR(VLOOKUP(D1053,'10. Posgrado'!$F:$G,2,FALSE),IFERROR(VLOOKUP(D1053,'17. Gestión TIC'!$F:$G,2,FALSE),IFERROR(VLOOKUP(D1053,'16. Desa. del Sistema Educ.Sup.'!$F:$G,2,FALSE),IFERROR(VLOOKUP(D1053,'8. Cultura de Inno. Insti...'!$F:$G,2,FALSE),VLOOKUP(D1053,'7. Lo Esencial de la Reforma U.'!$F:$G,2,0)))))))))))))))))</f>
        <v>Desarrollo de las conferencias en temas de las ciencias scciales. (Ciudad Universitaria)</v>
      </c>
      <c r="D1054" s="31"/>
      <c r="E1054" s="91"/>
      <c r="F1054" s="91"/>
      <c r="G1054" s="91"/>
      <c r="H1054" s="499"/>
      <c r="I1054" s="75"/>
      <c r="J1054" s="75"/>
      <c r="K1054" s="109"/>
    </row>
    <row r="1055" spans="3:12" s="426" customFormat="1" ht="15.75" thickBot="1" x14ac:dyDescent="0.3">
      <c r="C1055" s="69"/>
      <c r="D1055" s="31"/>
      <c r="E1055" s="91"/>
      <c r="F1055" s="91"/>
      <c r="G1055" s="91"/>
      <c r="H1055" s="499"/>
      <c r="I1055" s="75"/>
      <c r="J1055" s="75"/>
      <c r="K1055" s="109"/>
    </row>
    <row r="1056" spans="3:12" s="426" customFormat="1" ht="30.75" thickBot="1" x14ac:dyDescent="0.3">
      <c r="C1056" s="122" t="s">
        <v>1310</v>
      </c>
      <c r="D1056" s="125" t="s">
        <v>1311</v>
      </c>
      <c r="E1056" s="124" t="s">
        <v>99</v>
      </c>
      <c r="F1056" s="124" t="s">
        <v>1312</v>
      </c>
      <c r="G1056" s="123" t="s">
        <v>1313</v>
      </c>
      <c r="H1056" s="129" t="s">
        <v>1314</v>
      </c>
      <c r="I1056" s="124" t="s">
        <v>1315</v>
      </c>
      <c r="J1056" s="124" t="s">
        <v>711</v>
      </c>
      <c r="K1056" s="124" t="s">
        <v>1316</v>
      </c>
      <c r="L1056" s="124" t="s">
        <v>1317</v>
      </c>
    </row>
    <row r="1057" spans="3:12" s="426" customFormat="1" ht="45" x14ac:dyDescent="0.25">
      <c r="C1057" s="492" t="s">
        <v>1890</v>
      </c>
      <c r="D1057" s="503"/>
      <c r="E1057" s="305">
        <v>50</v>
      </c>
      <c r="F1057" s="112">
        <v>25</v>
      </c>
      <c r="G1057" s="306">
        <f t="shared" ref="G1057:G1066" si="109">E1057*F1057</f>
        <v>1250</v>
      </c>
      <c r="H1057" s="495" t="s">
        <v>712</v>
      </c>
      <c r="I1057" s="113" t="s">
        <v>361</v>
      </c>
      <c r="J1057" s="113" t="str">
        <f>VLOOKUP(I1057,[2]Presupuesto!$B$11:$C$566,2,0)</f>
        <v>ALIMENTOS B EBIDAS PARA PERSONAS</v>
      </c>
      <c r="K1057" s="307" t="s">
        <v>63</v>
      </c>
      <c r="L1057" s="113" t="s">
        <v>725</v>
      </c>
    </row>
    <row r="1058" spans="3:12" s="426" customFormat="1" ht="45" x14ac:dyDescent="0.25">
      <c r="C1058" s="493" t="s">
        <v>1891</v>
      </c>
      <c r="D1058" s="504"/>
      <c r="E1058" s="189">
        <v>1</v>
      </c>
      <c r="F1058" s="97">
        <v>45</v>
      </c>
      <c r="G1058" s="94">
        <f t="shared" si="109"/>
        <v>45</v>
      </c>
      <c r="H1058" s="495" t="s">
        <v>712</v>
      </c>
      <c r="I1058" s="95" t="s">
        <v>454</v>
      </c>
      <c r="J1058" s="95" t="str">
        <f>VLOOKUP(I1058,[2]Presupuesto!$B$11:$C$566,2,0)</f>
        <v>UTENCILIOS DE COCINA Y COMEDOR</v>
      </c>
      <c r="K1058" s="95" t="s">
        <v>63</v>
      </c>
      <c r="L1058" s="95" t="s">
        <v>725</v>
      </c>
    </row>
    <row r="1059" spans="3:12" s="426" customFormat="1" ht="45" x14ac:dyDescent="0.25">
      <c r="C1059" s="493" t="s">
        <v>1892</v>
      </c>
      <c r="D1059" s="504"/>
      <c r="E1059" s="189">
        <v>2</v>
      </c>
      <c r="F1059" s="97">
        <v>1</v>
      </c>
      <c r="G1059" s="94">
        <f t="shared" si="109"/>
        <v>2</v>
      </c>
      <c r="H1059" s="495" t="s">
        <v>712</v>
      </c>
      <c r="I1059" s="95" t="s">
        <v>420</v>
      </c>
      <c r="J1059" s="95" t="str">
        <f>VLOOKUP(I1059,[2]Presupuesto!$B$11:$C$566,2,0)</f>
        <v>PRODUCTOS DE MATERIAL PLASTICO.</v>
      </c>
      <c r="K1059" s="95" t="s">
        <v>63</v>
      </c>
      <c r="L1059" s="95" t="s">
        <v>725</v>
      </c>
    </row>
    <row r="1060" spans="3:12" s="426" customFormat="1" ht="45" x14ac:dyDescent="0.25">
      <c r="C1060" s="493" t="s">
        <v>2006</v>
      </c>
      <c r="D1060" s="504"/>
      <c r="E1060" s="189">
        <v>1</v>
      </c>
      <c r="F1060" s="97">
        <f>(50*2.11)+(15*35)</f>
        <v>630.5</v>
      </c>
      <c r="G1060" s="94">
        <f t="shared" si="109"/>
        <v>630.5</v>
      </c>
      <c r="H1060" s="495" t="s">
        <v>712</v>
      </c>
      <c r="I1060" s="95" t="s">
        <v>382</v>
      </c>
      <c r="J1060" s="95" t="str">
        <f>VLOOKUP(I1060,[2]Presupuesto!$B$11:$C$566,2,0)</f>
        <v>PRODUCTOS DE ARTES GRAFICAS</v>
      </c>
      <c r="K1060" s="95" t="s">
        <v>63</v>
      </c>
      <c r="L1060" s="95" t="s">
        <v>725</v>
      </c>
    </row>
    <row r="1061" spans="3:12" s="426" customFormat="1" ht="45" x14ac:dyDescent="0.25">
      <c r="C1061" s="493" t="s">
        <v>1894</v>
      </c>
      <c r="D1061" s="504"/>
      <c r="E1061" s="189">
        <v>3</v>
      </c>
      <c r="F1061" s="97">
        <v>4.5</v>
      </c>
      <c r="G1061" s="94">
        <f t="shared" si="109"/>
        <v>13.5</v>
      </c>
      <c r="H1061" s="495" t="s">
        <v>712</v>
      </c>
      <c r="I1061" s="95" t="s">
        <v>307</v>
      </c>
      <c r="J1061" s="95" t="str">
        <f>VLOOKUP(I1061,[2]Presupuesto!$B$11:$C$566,2,0)</f>
        <v>SERVICIOS DE IMPRENTA PUBLIC.Y REPRODUCCION</v>
      </c>
      <c r="K1061" s="95" t="s">
        <v>63</v>
      </c>
      <c r="L1061" s="95" t="s">
        <v>725</v>
      </c>
    </row>
    <row r="1062" spans="3:12" s="426" customFormat="1" ht="45" x14ac:dyDescent="0.25">
      <c r="C1062" s="493" t="s">
        <v>1895</v>
      </c>
      <c r="D1062" s="504"/>
      <c r="E1062" s="189">
        <v>5</v>
      </c>
      <c r="F1062" s="97">
        <v>3</v>
      </c>
      <c r="G1062" s="94">
        <f t="shared" si="109"/>
        <v>15</v>
      </c>
      <c r="H1062" s="495" t="s">
        <v>712</v>
      </c>
      <c r="I1062" s="95" t="s">
        <v>384</v>
      </c>
      <c r="J1062" s="95" t="str">
        <f>VLOOKUP(I1062,[2]Presupuesto!$B$11:$C$566,2,0)</f>
        <v>PRODUCTOS PAPEL Y CARTON</v>
      </c>
      <c r="K1062" s="95" t="s">
        <v>63</v>
      </c>
      <c r="L1062" s="95" t="s">
        <v>725</v>
      </c>
    </row>
    <row r="1063" spans="3:12" s="426" customFormat="1" ht="30" x14ac:dyDescent="0.25">
      <c r="C1063" s="493" t="s">
        <v>1896</v>
      </c>
      <c r="D1063" s="504"/>
      <c r="E1063" s="189">
        <v>0</v>
      </c>
      <c r="F1063" s="97">
        <v>3</v>
      </c>
      <c r="G1063" s="94">
        <f t="shared" si="109"/>
        <v>0</v>
      </c>
      <c r="H1063" s="495" t="s">
        <v>703</v>
      </c>
      <c r="I1063" s="95" t="s">
        <v>450</v>
      </c>
      <c r="J1063" s="95" t="str">
        <f>VLOOKUP(I1063,[2]Presupuesto!$B$11:$C$566,2,0)</f>
        <v>UTILES DE ESCRITORIO, OFICINA Y ENZE¥ANZA</v>
      </c>
      <c r="K1063" s="95" t="s">
        <v>63</v>
      </c>
      <c r="L1063" s="95" t="s">
        <v>725</v>
      </c>
    </row>
    <row r="1064" spans="3:12" s="426" customFormat="1" x14ac:dyDescent="0.25">
      <c r="C1064" s="493" t="s">
        <v>1897</v>
      </c>
      <c r="D1064" s="504"/>
      <c r="E1064" s="189">
        <v>0</v>
      </c>
      <c r="F1064" s="97">
        <v>6.7</v>
      </c>
      <c r="G1064" s="94">
        <f t="shared" si="109"/>
        <v>0</v>
      </c>
      <c r="H1064" s="495" t="s">
        <v>703</v>
      </c>
      <c r="I1064" s="95" t="s">
        <v>458</v>
      </c>
      <c r="J1064" s="95" t="str">
        <f>VLOOKUP(I1064,[2]Presupuesto!$B$11:$C$566,2,0)</f>
        <v>OTROS RESPUESTOS Y ACCESORIOS MENORES</v>
      </c>
      <c r="K1064" s="95" t="s">
        <v>63</v>
      </c>
      <c r="L1064" s="95" t="s">
        <v>725</v>
      </c>
    </row>
    <row r="1065" spans="3:12" s="426" customFormat="1" x14ac:dyDescent="0.25">
      <c r="C1065" s="493" t="s">
        <v>1898</v>
      </c>
      <c r="D1065" s="504"/>
      <c r="E1065" s="189">
        <v>0</v>
      </c>
      <c r="F1065" s="97">
        <v>3</v>
      </c>
      <c r="G1065" s="94">
        <f t="shared" si="109"/>
        <v>0</v>
      </c>
      <c r="H1065" s="495" t="s">
        <v>703</v>
      </c>
      <c r="I1065" s="95" t="s">
        <v>380</v>
      </c>
      <c r="J1065" s="95" t="str">
        <f>VLOOKUP(I1065,[2]Presupuesto!$B$11:$C$566,2,0)</f>
        <v>PAPEL DE ESCRITORIO</v>
      </c>
      <c r="K1065" s="95" t="s">
        <v>63</v>
      </c>
      <c r="L1065" s="95" t="s">
        <v>725</v>
      </c>
    </row>
    <row r="1066" spans="3:12" s="426" customFormat="1" ht="30" x14ac:dyDescent="0.25">
      <c r="C1066" s="493" t="s">
        <v>1899</v>
      </c>
      <c r="D1066" s="504"/>
      <c r="E1066" s="189">
        <v>0</v>
      </c>
      <c r="F1066" s="97">
        <v>1300</v>
      </c>
      <c r="G1066" s="94">
        <f t="shared" si="109"/>
        <v>0</v>
      </c>
      <c r="H1066" s="495" t="s">
        <v>703</v>
      </c>
      <c r="I1066" s="95" t="s">
        <v>268</v>
      </c>
      <c r="J1066" s="95" t="str">
        <f>VLOOKUP(I1066,[2]Presupuesto!$B$11:$C$566,2,0)</f>
        <v>OTROS ALQUILERES</v>
      </c>
      <c r="K1066" s="95" t="s">
        <v>63</v>
      </c>
      <c r="L1066" s="95" t="s">
        <v>725</v>
      </c>
    </row>
    <row r="1067" spans="3:12" s="426" customFormat="1" x14ac:dyDescent="0.25">
      <c r="C1067" s="96" t="s">
        <v>1974</v>
      </c>
      <c r="D1067" s="504"/>
      <c r="E1067" s="189"/>
      <c r="F1067" s="97">
        <v>1</v>
      </c>
      <c r="G1067" s="94">
        <f t="shared" ref="G1067:G1073" si="110">E1067*F1067</f>
        <v>0</v>
      </c>
      <c r="H1067" s="495" t="s">
        <v>703</v>
      </c>
      <c r="I1067" s="95" t="s">
        <v>420</v>
      </c>
      <c r="J1067" s="95" t="str">
        <f>VLOOKUP(I1067,[2]Presupuesto!$B$11:$C$566,2,0)</f>
        <v>PRODUCTOS DE MATERIAL PLASTICO.</v>
      </c>
      <c r="K1067" s="95" t="s">
        <v>63</v>
      </c>
      <c r="L1067" s="95" t="s">
        <v>724</v>
      </c>
    </row>
    <row r="1068" spans="3:12" s="426" customFormat="1" x14ac:dyDescent="0.25">
      <c r="C1068" s="96" t="s">
        <v>1973</v>
      </c>
      <c r="D1068" s="504"/>
      <c r="E1068" s="147"/>
      <c r="F1068" s="115">
        <v>2.2000000000000002</v>
      </c>
      <c r="G1068" s="94">
        <f t="shared" si="110"/>
        <v>0</v>
      </c>
      <c r="H1068" s="495" t="s">
        <v>703</v>
      </c>
      <c r="I1068" s="300" t="s">
        <v>382</v>
      </c>
      <c r="J1068" s="95" t="str">
        <f>VLOOKUP(I1068,[2]Presupuesto!$B$11:$C$566,2,0)</f>
        <v>PRODUCTOS DE ARTES GRAFICAS</v>
      </c>
      <c r="K1068" s="95" t="s">
        <v>63</v>
      </c>
      <c r="L1068" s="95" t="s">
        <v>724</v>
      </c>
    </row>
    <row r="1069" spans="3:12" s="426" customFormat="1" x14ac:dyDescent="0.25">
      <c r="C1069" s="96" t="s">
        <v>1894</v>
      </c>
      <c r="D1069" s="504"/>
      <c r="E1069" s="147"/>
      <c r="F1069" s="115">
        <v>4.5</v>
      </c>
      <c r="G1069" s="94">
        <f t="shared" si="110"/>
        <v>0</v>
      </c>
      <c r="H1069" s="495" t="s">
        <v>703</v>
      </c>
      <c r="I1069" s="95" t="s">
        <v>307</v>
      </c>
      <c r="J1069" s="95" t="str">
        <f>VLOOKUP(I1069,[2]Presupuesto!$B$11:$C$566,2,0)</f>
        <v>SERVICIOS DE IMPRENTA PUBLIC.Y REPRODUCCION</v>
      </c>
      <c r="K1069" s="95" t="s">
        <v>63</v>
      </c>
      <c r="L1069" s="95" t="s">
        <v>724</v>
      </c>
    </row>
    <row r="1070" spans="3:12" s="426" customFormat="1" x14ac:dyDescent="0.25">
      <c r="C1070" s="96" t="s">
        <v>1895</v>
      </c>
      <c r="D1070" s="504"/>
      <c r="E1070" s="189"/>
      <c r="F1070" s="97">
        <v>4.5</v>
      </c>
      <c r="G1070" s="94">
        <f t="shared" si="110"/>
        <v>0</v>
      </c>
      <c r="H1070" s="495" t="s">
        <v>703</v>
      </c>
      <c r="I1070" s="95" t="s">
        <v>384</v>
      </c>
      <c r="J1070" s="95" t="str">
        <f>VLOOKUP(I1070,[2]Presupuesto!$B$11:$C$566,2,0)</f>
        <v>PRODUCTOS PAPEL Y CARTON</v>
      </c>
      <c r="K1070" s="95" t="s">
        <v>63</v>
      </c>
      <c r="L1070" s="95" t="s">
        <v>724</v>
      </c>
    </row>
    <row r="1071" spans="3:12" s="426" customFormat="1" x14ac:dyDescent="0.25">
      <c r="C1071" s="96" t="s">
        <v>1937</v>
      </c>
      <c r="D1071" s="504"/>
      <c r="E1071" s="189"/>
      <c r="F1071" s="97">
        <v>3</v>
      </c>
      <c r="G1071" s="94">
        <f t="shared" si="110"/>
        <v>0</v>
      </c>
      <c r="H1071" s="495" t="s">
        <v>703</v>
      </c>
      <c r="I1071" s="95" t="s">
        <v>451</v>
      </c>
      <c r="J1071" s="95" t="str">
        <f>VLOOKUP(I1071,[2]Presupuesto!$B$11:$C$566,2,0)</f>
        <v>UTILES DE ESCRITORIO, OFICINA Y ENSE¥ANZA</v>
      </c>
      <c r="K1071" s="95" t="s">
        <v>63</v>
      </c>
      <c r="L1071" s="95" t="s">
        <v>724</v>
      </c>
    </row>
    <row r="1072" spans="3:12" s="426" customFormat="1" x14ac:dyDescent="0.25">
      <c r="C1072" s="96" t="s">
        <v>1971</v>
      </c>
      <c r="D1072" s="504"/>
      <c r="E1072" s="189"/>
      <c r="F1072" s="97">
        <v>50</v>
      </c>
      <c r="G1072" s="94">
        <f t="shared" si="110"/>
        <v>0</v>
      </c>
      <c r="H1072" s="495" t="s">
        <v>703</v>
      </c>
      <c r="I1072" s="95" t="s">
        <v>307</v>
      </c>
      <c r="J1072" s="95" t="str">
        <f>VLOOKUP(I1072,[2]Presupuesto!$B$11:$C$566,2,0)</f>
        <v>SERVICIOS DE IMPRENTA PUBLIC.Y REPRODUCCION</v>
      </c>
      <c r="K1072" s="95" t="s">
        <v>63</v>
      </c>
      <c r="L1072" s="95" t="s">
        <v>724</v>
      </c>
    </row>
    <row r="1073" spans="3:12" s="426" customFormat="1" x14ac:dyDescent="0.25">
      <c r="C1073" s="106" t="s">
        <v>1899</v>
      </c>
      <c r="D1073" s="504"/>
      <c r="E1073" s="199"/>
      <c r="F1073" s="116">
        <v>1300</v>
      </c>
      <c r="G1073" s="94">
        <f t="shared" si="110"/>
        <v>0</v>
      </c>
      <c r="H1073" s="495" t="s">
        <v>703</v>
      </c>
      <c r="I1073" s="95" t="s">
        <v>268</v>
      </c>
      <c r="J1073" s="95" t="str">
        <f>VLOOKUP(I1073,[2]Presupuesto!$B$11:$C$566,2,0)</f>
        <v>OTROS ALQUILERES</v>
      </c>
      <c r="K1073" s="95" t="s">
        <v>63</v>
      </c>
      <c r="L1073" s="95" t="s">
        <v>724</v>
      </c>
    </row>
    <row r="1074" spans="3:12" s="426" customFormat="1" ht="15.75" thickBot="1" x14ac:dyDescent="0.3">
      <c r="C1074" s="203" t="s">
        <v>1275</v>
      </c>
      <c r="D1074" s="204">
        <v>0</v>
      </c>
      <c r="E1074" s="308">
        <v>0</v>
      </c>
      <c r="F1074" s="101">
        <f>HLOOKUP(C1074,$AH$2:$BU$3,2,0)</f>
        <v>1150</v>
      </c>
      <c r="G1074" s="102">
        <f>D1074*E1074*F1074</f>
        <v>0</v>
      </c>
      <c r="H1074" s="501"/>
      <c r="I1074" s="309" t="s">
        <v>335</v>
      </c>
      <c r="J1074" s="103" t="str">
        <f>VLOOKUP(I1074,Presupuesto!$B$11:$C$566,2,0)</f>
        <v>VIATICOS (26200-00)</v>
      </c>
      <c r="K1074" s="310" t="str">
        <f t="shared" ref="K1074" si="111">$K$389</f>
        <v>Gestión del Conocimiento</v>
      </c>
      <c r="L1074" s="310" t="s">
        <v>720</v>
      </c>
    </row>
    <row r="1075" spans="3:12" s="426" customFormat="1" x14ac:dyDescent="0.25">
      <c r="H1075" s="497"/>
    </row>
    <row r="1076" spans="3:12" s="426" customFormat="1" ht="15.75" thickBot="1" x14ac:dyDescent="0.3">
      <c r="H1076" s="497"/>
    </row>
    <row r="1077" spans="3:12" s="426" customFormat="1" ht="15.75" thickBot="1" x14ac:dyDescent="0.3">
      <c r="C1077" s="29" t="s">
        <v>1308</v>
      </c>
      <c r="D1077" s="30">
        <f>SUM(G1084:G1101)</f>
        <v>1956</v>
      </c>
      <c r="E1077" s="91"/>
      <c r="F1077" s="91"/>
      <c r="G1077" s="91"/>
      <c r="H1077" s="499"/>
      <c r="I1077" s="75"/>
      <c r="J1077" s="75"/>
      <c r="K1077" s="109"/>
    </row>
    <row r="1078" spans="3:12" s="426" customFormat="1" x14ac:dyDescent="0.25">
      <c r="C1078" s="69"/>
      <c r="D1078" s="31"/>
      <c r="E1078" s="91"/>
      <c r="F1078" s="91"/>
      <c r="G1078" s="91"/>
      <c r="H1078" s="499"/>
      <c r="I1078" s="75"/>
      <c r="J1078" s="75"/>
      <c r="K1078" s="109"/>
    </row>
    <row r="1079" spans="3:12" s="426" customFormat="1" x14ac:dyDescent="0.25">
      <c r="C1079" s="69"/>
      <c r="D1079" s="31"/>
      <c r="E1079" s="91"/>
      <c r="F1079" s="91"/>
      <c r="G1079" s="91"/>
      <c r="H1079" s="499"/>
      <c r="I1079" s="75"/>
      <c r="J1079" s="75"/>
      <c r="K1079" s="109"/>
    </row>
    <row r="1080" spans="3:12" s="426" customFormat="1" ht="15.75" x14ac:dyDescent="0.25">
      <c r="C1080" s="190" t="s">
        <v>1309</v>
      </c>
      <c r="D1080" s="341" t="s">
        <v>1812</v>
      </c>
      <c r="E1080" s="91"/>
      <c r="F1080" s="91"/>
      <c r="G1080" s="91"/>
      <c r="H1080" s="499"/>
      <c r="I1080" s="75"/>
      <c r="J1080" s="75"/>
      <c r="K1080" s="109"/>
    </row>
    <row r="1081" spans="3:12" s="426" customFormat="1" ht="18.75" x14ac:dyDescent="0.25">
      <c r="C1081" s="197" t="str">
        <f>IFERROR(VLOOKUP(D1080,'1. Desarrollo e Innov. Curricu.'!$F:$G,2,FALSE),IFERROR(VLOOKUP(D1080,'2. Investigación Científica'!$F:$G,2,FALSE),IFERROR(VLOOKUP(D1080,'3. Vinculación Univ. Sociedad'!$F:$G,2,FALSE),IFERROR(VLOOKUP(D1080,'4. Docencia y Profesorado Univ.'!$F:$G,2,FALSE),IFERROR(VLOOKUP(D1080,'5. Estudiantes y Graduados'!$F:$G,2,FALSE),IFERROR(VLOOKUP(D1080,'11. Gestion Administrativa'!$F:$G,2,FALSE),IFERROR(VLOOKUP(D1080,'13. Gestión Académica'!$F:$G,2,FALSE),IFERROR(VLOOKUP(D1080,'9. Asegura. de la Calid. y M'!$F:$G,2,FALSE),IFERROR(VLOOKUP(D1080,'6. Gestión del Conocimiento'!$F:$G,2,FALSE),IFERROR(VLOOKUP(D1080,'15. Gobernabilidad y Proceso...'!$F:$G,2,FALSE),IFERROR(VLOOKUP(D1080,'12. Gestión del Talento Humano'!$F:$G,2,FALSE),IFERROR(VLOOKUP(D1080,'14. Internacional... de la E.S.'!$F:$G,2,FALSE),IFERROR(VLOOKUP(D1080,'10. Posgrado'!$F:$G,2,FALSE),IFERROR(VLOOKUP(D1080,'17. Gestión TIC'!$F:$G,2,FALSE),IFERROR(VLOOKUP(D1080,'16. Desa. del Sistema Educ.Sup.'!$F:$G,2,FALSE),IFERROR(VLOOKUP(D1080,'8. Cultura de Inno. Insti...'!$F:$G,2,FALSE),VLOOKUP(D1080,'7. Lo Esencial de la Reforma U.'!$F:$G,2,0)))))))))))))))))</f>
        <v>Desarrollo de las conferencias en temas de las ciencias scciales. (Ciudad Universitaria)</v>
      </c>
      <c r="D1081" s="31"/>
      <c r="E1081" s="91"/>
      <c r="F1081" s="91"/>
      <c r="G1081" s="91"/>
      <c r="H1081" s="499"/>
      <c r="I1081" s="75"/>
      <c r="J1081" s="75"/>
      <c r="K1081" s="109"/>
    </row>
    <row r="1082" spans="3:12" s="426" customFormat="1" ht="15.75" thickBot="1" x14ac:dyDescent="0.3">
      <c r="C1082" s="69"/>
      <c r="D1082" s="31"/>
      <c r="E1082" s="91"/>
      <c r="F1082" s="91"/>
      <c r="G1082" s="91"/>
      <c r="H1082" s="499"/>
      <c r="I1082" s="75"/>
      <c r="J1082" s="75"/>
      <c r="K1082" s="109"/>
    </row>
    <row r="1083" spans="3:12" s="426" customFormat="1" ht="30.75" thickBot="1" x14ac:dyDescent="0.3">
      <c r="C1083" s="122" t="s">
        <v>1310</v>
      </c>
      <c r="D1083" s="125" t="s">
        <v>1311</v>
      </c>
      <c r="E1083" s="124" t="s">
        <v>99</v>
      </c>
      <c r="F1083" s="124" t="s">
        <v>1312</v>
      </c>
      <c r="G1083" s="123" t="s">
        <v>1313</v>
      </c>
      <c r="H1083" s="129" t="s">
        <v>1314</v>
      </c>
      <c r="I1083" s="124" t="s">
        <v>1315</v>
      </c>
      <c r="J1083" s="124" t="s">
        <v>711</v>
      </c>
      <c r="K1083" s="124" t="s">
        <v>1316</v>
      </c>
      <c r="L1083" s="124" t="s">
        <v>1317</v>
      </c>
    </row>
    <row r="1084" spans="3:12" s="426" customFormat="1" ht="45" x14ac:dyDescent="0.25">
      <c r="C1084" s="492" t="s">
        <v>1890</v>
      </c>
      <c r="D1084" s="503"/>
      <c r="E1084" s="305">
        <v>50</v>
      </c>
      <c r="F1084" s="112">
        <v>25</v>
      </c>
      <c r="G1084" s="306">
        <f t="shared" ref="G1084:G1093" si="112">E1084*F1084</f>
        <v>1250</v>
      </c>
      <c r="H1084" s="495" t="s">
        <v>712</v>
      </c>
      <c r="I1084" s="113" t="s">
        <v>361</v>
      </c>
      <c r="J1084" s="113" t="str">
        <f>VLOOKUP(I1084,[2]Presupuesto!$B$11:$C$566,2,0)</f>
        <v>ALIMENTOS B EBIDAS PARA PERSONAS</v>
      </c>
      <c r="K1084" s="307" t="s">
        <v>63</v>
      </c>
      <c r="L1084" s="113" t="s">
        <v>727</v>
      </c>
    </row>
    <row r="1085" spans="3:12" s="426" customFormat="1" ht="45" x14ac:dyDescent="0.25">
      <c r="C1085" s="493" t="s">
        <v>1891</v>
      </c>
      <c r="D1085" s="504"/>
      <c r="E1085" s="189">
        <v>1</v>
      </c>
      <c r="F1085" s="97">
        <v>45</v>
      </c>
      <c r="G1085" s="94">
        <f t="shared" si="112"/>
        <v>45</v>
      </c>
      <c r="H1085" s="495" t="s">
        <v>712</v>
      </c>
      <c r="I1085" s="95" t="s">
        <v>454</v>
      </c>
      <c r="J1085" s="95" t="str">
        <f>VLOOKUP(I1085,[2]Presupuesto!$B$11:$C$566,2,0)</f>
        <v>UTENCILIOS DE COCINA Y COMEDOR</v>
      </c>
      <c r="K1085" s="95" t="s">
        <v>63</v>
      </c>
      <c r="L1085" s="95" t="s">
        <v>727</v>
      </c>
    </row>
    <row r="1086" spans="3:12" s="426" customFormat="1" ht="45" x14ac:dyDescent="0.25">
      <c r="C1086" s="493" t="s">
        <v>1892</v>
      </c>
      <c r="D1086" s="504"/>
      <c r="E1086" s="189">
        <v>2</v>
      </c>
      <c r="F1086" s="97">
        <v>1</v>
      </c>
      <c r="G1086" s="94">
        <f t="shared" si="112"/>
        <v>2</v>
      </c>
      <c r="H1086" s="495" t="s">
        <v>712</v>
      </c>
      <c r="I1086" s="95" t="s">
        <v>420</v>
      </c>
      <c r="J1086" s="95" t="str">
        <f>VLOOKUP(I1086,[2]Presupuesto!$B$11:$C$566,2,0)</f>
        <v>PRODUCTOS DE MATERIAL PLASTICO.</v>
      </c>
      <c r="K1086" s="95" t="s">
        <v>63</v>
      </c>
      <c r="L1086" s="95" t="s">
        <v>727</v>
      </c>
    </row>
    <row r="1087" spans="3:12" s="426" customFormat="1" ht="45" x14ac:dyDescent="0.25">
      <c r="C1087" s="493" t="s">
        <v>2006</v>
      </c>
      <c r="D1087" s="504"/>
      <c r="E1087" s="189">
        <v>1</v>
      </c>
      <c r="F1087" s="97">
        <f>(50*2.11)+(15*35)</f>
        <v>630.5</v>
      </c>
      <c r="G1087" s="94">
        <f t="shared" si="112"/>
        <v>630.5</v>
      </c>
      <c r="H1087" s="495" t="s">
        <v>712</v>
      </c>
      <c r="I1087" s="95" t="s">
        <v>382</v>
      </c>
      <c r="J1087" s="95" t="str">
        <f>VLOOKUP(I1087,[2]Presupuesto!$B$11:$C$566,2,0)</f>
        <v>PRODUCTOS DE ARTES GRAFICAS</v>
      </c>
      <c r="K1087" s="95" t="s">
        <v>63</v>
      </c>
      <c r="L1087" s="95" t="s">
        <v>727</v>
      </c>
    </row>
    <row r="1088" spans="3:12" s="426" customFormat="1" ht="45" x14ac:dyDescent="0.25">
      <c r="C1088" s="493" t="s">
        <v>1894</v>
      </c>
      <c r="D1088" s="504"/>
      <c r="E1088" s="189">
        <v>3</v>
      </c>
      <c r="F1088" s="97">
        <v>4.5</v>
      </c>
      <c r="G1088" s="94">
        <f t="shared" si="112"/>
        <v>13.5</v>
      </c>
      <c r="H1088" s="495" t="s">
        <v>712</v>
      </c>
      <c r="I1088" s="95" t="s">
        <v>307</v>
      </c>
      <c r="J1088" s="95" t="str">
        <f>VLOOKUP(I1088,[2]Presupuesto!$B$11:$C$566,2,0)</f>
        <v>SERVICIOS DE IMPRENTA PUBLIC.Y REPRODUCCION</v>
      </c>
      <c r="K1088" s="95" t="s">
        <v>63</v>
      </c>
      <c r="L1088" s="95" t="s">
        <v>727</v>
      </c>
    </row>
    <row r="1089" spans="3:12" s="426" customFormat="1" ht="45" x14ac:dyDescent="0.25">
      <c r="C1089" s="493" t="s">
        <v>1895</v>
      </c>
      <c r="D1089" s="504"/>
      <c r="E1089" s="189">
        <v>5</v>
      </c>
      <c r="F1089" s="97">
        <v>3</v>
      </c>
      <c r="G1089" s="94">
        <f t="shared" si="112"/>
        <v>15</v>
      </c>
      <c r="H1089" s="495" t="s">
        <v>712</v>
      </c>
      <c r="I1089" s="95" t="s">
        <v>384</v>
      </c>
      <c r="J1089" s="95" t="str">
        <f>VLOOKUP(I1089,[2]Presupuesto!$B$11:$C$566,2,0)</f>
        <v>PRODUCTOS PAPEL Y CARTON</v>
      </c>
      <c r="K1089" s="95" t="s">
        <v>63</v>
      </c>
      <c r="L1089" s="95" t="s">
        <v>727</v>
      </c>
    </row>
    <row r="1090" spans="3:12" s="426" customFormat="1" ht="30" x14ac:dyDescent="0.25">
      <c r="C1090" s="493" t="s">
        <v>1896</v>
      </c>
      <c r="D1090" s="504"/>
      <c r="E1090" s="189">
        <v>0</v>
      </c>
      <c r="F1090" s="97">
        <v>3</v>
      </c>
      <c r="G1090" s="94">
        <f t="shared" si="112"/>
        <v>0</v>
      </c>
      <c r="H1090" s="495" t="s">
        <v>703</v>
      </c>
      <c r="I1090" s="95" t="s">
        <v>451</v>
      </c>
      <c r="J1090" s="95" t="str">
        <f>VLOOKUP(I1090,[2]Presupuesto!$B$11:$C$566,2,0)</f>
        <v>UTILES DE ESCRITORIO, OFICINA Y ENSE¥ANZA</v>
      </c>
      <c r="K1090" s="95" t="s">
        <v>63</v>
      </c>
      <c r="L1090" s="95" t="s">
        <v>727</v>
      </c>
    </row>
    <row r="1091" spans="3:12" s="426" customFormat="1" x14ac:dyDescent="0.25">
      <c r="C1091" s="493" t="s">
        <v>1897</v>
      </c>
      <c r="D1091" s="504"/>
      <c r="E1091" s="189">
        <v>0</v>
      </c>
      <c r="F1091" s="97">
        <v>6.7</v>
      </c>
      <c r="G1091" s="94">
        <f t="shared" si="112"/>
        <v>0</v>
      </c>
      <c r="H1091" s="495" t="s">
        <v>703</v>
      </c>
      <c r="I1091" s="95" t="s">
        <v>458</v>
      </c>
      <c r="J1091" s="95" t="str">
        <f>VLOOKUP(I1091,[2]Presupuesto!$B$11:$C$566,2,0)</f>
        <v>OTROS RESPUESTOS Y ACCESORIOS MENORES</v>
      </c>
      <c r="K1091" s="95" t="s">
        <v>63</v>
      </c>
      <c r="L1091" s="95" t="s">
        <v>727</v>
      </c>
    </row>
    <row r="1092" spans="3:12" s="426" customFormat="1" x14ac:dyDescent="0.25">
      <c r="C1092" s="493" t="s">
        <v>1898</v>
      </c>
      <c r="D1092" s="504"/>
      <c r="E1092" s="189">
        <v>0</v>
      </c>
      <c r="F1092" s="97">
        <v>3</v>
      </c>
      <c r="G1092" s="94">
        <f t="shared" si="112"/>
        <v>0</v>
      </c>
      <c r="H1092" s="495" t="s">
        <v>703</v>
      </c>
      <c r="I1092" s="95" t="s">
        <v>380</v>
      </c>
      <c r="J1092" s="95" t="str">
        <f>VLOOKUP(I1092,[2]Presupuesto!$B$11:$C$566,2,0)</f>
        <v>PAPEL DE ESCRITORIO</v>
      </c>
      <c r="K1092" s="95" t="s">
        <v>63</v>
      </c>
      <c r="L1092" s="95" t="s">
        <v>727</v>
      </c>
    </row>
    <row r="1093" spans="3:12" s="426" customFormat="1" ht="30" x14ac:dyDescent="0.25">
      <c r="C1093" s="493" t="s">
        <v>1899</v>
      </c>
      <c r="D1093" s="504"/>
      <c r="E1093" s="189">
        <v>0</v>
      </c>
      <c r="F1093" s="97">
        <v>1300</v>
      </c>
      <c r="G1093" s="94">
        <f t="shared" si="112"/>
        <v>0</v>
      </c>
      <c r="H1093" s="495" t="s">
        <v>703</v>
      </c>
      <c r="I1093" s="95" t="s">
        <v>268</v>
      </c>
      <c r="J1093" s="95" t="str">
        <f>VLOOKUP(I1093,[2]Presupuesto!$B$11:$C$566,2,0)</f>
        <v>OTROS ALQUILERES</v>
      </c>
      <c r="K1093" s="95" t="s">
        <v>63</v>
      </c>
      <c r="L1093" s="95" t="s">
        <v>727</v>
      </c>
    </row>
    <row r="1094" spans="3:12" s="426" customFormat="1" x14ac:dyDescent="0.25">
      <c r="C1094" s="96" t="s">
        <v>1974</v>
      </c>
      <c r="D1094" s="504"/>
      <c r="E1094" s="189"/>
      <c r="F1094" s="97">
        <v>1</v>
      </c>
      <c r="G1094" s="94">
        <f t="shared" ref="G1094:G1100" si="113">E1094*F1094</f>
        <v>0</v>
      </c>
      <c r="H1094" s="495" t="s">
        <v>703</v>
      </c>
      <c r="I1094" s="95" t="s">
        <v>420</v>
      </c>
      <c r="J1094" s="95" t="str">
        <f>VLOOKUP(I1094,[2]Presupuesto!$B$11:$C$566,2,0)</f>
        <v>PRODUCTOS DE MATERIAL PLASTICO.</v>
      </c>
      <c r="K1094" s="95" t="s">
        <v>63</v>
      </c>
      <c r="L1094" s="95" t="s">
        <v>724</v>
      </c>
    </row>
    <row r="1095" spans="3:12" s="426" customFormat="1" x14ac:dyDescent="0.25">
      <c r="C1095" s="96" t="s">
        <v>1973</v>
      </c>
      <c r="D1095" s="504"/>
      <c r="E1095" s="147"/>
      <c r="F1095" s="115">
        <v>2.2000000000000002</v>
      </c>
      <c r="G1095" s="94">
        <f t="shared" si="113"/>
        <v>0</v>
      </c>
      <c r="H1095" s="495" t="s">
        <v>703</v>
      </c>
      <c r="I1095" s="300" t="s">
        <v>382</v>
      </c>
      <c r="J1095" s="95" t="str">
        <f>VLOOKUP(I1095,[2]Presupuesto!$B$11:$C$566,2,0)</f>
        <v>PRODUCTOS DE ARTES GRAFICAS</v>
      </c>
      <c r="K1095" s="95" t="s">
        <v>63</v>
      </c>
      <c r="L1095" s="95" t="s">
        <v>724</v>
      </c>
    </row>
    <row r="1096" spans="3:12" s="426" customFormat="1" x14ac:dyDescent="0.25">
      <c r="C1096" s="96" t="s">
        <v>1894</v>
      </c>
      <c r="D1096" s="504"/>
      <c r="E1096" s="147"/>
      <c r="F1096" s="115">
        <v>4.5</v>
      </c>
      <c r="G1096" s="94">
        <f t="shared" si="113"/>
        <v>0</v>
      </c>
      <c r="H1096" s="495" t="s">
        <v>703</v>
      </c>
      <c r="I1096" s="95" t="s">
        <v>307</v>
      </c>
      <c r="J1096" s="95" t="str">
        <f>VLOOKUP(I1096,[2]Presupuesto!$B$11:$C$566,2,0)</f>
        <v>SERVICIOS DE IMPRENTA PUBLIC.Y REPRODUCCION</v>
      </c>
      <c r="K1096" s="95" t="s">
        <v>63</v>
      </c>
      <c r="L1096" s="95" t="s">
        <v>724</v>
      </c>
    </row>
    <row r="1097" spans="3:12" s="426" customFormat="1" x14ac:dyDescent="0.25">
      <c r="C1097" s="96" t="s">
        <v>1895</v>
      </c>
      <c r="D1097" s="504"/>
      <c r="E1097" s="189"/>
      <c r="F1097" s="97">
        <v>4.5</v>
      </c>
      <c r="G1097" s="94">
        <f t="shared" si="113"/>
        <v>0</v>
      </c>
      <c r="H1097" s="495" t="s">
        <v>703</v>
      </c>
      <c r="I1097" s="95" t="s">
        <v>384</v>
      </c>
      <c r="J1097" s="95" t="str">
        <f>VLOOKUP(I1097,[2]Presupuesto!$B$11:$C$566,2,0)</f>
        <v>PRODUCTOS PAPEL Y CARTON</v>
      </c>
      <c r="K1097" s="95" t="s">
        <v>63</v>
      </c>
      <c r="L1097" s="95" t="s">
        <v>724</v>
      </c>
    </row>
    <row r="1098" spans="3:12" s="426" customFormat="1" x14ac:dyDescent="0.25">
      <c r="C1098" s="96" t="s">
        <v>1937</v>
      </c>
      <c r="D1098" s="504"/>
      <c r="E1098" s="189"/>
      <c r="F1098" s="97">
        <v>3</v>
      </c>
      <c r="G1098" s="94">
        <f t="shared" si="113"/>
        <v>0</v>
      </c>
      <c r="H1098" s="495" t="s">
        <v>703</v>
      </c>
      <c r="I1098" s="95" t="s">
        <v>451</v>
      </c>
      <c r="J1098" s="95" t="str">
        <f>VLOOKUP(I1098,[2]Presupuesto!$B$11:$C$566,2,0)</f>
        <v>UTILES DE ESCRITORIO, OFICINA Y ENSE¥ANZA</v>
      </c>
      <c r="K1098" s="95" t="s">
        <v>63</v>
      </c>
      <c r="L1098" s="95" t="s">
        <v>724</v>
      </c>
    </row>
    <row r="1099" spans="3:12" s="426" customFormat="1" x14ac:dyDescent="0.25">
      <c r="C1099" s="96" t="s">
        <v>1971</v>
      </c>
      <c r="D1099" s="504"/>
      <c r="E1099" s="189"/>
      <c r="F1099" s="97">
        <v>50</v>
      </c>
      <c r="G1099" s="94">
        <f t="shared" si="113"/>
        <v>0</v>
      </c>
      <c r="H1099" s="495" t="s">
        <v>703</v>
      </c>
      <c r="I1099" s="95" t="s">
        <v>307</v>
      </c>
      <c r="J1099" s="95" t="str">
        <f>VLOOKUP(I1099,[2]Presupuesto!$B$11:$C$566,2,0)</f>
        <v>SERVICIOS DE IMPRENTA PUBLIC.Y REPRODUCCION</v>
      </c>
      <c r="K1099" s="95" t="s">
        <v>63</v>
      </c>
      <c r="L1099" s="95" t="s">
        <v>724</v>
      </c>
    </row>
    <row r="1100" spans="3:12" s="426" customFormat="1" x14ac:dyDescent="0.25">
      <c r="C1100" s="106" t="s">
        <v>1899</v>
      </c>
      <c r="D1100" s="504"/>
      <c r="E1100" s="199"/>
      <c r="F1100" s="116">
        <v>1300</v>
      </c>
      <c r="G1100" s="94">
        <f t="shared" si="113"/>
        <v>0</v>
      </c>
      <c r="H1100" s="495" t="s">
        <v>703</v>
      </c>
      <c r="I1100" s="95" t="s">
        <v>268</v>
      </c>
      <c r="J1100" s="95" t="str">
        <f>VLOOKUP(I1100,[2]Presupuesto!$B$11:$C$566,2,0)</f>
        <v>OTROS ALQUILERES</v>
      </c>
      <c r="K1100" s="95" t="s">
        <v>63</v>
      </c>
      <c r="L1100" s="95" t="s">
        <v>724</v>
      </c>
    </row>
    <row r="1101" spans="3:12" s="426" customFormat="1" ht="15.75" thickBot="1" x14ac:dyDescent="0.3">
      <c r="C1101" s="203" t="s">
        <v>1275</v>
      </c>
      <c r="D1101" s="204">
        <v>0</v>
      </c>
      <c r="E1101" s="308">
        <v>0</v>
      </c>
      <c r="F1101" s="101">
        <f>HLOOKUP(C1101,$AH$2:$BU$3,2,0)</f>
        <v>1150</v>
      </c>
      <c r="G1101" s="102">
        <f>D1101*E1101*F1101</f>
        <v>0</v>
      </c>
      <c r="H1101" s="501"/>
      <c r="I1101" s="309" t="s">
        <v>335</v>
      </c>
      <c r="J1101" s="103" t="str">
        <f>VLOOKUP(I1101,Presupuesto!$B$11:$C$566,2,0)</f>
        <v>VIATICOS (26200-00)</v>
      </c>
      <c r="K1101" s="310" t="str">
        <f t="shared" ref="K1101" si="114">$K$389</f>
        <v>Gestión del Conocimiento</v>
      </c>
      <c r="L1101" s="310" t="s">
        <v>720</v>
      </c>
    </row>
    <row r="1102" spans="3:12" s="426" customFormat="1" x14ac:dyDescent="0.25">
      <c r="H1102" s="497"/>
    </row>
    <row r="1103" spans="3:12" s="426" customFormat="1" ht="15.75" thickBot="1" x14ac:dyDescent="0.3">
      <c r="H1103" s="497"/>
    </row>
    <row r="1104" spans="3:12" s="426" customFormat="1" ht="15.75" thickBot="1" x14ac:dyDescent="0.3">
      <c r="C1104" s="29" t="s">
        <v>1308</v>
      </c>
      <c r="D1104" s="30">
        <f>SUM(G1111:G1128)</f>
        <v>1956</v>
      </c>
      <c r="E1104" s="91"/>
      <c r="F1104" s="91"/>
      <c r="G1104" s="91"/>
      <c r="H1104" s="499"/>
      <c r="I1104" s="75"/>
      <c r="J1104" s="75"/>
      <c r="K1104" s="109"/>
    </row>
    <row r="1105" spans="3:12" s="426" customFormat="1" x14ac:dyDescent="0.25">
      <c r="C1105" s="69"/>
      <c r="D1105" s="31"/>
      <c r="E1105" s="91"/>
      <c r="F1105" s="91"/>
      <c r="G1105" s="91"/>
      <c r="H1105" s="499"/>
      <c r="I1105" s="75"/>
      <c r="J1105" s="75"/>
      <c r="K1105" s="109"/>
    </row>
    <row r="1106" spans="3:12" s="426" customFormat="1" x14ac:dyDescent="0.25">
      <c r="C1106" s="69"/>
      <c r="D1106" s="31"/>
      <c r="E1106" s="91"/>
      <c r="F1106" s="91"/>
      <c r="G1106" s="91"/>
      <c r="H1106" s="499"/>
      <c r="I1106" s="75"/>
      <c r="J1106" s="75"/>
      <c r="K1106" s="109"/>
    </row>
    <row r="1107" spans="3:12" s="426" customFormat="1" ht="15.75" x14ac:dyDescent="0.25">
      <c r="C1107" s="190" t="s">
        <v>1309</v>
      </c>
      <c r="D1107" s="341" t="s">
        <v>1812</v>
      </c>
      <c r="E1107" s="91"/>
      <c r="F1107" s="91"/>
      <c r="G1107" s="91"/>
      <c r="H1107" s="499"/>
      <c r="I1107" s="75"/>
      <c r="J1107" s="75"/>
      <c r="K1107" s="109"/>
    </row>
    <row r="1108" spans="3:12" s="426" customFormat="1" ht="18.75" x14ac:dyDescent="0.25">
      <c r="C1108" s="197" t="str">
        <f>IFERROR(VLOOKUP(D1107,'1. Desarrollo e Innov. Curricu.'!$F:$G,2,FALSE),IFERROR(VLOOKUP(D1107,'2. Investigación Científica'!$F:$G,2,FALSE),IFERROR(VLOOKUP(D1107,'3. Vinculación Univ. Sociedad'!$F:$G,2,FALSE),IFERROR(VLOOKUP(D1107,'4. Docencia y Profesorado Univ.'!$F:$G,2,FALSE),IFERROR(VLOOKUP(D1107,'5. Estudiantes y Graduados'!$F:$G,2,FALSE),IFERROR(VLOOKUP(D1107,'11. Gestion Administrativa'!$F:$G,2,FALSE),IFERROR(VLOOKUP(D1107,'13. Gestión Académica'!$F:$G,2,FALSE),IFERROR(VLOOKUP(D1107,'9. Asegura. de la Calid. y M'!$F:$G,2,FALSE),IFERROR(VLOOKUP(D1107,'6. Gestión del Conocimiento'!$F:$G,2,FALSE),IFERROR(VLOOKUP(D1107,'15. Gobernabilidad y Proceso...'!$F:$G,2,FALSE),IFERROR(VLOOKUP(D1107,'12. Gestión del Talento Humano'!$F:$G,2,FALSE),IFERROR(VLOOKUP(D1107,'14. Internacional... de la E.S.'!$F:$G,2,FALSE),IFERROR(VLOOKUP(D1107,'10. Posgrado'!$F:$G,2,FALSE),IFERROR(VLOOKUP(D1107,'17. Gestión TIC'!$F:$G,2,FALSE),IFERROR(VLOOKUP(D1107,'16. Desa. del Sistema Educ.Sup.'!$F:$G,2,FALSE),IFERROR(VLOOKUP(D1107,'8. Cultura de Inno. Insti...'!$F:$G,2,FALSE),VLOOKUP(D1107,'7. Lo Esencial de la Reforma U.'!$F:$G,2,0)))))))))))))))))</f>
        <v>Desarrollo de las conferencias en temas de las ciencias scciales. (Ciudad Universitaria)</v>
      </c>
      <c r="D1108" s="31"/>
      <c r="E1108" s="91"/>
      <c r="F1108" s="91"/>
      <c r="G1108" s="91"/>
      <c r="H1108" s="499"/>
      <c r="I1108" s="75"/>
      <c r="J1108" s="75"/>
      <c r="K1108" s="109"/>
    </row>
    <row r="1109" spans="3:12" s="426" customFormat="1" ht="15.75" thickBot="1" x14ac:dyDescent="0.3">
      <c r="C1109" s="69"/>
      <c r="D1109" s="31"/>
      <c r="E1109" s="91"/>
      <c r="F1109" s="91"/>
      <c r="G1109" s="91"/>
      <c r="H1109" s="499"/>
      <c r="I1109" s="75"/>
      <c r="J1109" s="75"/>
      <c r="K1109" s="109"/>
    </row>
    <row r="1110" spans="3:12" s="426" customFormat="1" ht="30.75" thickBot="1" x14ac:dyDescent="0.3">
      <c r="C1110" s="122" t="s">
        <v>1310</v>
      </c>
      <c r="D1110" s="125" t="s">
        <v>1311</v>
      </c>
      <c r="E1110" s="124" t="s">
        <v>99</v>
      </c>
      <c r="F1110" s="124" t="s">
        <v>1312</v>
      </c>
      <c r="G1110" s="123" t="s">
        <v>1313</v>
      </c>
      <c r="H1110" s="129" t="s">
        <v>1314</v>
      </c>
      <c r="I1110" s="124" t="s">
        <v>1315</v>
      </c>
      <c r="J1110" s="124" t="s">
        <v>711</v>
      </c>
      <c r="K1110" s="124" t="s">
        <v>1316</v>
      </c>
      <c r="L1110" s="124" t="s">
        <v>1317</v>
      </c>
    </row>
    <row r="1111" spans="3:12" s="426" customFormat="1" ht="45" x14ac:dyDescent="0.25">
      <c r="C1111" s="492" t="s">
        <v>1890</v>
      </c>
      <c r="D1111" s="503"/>
      <c r="E1111" s="305">
        <v>50</v>
      </c>
      <c r="F1111" s="112">
        <v>25</v>
      </c>
      <c r="G1111" s="306">
        <f t="shared" ref="G1111:G1127" si="115">E1111*F1111</f>
        <v>1250</v>
      </c>
      <c r="H1111" s="495" t="s">
        <v>712</v>
      </c>
      <c r="I1111" s="113" t="s">
        <v>361</v>
      </c>
      <c r="J1111" s="113" t="str">
        <f>VLOOKUP(I1111,[2]Presupuesto!$B$11:$C$566,2,0)</f>
        <v>ALIMENTOS B EBIDAS PARA PERSONAS</v>
      </c>
      <c r="K1111" s="307" t="s">
        <v>63</v>
      </c>
      <c r="L1111" s="113" t="s">
        <v>727</v>
      </c>
    </row>
    <row r="1112" spans="3:12" s="426" customFormat="1" ht="45" x14ac:dyDescent="0.25">
      <c r="C1112" s="493" t="s">
        <v>1891</v>
      </c>
      <c r="D1112" s="504"/>
      <c r="E1112" s="189">
        <v>1</v>
      </c>
      <c r="F1112" s="97">
        <v>45</v>
      </c>
      <c r="G1112" s="94">
        <f t="shared" si="115"/>
        <v>45</v>
      </c>
      <c r="H1112" s="495" t="s">
        <v>712</v>
      </c>
      <c r="I1112" s="95" t="s">
        <v>454</v>
      </c>
      <c r="J1112" s="95" t="str">
        <f>VLOOKUP(I1112,[2]Presupuesto!$B$11:$C$566,2,0)</f>
        <v>UTENCILIOS DE COCINA Y COMEDOR</v>
      </c>
      <c r="K1112" s="95" t="s">
        <v>63</v>
      </c>
      <c r="L1112" s="95" t="s">
        <v>727</v>
      </c>
    </row>
    <row r="1113" spans="3:12" s="426" customFormat="1" ht="45" x14ac:dyDescent="0.25">
      <c r="C1113" s="493" t="s">
        <v>1892</v>
      </c>
      <c r="D1113" s="504"/>
      <c r="E1113" s="189">
        <v>2</v>
      </c>
      <c r="F1113" s="97">
        <v>1</v>
      </c>
      <c r="G1113" s="94">
        <f t="shared" si="115"/>
        <v>2</v>
      </c>
      <c r="H1113" s="495" t="s">
        <v>712</v>
      </c>
      <c r="I1113" s="95" t="s">
        <v>420</v>
      </c>
      <c r="J1113" s="95" t="str">
        <f>VLOOKUP(I1113,[2]Presupuesto!$B$11:$C$566,2,0)</f>
        <v>PRODUCTOS DE MATERIAL PLASTICO.</v>
      </c>
      <c r="K1113" s="95" t="s">
        <v>63</v>
      </c>
      <c r="L1113" s="95" t="s">
        <v>727</v>
      </c>
    </row>
    <row r="1114" spans="3:12" s="426" customFormat="1" ht="45" x14ac:dyDescent="0.25">
      <c r="C1114" s="493" t="s">
        <v>2006</v>
      </c>
      <c r="D1114" s="504"/>
      <c r="E1114" s="189">
        <v>1</v>
      </c>
      <c r="F1114" s="97">
        <f>(50*2.11)+(15*35)</f>
        <v>630.5</v>
      </c>
      <c r="G1114" s="94">
        <f t="shared" si="115"/>
        <v>630.5</v>
      </c>
      <c r="H1114" s="495" t="s">
        <v>712</v>
      </c>
      <c r="I1114" s="95" t="s">
        <v>382</v>
      </c>
      <c r="J1114" s="95" t="str">
        <f>VLOOKUP(I1114,[2]Presupuesto!$B$11:$C$566,2,0)</f>
        <v>PRODUCTOS DE ARTES GRAFICAS</v>
      </c>
      <c r="K1114" s="95" t="s">
        <v>63</v>
      </c>
      <c r="L1114" s="95" t="s">
        <v>727</v>
      </c>
    </row>
    <row r="1115" spans="3:12" s="426" customFormat="1" ht="45" x14ac:dyDescent="0.25">
      <c r="C1115" s="493" t="s">
        <v>1894</v>
      </c>
      <c r="D1115" s="504"/>
      <c r="E1115" s="189">
        <v>3</v>
      </c>
      <c r="F1115" s="97">
        <v>4.5</v>
      </c>
      <c r="G1115" s="94">
        <f t="shared" si="115"/>
        <v>13.5</v>
      </c>
      <c r="H1115" s="495" t="s">
        <v>712</v>
      </c>
      <c r="I1115" s="95" t="s">
        <v>307</v>
      </c>
      <c r="J1115" s="95" t="str">
        <f>VLOOKUP(I1115,[2]Presupuesto!$B$11:$C$566,2,0)</f>
        <v>SERVICIOS DE IMPRENTA PUBLIC.Y REPRODUCCION</v>
      </c>
      <c r="K1115" s="95" t="s">
        <v>63</v>
      </c>
      <c r="L1115" s="95" t="s">
        <v>727</v>
      </c>
    </row>
    <row r="1116" spans="3:12" s="426" customFormat="1" ht="45" x14ac:dyDescent="0.25">
      <c r="C1116" s="493" t="s">
        <v>1895</v>
      </c>
      <c r="D1116" s="504"/>
      <c r="E1116" s="189">
        <v>5</v>
      </c>
      <c r="F1116" s="97">
        <v>3</v>
      </c>
      <c r="G1116" s="94">
        <f t="shared" si="115"/>
        <v>15</v>
      </c>
      <c r="H1116" s="495" t="s">
        <v>712</v>
      </c>
      <c r="I1116" s="95" t="s">
        <v>384</v>
      </c>
      <c r="J1116" s="95" t="str">
        <f>VLOOKUP(I1116,[2]Presupuesto!$B$11:$C$566,2,0)</f>
        <v>PRODUCTOS PAPEL Y CARTON</v>
      </c>
      <c r="K1116" s="95" t="s">
        <v>63</v>
      </c>
      <c r="L1116" s="95" t="s">
        <v>727</v>
      </c>
    </row>
    <row r="1117" spans="3:12" s="426" customFormat="1" ht="30" x14ac:dyDescent="0.25">
      <c r="C1117" s="493" t="s">
        <v>1896</v>
      </c>
      <c r="D1117" s="504"/>
      <c r="E1117" s="189">
        <v>0</v>
      </c>
      <c r="F1117" s="97">
        <v>3</v>
      </c>
      <c r="G1117" s="94">
        <f t="shared" si="115"/>
        <v>0</v>
      </c>
      <c r="H1117" s="495" t="s">
        <v>703</v>
      </c>
      <c r="I1117" s="95" t="s">
        <v>450</v>
      </c>
      <c r="J1117" s="95" t="str">
        <f>VLOOKUP(I1117,[2]Presupuesto!$B$11:$C$566,2,0)</f>
        <v>UTILES DE ESCRITORIO, OFICINA Y ENZE¥ANZA</v>
      </c>
      <c r="K1117" s="95" t="s">
        <v>63</v>
      </c>
      <c r="L1117" s="95" t="s">
        <v>727</v>
      </c>
    </row>
    <row r="1118" spans="3:12" s="426" customFormat="1" x14ac:dyDescent="0.25">
      <c r="C1118" s="493" t="s">
        <v>1897</v>
      </c>
      <c r="D1118" s="504"/>
      <c r="E1118" s="189">
        <v>0</v>
      </c>
      <c r="F1118" s="97">
        <v>6.7</v>
      </c>
      <c r="G1118" s="94">
        <f t="shared" si="115"/>
        <v>0</v>
      </c>
      <c r="H1118" s="495" t="s">
        <v>703</v>
      </c>
      <c r="I1118" s="95" t="s">
        <v>458</v>
      </c>
      <c r="J1118" s="95" t="str">
        <f>VLOOKUP(I1118,[2]Presupuesto!$B$11:$C$566,2,0)</f>
        <v>OTROS RESPUESTOS Y ACCESORIOS MENORES</v>
      </c>
      <c r="K1118" s="95" t="s">
        <v>63</v>
      </c>
      <c r="L1118" s="95" t="s">
        <v>727</v>
      </c>
    </row>
    <row r="1119" spans="3:12" s="426" customFormat="1" x14ac:dyDescent="0.25">
      <c r="C1119" s="493" t="s">
        <v>1898</v>
      </c>
      <c r="D1119" s="504"/>
      <c r="E1119" s="189">
        <v>0</v>
      </c>
      <c r="F1119" s="97">
        <v>3</v>
      </c>
      <c r="G1119" s="94">
        <f t="shared" si="115"/>
        <v>0</v>
      </c>
      <c r="H1119" s="495" t="s">
        <v>703</v>
      </c>
      <c r="I1119" s="95" t="s">
        <v>380</v>
      </c>
      <c r="J1119" s="95" t="str">
        <f>VLOOKUP(I1119,[2]Presupuesto!$B$11:$C$566,2,0)</f>
        <v>PAPEL DE ESCRITORIO</v>
      </c>
      <c r="K1119" s="95" t="s">
        <v>63</v>
      </c>
      <c r="L1119" s="95" t="s">
        <v>727</v>
      </c>
    </row>
    <row r="1120" spans="3:12" s="426" customFormat="1" ht="30" x14ac:dyDescent="0.25">
      <c r="C1120" s="493" t="s">
        <v>1899</v>
      </c>
      <c r="D1120" s="504"/>
      <c r="E1120" s="189">
        <v>0</v>
      </c>
      <c r="F1120" s="97">
        <v>1300</v>
      </c>
      <c r="G1120" s="94">
        <f t="shared" si="115"/>
        <v>0</v>
      </c>
      <c r="H1120" s="495" t="s">
        <v>703</v>
      </c>
      <c r="I1120" s="95" t="s">
        <v>268</v>
      </c>
      <c r="J1120" s="95" t="str">
        <f>VLOOKUP(I1120,[2]Presupuesto!$B$11:$C$566,2,0)</f>
        <v>OTROS ALQUILERES</v>
      </c>
      <c r="K1120" s="95" t="s">
        <v>63</v>
      </c>
      <c r="L1120" s="95" t="s">
        <v>727</v>
      </c>
    </row>
    <row r="1121" spans="3:12" s="426" customFormat="1" x14ac:dyDescent="0.25">
      <c r="C1121" s="96" t="s">
        <v>1974</v>
      </c>
      <c r="D1121" s="504"/>
      <c r="E1121" s="189"/>
      <c r="F1121" s="97">
        <v>1</v>
      </c>
      <c r="G1121" s="94">
        <f t="shared" si="115"/>
        <v>0</v>
      </c>
      <c r="H1121" s="495" t="s">
        <v>703</v>
      </c>
      <c r="I1121" s="95" t="s">
        <v>420</v>
      </c>
      <c r="J1121" s="95" t="str">
        <f>VLOOKUP(I1121,[2]Presupuesto!$B$11:$C$566,2,0)</f>
        <v>PRODUCTOS DE MATERIAL PLASTICO.</v>
      </c>
      <c r="K1121" s="95" t="s">
        <v>63</v>
      </c>
      <c r="L1121" s="95" t="s">
        <v>727</v>
      </c>
    </row>
    <row r="1122" spans="3:12" s="426" customFormat="1" x14ac:dyDescent="0.25">
      <c r="C1122" s="96" t="s">
        <v>1973</v>
      </c>
      <c r="D1122" s="504"/>
      <c r="E1122" s="147"/>
      <c r="F1122" s="115">
        <v>2.2000000000000002</v>
      </c>
      <c r="G1122" s="94">
        <f t="shared" si="115"/>
        <v>0</v>
      </c>
      <c r="H1122" s="495" t="s">
        <v>703</v>
      </c>
      <c r="I1122" s="300" t="s">
        <v>382</v>
      </c>
      <c r="J1122" s="95" t="str">
        <f>VLOOKUP(I1122,[2]Presupuesto!$B$11:$C$566,2,0)</f>
        <v>PRODUCTOS DE ARTES GRAFICAS</v>
      </c>
      <c r="K1122" s="95" t="s">
        <v>63</v>
      </c>
      <c r="L1122" s="95" t="s">
        <v>727</v>
      </c>
    </row>
    <row r="1123" spans="3:12" s="426" customFormat="1" x14ac:dyDescent="0.25">
      <c r="C1123" s="96" t="s">
        <v>1894</v>
      </c>
      <c r="D1123" s="504"/>
      <c r="E1123" s="147"/>
      <c r="F1123" s="115">
        <v>4.5</v>
      </c>
      <c r="G1123" s="94">
        <f t="shared" si="115"/>
        <v>0</v>
      </c>
      <c r="H1123" s="495" t="s">
        <v>703</v>
      </c>
      <c r="I1123" s="95" t="s">
        <v>307</v>
      </c>
      <c r="J1123" s="95" t="str">
        <f>VLOOKUP(I1123,[2]Presupuesto!$B$11:$C$566,2,0)</f>
        <v>SERVICIOS DE IMPRENTA PUBLIC.Y REPRODUCCION</v>
      </c>
      <c r="K1123" s="95" t="s">
        <v>63</v>
      </c>
      <c r="L1123" s="95" t="s">
        <v>727</v>
      </c>
    </row>
    <row r="1124" spans="3:12" s="426" customFormat="1" x14ac:dyDescent="0.25">
      <c r="C1124" s="96" t="s">
        <v>1895</v>
      </c>
      <c r="D1124" s="504"/>
      <c r="E1124" s="189"/>
      <c r="F1124" s="97">
        <v>4.5</v>
      </c>
      <c r="G1124" s="94">
        <f t="shared" si="115"/>
        <v>0</v>
      </c>
      <c r="H1124" s="495" t="s">
        <v>703</v>
      </c>
      <c r="I1124" s="95" t="s">
        <v>384</v>
      </c>
      <c r="J1124" s="95" t="str">
        <f>VLOOKUP(I1124,[2]Presupuesto!$B$11:$C$566,2,0)</f>
        <v>PRODUCTOS PAPEL Y CARTON</v>
      </c>
      <c r="K1124" s="95" t="s">
        <v>63</v>
      </c>
      <c r="L1124" s="95" t="s">
        <v>727</v>
      </c>
    </row>
    <row r="1125" spans="3:12" s="426" customFormat="1" x14ac:dyDescent="0.25">
      <c r="C1125" s="96" t="s">
        <v>1937</v>
      </c>
      <c r="D1125" s="504"/>
      <c r="E1125" s="189"/>
      <c r="F1125" s="97">
        <v>3</v>
      </c>
      <c r="G1125" s="94">
        <f t="shared" si="115"/>
        <v>0</v>
      </c>
      <c r="H1125" s="495" t="s">
        <v>703</v>
      </c>
      <c r="I1125" s="95" t="s">
        <v>451</v>
      </c>
      <c r="J1125" s="95" t="str">
        <f>VLOOKUP(I1125,[2]Presupuesto!$B$11:$C$566,2,0)</f>
        <v>UTILES DE ESCRITORIO, OFICINA Y ENSE¥ANZA</v>
      </c>
      <c r="K1125" s="95" t="s">
        <v>63</v>
      </c>
      <c r="L1125" s="95" t="s">
        <v>727</v>
      </c>
    </row>
    <row r="1126" spans="3:12" s="426" customFormat="1" x14ac:dyDescent="0.25">
      <c r="C1126" s="96" t="s">
        <v>1971</v>
      </c>
      <c r="D1126" s="504"/>
      <c r="E1126" s="189"/>
      <c r="F1126" s="97">
        <v>50</v>
      </c>
      <c r="G1126" s="94">
        <f t="shared" si="115"/>
        <v>0</v>
      </c>
      <c r="H1126" s="495" t="s">
        <v>703</v>
      </c>
      <c r="I1126" s="95" t="s">
        <v>307</v>
      </c>
      <c r="J1126" s="95" t="str">
        <f>VLOOKUP(I1126,[2]Presupuesto!$B$11:$C$566,2,0)</f>
        <v>SERVICIOS DE IMPRENTA PUBLIC.Y REPRODUCCION</v>
      </c>
      <c r="K1126" s="95" t="s">
        <v>63</v>
      </c>
      <c r="L1126" s="95" t="s">
        <v>727</v>
      </c>
    </row>
    <row r="1127" spans="3:12" s="426" customFormat="1" x14ac:dyDescent="0.25">
      <c r="C1127" s="106" t="s">
        <v>1899</v>
      </c>
      <c r="D1127" s="504"/>
      <c r="E1127" s="199"/>
      <c r="F1127" s="116">
        <v>1300</v>
      </c>
      <c r="G1127" s="94">
        <f t="shared" si="115"/>
        <v>0</v>
      </c>
      <c r="H1127" s="495" t="s">
        <v>703</v>
      </c>
      <c r="I1127" s="95" t="s">
        <v>268</v>
      </c>
      <c r="J1127" s="95" t="str">
        <f>VLOOKUP(I1127,[2]Presupuesto!$B$11:$C$566,2,0)</f>
        <v>OTROS ALQUILERES</v>
      </c>
      <c r="K1127" s="95" t="s">
        <v>63</v>
      </c>
      <c r="L1127" s="95" t="s">
        <v>727</v>
      </c>
    </row>
    <row r="1128" spans="3:12" s="426" customFormat="1" ht="15.75" thickBot="1" x14ac:dyDescent="0.3">
      <c r="C1128" s="203" t="s">
        <v>1275</v>
      </c>
      <c r="D1128" s="204">
        <v>0</v>
      </c>
      <c r="E1128" s="308">
        <v>0</v>
      </c>
      <c r="F1128" s="101">
        <f>HLOOKUP(C1128,$AH$2:$BU$3,2,0)</f>
        <v>1150</v>
      </c>
      <c r="G1128" s="102">
        <f>D1128*E1128*F1128</f>
        <v>0</v>
      </c>
      <c r="H1128" s="501"/>
      <c r="I1128" s="309" t="s">
        <v>335</v>
      </c>
      <c r="J1128" s="103" t="str">
        <f>VLOOKUP(I1128,Presupuesto!$B$11:$C$566,2,0)</f>
        <v>VIATICOS (26200-00)</v>
      </c>
      <c r="K1128" s="310" t="str">
        <f t="shared" ref="K1128" si="116">$K$389</f>
        <v>Gestión del Conocimiento</v>
      </c>
      <c r="L1128" s="95" t="s">
        <v>727</v>
      </c>
    </row>
    <row r="1130" spans="3:12" s="426" customFormat="1" x14ac:dyDescent="0.25">
      <c r="H1130" s="497"/>
    </row>
    <row r="1131" spans="3:12" s="426" customFormat="1" ht="15.75" thickBot="1" x14ac:dyDescent="0.3">
      <c r="H1131" s="497"/>
    </row>
    <row r="1132" spans="3:12" s="426" customFormat="1" ht="15.75" thickBot="1" x14ac:dyDescent="0.3">
      <c r="C1132" s="29" t="s">
        <v>1308</v>
      </c>
      <c r="D1132" s="30">
        <f>SUM(G1139:G1156)</f>
        <v>1956</v>
      </c>
      <c r="E1132" s="91"/>
      <c r="F1132" s="91"/>
      <c r="G1132" s="91"/>
      <c r="H1132" s="499"/>
      <c r="I1132" s="75"/>
      <c r="J1132" s="75"/>
      <c r="K1132" s="109"/>
    </row>
    <row r="1133" spans="3:12" s="426" customFormat="1" x14ac:dyDescent="0.25">
      <c r="C1133" s="69"/>
      <c r="D1133" s="31"/>
      <c r="E1133" s="91"/>
      <c r="F1133" s="91"/>
      <c r="G1133" s="91"/>
      <c r="H1133" s="499"/>
      <c r="I1133" s="75"/>
      <c r="J1133" s="75"/>
      <c r="K1133" s="109"/>
    </row>
    <row r="1134" spans="3:12" s="426" customFormat="1" x14ac:dyDescent="0.25">
      <c r="C1134" s="69"/>
      <c r="D1134" s="31"/>
      <c r="E1134" s="91"/>
      <c r="F1134" s="91"/>
      <c r="G1134" s="91"/>
      <c r="H1134" s="499"/>
      <c r="I1134" s="75"/>
      <c r="J1134" s="75"/>
      <c r="K1134" s="109"/>
    </row>
    <row r="1135" spans="3:12" s="426" customFormat="1" ht="15.75" x14ac:dyDescent="0.25">
      <c r="C1135" s="190" t="s">
        <v>1309</v>
      </c>
      <c r="D1135" s="341" t="s">
        <v>1812</v>
      </c>
      <c r="E1135" s="91"/>
      <c r="F1135" s="91"/>
      <c r="G1135" s="91"/>
      <c r="H1135" s="499"/>
      <c r="I1135" s="75"/>
      <c r="J1135" s="75"/>
      <c r="K1135" s="109"/>
    </row>
    <row r="1136" spans="3:12" s="426" customFormat="1" ht="18.75" x14ac:dyDescent="0.25">
      <c r="C1136" s="197" t="str">
        <f>IFERROR(VLOOKUP(D1135,'1. Desarrollo e Innov. Curricu.'!$F:$G,2,FALSE),IFERROR(VLOOKUP(D1135,'2. Investigación Científica'!$F:$G,2,FALSE),IFERROR(VLOOKUP(D1135,'3. Vinculación Univ. Sociedad'!$F:$G,2,FALSE),IFERROR(VLOOKUP(D1135,'4. Docencia y Profesorado Univ.'!$F:$G,2,FALSE),IFERROR(VLOOKUP(D1135,'5. Estudiantes y Graduados'!$F:$G,2,FALSE),IFERROR(VLOOKUP(D1135,'11. Gestion Administrativa'!$F:$G,2,FALSE),IFERROR(VLOOKUP(D1135,'13. Gestión Académica'!$F:$G,2,FALSE),IFERROR(VLOOKUP(D1135,'9. Asegura. de la Calid. y M'!$F:$G,2,FALSE),IFERROR(VLOOKUP(D1135,'6. Gestión del Conocimiento'!$F:$G,2,FALSE),IFERROR(VLOOKUP(D1135,'15. Gobernabilidad y Proceso...'!$F:$G,2,FALSE),IFERROR(VLOOKUP(D1135,'12. Gestión del Talento Humano'!$F:$G,2,FALSE),IFERROR(VLOOKUP(D1135,'14. Internacional... de la E.S.'!$F:$G,2,FALSE),IFERROR(VLOOKUP(D1135,'10. Posgrado'!$F:$G,2,FALSE),IFERROR(VLOOKUP(D1135,'17. Gestión TIC'!$F:$G,2,FALSE),IFERROR(VLOOKUP(D1135,'16. Desa. del Sistema Educ.Sup.'!$F:$G,2,FALSE),IFERROR(VLOOKUP(D1135,'8. Cultura de Inno. Insti...'!$F:$G,2,FALSE),VLOOKUP(D1135,'7. Lo Esencial de la Reforma U.'!$F:$G,2,0)))))))))))))))))</f>
        <v>Desarrollo de las conferencias en temas de las ciencias scciales. (Ciudad Universitaria)</v>
      </c>
      <c r="D1136" s="31"/>
      <c r="E1136" s="91"/>
      <c r="F1136" s="91"/>
      <c r="G1136" s="91"/>
      <c r="H1136" s="499"/>
      <c r="I1136" s="75"/>
      <c r="J1136" s="75"/>
      <c r="K1136" s="109"/>
    </row>
    <row r="1137" spans="3:12" s="426" customFormat="1" ht="15.75" thickBot="1" x14ac:dyDescent="0.3">
      <c r="C1137" s="69"/>
      <c r="D1137" s="31"/>
      <c r="E1137" s="91"/>
      <c r="F1137" s="91"/>
      <c r="G1137" s="91"/>
      <c r="H1137" s="499"/>
      <c r="I1137" s="75"/>
      <c r="J1137" s="75"/>
      <c r="K1137" s="109"/>
    </row>
    <row r="1138" spans="3:12" s="426" customFormat="1" ht="30.75" thickBot="1" x14ac:dyDescent="0.3">
      <c r="C1138" s="122" t="s">
        <v>1310</v>
      </c>
      <c r="D1138" s="125" t="s">
        <v>1311</v>
      </c>
      <c r="E1138" s="124" t="s">
        <v>99</v>
      </c>
      <c r="F1138" s="124" t="s">
        <v>1312</v>
      </c>
      <c r="G1138" s="123" t="s">
        <v>1313</v>
      </c>
      <c r="H1138" s="129" t="s">
        <v>1314</v>
      </c>
      <c r="I1138" s="124" t="s">
        <v>1315</v>
      </c>
      <c r="J1138" s="124" t="s">
        <v>711</v>
      </c>
      <c r="K1138" s="124" t="s">
        <v>1316</v>
      </c>
      <c r="L1138" s="124" t="s">
        <v>1317</v>
      </c>
    </row>
    <row r="1139" spans="3:12" s="426" customFormat="1" ht="45" x14ac:dyDescent="0.25">
      <c r="C1139" s="492" t="s">
        <v>1890</v>
      </c>
      <c r="D1139" s="503"/>
      <c r="E1139" s="305">
        <v>50</v>
      </c>
      <c r="F1139" s="112">
        <v>25</v>
      </c>
      <c r="G1139" s="306">
        <f t="shared" ref="G1139:G1155" si="117">E1139*F1139</f>
        <v>1250</v>
      </c>
      <c r="H1139" s="495" t="s">
        <v>712</v>
      </c>
      <c r="I1139" s="113" t="s">
        <v>361</v>
      </c>
      <c r="J1139" s="113" t="str">
        <f>VLOOKUP(I1139,[2]Presupuesto!$B$11:$C$566,2,0)</f>
        <v>ALIMENTOS B EBIDAS PARA PERSONAS</v>
      </c>
      <c r="K1139" s="307" t="s">
        <v>63</v>
      </c>
      <c r="L1139" s="113" t="s">
        <v>728</v>
      </c>
    </row>
    <row r="1140" spans="3:12" s="426" customFormat="1" ht="45" x14ac:dyDescent="0.25">
      <c r="C1140" s="493" t="s">
        <v>1891</v>
      </c>
      <c r="D1140" s="504"/>
      <c r="E1140" s="189">
        <v>1</v>
      </c>
      <c r="F1140" s="97">
        <v>45</v>
      </c>
      <c r="G1140" s="94">
        <f t="shared" si="117"/>
        <v>45</v>
      </c>
      <c r="H1140" s="495" t="s">
        <v>712</v>
      </c>
      <c r="I1140" s="95" t="s">
        <v>454</v>
      </c>
      <c r="J1140" s="95" t="str">
        <f>VLOOKUP(I1140,[2]Presupuesto!$B$11:$C$566,2,0)</f>
        <v>UTENCILIOS DE COCINA Y COMEDOR</v>
      </c>
      <c r="K1140" s="95" t="s">
        <v>63</v>
      </c>
      <c r="L1140" s="95" t="s">
        <v>728</v>
      </c>
    </row>
    <row r="1141" spans="3:12" s="426" customFormat="1" ht="45" x14ac:dyDescent="0.25">
      <c r="C1141" s="493" t="s">
        <v>1892</v>
      </c>
      <c r="D1141" s="504"/>
      <c r="E1141" s="189">
        <v>2</v>
      </c>
      <c r="F1141" s="97">
        <v>1</v>
      </c>
      <c r="G1141" s="94">
        <f t="shared" si="117"/>
        <v>2</v>
      </c>
      <c r="H1141" s="495" t="s">
        <v>712</v>
      </c>
      <c r="I1141" s="95" t="s">
        <v>420</v>
      </c>
      <c r="J1141" s="95" t="str">
        <f>VLOOKUP(I1141,[2]Presupuesto!$B$11:$C$566,2,0)</f>
        <v>PRODUCTOS DE MATERIAL PLASTICO.</v>
      </c>
      <c r="K1141" s="95" t="s">
        <v>63</v>
      </c>
      <c r="L1141" s="95" t="s">
        <v>728</v>
      </c>
    </row>
    <row r="1142" spans="3:12" s="426" customFormat="1" ht="45" x14ac:dyDescent="0.25">
      <c r="C1142" s="493" t="s">
        <v>2006</v>
      </c>
      <c r="D1142" s="504"/>
      <c r="E1142" s="189">
        <v>1</v>
      </c>
      <c r="F1142" s="97">
        <f>(50*2.11)+(15*35)</f>
        <v>630.5</v>
      </c>
      <c r="G1142" s="94">
        <f t="shared" si="117"/>
        <v>630.5</v>
      </c>
      <c r="H1142" s="495" t="s">
        <v>712</v>
      </c>
      <c r="I1142" s="95" t="s">
        <v>382</v>
      </c>
      <c r="J1142" s="95" t="str">
        <f>VLOOKUP(I1142,[2]Presupuesto!$B$11:$C$566,2,0)</f>
        <v>PRODUCTOS DE ARTES GRAFICAS</v>
      </c>
      <c r="K1142" s="95" t="s">
        <v>63</v>
      </c>
      <c r="L1142" s="95" t="s">
        <v>728</v>
      </c>
    </row>
    <row r="1143" spans="3:12" s="426" customFormat="1" ht="45" x14ac:dyDescent="0.25">
      <c r="C1143" s="493" t="s">
        <v>1894</v>
      </c>
      <c r="D1143" s="504"/>
      <c r="E1143" s="189">
        <v>3</v>
      </c>
      <c r="F1143" s="97">
        <v>4.5</v>
      </c>
      <c r="G1143" s="94">
        <f t="shared" si="117"/>
        <v>13.5</v>
      </c>
      <c r="H1143" s="495" t="s">
        <v>712</v>
      </c>
      <c r="I1143" s="95" t="s">
        <v>307</v>
      </c>
      <c r="J1143" s="95" t="str">
        <f>VLOOKUP(I1143,[2]Presupuesto!$B$11:$C$566,2,0)</f>
        <v>SERVICIOS DE IMPRENTA PUBLIC.Y REPRODUCCION</v>
      </c>
      <c r="K1143" s="95" t="s">
        <v>63</v>
      </c>
      <c r="L1143" s="95" t="s">
        <v>728</v>
      </c>
    </row>
    <row r="1144" spans="3:12" s="426" customFormat="1" ht="45" x14ac:dyDescent="0.25">
      <c r="C1144" s="493" t="s">
        <v>1895</v>
      </c>
      <c r="D1144" s="504"/>
      <c r="E1144" s="189">
        <v>5</v>
      </c>
      <c r="F1144" s="97">
        <v>3</v>
      </c>
      <c r="G1144" s="94">
        <f t="shared" si="117"/>
        <v>15</v>
      </c>
      <c r="H1144" s="495" t="s">
        <v>712</v>
      </c>
      <c r="I1144" s="95" t="s">
        <v>384</v>
      </c>
      <c r="J1144" s="95" t="str">
        <f>VLOOKUP(I1144,[2]Presupuesto!$B$11:$C$566,2,0)</f>
        <v>PRODUCTOS PAPEL Y CARTON</v>
      </c>
      <c r="K1144" s="95" t="s">
        <v>63</v>
      </c>
      <c r="L1144" s="95" t="s">
        <v>728</v>
      </c>
    </row>
    <row r="1145" spans="3:12" s="426" customFormat="1" ht="30" x14ac:dyDescent="0.25">
      <c r="C1145" s="493" t="s">
        <v>1896</v>
      </c>
      <c r="D1145" s="504"/>
      <c r="E1145" s="189">
        <v>0</v>
      </c>
      <c r="F1145" s="97">
        <v>3</v>
      </c>
      <c r="G1145" s="94">
        <f t="shared" si="117"/>
        <v>0</v>
      </c>
      <c r="H1145" s="495" t="s">
        <v>703</v>
      </c>
      <c r="I1145" s="95" t="s">
        <v>451</v>
      </c>
      <c r="J1145" s="95" t="str">
        <f>VLOOKUP(I1145,[2]Presupuesto!$B$11:$C$566,2,0)</f>
        <v>UTILES DE ESCRITORIO, OFICINA Y ENSE¥ANZA</v>
      </c>
      <c r="K1145" s="95" t="s">
        <v>63</v>
      </c>
      <c r="L1145" s="95" t="s">
        <v>728</v>
      </c>
    </row>
    <row r="1146" spans="3:12" s="426" customFormat="1" x14ac:dyDescent="0.25">
      <c r="C1146" s="493" t="s">
        <v>1897</v>
      </c>
      <c r="D1146" s="504"/>
      <c r="E1146" s="189">
        <v>0</v>
      </c>
      <c r="F1146" s="97">
        <v>6.7</v>
      </c>
      <c r="G1146" s="94">
        <f t="shared" si="117"/>
        <v>0</v>
      </c>
      <c r="H1146" s="495" t="s">
        <v>703</v>
      </c>
      <c r="I1146" s="95" t="s">
        <v>458</v>
      </c>
      <c r="J1146" s="95" t="str">
        <f>VLOOKUP(I1146,[2]Presupuesto!$B$11:$C$566,2,0)</f>
        <v>OTROS RESPUESTOS Y ACCESORIOS MENORES</v>
      </c>
      <c r="K1146" s="95" t="s">
        <v>63</v>
      </c>
      <c r="L1146" s="95" t="s">
        <v>728</v>
      </c>
    </row>
    <row r="1147" spans="3:12" s="426" customFormat="1" x14ac:dyDescent="0.25">
      <c r="C1147" s="493" t="s">
        <v>1898</v>
      </c>
      <c r="D1147" s="504"/>
      <c r="E1147" s="189">
        <v>0</v>
      </c>
      <c r="F1147" s="97">
        <v>3</v>
      </c>
      <c r="G1147" s="94">
        <f t="shared" si="117"/>
        <v>0</v>
      </c>
      <c r="H1147" s="495" t="s">
        <v>703</v>
      </c>
      <c r="I1147" s="95" t="s">
        <v>380</v>
      </c>
      <c r="J1147" s="95" t="str">
        <f>VLOOKUP(I1147,[2]Presupuesto!$B$11:$C$566,2,0)</f>
        <v>PAPEL DE ESCRITORIO</v>
      </c>
      <c r="K1147" s="95" t="s">
        <v>63</v>
      </c>
      <c r="L1147" s="95" t="s">
        <v>728</v>
      </c>
    </row>
    <row r="1148" spans="3:12" s="426" customFormat="1" ht="30" x14ac:dyDescent="0.25">
      <c r="C1148" s="493" t="s">
        <v>1899</v>
      </c>
      <c r="D1148" s="504"/>
      <c r="E1148" s="189">
        <v>0</v>
      </c>
      <c r="F1148" s="97">
        <v>1300</v>
      </c>
      <c r="G1148" s="94">
        <f t="shared" si="117"/>
        <v>0</v>
      </c>
      <c r="H1148" s="495" t="s">
        <v>703</v>
      </c>
      <c r="I1148" s="95" t="s">
        <v>268</v>
      </c>
      <c r="J1148" s="95" t="str">
        <f>VLOOKUP(I1148,[2]Presupuesto!$B$11:$C$566,2,0)</f>
        <v>OTROS ALQUILERES</v>
      </c>
      <c r="K1148" s="95" t="s">
        <v>63</v>
      </c>
      <c r="L1148" s="95" t="s">
        <v>728</v>
      </c>
    </row>
    <row r="1149" spans="3:12" s="426" customFormat="1" x14ac:dyDescent="0.25">
      <c r="C1149" s="96" t="s">
        <v>1974</v>
      </c>
      <c r="D1149" s="504"/>
      <c r="E1149" s="189"/>
      <c r="F1149" s="97">
        <v>1</v>
      </c>
      <c r="G1149" s="94">
        <f t="shared" si="117"/>
        <v>0</v>
      </c>
      <c r="H1149" s="495" t="s">
        <v>703</v>
      </c>
      <c r="I1149" s="95" t="s">
        <v>420</v>
      </c>
      <c r="J1149" s="95" t="str">
        <f>VLOOKUP(I1149,[2]Presupuesto!$B$11:$C$566,2,0)</f>
        <v>PRODUCTOS DE MATERIAL PLASTICO.</v>
      </c>
      <c r="K1149" s="95" t="s">
        <v>63</v>
      </c>
      <c r="L1149" s="95" t="s">
        <v>728</v>
      </c>
    </row>
    <row r="1150" spans="3:12" s="426" customFormat="1" x14ac:dyDescent="0.25">
      <c r="C1150" s="96" t="s">
        <v>1973</v>
      </c>
      <c r="D1150" s="504"/>
      <c r="E1150" s="147"/>
      <c r="F1150" s="115">
        <v>2.2000000000000002</v>
      </c>
      <c r="G1150" s="94">
        <f t="shared" si="117"/>
        <v>0</v>
      </c>
      <c r="H1150" s="495" t="s">
        <v>703</v>
      </c>
      <c r="I1150" s="300" t="s">
        <v>382</v>
      </c>
      <c r="J1150" s="95" t="str">
        <f>VLOOKUP(I1150,[2]Presupuesto!$B$11:$C$566,2,0)</f>
        <v>PRODUCTOS DE ARTES GRAFICAS</v>
      </c>
      <c r="K1150" s="95" t="s">
        <v>63</v>
      </c>
      <c r="L1150" s="95" t="s">
        <v>728</v>
      </c>
    </row>
    <row r="1151" spans="3:12" s="426" customFormat="1" x14ac:dyDescent="0.25">
      <c r="C1151" s="96" t="s">
        <v>1894</v>
      </c>
      <c r="D1151" s="504"/>
      <c r="E1151" s="147"/>
      <c r="F1151" s="115">
        <v>4.5</v>
      </c>
      <c r="G1151" s="94">
        <f t="shared" si="117"/>
        <v>0</v>
      </c>
      <c r="H1151" s="495" t="s">
        <v>703</v>
      </c>
      <c r="I1151" s="95" t="s">
        <v>307</v>
      </c>
      <c r="J1151" s="95" t="str">
        <f>VLOOKUP(I1151,[2]Presupuesto!$B$11:$C$566,2,0)</f>
        <v>SERVICIOS DE IMPRENTA PUBLIC.Y REPRODUCCION</v>
      </c>
      <c r="K1151" s="95" t="s">
        <v>63</v>
      </c>
      <c r="L1151" s="95" t="s">
        <v>728</v>
      </c>
    </row>
    <row r="1152" spans="3:12" s="426" customFormat="1" x14ac:dyDescent="0.25">
      <c r="C1152" s="96" t="s">
        <v>1895</v>
      </c>
      <c r="D1152" s="504"/>
      <c r="E1152" s="189"/>
      <c r="F1152" s="97">
        <v>4.5</v>
      </c>
      <c r="G1152" s="94">
        <f t="shared" si="117"/>
        <v>0</v>
      </c>
      <c r="H1152" s="495" t="s">
        <v>703</v>
      </c>
      <c r="I1152" s="95" t="s">
        <v>384</v>
      </c>
      <c r="J1152" s="95" t="str">
        <f>VLOOKUP(I1152,[2]Presupuesto!$B$11:$C$566,2,0)</f>
        <v>PRODUCTOS PAPEL Y CARTON</v>
      </c>
      <c r="K1152" s="95" t="s">
        <v>63</v>
      </c>
      <c r="L1152" s="95" t="s">
        <v>728</v>
      </c>
    </row>
    <row r="1153" spans="3:12" s="426" customFormat="1" x14ac:dyDescent="0.25">
      <c r="C1153" s="96" t="s">
        <v>1937</v>
      </c>
      <c r="D1153" s="504"/>
      <c r="E1153" s="189"/>
      <c r="F1153" s="97">
        <v>3</v>
      </c>
      <c r="G1153" s="94">
        <f t="shared" si="117"/>
        <v>0</v>
      </c>
      <c r="H1153" s="495" t="s">
        <v>703</v>
      </c>
      <c r="I1153" s="95" t="s">
        <v>451</v>
      </c>
      <c r="J1153" s="95" t="str">
        <f>VLOOKUP(I1153,[2]Presupuesto!$B$11:$C$566,2,0)</f>
        <v>UTILES DE ESCRITORIO, OFICINA Y ENSE¥ANZA</v>
      </c>
      <c r="K1153" s="95" t="s">
        <v>63</v>
      </c>
      <c r="L1153" s="95" t="s">
        <v>728</v>
      </c>
    </row>
    <row r="1154" spans="3:12" s="426" customFormat="1" x14ac:dyDescent="0.25">
      <c r="C1154" s="96" t="s">
        <v>1971</v>
      </c>
      <c r="D1154" s="504"/>
      <c r="E1154" s="189"/>
      <c r="F1154" s="97">
        <v>50</v>
      </c>
      <c r="G1154" s="94">
        <f t="shared" si="117"/>
        <v>0</v>
      </c>
      <c r="H1154" s="495" t="s">
        <v>703</v>
      </c>
      <c r="I1154" s="95" t="s">
        <v>307</v>
      </c>
      <c r="J1154" s="95" t="str">
        <f>VLOOKUP(I1154,[2]Presupuesto!$B$11:$C$566,2,0)</f>
        <v>SERVICIOS DE IMPRENTA PUBLIC.Y REPRODUCCION</v>
      </c>
      <c r="K1154" s="95" t="s">
        <v>63</v>
      </c>
      <c r="L1154" s="95" t="s">
        <v>728</v>
      </c>
    </row>
    <row r="1155" spans="3:12" s="426" customFormat="1" x14ac:dyDescent="0.25">
      <c r="C1155" s="106" t="s">
        <v>1899</v>
      </c>
      <c r="D1155" s="504"/>
      <c r="E1155" s="199"/>
      <c r="F1155" s="116">
        <v>1300</v>
      </c>
      <c r="G1155" s="94">
        <f t="shared" si="117"/>
        <v>0</v>
      </c>
      <c r="H1155" s="495" t="s">
        <v>703</v>
      </c>
      <c r="I1155" s="95" t="s">
        <v>268</v>
      </c>
      <c r="J1155" s="95" t="str">
        <f>VLOOKUP(I1155,[2]Presupuesto!$B$11:$C$566,2,0)</f>
        <v>OTROS ALQUILERES</v>
      </c>
      <c r="K1155" s="95" t="s">
        <v>63</v>
      </c>
      <c r="L1155" s="95" t="s">
        <v>728</v>
      </c>
    </row>
    <row r="1156" spans="3:12" s="426" customFormat="1" ht="15.75" thickBot="1" x14ac:dyDescent="0.3">
      <c r="C1156" s="203" t="s">
        <v>1275</v>
      </c>
      <c r="D1156" s="204">
        <v>0</v>
      </c>
      <c r="E1156" s="308">
        <v>0</v>
      </c>
      <c r="F1156" s="101">
        <f>HLOOKUP(C1156,$AH$2:$BU$3,2,0)</f>
        <v>1150</v>
      </c>
      <c r="G1156" s="102">
        <f>D1156*E1156*F1156</f>
        <v>0</v>
      </c>
      <c r="H1156" s="501"/>
      <c r="I1156" s="309" t="s">
        <v>335</v>
      </c>
      <c r="J1156" s="103" t="str">
        <f>VLOOKUP(I1156,Presupuesto!$B$11:$C$566,2,0)</f>
        <v>VIATICOS (26200-00)</v>
      </c>
      <c r="K1156" s="310" t="str">
        <f t="shared" ref="K1156" si="118">$K$389</f>
        <v>Gestión del Conocimiento</v>
      </c>
      <c r="L1156" s="95" t="s">
        <v>728</v>
      </c>
    </row>
    <row r="1157" spans="3:12" s="426" customFormat="1" x14ac:dyDescent="0.25">
      <c r="H1157" s="497"/>
    </row>
    <row r="1158" spans="3:12" s="426" customFormat="1" ht="15.75" thickBot="1" x14ac:dyDescent="0.3">
      <c r="H1158" s="497"/>
    </row>
    <row r="1159" spans="3:12" s="426" customFormat="1" ht="15.75" thickBot="1" x14ac:dyDescent="0.3">
      <c r="C1159" s="29" t="s">
        <v>1308</v>
      </c>
      <c r="D1159" s="30">
        <f>SUM(G1166:G1183)</f>
        <v>1956</v>
      </c>
      <c r="E1159" s="91"/>
      <c r="F1159" s="91"/>
      <c r="G1159" s="91"/>
      <c r="H1159" s="499"/>
      <c r="I1159" s="75"/>
      <c r="J1159" s="75"/>
      <c r="K1159" s="109"/>
    </row>
    <row r="1160" spans="3:12" s="426" customFormat="1" x14ac:dyDescent="0.25">
      <c r="C1160" s="69"/>
      <c r="D1160" s="31"/>
      <c r="E1160" s="91"/>
      <c r="F1160" s="91"/>
      <c r="G1160" s="91"/>
      <c r="H1160" s="499"/>
      <c r="I1160" s="75"/>
      <c r="J1160" s="75"/>
      <c r="K1160" s="109"/>
    </row>
    <row r="1161" spans="3:12" s="426" customFormat="1" x14ac:dyDescent="0.25">
      <c r="C1161" s="69"/>
      <c r="D1161" s="31"/>
      <c r="E1161" s="91"/>
      <c r="F1161" s="91"/>
      <c r="G1161" s="91"/>
      <c r="H1161" s="499"/>
      <c r="I1161" s="75"/>
      <c r="J1161" s="75"/>
      <c r="K1161" s="109"/>
    </row>
    <row r="1162" spans="3:12" s="426" customFormat="1" ht="15.75" x14ac:dyDescent="0.25">
      <c r="C1162" s="190" t="s">
        <v>1309</v>
      </c>
      <c r="D1162" s="341" t="s">
        <v>1812</v>
      </c>
      <c r="E1162" s="91"/>
      <c r="F1162" s="91"/>
      <c r="G1162" s="91"/>
      <c r="H1162" s="499"/>
      <c r="I1162" s="75"/>
      <c r="J1162" s="75"/>
      <c r="K1162" s="109"/>
    </row>
    <row r="1163" spans="3:12" s="426" customFormat="1" ht="18.75" x14ac:dyDescent="0.25">
      <c r="C1163" s="197" t="str">
        <f>IFERROR(VLOOKUP(D1162,'1. Desarrollo e Innov. Curricu.'!$F:$G,2,FALSE),IFERROR(VLOOKUP(D1162,'2. Investigación Científica'!$F:$G,2,FALSE),IFERROR(VLOOKUP(D1162,'3. Vinculación Univ. Sociedad'!$F:$G,2,FALSE),IFERROR(VLOOKUP(D1162,'4. Docencia y Profesorado Univ.'!$F:$G,2,FALSE),IFERROR(VLOOKUP(D1162,'5. Estudiantes y Graduados'!$F:$G,2,FALSE),IFERROR(VLOOKUP(D1162,'11. Gestion Administrativa'!$F:$G,2,FALSE),IFERROR(VLOOKUP(D1162,'13. Gestión Académica'!$F:$G,2,FALSE),IFERROR(VLOOKUP(D1162,'9. Asegura. de la Calid. y M'!$F:$G,2,FALSE),IFERROR(VLOOKUP(D1162,'6. Gestión del Conocimiento'!$F:$G,2,FALSE),IFERROR(VLOOKUP(D1162,'15. Gobernabilidad y Proceso...'!$F:$G,2,FALSE),IFERROR(VLOOKUP(D1162,'12. Gestión del Talento Humano'!$F:$G,2,FALSE),IFERROR(VLOOKUP(D1162,'14. Internacional... de la E.S.'!$F:$G,2,FALSE),IFERROR(VLOOKUP(D1162,'10. Posgrado'!$F:$G,2,FALSE),IFERROR(VLOOKUP(D1162,'17. Gestión TIC'!$F:$G,2,FALSE),IFERROR(VLOOKUP(D1162,'16. Desa. del Sistema Educ.Sup.'!$F:$G,2,FALSE),IFERROR(VLOOKUP(D1162,'8. Cultura de Inno. Insti...'!$F:$G,2,FALSE),VLOOKUP(D1162,'7. Lo Esencial de la Reforma U.'!$F:$G,2,0)))))))))))))))))</f>
        <v>Desarrollo de las conferencias en temas de las ciencias scciales. (Ciudad Universitaria)</v>
      </c>
      <c r="D1163" s="31"/>
      <c r="E1163" s="91"/>
      <c r="F1163" s="91"/>
      <c r="G1163" s="91"/>
      <c r="H1163" s="499"/>
      <c r="I1163" s="75"/>
      <c r="J1163" s="75"/>
      <c r="K1163" s="109"/>
    </row>
    <row r="1164" spans="3:12" s="426" customFormat="1" ht="15.75" thickBot="1" x14ac:dyDescent="0.3">
      <c r="C1164" s="69"/>
      <c r="D1164" s="31"/>
      <c r="E1164" s="91"/>
      <c r="F1164" s="91"/>
      <c r="G1164" s="91"/>
      <c r="H1164" s="499"/>
      <c r="I1164" s="75"/>
      <c r="J1164" s="75"/>
      <c r="K1164" s="109"/>
    </row>
    <row r="1165" spans="3:12" s="426" customFormat="1" ht="30.75" thickBot="1" x14ac:dyDescent="0.3">
      <c r="C1165" s="122" t="s">
        <v>1310</v>
      </c>
      <c r="D1165" s="125" t="s">
        <v>1311</v>
      </c>
      <c r="E1165" s="124" t="s">
        <v>99</v>
      </c>
      <c r="F1165" s="124" t="s">
        <v>1312</v>
      </c>
      <c r="G1165" s="123" t="s">
        <v>1313</v>
      </c>
      <c r="H1165" s="129" t="s">
        <v>1314</v>
      </c>
      <c r="I1165" s="124" t="s">
        <v>1315</v>
      </c>
      <c r="J1165" s="124" t="s">
        <v>711</v>
      </c>
      <c r="K1165" s="124" t="s">
        <v>1316</v>
      </c>
      <c r="L1165" s="124" t="s">
        <v>1317</v>
      </c>
    </row>
    <row r="1166" spans="3:12" s="426" customFormat="1" ht="45" x14ac:dyDescent="0.25">
      <c r="C1166" s="492" t="s">
        <v>1890</v>
      </c>
      <c r="D1166" s="503"/>
      <c r="E1166" s="305">
        <v>50</v>
      </c>
      <c r="F1166" s="112">
        <v>25</v>
      </c>
      <c r="G1166" s="306">
        <f t="shared" ref="G1166:G1182" si="119">E1166*F1166</f>
        <v>1250</v>
      </c>
      <c r="H1166" s="495" t="s">
        <v>712</v>
      </c>
      <c r="I1166" s="113" t="s">
        <v>361</v>
      </c>
      <c r="J1166" s="113" t="str">
        <f>VLOOKUP(I1166,[2]Presupuesto!$B$11:$C$566,2,0)</f>
        <v>ALIMENTOS B EBIDAS PARA PERSONAS</v>
      </c>
      <c r="K1166" s="307" t="s">
        <v>63</v>
      </c>
      <c r="L1166" s="113" t="s">
        <v>729</v>
      </c>
    </row>
    <row r="1167" spans="3:12" s="426" customFormat="1" ht="45" x14ac:dyDescent="0.25">
      <c r="C1167" s="493" t="s">
        <v>1891</v>
      </c>
      <c r="D1167" s="504"/>
      <c r="E1167" s="189">
        <v>1</v>
      </c>
      <c r="F1167" s="97">
        <v>45</v>
      </c>
      <c r="G1167" s="94">
        <f t="shared" si="119"/>
        <v>45</v>
      </c>
      <c r="H1167" s="495" t="s">
        <v>712</v>
      </c>
      <c r="I1167" s="95" t="s">
        <v>454</v>
      </c>
      <c r="J1167" s="95" t="str">
        <f>VLOOKUP(I1167,[2]Presupuesto!$B$11:$C$566,2,0)</f>
        <v>UTENCILIOS DE COCINA Y COMEDOR</v>
      </c>
      <c r="K1167" s="95" t="s">
        <v>63</v>
      </c>
      <c r="L1167" s="95" t="s">
        <v>729</v>
      </c>
    </row>
    <row r="1168" spans="3:12" s="426" customFormat="1" ht="45" x14ac:dyDescent="0.25">
      <c r="C1168" s="493" t="s">
        <v>1892</v>
      </c>
      <c r="D1168" s="504"/>
      <c r="E1168" s="189">
        <v>2</v>
      </c>
      <c r="F1168" s="97">
        <v>1</v>
      </c>
      <c r="G1168" s="94">
        <f t="shared" si="119"/>
        <v>2</v>
      </c>
      <c r="H1168" s="495" t="s">
        <v>712</v>
      </c>
      <c r="I1168" s="95" t="s">
        <v>420</v>
      </c>
      <c r="J1168" s="95" t="str">
        <f>VLOOKUP(I1168,[2]Presupuesto!$B$11:$C$566,2,0)</f>
        <v>PRODUCTOS DE MATERIAL PLASTICO.</v>
      </c>
      <c r="K1168" s="95" t="s">
        <v>63</v>
      </c>
      <c r="L1168" s="95" t="s">
        <v>729</v>
      </c>
    </row>
    <row r="1169" spans="3:12" s="426" customFormat="1" ht="45" x14ac:dyDescent="0.25">
      <c r="C1169" s="493" t="s">
        <v>2006</v>
      </c>
      <c r="D1169" s="504"/>
      <c r="E1169" s="189">
        <v>1</v>
      </c>
      <c r="F1169" s="97">
        <f>(50*2.11)+(15*35)</f>
        <v>630.5</v>
      </c>
      <c r="G1169" s="94">
        <f t="shared" si="119"/>
        <v>630.5</v>
      </c>
      <c r="H1169" s="495" t="s">
        <v>712</v>
      </c>
      <c r="I1169" s="95" t="s">
        <v>382</v>
      </c>
      <c r="J1169" s="95" t="str">
        <f>VLOOKUP(I1169,[2]Presupuesto!$B$11:$C$566,2,0)</f>
        <v>PRODUCTOS DE ARTES GRAFICAS</v>
      </c>
      <c r="K1169" s="95" t="s">
        <v>63</v>
      </c>
      <c r="L1169" s="95" t="s">
        <v>729</v>
      </c>
    </row>
    <row r="1170" spans="3:12" s="426" customFormat="1" ht="45" x14ac:dyDescent="0.25">
      <c r="C1170" s="493" t="s">
        <v>1894</v>
      </c>
      <c r="D1170" s="504"/>
      <c r="E1170" s="189">
        <v>3</v>
      </c>
      <c r="F1170" s="97">
        <v>4.5</v>
      </c>
      <c r="G1170" s="94">
        <f t="shared" si="119"/>
        <v>13.5</v>
      </c>
      <c r="H1170" s="495" t="s">
        <v>712</v>
      </c>
      <c r="I1170" s="95" t="s">
        <v>307</v>
      </c>
      <c r="J1170" s="95" t="str">
        <f>VLOOKUP(I1170,[2]Presupuesto!$B$11:$C$566,2,0)</f>
        <v>SERVICIOS DE IMPRENTA PUBLIC.Y REPRODUCCION</v>
      </c>
      <c r="K1170" s="95" t="s">
        <v>63</v>
      </c>
      <c r="L1170" s="95" t="s">
        <v>729</v>
      </c>
    </row>
    <row r="1171" spans="3:12" s="426" customFormat="1" ht="45" x14ac:dyDescent="0.25">
      <c r="C1171" s="493" t="s">
        <v>1895</v>
      </c>
      <c r="D1171" s="504"/>
      <c r="E1171" s="189">
        <v>5</v>
      </c>
      <c r="F1171" s="97">
        <v>3</v>
      </c>
      <c r="G1171" s="94">
        <f t="shared" si="119"/>
        <v>15</v>
      </c>
      <c r="H1171" s="495" t="s">
        <v>712</v>
      </c>
      <c r="I1171" s="95" t="s">
        <v>384</v>
      </c>
      <c r="J1171" s="95" t="str">
        <f>VLOOKUP(I1171,[2]Presupuesto!$B$11:$C$566,2,0)</f>
        <v>PRODUCTOS PAPEL Y CARTON</v>
      </c>
      <c r="K1171" s="95" t="s">
        <v>63</v>
      </c>
      <c r="L1171" s="95" t="s">
        <v>729</v>
      </c>
    </row>
    <row r="1172" spans="3:12" s="426" customFormat="1" ht="30" x14ac:dyDescent="0.25">
      <c r="C1172" s="493" t="s">
        <v>1896</v>
      </c>
      <c r="D1172" s="504"/>
      <c r="E1172" s="189">
        <v>0</v>
      </c>
      <c r="F1172" s="97">
        <v>3</v>
      </c>
      <c r="G1172" s="94">
        <f t="shared" si="119"/>
        <v>0</v>
      </c>
      <c r="H1172" s="495" t="s">
        <v>703</v>
      </c>
      <c r="I1172" s="95" t="s">
        <v>450</v>
      </c>
      <c r="J1172" s="95" t="str">
        <f>VLOOKUP(I1172,[2]Presupuesto!$B$11:$C$566,2,0)</f>
        <v>UTILES DE ESCRITORIO, OFICINA Y ENZE¥ANZA</v>
      </c>
      <c r="K1172" s="95" t="s">
        <v>63</v>
      </c>
      <c r="L1172" s="95" t="s">
        <v>729</v>
      </c>
    </row>
    <row r="1173" spans="3:12" s="426" customFormat="1" x14ac:dyDescent="0.25">
      <c r="C1173" s="493" t="s">
        <v>1897</v>
      </c>
      <c r="D1173" s="504"/>
      <c r="E1173" s="189">
        <v>0</v>
      </c>
      <c r="F1173" s="97">
        <v>6.7</v>
      </c>
      <c r="G1173" s="94">
        <f t="shared" si="119"/>
        <v>0</v>
      </c>
      <c r="H1173" s="495" t="s">
        <v>703</v>
      </c>
      <c r="I1173" s="95" t="s">
        <v>458</v>
      </c>
      <c r="J1173" s="95" t="str">
        <f>VLOOKUP(I1173,[2]Presupuesto!$B$11:$C$566,2,0)</f>
        <v>OTROS RESPUESTOS Y ACCESORIOS MENORES</v>
      </c>
      <c r="K1173" s="95" t="s">
        <v>63</v>
      </c>
      <c r="L1173" s="95" t="s">
        <v>729</v>
      </c>
    </row>
    <row r="1174" spans="3:12" s="426" customFormat="1" x14ac:dyDescent="0.25">
      <c r="C1174" s="493" t="s">
        <v>1898</v>
      </c>
      <c r="D1174" s="504"/>
      <c r="E1174" s="189">
        <v>0</v>
      </c>
      <c r="F1174" s="97">
        <v>3</v>
      </c>
      <c r="G1174" s="94">
        <f t="shared" si="119"/>
        <v>0</v>
      </c>
      <c r="H1174" s="495" t="s">
        <v>703</v>
      </c>
      <c r="I1174" s="95" t="s">
        <v>380</v>
      </c>
      <c r="J1174" s="95" t="str">
        <f>VLOOKUP(I1174,[2]Presupuesto!$B$11:$C$566,2,0)</f>
        <v>PAPEL DE ESCRITORIO</v>
      </c>
      <c r="K1174" s="95" t="s">
        <v>63</v>
      </c>
      <c r="L1174" s="95" t="s">
        <v>729</v>
      </c>
    </row>
    <row r="1175" spans="3:12" s="426" customFormat="1" ht="30" x14ac:dyDescent="0.25">
      <c r="C1175" s="493" t="s">
        <v>1899</v>
      </c>
      <c r="D1175" s="504"/>
      <c r="E1175" s="189">
        <v>0</v>
      </c>
      <c r="F1175" s="97">
        <v>1300</v>
      </c>
      <c r="G1175" s="94">
        <f t="shared" si="119"/>
        <v>0</v>
      </c>
      <c r="H1175" s="495" t="s">
        <v>703</v>
      </c>
      <c r="I1175" s="95" t="s">
        <v>268</v>
      </c>
      <c r="J1175" s="95" t="str">
        <f>VLOOKUP(I1175,[2]Presupuesto!$B$11:$C$566,2,0)</f>
        <v>OTROS ALQUILERES</v>
      </c>
      <c r="K1175" s="95" t="s">
        <v>63</v>
      </c>
      <c r="L1175" s="95" t="s">
        <v>729</v>
      </c>
    </row>
    <row r="1176" spans="3:12" s="426" customFormat="1" x14ac:dyDescent="0.25">
      <c r="C1176" s="96" t="s">
        <v>1974</v>
      </c>
      <c r="D1176" s="504"/>
      <c r="E1176" s="189"/>
      <c r="F1176" s="97">
        <v>1</v>
      </c>
      <c r="G1176" s="94">
        <f t="shared" si="119"/>
        <v>0</v>
      </c>
      <c r="H1176" s="495" t="s">
        <v>703</v>
      </c>
      <c r="I1176" s="95" t="s">
        <v>420</v>
      </c>
      <c r="J1176" s="95" t="str">
        <f>VLOOKUP(I1176,[2]Presupuesto!$B$11:$C$566,2,0)</f>
        <v>PRODUCTOS DE MATERIAL PLASTICO.</v>
      </c>
      <c r="K1176" s="95" t="s">
        <v>63</v>
      </c>
      <c r="L1176" s="95" t="s">
        <v>729</v>
      </c>
    </row>
    <row r="1177" spans="3:12" s="426" customFormat="1" x14ac:dyDescent="0.25">
      <c r="C1177" s="96" t="s">
        <v>1973</v>
      </c>
      <c r="D1177" s="504"/>
      <c r="E1177" s="147"/>
      <c r="F1177" s="115">
        <v>2.2000000000000002</v>
      </c>
      <c r="G1177" s="94">
        <f t="shared" si="119"/>
        <v>0</v>
      </c>
      <c r="H1177" s="495" t="s">
        <v>703</v>
      </c>
      <c r="I1177" s="300" t="s">
        <v>382</v>
      </c>
      <c r="J1177" s="95" t="str">
        <f>VLOOKUP(I1177,[2]Presupuesto!$B$11:$C$566,2,0)</f>
        <v>PRODUCTOS DE ARTES GRAFICAS</v>
      </c>
      <c r="K1177" s="95" t="s">
        <v>63</v>
      </c>
      <c r="L1177" s="95" t="s">
        <v>729</v>
      </c>
    </row>
    <row r="1178" spans="3:12" s="426" customFormat="1" x14ac:dyDescent="0.25">
      <c r="C1178" s="96" t="s">
        <v>1894</v>
      </c>
      <c r="D1178" s="504"/>
      <c r="E1178" s="147"/>
      <c r="F1178" s="115">
        <v>4.5</v>
      </c>
      <c r="G1178" s="94">
        <f t="shared" si="119"/>
        <v>0</v>
      </c>
      <c r="H1178" s="495" t="s">
        <v>703</v>
      </c>
      <c r="I1178" s="95" t="s">
        <v>307</v>
      </c>
      <c r="J1178" s="95" t="str">
        <f>VLOOKUP(I1178,[2]Presupuesto!$B$11:$C$566,2,0)</f>
        <v>SERVICIOS DE IMPRENTA PUBLIC.Y REPRODUCCION</v>
      </c>
      <c r="K1178" s="95" t="s">
        <v>63</v>
      </c>
      <c r="L1178" s="95" t="s">
        <v>729</v>
      </c>
    </row>
    <row r="1179" spans="3:12" s="426" customFormat="1" x14ac:dyDescent="0.25">
      <c r="C1179" s="96" t="s">
        <v>1895</v>
      </c>
      <c r="D1179" s="504"/>
      <c r="E1179" s="189"/>
      <c r="F1179" s="97">
        <v>4.5</v>
      </c>
      <c r="G1179" s="94">
        <f t="shared" si="119"/>
        <v>0</v>
      </c>
      <c r="H1179" s="495" t="s">
        <v>703</v>
      </c>
      <c r="I1179" s="95" t="s">
        <v>384</v>
      </c>
      <c r="J1179" s="95" t="str">
        <f>VLOOKUP(I1179,[2]Presupuesto!$B$11:$C$566,2,0)</f>
        <v>PRODUCTOS PAPEL Y CARTON</v>
      </c>
      <c r="K1179" s="95" t="s">
        <v>63</v>
      </c>
      <c r="L1179" s="95" t="s">
        <v>729</v>
      </c>
    </row>
    <row r="1180" spans="3:12" s="426" customFormat="1" x14ac:dyDescent="0.25">
      <c r="C1180" s="96" t="s">
        <v>1937</v>
      </c>
      <c r="D1180" s="504"/>
      <c r="E1180" s="189"/>
      <c r="F1180" s="97">
        <v>3</v>
      </c>
      <c r="G1180" s="94">
        <f t="shared" si="119"/>
        <v>0</v>
      </c>
      <c r="H1180" s="495" t="s">
        <v>703</v>
      </c>
      <c r="I1180" s="95" t="s">
        <v>451</v>
      </c>
      <c r="J1180" s="95" t="str">
        <f>VLOOKUP(I1180,[2]Presupuesto!$B$11:$C$566,2,0)</f>
        <v>UTILES DE ESCRITORIO, OFICINA Y ENSE¥ANZA</v>
      </c>
      <c r="K1180" s="95" t="s">
        <v>63</v>
      </c>
      <c r="L1180" s="95" t="s">
        <v>729</v>
      </c>
    </row>
    <row r="1181" spans="3:12" s="426" customFormat="1" x14ac:dyDescent="0.25">
      <c r="C1181" s="96" t="s">
        <v>1971</v>
      </c>
      <c r="D1181" s="504"/>
      <c r="E1181" s="189"/>
      <c r="F1181" s="97">
        <v>50</v>
      </c>
      <c r="G1181" s="94">
        <f t="shared" si="119"/>
        <v>0</v>
      </c>
      <c r="H1181" s="495" t="s">
        <v>703</v>
      </c>
      <c r="I1181" s="95" t="s">
        <v>307</v>
      </c>
      <c r="J1181" s="95" t="str">
        <f>VLOOKUP(I1181,[2]Presupuesto!$B$11:$C$566,2,0)</f>
        <v>SERVICIOS DE IMPRENTA PUBLIC.Y REPRODUCCION</v>
      </c>
      <c r="K1181" s="95" t="s">
        <v>63</v>
      </c>
      <c r="L1181" s="95" t="s">
        <v>729</v>
      </c>
    </row>
    <row r="1182" spans="3:12" s="426" customFormat="1" x14ac:dyDescent="0.25">
      <c r="C1182" s="106" t="s">
        <v>1899</v>
      </c>
      <c r="D1182" s="504"/>
      <c r="E1182" s="199"/>
      <c r="F1182" s="116">
        <v>1300</v>
      </c>
      <c r="G1182" s="94">
        <f t="shared" si="119"/>
        <v>0</v>
      </c>
      <c r="H1182" s="495" t="s">
        <v>703</v>
      </c>
      <c r="I1182" s="95" t="s">
        <v>268</v>
      </c>
      <c r="J1182" s="95" t="str">
        <f>VLOOKUP(I1182,[2]Presupuesto!$B$11:$C$566,2,0)</f>
        <v>OTROS ALQUILERES</v>
      </c>
      <c r="K1182" s="95" t="s">
        <v>63</v>
      </c>
      <c r="L1182" s="95" t="s">
        <v>729</v>
      </c>
    </row>
    <row r="1183" spans="3:12" s="426" customFormat="1" ht="15.75" thickBot="1" x14ac:dyDescent="0.3">
      <c r="C1183" s="203" t="s">
        <v>1275</v>
      </c>
      <c r="D1183" s="204">
        <v>0</v>
      </c>
      <c r="E1183" s="308">
        <v>0</v>
      </c>
      <c r="F1183" s="101">
        <f>HLOOKUP(C1183,$AH$2:$BU$3,2,0)</f>
        <v>1150</v>
      </c>
      <c r="G1183" s="102">
        <f>D1183*E1183*F1183</f>
        <v>0</v>
      </c>
      <c r="H1183" s="501"/>
      <c r="I1183" s="309" t="s">
        <v>335</v>
      </c>
      <c r="J1183" s="103" t="str">
        <f>VLOOKUP(I1183,Presupuesto!$B$11:$C$566,2,0)</f>
        <v>VIATICOS (26200-00)</v>
      </c>
      <c r="K1183" s="310" t="str">
        <f t="shared" ref="K1183" si="120">$K$389</f>
        <v>Gestión del Conocimiento</v>
      </c>
      <c r="L1183" s="95" t="s">
        <v>729</v>
      </c>
    </row>
    <row r="1184" spans="3:12" s="426" customFormat="1" x14ac:dyDescent="0.25">
      <c r="H1184" s="497"/>
    </row>
    <row r="1186" spans="3:12" s="426" customFormat="1" x14ac:dyDescent="0.25">
      <c r="H1186" s="497"/>
    </row>
    <row r="1187" spans="3:12" s="426" customFormat="1" ht="15.75" thickBot="1" x14ac:dyDescent="0.3">
      <c r="H1187" s="497"/>
    </row>
    <row r="1188" spans="3:12" s="426" customFormat="1" ht="15.75" thickBot="1" x14ac:dyDescent="0.3">
      <c r="C1188" s="29" t="s">
        <v>1308</v>
      </c>
      <c r="D1188" s="30">
        <f>SUM(G1195:G1212)</f>
        <v>1956</v>
      </c>
      <c r="E1188" s="91"/>
      <c r="F1188" s="91"/>
      <c r="G1188" s="91"/>
      <c r="H1188" s="499"/>
      <c r="I1188" s="75"/>
      <c r="J1188" s="75"/>
      <c r="K1188" s="109"/>
    </row>
    <row r="1189" spans="3:12" s="426" customFormat="1" x14ac:dyDescent="0.25">
      <c r="C1189" s="69"/>
      <c r="D1189" s="31"/>
      <c r="E1189" s="91"/>
      <c r="F1189" s="91"/>
      <c r="G1189" s="91"/>
      <c r="H1189" s="499"/>
      <c r="I1189" s="75"/>
      <c r="J1189" s="75"/>
      <c r="K1189" s="109"/>
    </row>
    <row r="1190" spans="3:12" s="426" customFormat="1" x14ac:dyDescent="0.25">
      <c r="C1190" s="69"/>
      <c r="D1190" s="31"/>
      <c r="E1190" s="91"/>
      <c r="F1190" s="91"/>
      <c r="G1190" s="91"/>
      <c r="H1190" s="499"/>
      <c r="I1190" s="75"/>
      <c r="J1190" s="75"/>
      <c r="K1190" s="109"/>
    </row>
    <row r="1191" spans="3:12" s="426" customFormat="1" ht="15.75" x14ac:dyDescent="0.25">
      <c r="C1191" s="190" t="s">
        <v>1309</v>
      </c>
      <c r="D1191" s="341" t="s">
        <v>1812</v>
      </c>
      <c r="E1191" s="91"/>
      <c r="F1191" s="91"/>
      <c r="G1191" s="91"/>
      <c r="H1191" s="499"/>
      <c r="I1191" s="75"/>
      <c r="J1191" s="75"/>
      <c r="K1191" s="109"/>
    </row>
    <row r="1192" spans="3:12" s="426" customFormat="1" ht="18.75" x14ac:dyDescent="0.25">
      <c r="C1192" s="197" t="str">
        <f>IFERROR(VLOOKUP(D1191,'1. Desarrollo e Innov. Curricu.'!$F:$G,2,FALSE),IFERROR(VLOOKUP(D1191,'2. Investigación Científica'!$F:$G,2,FALSE),IFERROR(VLOOKUP(D1191,'3. Vinculación Univ. Sociedad'!$F:$G,2,FALSE),IFERROR(VLOOKUP(D1191,'4. Docencia y Profesorado Univ.'!$F:$G,2,FALSE),IFERROR(VLOOKUP(D1191,'5. Estudiantes y Graduados'!$F:$G,2,FALSE),IFERROR(VLOOKUP(D1191,'11. Gestion Administrativa'!$F:$G,2,FALSE),IFERROR(VLOOKUP(D1191,'13. Gestión Académica'!$F:$G,2,FALSE),IFERROR(VLOOKUP(D1191,'9. Asegura. de la Calid. y M'!$F:$G,2,FALSE),IFERROR(VLOOKUP(D1191,'6. Gestión del Conocimiento'!$F:$G,2,FALSE),IFERROR(VLOOKUP(D1191,'15. Gobernabilidad y Proceso...'!$F:$G,2,FALSE),IFERROR(VLOOKUP(D1191,'12. Gestión del Talento Humano'!$F:$G,2,FALSE),IFERROR(VLOOKUP(D1191,'14. Internacional... de la E.S.'!$F:$G,2,FALSE),IFERROR(VLOOKUP(D1191,'10. Posgrado'!$F:$G,2,FALSE),IFERROR(VLOOKUP(D1191,'17. Gestión TIC'!$F:$G,2,FALSE),IFERROR(VLOOKUP(D1191,'16. Desa. del Sistema Educ.Sup.'!$F:$G,2,FALSE),IFERROR(VLOOKUP(D1191,'8. Cultura de Inno. Insti...'!$F:$G,2,FALSE),VLOOKUP(D1191,'7. Lo Esencial de la Reforma U.'!$F:$G,2,0)))))))))))))))))</f>
        <v>Desarrollo de las conferencias en temas de las ciencias scciales. (Ciudad Universitaria)</v>
      </c>
      <c r="D1192" s="31"/>
      <c r="E1192" s="91"/>
      <c r="F1192" s="91"/>
      <c r="G1192" s="91"/>
      <c r="H1192" s="499"/>
      <c r="I1192" s="75"/>
      <c r="J1192" s="75"/>
      <c r="K1192" s="109"/>
    </row>
    <row r="1193" spans="3:12" s="426" customFormat="1" ht="15.75" thickBot="1" x14ac:dyDescent="0.3">
      <c r="C1193" s="69"/>
      <c r="D1193" s="31"/>
      <c r="E1193" s="91"/>
      <c r="F1193" s="91"/>
      <c r="G1193" s="91"/>
      <c r="H1193" s="499"/>
      <c r="I1193" s="75"/>
      <c r="J1193" s="75"/>
      <c r="K1193" s="109"/>
    </row>
    <row r="1194" spans="3:12" s="426" customFormat="1" ht="30.75" thickBot="1" x14ac:dyDescent="0.3">
      <c r="C1194" s="122" t="s">
        <v>1310</v>
      </c>
      <c r="D1194" s="125" t="s">
        <v>1311</v>
      </c>
      <c r="E1194" s="124" t="s">
        <v>99</v>
      </c>
      <c r="F1194" s="124" t="s">
        <v>1312</v>
      </c>
      <c r="G1194" s="123" t="s">
        <v>1313</v>
      </c>
      <c r="H1194" s="129" t="s">
        <v>1314</v>
      </c>
      <c r="I1194" s="124" t="s">
        <v>1315</v>
      </c>
      <c r="J1194" s="124" t="s">
        <v>711</v>
      </c>
      <c r="K1194" s="124" t="s">
        <v>1316</v>
      </c>
      <c r="L1194" s="124" t="s">
        <v>1317</v>
      </c>
    </row>
    <row r="1195" spans="3:12" s="426" customFormat="1" ht="45" x14ac:dyDescent="0.25">
      <c r="C1195" s="492" t="s">
        <v>1890</v>
      </c>
      <c r="D1195" s="503"/>
      <c r="E1195" s="305">
        <v>50</v>
      </c>
      <c r="F1195" s="112">
        <v>25</v>
      </c>
      <c r="G1195" s="306">
        <f t="shared" ref="G1195:G1211" si="121">E1195*F1195</f>
        <v>1250</v>
      </c>
      <c r="H1195" s="495" t="s">
        <v>712</v>
      </c>
      <c r="I1195" s="113" t="s">
        <v>361</v>
      </c>
      <c r="J1195" s="113" t="str">
        <f>VLOOKUP(I1195,[2]Presupuesto!$B$11:$C$566,2,0)</f>
        <v>ALIMENTOS B EBIDAS PARA PERSONAS</v>
      </c>
      <c r="K1195" s="307" t="s">
        <v>63</v>
      </c>
      <c r="L1195" s="113" t="s">
        <v>727</v>
      </c>
    </row>
    <row r="1196" spans="3:12" s="426" customFormat="1" ht="45" x14ac:dyDescent="0.25">
      <c r="C1196" s="493" t="s">
        <v>1891</v>
      </c>
      <c r="D1196" s="504"/>
      <c r="E1196" s="189">
        <v>1</v>
      </c>
      <c r="F1196" s="97">
        <v>45</v>
      </c>
      <c r="G1196" s="94">
        <f t="shared" si="121"/>
        <v>45</v>
      </c>
      <c r="H1196" s="495" t="s">
        <v>712</v>
      </c>
      <c r="I1196" s="95" t="s">
        <v>454</v>
      </c>
      <c r="J1196" s="95" t="str">
        <f>VLOOKUP(I1196,[2]Presupuesto!$B$11:$C$566,2,0)</f>
        <v>UTENCILIOS DE COCINA Y COMEDOR</v>
      </c>
      <c r="K1196" s="95" t="s">
        <v>63</v>
      </c>
      <c r="L1196" s="95" t="s">
        <v>727</v>
      </c>
    </row>
    <row r="1197" spans="3:12" s="426" customFormat="1" ht="45" x14ac:dyDescent="0.25">
      <c r="C1197" s="493" t="s">
        <v>1892</v>
      </c>
      <c r="D1197" s="504"/>
      <c r="E1197" s="189">
        <v>2</v>
      </c>
      <c r="F1197" s="97">
        <v>1</v>
      </c>
      <c r="G1197" s="94">
        <f t="shared" si="121"/>
        <v>2</v>
      </c>
      <c r="H1197" s="495" t="s">
        <v>712</v>
      </c>
      <c r="I1197" s="95" t="s">
        <v>420</v>
      </c>
      <c r="J1197" s="95" t="str">
        <f>VLOOKUP(I1197,[2]Presupuesto!$B$11:$C$566,2,0)</f>
        <v>PRODUCTOS DE MATERIAL PLASTICO.</v>
      </c>
      <c r="K1197" s="95" t="s">
        <v>63</v>
      </c>
      <c r="L1197" s="95" t="s">
        <v>727</v>
      </c>
    </row>
    <row r="1198" spans="3:12" s="426" customFormat="1" ht="45" x14ac:dyDescent="0.25">
      <c r="C1198" s="493" t="s">
        <v>2006</v>
      </c>
      <c r="D1198" s="504"/>
      <c r="E1198" s="189">
        <v>1</v>
      </c>
      <c r="F1198" s="97">
        <f>(50*2.11)+(15*35)</f>
        <v>630.5</v>
      </c>
      <c r="G1198" s="94">
        <f t="shared" si="121"/>
        <v>630.5</v>
      </c>
      <c r="H1198" s="495" t="s">
        <v>712</v>
      </c>
      <c r="I1198" s="95" t="s">
        <v>382</v>
      </c>
      <c r="J1198" s="95" t="str">
        <f>VLOOKUP(I1198,[2]Presupuesto!$B$11:$C$566,2,0)</f>
        <v>PRODUCTOS DE ARTES GRAFICAS</v>
      </c>
      <c r="K1198" s="95" t="s">
        <v>63</v>
      </c>
      <c r="L1198" s="95" t="s">
        <v>727</v>
      </c>
    </row>
    <row r="1199" spans="3:12" s="426" customFormat="1" ht="45" x14ac:dyDescent="0.25">
      <c r="C1199" s="493" t="s">
        <v>1894</v>
      </c>
      <c r="D1199" s="504"/>
      <c r="E1199" s="189">
        <v>3</v>
      </c>
      <c r="F1199" s="97">
        <v>4.5</v>
      </c>
      <c r="G1199" s="94">
        <f t="shared" si="121"/>
        <v>13.5</v>
      </c>
      <c r="H1199" s="495" t="s">
        <v>712</v>
      </c>
      <c r="I1199" s="95" t="s">
        <v>307</v>
      </c>
      <c r="J1199" s="95" t="str">
        <f>VLOOKUP(I1199,[2]Presupuesto!$B$11:$C$566,2,0)</f>
        <v>SERVICIOS DE IMPRENTA PUBLIC.Y REPRODUCCION</v>
      </c>
      <c r="K1199" s="95" t="s">
        <v>63</v>
      </c>
      <c r="L1199" s="95" t="s">
        <v>727</v>
      </c>
    </row>
    <row r="1200" spans="3:12" s="426" customFormat="1" ht="45" x14ac:dyDescent="0.25">
      <c r="C1200" s="493" t="s">
        <v>1895</v>
      </c>
      <c r="D1200" s="504"/>
      <c r="E1200" s="189">
        <v>5</v>
      </c>
      <c r="F1200" s="97">
        <v>3</v>
      </c>
      <c r="G1200" s="94">
        <f t="shared" si="121"/>
        <v>15</v>
      </c>
      <c r="H1200" s="495" t="s">
        <v>712</v>
      </c>
      <c r="I1200" s="95" t="s">
        <v>384</v>
      </c>
      <c r="J1200" s="95" t="str">
        <f>VLOOKUP(I1200,[2]Presupuesto!$B$11:$C$566,2,0)</f>
        <v>PRODUCTOS PAPEL Y CARTON</v>
      </c>
      <c r="K1200" s="95" t="s">
        <v>63</v>
      </c>
      <c r="L1200" s="95" t="s">
        <v>727</v>
      </c>
    </row>
    <row r="1201" spans="3:12" s="426" customFormat="1" ht="30" x14ac:dyDescent="0.25">
      <c r="C1201" s="493" t="s">
        <v>1896</v>
      </c>
      <c r="D1201" s="504"/>
      <c r="E1201" s="189">
        <v>0</v>
      </c>
      <c r="F1201" s="97">
        <v>3</v>
      </c>
      <c r="G1201" s="94">
        <f t="shared" si="121"/>
        <v>0</v>
      </c>
      <c r="H1201" s="495" t="s">
        <v>703</v>
      </c>
      <c r="I1201" s="95" t="s">
        <v>451</v>
      </c>
      <c r="J1201" s="95" t="str">
        <f>VLOOKUP(I1201,[2]Presupuesto!$B$11:$C$566,2,0)</f>
        <v>UTILES DE ESCRITORIO, OFICINA Y ENSE¥ANZA</v>
      </c>
      <c r="K1201" s="95" t="s">
        <v>63</v>
      </c>
      <c r="L1201" s="95" t="s">
        <v>727</v>
      </c>
    </row>
    <row r="1202" spans="3:12" s="426" customFormat="1" x14ac:dyDescent="0.25">
      <c r="C1202" s="493" t="s">
        <v>1897</v>
      </c>
      <c r="D1202" s="504"/>
      <c r="E1202" s="189">
        <v>0</v>
      </c>
      <c r="F1202" s="97">
        <v>6.7</v>
      </c>
      <c r="G1202" s="94">
        <f t="shared" si="121"/>
        <v>0</v>
      </c>
      <c r="H1202" s="495" t="s">
        <v>703</v>
      </c>
      <c r="I1202" s="95" t="s">
        <v>458</v>
      </c>
      <c r="J1202" s="95" t="str">
        <f>VLOOKUP(I1202,[2]Presupuesto!$B$11:$C$566,2,0)</f>
        <v>OTROS RESPUESTOS Y ACCESORIOS MENORES</v>
      </c>
      <c r="K1202" s="95" t="s">
        <v>63</v>
      </c>
      <c r="L1202" s="95" t="s">
        <v>727</v>
      </c>
    </row>
    <row r="1203" spans="3:12" s="426" customFormat="1" x14ac:dyDescent="0.25">
      <c r="C1203" s="493" t="s">
        <v>1898</v>
      </c>
      <c r="D1203" s="504"/>
      <c r="E1203" s="189">
        <v>0</v>
      </c>
      <c r="F1203" s="97">
        <v>3</v>
      </c>
      <c r="G1203" s="94">
        <f t="shared" si="121"/>
        <v>0</v>
      </c>
      <c r="H1203" s="495" t="s">
        <v>703</v>
      </c>
      <c r="I1203" s="95" t="s">
        <v>380</v>
      </c>
      <c r="J1203" s="95" t="str">
        <f>VLOOKUP(I1203,[2]Presupuesto!$B$11:$C$566,2,0)</f>
        <v>PAPEL DE ESCRITORIO</v>
      </c>
      <c r="K1203" s="95" t="s">
        <v>63</v>
      </c>
      <c r="L1203" s="95" t="s">
        <v>727</v>
      </c>
    </row>
    <row r="1204" spans="3:12" s="426" customFormat="1" ht="30" x14ac:dyDescent="0.25">
      <c r="C1204" s="493" t="s">
        <v>1899</v>
      </c>
      <c r="D1204" s="504"/>
      <c r="E1204" s="189">
        <v>0</v>
      </c>
      <c r="F1204" s="97">
        <v>1300</v>
      </c>
      <c r="G1204" s="94">
        <f t="shared" si="121"/>
        <v>0</v>
      </c>
      <c r="H1204" s="495" t="s">
        <v>703</v>
      </c>
      <c r="I1204" s="95" t="s">
        <v>268</v>
      </c>
      <c r="J1204" s="95" t="str">
        <f>VLOOKUP(I1204,[2]Presupuesto!$B$11:$C$566,2,0)</f>
        <v>OTROS ALQUILERES</v>
      </c>
      <c r="K1204" s="95" t="s">
        <v>63</v>
      </c>
      <c r="L1204" s="95" t="s">
        <v>727</v>
      </c>
    </row>
    <row r="1205" spans="3:12" s="426" customFormat="1" x14ac:dyDescent="0.25">
      <c r="C1205" s="96" t="s">
        <v>1974</v>
      </c>
      <c r="D1205" s="504"/>
      <c r="E1205" s="189"/>
      <c r="F1205" s="97">
        <v>1</v>
      </c>
      <c r="G1205" s="94">
        <f t="shared" si="121"/>
        <v>0</v>
      </c>
      <c r="H1205" s="495" t="s">
        <v>703</v>
      </c>
      <c r="I1205" s="95" t="s">
        <v>420</v>
      </c>
      <c r="J1205" s="95" t="str">
        <f>VLOOKUP(I1205,[2]Presupuesto!$B$11:$C$566,2,0)</f>
        <v>PRODUCTOS DE MATERIAL PLASTICO.</v>
      </c>
      <c r="K1205" s="95" t="s">
        <v>63</v>
      </c>
      <c r="L1205" s="95" t="s">
        <v>724</v>
      </c>
    </row>
    <row r="1206" spans="3:12" s="426" customFormat="1" x14ac:dyDescent="0.25">
      <c r="C1206" s="96" t="s">
        <v>1973</v>
      </c>
      <c r="D1206" s="504"/>
      <c r="E1206" s="147"/>
      <c r="F1206" s="115">
        <v>2.2000000000000002</v>
      </c>
      <c r="G1206" s="94">
        <f t="shared" si="121"/>
        <v>0</v>
      </c>
      <c r="H1206" s="495" t="s">
        <v>703</v>
      </c>
      <c r="I1206" s="300" t="s">
        <v>382</v>
      </c>
      <c r="J1206" s="95" t="str">
        <f>VLOOKUP(I1206,[2]Presupuesto!$B$11:$C$566,2,0)</f>
        <v>PRODUCTOS DE ARTES GRAFICAS</v>
      </c>
      <c r="K1206" s="95" t="s">
        <v>63</v>
      </c>
      <c r="L1206" s="95" t="s">
        <v>724</v>
      </c>
    </row>
    <row r="1207" spans="3:12" s="426" customFormat="1" x14ac:dyDescent="0.25">
      <c r="C1207" s="96" t="s">
        <v>1894</v>
      </c>
      <c r="D1207" s="504"/>
      <c r="E1207" s="147"/>
      <c r="F1207" s="115">
        <v>4.5</v>
      </c>
      <c r="G1207" s="94">
        <f t="shared" si="121"/>
        <v>0</v>
      </c>
      <c r="H1207" s="495" t="s">
        <v>703</v>
      </c>
      <c r="I1207" s="95" t="s">
        <v>307</v>
      </c>
      <c r="J1207" s="95" t="str">
        <f>VLOOKUP(I1207,[2]Presupuesto!$B$11:$C$566,2,0)</f>
        <v>SERVICIOS DE IMPRENTA PUBLIC.Y REPRODUCCION</v>
      </c>
      <c r="K1207" s="95" t="s">
        <v>63</v>
      </c>
      <c r="L1207" s="95" t="s">
        <v>724</v>
      </c>
    </row>
    <row r="1208" spans="3:12" s="426" customFormat="1" x14ac:dyDescent="0.25">
      <c r="C1208" s="96" t="s">
        <v>1895</v>
      </c>
      <c r="D1208" s="504"/>
      <c r="E1208" s="189"/>
      <c r="F1208" s="97">
        <v>4.5</v>
      </c>
      <c r="G1208" s="94">
        <f t="shared" si="121"/>
        <v>0</v>
      </c>
      <c r="H1208" s="495" t="s">
        <v>703</v>
      </c>
      <c r="I1208" s="95" t="s">
        <v>384</v>
      </c>
      <c r="J1208" s="95" t="str">
        <f>VLOOKUP(I1208,[2]Presupuesto!$B$11:$C$566,2,0)</f>
        <v>PRODUCTOS PAPEL Y CARTON</v>
      </c>
      <c r="K1208" s="95" t="s">
        <v>63</v>
      </c>
      <c r="L1208" s="95" t="s">
        <v>724</v>
      </c>
    </row>
    <row r="1209" spans="3:12" s="426" customFormat="1" x14ac:dyDescent="0.25">
      <c r="C1209" s="96" t="s">
        <v>1937</v>
      </c>
      <c r="D1209" s="504"/>
      <c r="E1209" s="189"/>
      <c r="F1209" s="97">
        <v>3</v>
      </c>
      <c r="G1209" s="94">
        <f t="shared" si="121"/>
        <v>0</v>
      </c>
      <c r="H1209" s="495" t="s">
        <v>703</v>
      </c>
      <c r="I1209" s="95" t="s">
        <v>451</v>
      </c>
      <c r="J1209" s="95" t="str">
        <f>VLOOKUP(I1209,[2]Presupuesto!$B$11:$C$566,2,0)</f>
        <v>UTILES DE ESCRITORIO, OFICINA Y ENSE¥ANZA</v>
      </c>
      <c r="K1209" s="95" t="s">
        <v>63</v>
      </c>
      <c r="L1209" s="95" t="s">
        <v>724</v>
      </c>
    </row>
    <row r="1210" spans="3:12" s="426" customFormat="1" x14ac:dyDescent="0.25">
      <c r="C1210" s="96" t="s">
        <v>1971</v>
      </c>
      <c r="D1210" s="504"/>
      <c r="E1210" s="189"/>
      <c r="F1210" s="97">
        <v>50</v>
      </c>
      <c r="G1210" s="94">
        <f t="shared" si="121"/>
        <v>0</v>
      </c>
      <c r="H1210" s="495" t="s">
        <v>703</v>
      </c>
      <c r="I1210" s="95" t="s">
        <v>307</v>
      </c>
      <c r="J1210" s="95" t="str">
        <f>VLOOKUP(I1210,[2]Presupuesto!$B$11:$C$566,2,0)</f>
        <v>SERVICIOS DE IMPRENTA PUBLIC.Y REPRODUCCION</v>
      </c>
      <c r="K1210" s="95" t="s">
        <v>63</v>
      </c>
      <c r="L1210" s="95" t="s">
        <v>724</v>
      </c>
    </row>
    <row r="1211" spans="3:12" s="426" customFormat="1" x14ac:dyDescent="0.25">
      <c r="C1211" s="106" t="s">
        <v>1899</v>
      </c>
      <c r="D1211" s="504"/>
      <c r="E1211" s="199"/>
      <c r="F1211" s="116">
        <v>1300</v>
      </c>
      <c r="G1211" s="94">
        <f t="shared" si="121"/>
        <v>0</v>
      </c>
      <c r="H1211" s="495" t="s">
        <v>703</v>
      </c>
      <c r="I1211" s="95" t="s">
        <v>268</v>
      </c>
      <c r="J1211" s="95" t="str">
        <f>VLOOKUP(I1211,[2]Presupuesto!$B$11:$C$566,2,0)</f>
        <v>OTROS ALQUILERES</v>
      </c>
      <c r="K1211" s="95" t="s">
        <v>63</v>
      </c>
      <c r="L1211" s="95" t="s">
        <v>724</v>
      </c>
    </row>
    <row r="1212" spans="3:12" s="426" customFormat="1" ht="15.75" thickBot="1" x14ac:dyDescent="0.3">
      <c r="C1212" s="203" t="s">
        <v>1275</v>
      </c>
      <c r="D1212" s="204">
        <v>0</v>
      </c>
      <c r="E1212" s="308">
        <v>0</v>
      </c>
      <c r="F1212" s="101">
        <f>HLOOKUP(C1212,$AH$2:$BU$3,2,0)</f>
        <v>1150</v>
      </c>
      <c r="G1212" s="102">
        <f>D1212*E1212*F1212</f>
        <v>0</v>
      </c>
      <c r="H1212" s="501"/>
      <c r="I1212" s="309" t="s">
        <v>335</v>
      </c>
      <c r="J1212" s="103" t="str">
        <f>VLOOKUP(I1212,Presupuesto!$B$11:$C$566,2,0)</f>
        <v>VIATICOS (26200-00)</v>
      </c>
      <c r="K1212" s="310" t="str">
        <f t="shared" ref="K1212" si="122">$K$389</f>
        <v>Gestión del Conocimiento</v>
      </c>
      <c r="L1212" s="310" t="s">
        <v>720</v>
      </c>
    </row>
    <row r="1213" spans="3:12" s="426" customFormat="1" x14ac:dyDescent="0.25">
      <c r="H1213" s="497"/>
    </row>
    <row r="1214" spans="3:12" s="426" customFormat="1" ht="15.75" thickBot="1" x14ac:dyDescent="0.3">
      <c r="H1214" s="497"/>
    </row>
    <row r="1215" spans="3:12" s="426" customFormat="1" ht="15.75" thickBot="1" x14ac:dyDescent="0.3">
      <c r="C1215" s="29" t="s">
        <v>1308</v>
      </c>
      <c r="D1215" s="30">
        <f>SUM(G1222:G1250)</f>
        <v>1956</v>
      </c>
      <c r="E1215" s="91"/>
      <c r="F1215" s="91"/>
      <c r="G1215" s="91"/>
      <c r="H1215" s="499"/>
      <c r="I1215" s="75"/>
      <c r="J1215" s="75"/>
      <c r="K1215" s="109"/>
    </row>
    <row r="1216" spans="3:12" s="426" customFormat="1" x14ac:dyDescent="0.25">
      <c r="C1216" s="69"/>
      <c r="D1216" s="31"/>
      <c r="E1216" s="91"/>
      <c r="F1216" s="91"/>
      <c r="G1216" s="91"/>
      <c r="H1216" s="499"/>
      <c r="I1216" s="75"/>
      <c r="J1216" s="75"/>
      <c r="K1216" s="109"/>
    </row>
    <row r="1217" spans="3:12" s="426" customFormat="1" x14ac:dyDescent="0.25">
      <c r="C1217" s="69"/>
      <c r="D1217" s="31"/>
      <c r="E1217" s="91"/>
      <c r="F1217" s="91"/>
      <c r="G1217" s="91"/>
      <c r="H1217" s="499"/>
      <c r="I1217" s="75"/>
      <c r="J1217" s="75"/>
      <c r="K1217" s="109"/>
    </row>
    <row r="1218" spans="3:12" s="426" customFormat="1" ht="15.75" x14ac:dyDescent="0.25">
      <c r="C1218" s="190" t="s">
        <v>1309</v>
      </c>
      <c r="D1218" s="341" t="s">
        <v>1812</v>
      </c>
      <c r="E1218" s="91"/>
      <c r="F1218" s="91"/>
      <c r="G1218" s="91"/>
      <c r="H1218" s="499"/>
      <c r="I1218" s="75"/>
      <c r="J1218" s="75"/>
      <c r="K1218" s="109"/>
    </row>
    <row r="1219" spans="3:12" s="426" customFormat="1" ht="18.75" x14ac:dyDescent="0.25">
      <c r="C1219" s="197" t="str">
        <f>IFERROR(VLOOKUP(D1218,'1. Desarrollo e Innov. Curricu.'!$F:$G,2,FALSE),IFERROR(VLOOKUP(D1218,'2. Investigación Científica'!$F:$G,2,FALSE),IFERROR(VLOOKUP(D1218,'3. Vinculación Univ. Sociedad'!$F:$G,2,FALSE),IFERROR(VLOOKUP(D1218,'4. Docencia y Profesorado Univ.'!$F:$G,2,FALSE),IFERROR(VLOOKUP(D1218,'5. Estudiantes y Graduados'!$F:$G,2,FALSE),IFERROR(VLOOKUP(D1218,'11. Gestion Administrativa'!$F:$G,2,FALSE),IFERROR(VLOOKUP(D1218,'13. Gestión Académica'!$F:$G,2,FALSE),IFERROR(VLOOKUP(D1218,'9. Asegura. de la Calid. y M'!$F:$G,2,FALSE),IFERROR(VLOOKUP(D1218,'6. Gestión del Conocimiento'!$F:$G,2,FALSE),IFERROR(VLOOKUP(D1218,'15. Gobernabilidad y Proceso...'!$F:$G,2,FALSE),IFERROR(VLOOKUP(D1218,'12. Gestión del Talento Humano'!$F:$G,2,FALSE),IFERROR(VLOOKUP(D1218,'14. Internacional... de la E.S.'!$F:$G,2,FALSE),IFERROR(VLOOKUP(D1218,'10. Posgrado'!$F:$G,2,FALSE),IFERROR(VLOOKUP(D1218,'17. Gestión TIC'!$F:$G,2,FALSE),IFERROR(VLOOKUP(D1218,'16. Desa. del Sistema Educ.Sup.'!$F:$G,2,FALSE),IFERROR(VLOOKUP(D1218,'8. Cultura de Inno. Insti...'!$F:$G,2,FALSE),VLOOKUP(D1218,'7. Lo Esencial de la Reforma U.'!$F:$G,2,0)))))))))))))))))</f>
        <v>Desarrollo de las conferencias en temas de las ciencias scciales. (Ciudad Universitaria)</v>
      </c>
      <c r="D1219" s="31"/>
      <c r="E1219" s="91"/>
      <c r="F1219" s="91"/>
      <c r="G1219" s="91"/>
      <c r="H1219" s="499"/>
      <c r="I1219" s="75"/>
      <c r="J1219" s="75"/>
      <c r="K1219" s="109"/>
    </row>
    <row r="1220" spans="3:12" s="426" customFormat="1" ht="15.75" thickBot="1" x14ac:dyDescent="0.3">
      <c r="C1220" s="69"/>
      <c r="D1220" s="31"/>
      <c r="E1220" s="91"/>
      <c r="F1220" s="91"/>
      <c r="G1220" s="91"/>
      <c r="H1220" s="499"/>
      <c r="I1220" s="75"/>
      <c r="J1220" s="75"/>
      <c r="K1220" s="109"/>
    </row>
    <row r="1221" spans="3:12" s="426" customFormat="1" ht="30.75" thickBot="1" x14ac:dyDescent="0.3">
      <c r="C1221" s="122" t="s">
        <v>1310</v>
      </c>
      <c r="D1221" s="125" t="s">
        <v>1311</v>
      </c>
      <c r="E1221" s="124" t="s">
        <v>99</v>
      </c>
      <c r="F1221" s="124" t="s">
        <v>1312</v>
      </c>
      <c r="G1221" s="123" t="s">
        <v>1313</v>
      </c>
      <c r="H1221" s="129" t="s">
        <v>1314</v>
      </c>
      <c r="I1221" s="124" t="s">
        <v>1315</v>
      </c>
      <c r="J1221" s="124" t="s">
        <v>711</v>
      </c>
      <c r="K1221" s="124" t="s">
        <v>1316</v>
      </c>
      <c r="L1221" s="124" t="s">
        <v>1317</v>
      </c>
    </row>
    <row r="1222" spans="3:12" s="426" customFormat="1" ht="45" x14ac:dyDescent="0.25">
      <c r="C1222" s="492" t="s">
        <v>1975</v>
      </c>
      <c r="D1222" s="503"/>
      <c r="E1222" s="305">
        <v>50</v>
      </c>
      <c r="F1222" s="112">
        <v>25</v>
      </c>
      <c r="G1222" s="306">
        <f t="shared" ref="G1222:G1250" si="123">E1222*F1222</f>
        <v>1250</v>
      </c>
      <c r="H1222" s="516" t="s">
        <v>1953</v>
      </c>
      <c r="I1222" s="113" t="s">
        <v>361</v>
      </c>
      <c r="J1222" s="113" t="str">
        <f>VLOOKUP(I1222,[2]Presupuesto!$B$11:$C$566,2,0)</f>
        <v>ALIMENTOS B EBIDAS PARA PERSONAS</v>
      </c>
      <c r="K1222" s="307" t="s">
        <v>63</v>
      </c>
      <c r="L1222" s="113" t="s">
        <v>731</v>
      </c>
    </row>
    <row r="1223" spans="3:12" s="426" customFormat="1" ht="45" x14ac:dyDescent="0.25">
      <c r="C1223" s="505" t="s">
        <v>1899</v>
      </c>
      <c r="D1223" s="504"/>
      <c r="E1223" s="154">
        <v>1</v>
      </c>
      <c r="F1223" s="119">
        <v>45</v>
      </c>
      <c r="G1223" s="94">
        <f t="shared" si="123"/>
        <v>45</v>
      </c>
      <c r="H1223" s="517" t="s">
        <v>1953</v>
      </c>
      <c r="I1223" s="95" t="s">
        <v>268</v>
      </c>
      <c r="J1223" s="95" t="str">
        <f>VLOOKUP(I1223,[2]Presupuesto!$B$11:$C$566,2,0)</f>
        <v>OTROS ALQUILERES</v>
      </c>
      <c r="K1223" s="205" t="s">
        <v>63</v>
      </c>
      <c r="L1223" s="95" t="s">
        <v>731</v>
      </c>
    </row>
    <row r="1224" spans="3:12" s="426" customFormat="1" ht="45" x14ac:dyDescent="0.25">
      <c r="C1224" s="505"/>
      <c r="D1224" s="504"/>
      <c r="E1224" s="154">
        <v>2</v>
      </c>
      <c r="F1224" s="119">
        <v>1</v>
      </c>
      <c r="G1224" s="94">
        <f t="shared" si="123"/>
        <v>2</v>
      </c>
      <c r="H1224" s="495" t="s">
        <v>712</v>
      </c>
      <c r="I1224" s="95" t="s">
        <v>380</v>
      </c>
      <c r="J1224" s="95" t="str">
        <f>VLOOKUP(I1224,[2]Presupuesto!$B$11:$C$566,2,0)</f>
        <v>PAPEL DE ESCRITORIO</v>
      </c>
      <c r="K1224" s="205" t="s">
        <v>63</v>
      </c>
      <c r="L1224" s="95" t="s">
        <v>731</v>
      </c>
    </row>
    <row r="1225" spans="3:12" s="426" customFormat="1" ht="45" x14ac:dyDescent="0.25">
      <c r="C1225" s="505"/>
      <c r="D1225" s="504"/>
      <c r="E1225" s="154">
        <v>1</v>
      </c>
      <c r="F1225" s="119">
        <f>(50*2.11)+(15*35)</f>
        <v>630.5</v>
      </c>
      <c r="G1225" s="94">
        <f t="shared" si="123"/>
        <v>630.5</v>
      </c>
      <c r="H1225" s="495" t="s">
        <v>712</v>
      </c>
      <c r="I1225" s="95" t="s">
        <v>384</v>
      </c>
      <c r="J1225" s="95" t="str">
        <f>VLOOKUP(I1225,[2]Presupuesto!$B$11:$C$566,2,0)</f>
        <v>PRODUCTOS PAPEL Y CARTON</v>
      </c>
      <c r="K1225" s="205" t="s">
        <v>63</v>
      </c>
      <c r="L1225" s="95" t="s">
        <v>731</v>
      </c>
    </row>
    <row r="1226" spans="3:12" s="426" customFormat="1" ht="45" x14ac:dyDescent="0.25">
      <c r="C1226" s="505" t="s">
        <v>1976</v>
      </c>
      <c r="D1226" s="504"/>
      <c r="E1226" s="154">
        <v>3</v>
      </c>
      <c r="F1226" s="119">
        <v>4.5</v>
      </c>
      <c r="G1226" s="94">
        <f t="shared" si="123"/>
        <v>13.5</v>
      </c>
      <c r="H1226" s="495" t="s">
        <v>712</v>
      </c>
      <c r="I1226" s="95" t="s">
        <v>450</v>
      </c>
      <c r="J1226" s="95" t="str">
        <f>VLOOKUP(I1226,[2]Presupuesto!$B$11:$C$566,2,0)</f>
        <v>UTILES DE ESCRITORIO, OFICINA Y ENZE¥ANZA</v>
      </c>
      <c r="K1226" s="205" t="s">
        <v>63</v>
      </c>
      <c r="L1226" s="95" t="s">
        <v>731</v>
      </c>
    </row>
    <row r="1227" spans="3:12" s="426" customFormat="1" ht="45" x14ac:dyDescent="0.25">
      <c r="C1227" s="505" t="s">
        <v>1991</v>
      </c>
      <c r="D1227" s="504"/>
      <c r="E1227" s="154">
        <v>5</v>
      </c>
      <c r="F1227" s="119">
        <v>3</v>
      </c>
      <c r="G1227" s="94">
        <f t="shared" si="123"/>
        <v>15</v>
      </c>
      <c r="H1227" s="495" t="s">
        <v>712</v>
      </c>
      <c r="I1227" s="95" t="s">
        <v>458</v>
      </c>
      <c r="J1227" s="95" t="str">
        <f>VLOOKUP(I1227,[2]Presupuesto!$B$11:$C$566,2,0)</f>
        <v>OTROS RESPUESTOS Y ACCESORIOS MENORES</v>
      </c>
      <c r="K1227" s="205" t="s">
        <v>63</v>
      </c>
      <c r="L1227" s="95" t="s">
        <v>731</v>
      </c>
    </row>
    <row r="1228" spans="3:12" s="426" customFormat="1" x14ac:dyDescent="0.25">
      <c r="C1228" s="505" t="s">
        <v>1978</v>
      </c>
      <c r="D1228" s="504"/>
      <c r="E1228" s="154">
        <v>0</v>
      </c>
      <c r="F1228" s="119">
        <v>3</v>
      </c>
      <c r="G1228" s="94">
        <f t="shared" si="123"/>
        <v>0</v>
      </c>
      <c r="H1228" s="495" t="s">
        <v>703</v>
      </c>
      <c r="I1228" s="95" t="s">
        <v>382</v>
      </c>
      <c r="J1228" s="95" t="str">
        <f>VLOOKUP(I1228,[2]Presupuesto!$B$11:$C$566,2,0)</f>
        <v>PRODUCTOS DE ARTES GRAFICAS</v>
      </c>
      <c r="K1228" s="205" t="s">
        <v>63</v>
      </c>
      <c r="L1228" s="95" t="s">
        <v>731</v>
      </c>
    </row>
    <row r="1229" spans="3:12" s="426" customFormat="1" x14ac:dyDescent="0.25">
      <c r="C1229" s="505" t="s">
        <v>2008</v>
      </c>
      <c r="D1229" s="504"/>
      <c r="E1229" s="154"/>
      <c r="F1229" s="119">
        <v>10</v>
      </c>
      <c r="G1229" s="94">
        <f t="shared" si="123"/>
        <v>0</v>
      </c>
      <c r="H1229" s="495" t="s">
        <v>703</v>
      </c>
      <c r="I1229" s="95" t="s">
        <v>307</v>
      </c>
      <c r="J1229" s="95" t="str">
        <f>VLOOKUP(I1229,[2]Presupuesto!$B$11:$C$566,2,0)</f>
        <v>SERVICIOS DE IMPRENTA PUBLIC.Y REPRODUCCION</v>
      </c>
      <c r="K1229" s="205" t="s">
        <v>63</v>
      </c>
      <c r="L1229" s="95" t="s">
        <v>731</v>
      </c>
    </row>
    <row r="1230" spans="3:12" s="426" customFormat="1" x14ac:dyDescent="0.25">
      <c r="C1230" s="505" t="s">
        <v>1979</v>
      </c>
      <c r="D1230" s="504"/>
      <c r="E1230" s="154"/>
      <c r="F1230" s="119">
        <f>18+(2*11)</f>
        <v>40</v>
      </c>
      <c r="G1230" s="94">
        <f t="shared" si="123"/>
        <v>0</v>
      </c>
      <c r="H1230" s="495" t="s">
        <v>703</v>
      </c>
      <c r="I1230" s="95" t="s">
        <v>420</v>
      </c>
      <c r="J1230" s="95" t="str">
        <f>VLOOKUP(I1230,[2]Presupuesto!$B$11:$C$566,2,0)</f>
        <v>PRODUCTOS DE MATERIAL PLASTICO.</v>
      </c>
      <c r="K1230" s="205" t="s">
        <v>63</v>
      </c>
      <c r="L1230" s="95" t="s">
        <v>731</v>
      </c>
    </row>
    <row r="1231" spans="3:12" s="426" customFormat="1" x14ac:dyDescent="0.25">
      <c r="C1231" s="505" t="s">
        <v>1980</v>
      </c>
      <c r="D1231" s="504"/>
      <c r="E1231" s="154"/>
      <c r="F1231" s="119">
        <f>(6*12)+(3*21)+12</f>
        <v>147</v>
      </c>
      <c r="G1231" s="94">
        <f t="shared" si="123"/>
        <v>0</v>
      </c>
      <c r="H1231" s="495" t="s">
        <v>703</v>
      </c>
      <c r="I1231" s="95" t="s">
        <v>454</v>
      </c>
      <c r="J1231" s="95" t="str">
        <f>VLOOKUP(I1231,[2]Presupuesto!$B$11:$C$566,2,0)</f>
        <v>UTENCILIOS DE COCINA Y COMEDOR</v>
      </c>
      <c r="K1231" s="205" t="s">
        <v>63</v>
      </c>
      <c r="L1231" s="95" t="s">
        <v>731</v>
      </c>
    </row>
    <row r="1232" spans="3:12" s="426" customFormat="1" x14ac:dyDescent="0.25">
      <c r="C1232" s="505" t="s">
        <v>1981</v>
      </c>
      <c r="D1232" s="504"/>
      <c r="E1232" s="154"/>
      <c r="F1232" s="119">
        <v>250</v>
      </c>
      <c r="G1232" s="94">
        <f t="shared" si="123"/>
        <v>0</v>
      </c>
      <c r="H1232" s="495" t="s">
        <v>703</v>
      </c>
      <c r="I1232" s="95" t="s">
        <v>303</v>
      </c>
      <c r="J1232" s="95" t="str">
        <f>VLOOKUP(I1232,[2]Presupuesto!$B$11:$C$566,2,0)</f>
        <v>SERVICIO DE TRANSPORTE EVENTUALES</v>
      </c>
      <c r="K1232" s="205" t="s">
        <v>63</v>
      </c>
      <c r="L1232" s="95" t="s">
        <v>731</v>
      </c>
    </row>
    <row r="1233" spans="3:12" s="426" customFormat="1" x14ac:dyDescent="0.25">
      <c r="C1233" s="505" t="s">
        <v>1982</v>
      </c>
      <c r="D1233" s="504"/>
      <c r="E1233" s="154"/>
      <c r="F1233" s="119">
        <v>85</v>
      </c>
      <c r="G1233" s="94">
        <f t="shared" si="123"/>
        <v>0</v>
      </c>
      <c r="H1233" s="495" t="s">
        <v>703</v>
      </c>
      <c r="I1233" s="95" t="s">
        <v>283</v>
      </c>
      <c r="J1233" s="95" t="str">
        <f>VLOOKUP(I1233,[2]Presupuesto!$B$11:$C$566,2,0)</f>
        <v>LIMPIEZA ASEO Y FUMIGACION</v>
      </c>
      <c r="K1233" s="205" t="s">
        <v>63</v>
      </c>
      <c r="L1233" s="95" t="s">
        <v>731</v>
      </c>
    </row>
    <row r="1234" spans="3:12" s="426" customFormat="1" x14ac:dyDescent="0.25">
      <c r="C1234" s="493" t="s">
        <v>1983</v>
      </c>
      <c r="D1234" s="504"/>
      <c r="E1234" s="189"/>
      <c r="F1234" s="97">
        <v>500</v>
      </c>
      <c r="G1234" s="94">
        <f t="shared" si="123"/>
        <v>0</v>
      </c>
      <c r="H1234" s="495" t="s">
        <v>703</v>
      </c>
      <c r="I1234" s="95" t="s">
        <v>352</v>
      </c>
      <c r="J1234" s="95" t="str">
        <f>VLOOKUP(I1234,[2]Presupuesto!$B$11:$C$566,2,0)</f>
        <v>SERVICIOS CEREMONIAL Y PROTOCOLO</v>
      </c>
      <c r="K1234" s="95" t="s">
        <v>63</v>
      </c>
      <c r="L1234" s="95" t="s">
        <v>731</v>
      </c>
    </row>
    <row r="1235" spans="3:12" s="426" customFormat="1" x14ac:dyDescent="0.25">
      <c r="C1235" s="493" t="s">
        <v>1993</v>
      </c>
      <c r="D1235" s="504"/>
      <c r="E1235" s="189"/>
      <c r="F1235" s="97">
        <v>8000</v>
      </c>
      <c r="G1235" s="94">
        <f t="shared" si="123"/>
        <v>0</v>
      </c>
      <c r="H1235" s="495" t="s">
        <v>703</v>
      </c>
      <c r="I1235" s="95" t="s">
        <v>214</v>
      </c>
      <c r="J1235" s="95" t="str">
        <f>VLOOKUP(I1235,[2]Presupuesto!$B$11:$C$566,2,0)</f>
        <v>SERV. DE PROFESIONALES Y TECNICOS EDUC, SUPERIOR</v>
      </c>
      <c r="K1235" s="95" t="s">
        <v>63</v>
      </c>
      <c r="L1235" s="95" t="s">
        <v>731</v>
      </c>
    </row>
    <row r="1236" spans="3:12" s="426" customFormat="1" x14ac:dyDescent="0.25">
      <c r="C1236" s="493" t="s">
        <v>2009</v>
      </c>
      <c r="D1236" s="504"/>
      <c r="E1236" s="189"/>
      <c r="F1236" s="97">
        <v>2000</v>
      </c>
      <c r="G1236" s="94">
        <f t="shared" si="123"/>
        <v>0</v>
      </c>
      <c r="H1236" s="495" t="s">
        <v>703</v>
      </c>
      <c r="I1236" s="95" t="s">
        <v>322</v>
      </c>
      <c r="J1236" s="95" t="str">
        <f>VLOOKUP(I1236,[2]Presupuesto!$B$11:$C$566,2,0)</f>
        <v>OTROS SERVICIOS COMERCIALES Y FINANCIEROS N.C.</v>
      </c>
      <c r="K1236" s="95" t="s">
        <v>63</v>
      </c>
      <c r="L1236" s="95" t="s">
        <v>731</v>
      </c>
    </row>
    <row r="1237" spans="3:12" s="426" customFormat="1" ht="30" x14ac:dyDescent="0.25">
      <c r="C1237" s="493" t="s">
        <v>2010</v>
      </c>
      <c r="D1237" s="504"/>
      <c r="E1237" s="189"/>
      <c r="F1237" s="97">
        <f>135*22.7</f>
        <v>3064.5</v>
      </c>
      <c r="G1237" s="94">
        <f t="shared" si="123"/>
        <v>0</v>
      </c>
      <c r="H1237" s="495" t="s">
        <v>703</v>
      </c>
      <c r="I1237" s="95" t="s">
        <v>322</v>
      </c>
      <c r="J1237" s="95" t="str">
        <f>VLOOKUP(I1237,[2]Presupuesto!$B$11:$C$566,2,0)</f>
        <v>OTROS SERVICIOS COMERCIALES Y FINANCIEROS N.C.</v>
      </c>
      <c r="K1237" s="95" t="s">
        <v>63</v>
      </c>
      <c r="L1237" s="95" t="s">
        <v>731</v>
      </c>
    </row>
    <row r="1238" spans="3:12" s="426" customFormat="1" x14ac:dyDescent="0.25">
      <c r="C1238" s="493" t="s">
        <v>1985</v>
      </c>
      <c r="D1238" s="504"/>
      <c r="E1238" s="189"/>
      <c r="F1238" s="97">
        <f>135*22.7</f>
        <v>3064.5</v>
      </c>
      <c r="G1238" s="94">
        <f t="shared" si="123"/>
        <v>0</v>
      </c>
      <c r="H1238" s="495" t="s">
        <v>703</v>
      </c>
      <c r="I1238" s="95" t="s">
        <v>323</v>
      </c>
      <c r="J1238" s="95" t="str">
        <f>VLOOKUP(I1238,[2]Presupuesto!$B$11:$C$566,2,0)</f>
        <v>OTROS SERVICIOS COMERCIALES Y FINANCIEROS</v>
      </c>
      <c r="K1238" s="95" t="s">
        <v>63</v>
      </c>
      <c r="L1238" s="95" t="s">
        <v>731</v>
      </c>
    </row>
    <row r="1239" spans="3:12" s="426" customFormat="1" x14ac:dyDescent="0.25">
      <c r="C1239" s="493" t="s">
        <v>1957</v>
      </c>
      <c r="D1239" s="504"/>
      <c r="E1239" s="189"/>
      <c r="F1239" s="97">
        <v>12712</v>
      </c>
      <c r="G1239" s="94">
        <f t="shared" si="123"/>
        <v>0</v>
      </c>
      <c r="H1239" s="495" t="s">
        <v>703</v>
      </c>
      <c r="I1239" s="95" t="s">
        <v>298</v>
      </c>
      <c r="J1239" s="95" t="str">
        <f>VLOOKUP(I1239,[2]Presupuesto!$B$11:$C$566,2,0)</f>
        <v>OTROS SERVICIOS TECNICOS Y PROFESIONALES</v>
      </c>
      <c r="K1239" s="95" t="s">
        <v>63</v>
      </c>
      <c r="L1239" s="95" t="s">
        <v>731</v>
      </c>
    </row>
    <row r="1240" spans="3:12" s="426" customFormat="1" ht="30" x14ac:dyDescent="0.25">
      <c r="C1240" s="493" t="s">
        <v>1958</v>
      </c>
      <c r="D1240" s="504"/>
      <c r="E1240" s="189"/>
      <c r="F1240" s="97">
        <v>700</v>
      </c>
      <c r="G1240" s="94">
        <f t="shared" si="123"/>
        <v>0</v>
      </c>
      <c r="H1240" s="495" t="s">
        <v>703</v>
      </c>
      <c r="I1240" s="95" t="s">
        <v>413</v>
      </c>
      <c r="J1240" s="95" t="str">
        <f>VLOOKUP(I1240,[2]Presupuesto!$B$11:$C$566,2,0)</f>
        <v>GASOLINA</v>
      </c>
      <c r="K1240" s="95" t="s">
        <v>63</v>
      </c>
      <c r="L1240" s="95" t="s">
        <v>731</v>
      </c>
    </row>
    <row r="1241" spans="3:12" s="426" customFormat="1" ht="45" x14ac:dyDescent="0.25">
      <c r="C1241" s="493" t="s">
        <v>1986</v>
      </c>
      <c r="D1241" s="504"/>
      <c r="E1241" s="189"/>
      <c r="F1241" s="97">
        <v>30000</v>
      </c>
      <c r="G1241" s="94">
        <f t="shared" si="123"/>
        <v>0</v>
      </c>
      <c r="H1241" s="495" t="s">
        <v>703</v>
      </c>
      <c r="I1241" s="95" t="s">
        <v>332</v>
      </c>
      <c r="J1241" s="95" t="str">
        <f>VLOOKUP(I1241,[2]Presupuesto!$B$11:$C$566,2,0)</f>
        <v>PASAJES AL EXTERIOR</v>
      </c>
      <c r="K1241" s="95" t="s">
        <v>63</v>
      </c>
      <c r="L1241" s="95" t="s">
        <v>731</v>
      </c>
    </row>
    <row r="1242" spans="3:12" s="426" customFormat="1" ht="30" x14ac:dyDescent="0.25">
      <c r="C1242" s="493" t="s">
        <v>1959</v>
      </c>
      <c r="D1242" s="504"/>
      <c r="E1242" s="189"/>
      <c r="F1242" s="97">
        <v>30000</v>
      </c>
      <c r="G1242" s="94">
        <f t="shared" si="123"/>
        <v>0</v>
      </c>
      <c r="H1242" s="495" t="s">
        <v>703</v>
      </c>
      <c r="I1242" s="95" t="s">
        <v>332</v>
      </c>
      <c r="J1242" s="95" t="str">
        <f>VLOOKUP(I1242,[2]Presupuesto!$B$11:$C$566,2,0)</f>
        <v>PASAJES AL EXTERIOR</v>
      </c>
      <c r="K1242" s="95" t="s">
        <v>63</v>
      </c>
      <c r="L1242" s="95" t="s">
        <v>731</v>
      </c>
    </row>
    <row r="1243" spans="3:12" s="426" customFormat="1" x14ac:dyDescent="0.25">
      <c r="C1243" s="96" t="s">
        <v>2003</v>
      </c>
      <c r="D1243" s="504"/>
      <c r="E1243" s="189"/>
      <c r="F1243" s="97">
        <v>1750</v>
      </c>
      <c r="G1243" s="94">
        <f t="shared" si="123"/>
        <v>0</v>
      </c>
      <c r="H1243" s="495" t="s">
        <v>703</v>
      </c>
      <c r="I1243" s="95" t="s">
        <v>329</v>
      </c>
      <c r="J1243" s="95" t="str">
        <f>VLOOKUP(I1243,[2]Presupuesto!$B$11:$C$566,2,0)</f>
        <v>PASAJES NACIONALES</v>
      </c>
      <c r="K1243" s="95" t="s">
        <v>63</v>
      </c>
      <c r="L1243" s="95" t="s">
        <v>731</v>
      </c>
    </row>
    <row r="1244" spans="3:12" s="426" customFormat="1" x14ac:dyDescent="0.25">
      <c r="C1244" s="96" t="s">
        <v>1987</v>
      </c>
      <c r="D1244" s="504"/>
      <c r="E1244" s="147"/>
      <c r="F1244" s="115">
        <v>2000</v>
      </c>
      <c r="G1244" s="94">
        <f t="shared" si="123"/>
        <v>0</v>
      </c>
      <c r="H1244" s="495" t="s">
        <v>703</v>
      </c>
      <c r="I1244" s="300" t="s">
        <v>337</v>
      </c>
      <c r="J1244" s="95" t="str">
        <f>VLOOKUP(I1244,[2]Presupuesto!$B$11:$C$566,2,0)</f>
        <v>VIATICOS NACIONALES</v>
      </c>
      <c r="K1244" s="95" t="s">
        <v>63</v>
      </c>
      <c r="L1244" s="95" t="s">
        <v>731</v>
      </c>
    </row>
    <row r="1245" spans="3:12" s="426" customFormat="1" x14ac:dyDescent="0.25">
      <c r="C1245" s="96" t="s">
        <v>2004</v>
      </c>
      <c r="D1245" s="504"/>
      <c r="E1245" s="147"/>
      <c r="F1245" s="115">
        <v>1750</v>
      </c>
      <c r="G1245" s="94">
        <f t="shared" si="123"/>
        <v>0</v>
      </c>
      <c r="H1245" s="495" t="s">
        <v>703</v>
      </c>
      <c r="I1245" s="95" t="s">
        <v>337</v>
      </c>
      <c r="J1245" s="95" t="str">
        <f>VLOOKUP(I1245,[2]Presupuesto!$B$11:$C$566,2,0)</f>
        <v>VIATICOS NACIONALES</v>
      </c>
      <c r="K1245" s="95" t="s">
        <v>63</v>
      </c>
      <c r="L1245" s="95" t="s">
        <v>731</v>
      </c>
    </row>
    <row r="1246" spans="3:12" s="426" customFormat="1" x14ac:dyDescent="0.25">
      <c r="C1246" s="96" t="s">
        <v>2005</v>
      </c>
      <c r="D1246" s="504"/>
      <c r="E1246" s="189"/>
      <c r="F1246" s="97">
        <v>1200</v>
      </c>
      <c r="G1246" s="94">
        <f t="shared" si="123"/>
        <v>0</v>
      </c>
      <c r="H1246" s="495" t="s">
        <v>703</v>
      </c>
      <c r="I1246" s="95" t="s">
        <v>337</v>
      </c>
      <c r="J1246" s="95" t="str">
        <f>VLOOKUP(I1246,[2]Presupuesto!$B$11:$C$566,2,0)</f>
        <v>VIATICOS NACIONALES</v>
      </c>
      <c r="K1246" s="95" t="s">
        <v>63</v>
      </c>
      <c r="L1246" s="95" t="s">
        <v>731</v>
      </c>
    </row>
    <row r="1247" spans="3:12" s="426" customFormat="1" x14ac:dyDescent="0.25">
      <c r="C1247" s="96" t="s">
        <v>1988</v>
      </c>
      <c r="D1247" s="504"/>
      <c r="E1247" s="189"/>
      <c r="F1247" s="97">
        <v>2250</v>
      </c>
      <c r="G1247" s="94">
        <f t="shared" si="123"/>
        <v>0</v>
      </c>
      <c r="H1247" s="495" t="s">
        <v>703</v>
      </c>
      <c r="I1247" s="95" t="s">
        <v>337</v>
      </c>
      <c r="J1247" s="95" t="str">
        <f>VLOOKUP(I1247,[2]Presupuesto!$B$11:$C$566,2,0)</f>
        <v>VIATICOS NACIONALES</v>
      </c>
      <c r="K1247" s="95" t="s">
        <v>63</v>
      </c>
      <c r="L1247" s="95" t="s">
        <v>731</v>
      </c>
    </row>
    <row r="1248" spans="3:12" s="426" customFormat="1" ht="45" x14ac:dyDescent="0.25">
      <c r="C1248" s="96" t="s">
        <v>1989</v>
      </c>
      <c r="D1248" s="504"/>
      <c r="E1248" s="189"/>
      <c r="F1248" s="97">
        <v>90</v>
      </c>
      <c r="G1248" s="94">
        <f t="shared" si="123"/>
        <v>0</v>
      </c>
      <c r="H1248" s="495" t="s">
        <v>1953</v>
      </c>
      <c r="I1248" s="95" t="s">
        <v>361</v>
      </c>
      <c r="J1248" s="95" t="str">
        <f>VLOOKUP(I1248,[2]Presupuesto!$B$11:$C$566,2,0)</f>
        <v>ALIMENTOS B EBIDAS PARA PERSONAS</v>
      </c>
      <c r="K1248" s="95" t="s">
        <v>63</v>
      </c>
      <c r="L1248" s="95" t="s">
        <v>731</v>
      </c>
    </row>
    <row r="1249" spans="3:12" s="426" customFormat="1" x14ac:dyDescent="0.25">
      <c r="C1249" s="106" t="s">
        <v>1899</v>
      </c>
      <c r="D1249" s="504"/>
      <c r="E1249" s="199"/>
      <c r="F1249" s="116">
        <v>1200</v>
      </c>
      <c r="G1249" s="94">
        <f t="shared" si="123"/>
        <v>0</v>
      </c>
      <c r="H1249" s="495" t="s">
        <v>703</v>
      </c>
      <c r="I1249" s="95" t="s">
        <v>268</v>
      </c>
      <c r="J1249" s="95" t="str">
        <f>VLOOKUP(I1249,[2]Presupuesto!$B$11:$C$566,2,0)</f>
        <v>OTROS ALQUILERES</v>
      </c>
      <c r="K1249" s="95" t="s">
        <v>63</v>
      </c>
      <c r="L1249" s="95" t="s">
        <v>731</v>
      </c>
    </row>
    <row r="1250" spans="3:12" s="426" customFormat="1" ht="15.75" thickBot="1" x14ac:dyDescent="0.3">
      <c r="C1250" s="203" t="s">
        <v>1994</v>
      </c>
      <c r="D1250" s="204"/>
      <c r="E1250" s="308"/>
      <c r="F1250" s="101">
        <v>5000</v>
      </c>
      <c r="G1250" s="102">
        <f t="shared" si="123"/>
        <v>0</v>
      </c>
      <c r="H1250" s="501" t="s">
        <v>703</v>
      </c>
      <c r="I1250" s="309" t="s">
        <v>322</v>
      </c>
      <c r="J1250" s="103" t="str">
        <f>VLOOKUP(I1250,[2]Presupuesto!$B$11:$C$566,2,0)</f>
        <v>OTROS SERVICIOS COMERCIALES Y FINANCIEROS N.C.</v>
      </c>
      <c r="K1250" s="310" t="s">
        <v>63</v>
      </c>
      <c r="L1250" s="310" t="s">
        <v>731</v>
      </c>
    </row>
    <row r="1251" spans="3:12" s="426" customFormat="1" ht="15.75" thickBot="1" x14ac:dyDescent="0.3">
      <c r="H1251" s="497"/>
    </row>
    <row r="1252" spans="3:12" s="426" customFormat="1" ht="15.75" thickBot="1" x14ac:dyDescent="0.3">
      <c r="C1252" s="29" t="s">
        <v>1308</v>
      </c>
      <c r="D1252" s="30">
        <f>SUM(G1259:G1287)</f>
        <v>230889</v>
      </c>
      <c r="E1252" s="91"/>
      <c r="F1252" s="91"/>
      <c r="G1252" s="91"/>
      <c r="H1252" s="499"/>
      <c r="I1252" s="75"/>
      <c r="J1252" s="75"/>
      <c r="K1252" s="109"/>
    </row>
    <row r="1253" spans="3:12" s="426" customFormat="1" x14ac:dyDescent="0.25">
      <c r="C1253" s="69"/>
      <c r="D1253" s="31"/>
      <c r="E1253" s="91"/>
      <c r="F1253" s="91"/>
      <c r="G1253" s="91"/>
      <c r="H1253" s="499"/>
      <c r="I1253" s="75"/>
      <c r="J1253" s="75"/>
      <c r="K1253" s="109"/>
    </row>
    <row r="1254" spans="3:12" s="426" customFormat="1" x14ac:dyDescent="0.25">
      <c r="C1254" s="69"/>
      <c r="D1254" s="31"/>
      <c r="E1254" s="91"/>
      <c r="F1254" s="91"/>
      <c r="G1254" s="91"/>
      <c r="H1254" s="499"/>
      <c r="I1254" s="75"/>
      <c r="J1254" s="75"/>
      <c r="K1254" s="109"/>
    </row>
    <row r="1255" spans="3:12" s="426" customFormat="1" ht="15.75" x14ac:dyDescent="0.25">
      <c r="C1255" s="190" t="s">
        <v>1309</v>
      </c>
      <c r="D1255" s="341" t="s">
        <v>1816</v>
      </c>
      <c r="E1255" s="91"/>
      <c r="F1255" s="91"/>
      <c r="G1255" s="91"/>
      <c r="H1255" s="499"/>
      <c r="I1255" s="75"/>
      <c r="J1255" s="75"/>
      <c r="K1255" s="109"/>
    </row>
    <row r="1256" spans="3:12" s="426" customFormat="1" ht="18.75" x14ac:dyDescent="0.25">
      <c r="C1256" s="197" t="str">
        <f>IFERROR(VLOOKUP(D1255,'1. Desarrollo e Innov. Curricu.'!$F:$G,2,FALSE),IFERROR(VLOOKUP(D1255,'2. Investigación Científica'!$F:$G,2,FALSE),IFERROR(VLOOKUP(D1255,'3. Vinculación Univ. Sociedad'!$F:$G,2,FALSE),IFERROR(VLOOKUP(D1255,'4. Docencia y Profesorado Univ.'!$F:$G,2,FALSE),IFERROR(VLOOKUP(D1255,'5. Estudiantes y Graduados'!$F:$G,2,FALSE),IFERROR(VLOOKUP(D1255,'11. Gestion Administrativa'!$F:$G,2,FALSE),IFERROR(VLOOKUP(D1255,'13. Gestión Académica'!$F:$G,2,FALSE),IFERROR(VLOOKUP(D1255,'9. Asegura. de la Calid. y M'!$F:$G,2,FALSE),IFERROR(VLOOKUP(D1255,'6. Gestión del Conocimiento'!$F:$G,2,FALSE),IFERROR(VLOOKUP(D1255,'15. Gobernabilidad y Proceso...'!$F:$G,2,FALSE),IFERROR(VLOOKUP(D1255,'12. Gestión del Talento Humano'!$F:$G,2,FALSE),IFERROR(VLOOKUP(D1255,'14. Internacional... de la E.S.'!$F:$G,2,FALSE),IFERROR(VLOOKUP(D1255,'10. Posgrado'!$F:$G,2,FALSE),IFERROR(VLOOKUP(D1255,'17. Gestión TIC'!$F:$G,2,FALSE),IFERROR(VLOOKUP(D1255,'16. Desa. del Sistema Educ.Sup.'!$F:$G,2,FALSE),IFERROR(VLOOKUP(D1255,'8. Cultura de Inno. Insti...'!$F:$G,2,FALSE),VLOOKUP(D1255,'7. Lo Esencial de la Reforma U.'!$F:$G,2,0)))))))))))))))))</f>
        <v>Desarrollar un diplomado en  Diplomado  en I OPINIÓN PÚBLICA Y COMUNICACIÓN POLÍTICA</v>
      </c>
      <c r="D1256" s="31"/>
      <c r="E1256" s="91"/>
      <c r="F1256" s="91"/>
      <c r="G1256" s="91"/>
      <c r="H1256" s="499"/>
      <c r="I1256" s="75"/>
      <c r="J1256" s="75"/>
      <c r="K1256" s="109"/>
    </row>
    <row r="1257" spans="3:12" s="426" customFormat="1" ht="15.75" thickBot="1" x14ac:dyDescent="0.3">
      <c r="C1257" s="69"/>
      <c r="D1257" s="31"/>
      <c r="E1257" s="91"/>
      <c r="F1257" s="91"/>
      <c r="G1257" s="91"/>
      <c r="H1257" s="499"/>
      <c r="I1257" s="75"/>
      <c r="J1257" s="75"/>
      <c r="K1257" s="109"/>
    </row>
    <row r="1258" spans="3:12" s="426" customFormat="1" ht="30.75" thickBot="1" x14ac:dyDescent="0.3">
      <c r="C1258" s="122" t="s">
        <v>1310</v>
      </c>
      <c r="D1258" s="125" t="s">
        <v>1311</v>
      </c>
      <c r="E1258" s="124" t="s">
        <v>99</v>
      </c>
      <c r="F1258" s="124" t="s">
        <v>1312</v>
      </c>
      <c r="G1258" s="123" t="s">
        <v>1313</v>
      </c>
      <c r="H1258" s="129" t="s">
        <v>1314</v>
      </c>
      <c r="I1258" s="124" t="s">
        <v>1315</v>
      </c>
      <c r="J1258" s="124" t="s">
        <v>711</v>
      </c>
      <c r="K1258" s="124" t="s">
        <v>1316</v>
      </c>
      <c r="L1258" s="124" t="s">
        <v>1317</v>
      </c>
    </row>
    <row r="1259" spans="3:12" s="426" customFormat="1" ht="30" x14ac:dyDescent="0.25">
      <c r="C1259" s="492" t="s">
        <v>1975</v>
      </c>
      <c r="D1259" s="503"/>
      <c r="E1259" s="305">
        <f>25*10</f>
        <v>250</v>
      </c>
      <c r="F1259" s="112">
        <v>180</v>
      </c>
      <c r="G1259" s="306">
        <f t="shared" ref="G1259:G1287" si="124">E1259*F1259</f>
        <v>45000</v>
      </c>
      <c r="H1259" s="495" t="s">
        <v>703</v>
      </c>
      <c r="I1259" s="113" t="s">
        <v>361</v>
      </c>
      <c r="J1259" s="113" t="str">
        <f>VLOOKUP(I1259,[2]Presupuesto!$B$11:$C$566,2,0)</f>
        <v>ALIMENTOS B EBIDAS PARA PERSONAS</v>
      </c>
      <c r="K1259" s="307" t="s">
        <v>63</v>
      </c>
      <c r="L1259" s="113" t="s">
        <v>731</v>
      </c>
    </row>
    <row r="1260" spans="3:12" s="426" customFormat="1" ht="30" x14ac:dyDescent="0.25">
      <c r="C1260" s="505" t="s">
        <v>1899</v>
      </c>
      <c r="D1260" s="504"/>
      <c r="E1260" s="154">
        <v>3</v>
      </c>
      <c r="F1260" s="119">
        <v>1700</v>
      </c>
      <c r="G1260" s="94">
        <f t="shared" si="124"/>
        <v>5100</v>
      </c>
      <c r="H1260" s="495" t="s">
        <v>703</v>
      </c>
      <c r="I1260" s="95" t="s">
        <v>268</v>
      </c>
      <c r="J1260" s="95" t="str">
        <f>VLOOKUP(I1260,[2]Presupuesto!$B$11:$C$566,2,0)</f>
        <v>OTROS ALQUILERES</v>
      </c>
      <c r="K1260" s="205" t="s">
        <v>63</v>
      </c>
      <c r="L1260" s="95" t="s">
        <v>731</v>
      </c>
    </row>
    <row r="1261" spans="3:12" s="426" customFormat="1" x14ac:dyDescent="0.25">
      <c r="C1261" s="505"/>
      <c r="D1261" s="504"/>
      <c r="E1261" s="154">
        <v>45</v>
      </c>
      <c r="F1261" s="119">
        <v>3</v>
      </c>
      <c r="G1261" s="94">
        <f t="shared" si="124"/>
        <v>135</v>
      </c>
      <c r="H1261" s="495" t="s">
        <v>703</v>
      </c>
      <c r="I1261" s="95" t="s">
        <v>380</v>
      </c>
      <c r="J1261" s="95" t="str">
        <f>VLOOKUP(I1261,[2]Presupuesto!$B$11:$C$566,2,0)</f>
        <v>PAPEL DE ESCRITORIO</v>
      </c>
      <c r="K1261" s="205" t="s">
        <v>63</v>
      </c>
      <c r="L1261" s="95" t="s">
        <v>731</v>
      </c>
    </row>
    <row r="1262" spans="3:12" s="426" customFormat="1" ht="45" x14ac:dyDescent="0.25">
      <c r="C1262" s="505"/>
      <c r="D1262" s="504"/>
      <c r="E1262" s="154">
        <v>1</v>
      </c>
      <c r="F1262" s="119">
        <f>(15*6*10)+(10*12)+(15*3*10)</f>
        <v>1470</v>
      </c>
      <c r="G1262" s="94">
        <f t="shared" si="124"/>
        <v>1470</v>
      </c>
      <c r="H1262" s="495" t="s">
        <v>712</v>
      </c>
      <c r="I1262" s="95" t="s">
        <v>384</v>
      </c>
      <c r="J1262" s="95" t="str">
        <f>VLOOKUP(I1262,[2]Presupuesto!$B$11:$C$566,2,0)</f>
        <v>PRODUCTOS PAPEL Y CARTON</v>
      </c>
      <c r="K1262" s="205" t="s">
        <v>63</v>
      </c>
      <c r="L1262" s="95" t="s">
        <v>731</v>
      </c>
    </row>
    <row r="1263" spans="3:12" s="426" customFormat="1" ht="45" x14ac:dyDescent="0.25">
      <c r="C1263" s="505" t="s">
        <v>1976</v>
      </c>
      <c r="D1263" s="504"/>
      <c r="E1263" s="154">
        <v>1</v>
      </c>
      <c r="F1263" s="119">
        <f>(45*3)+(6*10)</f>
        <v>195</v>
      </c>
      <c r="G1263" s="94">
        <f t="shared" si="124"/>
        <v>195</v>
      </c>
      <c r="H1263" s="495" t="s">
        <v>712</v>
      </c>
      <c r="I1263" s="95" t="s">
        <v>450</v>
      </c>
      <c r="J1263" s="95" t="str">
        <f>VLOOKUP(I1263,[2]Presupuesto!$B$11:$C$566,2,0)</f>
        <v>UTILES DE ESCRITORIO, OFICINA Y ENZE¥ANZA</v>
      </c>
      <c r="K1263" s="205" t="s">
        <v>63</v>
      </c>
      <c r="L1263" s="95" t="s">
        <v>731</v>
      </c>
    </row>
    <row r="1264" spans="3:12" s="426" customFormat="1" ht="45" x14ac:dyDescent="0.25">
      <c r="C1264" s="505" t="s">
        <v>1991</v>
      </c>
      <c r="D1264" s="504"/>
      <c r="E1264" s="154">
        <v>0</v>
      </c>
      <c r="F1264" s="119">
        <v>6</v>
      </c>
      <c r="G1264" s="94">
        <f t="shared" si="124"/>
        <v>0</v>
      </c>
      <c r="H1264" s="495" t="s">
        <v>712</v>
      </c>
      <c r="I1264" s="95" t="s">
        <v>458</v>
      </c>
      <c r="J1264" s="95" t="str">
        <f>VLOOKUP(I1264,[2]Presupuesto!$B$11:$C$566,2,0)</f>
        <v>OTROS RESPUESTOS Y ACCESORIOS MENORES</v>
      </c>
      <c r="K1264" s="205" t="s">
        <v>63</v>
      </c>
      <c r="L1264" s="95" t="s">
        <v>731</v>
      </c>
    </row>
    <row r="1265" spans="3:12" s="426" customFormat="1" ht="45" x14ac:dyDescent="0.25">
      <c r="C1265" s="505" t="s">
        <v>1978</v>
      </c>
      <c r="D1265" s="504"/>
      <c r="E1265" s="154">
        <v>50</v>
      </c>
      <c r="F1265" s="119">
        <f>35+2.11+12</f>
        <v>49.11</v>
      </c>
      <c r="G1265" s="94">
        <f t="shared" si="124"/>
        <v>2455.5</v>
      </c>
      <c r="H1265" s="495" t="s">
        <v>712</v>
      </c>
      <c r="I1265" s="95" t="s">
        <v>382</v>
      </c>
      <c r="J1265" s="95" t="str">
        <f>VLOOKUP(I1265,[2]Presupuesto!$B$11:$C$566,2,0)</f>
        <v>PRODUCTOS DE ARTES GRAFICAS</v>
      </c>
      <c r="K1265" s="205" t="s">
        <v>63</v>
      </c>
      <c r="L1265" s="95" t="s">
        <v>731</v>
      </c>
    </row>
    <row r="1266" spans="3:12" s="426" customFormat="1" ht="45" x14ac:dyDescent="0.25">
      <c r="C1266" s="505" t="s">
        <v>2008</v>
      </c>
      <c r="D1266" s="504"/>
      <c r="E1266" s="154">
        <v>25</v>
      </c>
      <c r="F1266" s="119">
        <v>10</v>
      </c>
      <c r="G1266" s="94">
        <f t="shared" si="124"/>
        <v>250</v>
      </c>
      <c r="H1266" s="495" t="s">
        <v>712</v>
      </c>
      <c r="I1266" s="95" t="s">
        <v>307</v>
      </c>
      <c r="J1266" s="95" t="str">
        <f>VLOOKUP(I1266,[2]Presupuesto!$B$11:$C$566,2,0)</f>
        <v>SERVICIOS DE IMPRENTA PUBLIC.Y REPRODUCCION</v>
      </c>
      <c r="K1266" s="205" t="s">
        <v>63</v>
      </c>
      <c r="L1266" s="95" t="s">
        <v>731</v>
      </c>
    </row>
    <row r="1267" spans="3:12" s="426" customFormat="1" ht="45" x14ac:dyDescent="0.25">
      <c r="C1267" s="505" t="s">
        <v>1979</v>
      </c>
      <c r="D1267" s="504"/>
      <c r="E1267" s="154">
        <v>1</v>
      </c>
      <c r="F1267" s="119">
        <f>18+(2*11)</f>
        <v>40</v>
      </c>
      <c r="G1267" s="94">
        <f t="shared" si="124"/>
        <v>40</v>
      </c>
      <c r="H1267" s="495" t="s">
        <v>712</v>
      </c>
      <c r="I1267" s="95" t="s">
        <v>420</v>
      </c>
      <c r="J1267" s="95" t="str">
        <f>VLOOKUP(I1267,[2]Presupuesto!$B$11:$C$566,2,0)</f>
        <v>PRODUCTOS DE MATERIAL PLASTICO.</v>
      </c>
      <c r="K1267" s="205" t="s">
        <v>63</v>
      </c>
      <c r="L1267" s="95" t="s">
        <v>731</v>
      </c>
    </row>
    <row r="1268" spans="3:12" s="426" customFormat="1" ht="45" x14ac:dyDescent="0.25">
      <c r="C1268" s="505" t="s">
        <v>1980</v>
      </c>
      <c r="D1268" s="504"/>
      <c r="E1268" s="154">
        <v>10</v>
      </c>
      <c r="F1268" s="119">
        <f>(6*12)+(3*21)+12</f>
        <v>147</v>
      </c>
      <c r="G1268" s="94">
        <f t="shared" si="124"/>
        <v>1470</v>
      </c>
      <c r="H1268" s="495" t="s">
        <v>712</v>
      </c>
      <c r="I1268" s="95" t="s">
        <v>454</v>
      </c>
      <c r="J1268" s="95" t="str">
        <f>VLOOKUP(I1268,[2]Presupuesto!$B$11:$C$566,2,0)</f>
        <v>UTENCILIOS DE COCINA Y COMEDOR</v>
      </c>
      <c r="K1268" s="205" t="s">
        <v>63</v>
      </c>
      <c r="L1268" s="95" t="s">
        <v>731</v>
      </c>
    </row>
    <row r="1269" spans="3:12" s="426" customFormat="1" ht="45" x14ac:dyDescent="0.25">
      <c r="C1269" s="505" t="s">
        <v>1981</v>
      </c>
      <c r="D1269" s="504"/>
      <c r="E1269" s="154">
        <v>11</v>
      </c>
      <c r="F1269" s="119">
        <v>250</v>
      </c>
      <c r="G1269" s="94">
        <f t="shared" si="124"/>
        <v>2750</v>
      </c>
      <c r="H1269" s="495" t="s">
        <v>712</v>
      </c>
      <c r="I1269" s="95" t="s">
        <v>303</v>
      </c>
      <c r="J1269" s="95" t="str">
        <f>VLOOKUP(I1269,[2]Presupuesto!$B$11:$C$566,2,0)</f>
        <v>SERVICIO DE TRANSPORTE EVENTUALES</v>
      </c>
      <c r="K1269" s="205" t="s">
        <v>63</v>
      </c>
      <c r="L1269" s="95" t="s">
        <v>731</v>
      </c>
    </row>
    <row r="1270" spans="3:12" s="426" customFormat="1" ht="45" x14ac:dyDescent="0.25">
      <c r="C1270" s="505" t="s">
        <v>1982</v>
      </c>
      <c r="D1270" s="504"/>
      <c r="E1270" s="154">
        <v>1</v>
      </c>
      <c r="F1270" s="119">
        <v>85</v>
      </c>
      <c r="G1270" s="94">
        <f t="shared" si="124"/>
        <v>85</v>
      </c>
      <c r="H1270" s="495" t="s">
        <v>712</v>
      </c>
      <c r="I1270" s="95" t="s">
        <v>283</v>
      </c>
      <c r="J1270" s="95" t="str">
        <f>VLOOKUP(I1270,[2]Presupuesto!$B$11:$C$566,2,0)</f>
        <v>LIMPIEZA ASEO Y FUMIGACION</v>
      </c>
      <c r="K1270" s="205" t="s">
        <v>63</v>
      </c>
      <c r="L1270" s="95" t="s">
        <v>731</v>
      </c>
    </row>
    <row r="1271" spans="3:12" s="426" customFormat="1" ht="45" x14ac:dyDescent="0.25">
      <c r="C1271" s="493" t="s">
        <v>1983</v>
      </c>
      <c r="D1271" s="504"/>
      <c r="E1271" s="189">
        <v>1</v>
      </c>
      <c r="F1271" s="97">
        <v>500</v>
      </c>
      <c r="G1271" s="94">
        <f t="shared" si="124"/>
        <v>500</v>
      </c>
      <c r="H1271" s="495" t="s">
        <v>712</v>
      </c>
      <c r="I1271" s="95" t="s">
        <v>352</v>
      </c>
      <c r="J1271" s="95" t="str">
        <f>VLOOKUP(I1271,[2]Presupuesto!$B$11:$C$566,2,0)</f>
        <v>SERVICIOS CEREMONIAL Y PROTOCOLO</v>
      </c>
      <c r="K1271" s="95" t="s">
        <v>63</v>
      </c>
      <c r="L1271" s="95" t="s">
        <v>731</v>
      </c>
    </row>
    <row r="1272" spans="3:12" s="426" customFormat="1" x14ac:dyDescent="0.25">
      <c r="C1272" s="493" t="s">
        <v>1993</v>
      </c>
      <c r="D1272" s="504"/>
      <c r="E1272" s="189">
        <v>0</v>
      </c>
      <c r="F1272" s="97">
        <v>8000</v>
      </c>
      <c r="G1272" s="94">
        <f t="shared" si="124"/>
        <v>0</v>
      </c>
      <c r="H1272" s="495" t="s">
        <v>703</v>
      </c>
      <c r="I1272" s="95" t="s">
        <v>214</v>
      </c>
      <c r="J1272" s="95" t="str">
        <f>VLOOKUP(I1272,[2]Presupuesto!$B$11:$C$566,2,0)</f>
        <v>SERV. DE PROFESIONALES Y TECNICOS EDUC, SUPERIOR</v>
      </c>
      <c r="K1272" s="95" t="s">
        <v>63</v>
      </c>
      <c r="L1272" s="95" t="s">
        <v>731</v>
      </c>
    </row>
    <row r="1273" spans="3:12" s="426" customFormat="1" x14ac:dyDescent="0.25">
      <c r="C1273" s="493" t="s">
        <v>2009</v>
      </c>
      <c r="D1273" s="504"/>
      <c r="E1273" s="189">
        <v>0</v>
      </c>
      <c r="F1273" s="97">
        <v>2000</v>
      </c>
      <c r="G1273" s="94">
        <f t="shared" si="124"/>
        <v>0</v>
      </c>
      <c r="H1273" s="495" t="s">
        <v>703</v>
      </c>
      <c r="I1273" s="95" t="s">
        <v>322</v>
      </c>
      <c r="J1273" s="95" t="str">
        <f>VLOOKUP(I1273,[2]Presupuesto!$B$11:$C$566,2,0)</f>
        <v>OTROS SERVICIOS COMERCIALES Y FINANCIEROS N.C.</v>
      </c>
      <c r="K1273" s="95" t="s">
        <v>63</v>
      </c>
      <c r="L1273" s="95" t="s">
        <v>731</v>
      </c>
    </row>
    <row r="1274" spans="3:12" s="426" customFormat="1" ht="30" x14ac:dyDescent="0.25">
      <c r="C1274" s="493" t="s">
        <v>2010</v>
      </c>
      <c r="D1274" s="504"/>
      <c r="E1274" s="189">
        <f>3.25</f>
        <v>3.25</v>
      </c>
      <c r="F1274" s="97">
        <f>135*22.7</f>
        <v>3064.5</v>
      </c>
      <c r="G1274" s="94">
        <f t="shared" si="124"/>
        <v>9959.625</v>
      </c>
      <c r="H1274" s="495" t="s">
        <v>703</v>
      </c>
      <c r="I1274" s="95" t="s">
        <v>322</v>
      </c>
      <c r="J1274" s="95" t="str">
        <f>VLOOKUP(I1274,[2]Presupuesto!$B$11:$C$566,2,0)</f>
        <v>OTROS SERVICIOS COMERCIALES Y FINANCIEROS N.C.</v>
      </c>
      <c r="K1274" s="95" t="s">
        <v>63</v>
      </c>
      <c r="L1274" s="95" t="s">
        <v>731</v>
      </c>
    </row>
    <row r="1275" spans="3:12" s="426" customFormat="1" x14ac:dyDescent="0.25">
      <c r="C1275" s="493" t="s">
        <v>1985</v>
      </c>
      <c r="D1275" s="504"/>
      <c r="E1275" s="189">
        <f>3.25*3</f>
        <v>9.75</v>
      </c>
      <c r="F1275" s="97">
        <f>135*22.7</f>
        <v>3064.5</v>
      </c>
      <c r="G1275" s="94">
        <f t="shared" si="124"/>
        <v>29878.875</v>
      </c>
      <c r="H1275" s="495" t="s">
        <v>703</v>
      </c>
      <c r="I1275" s="95" t="s">
        <v>323</v>
      </c>
      <c r="J1275" s="95" t="str">
        <f>VLOOKUP(I1275,[2]Presupuesto!$B$11:$C$566,2,0)</f>
        <v>OTROS SERVICIOS COMERCIALES Y FINANCIEROS</v>
      </c>
      <c r="K1275" s="95" t="s">
        <v>63</v>
      </c>
      <c r="L1275" s="95" t="s">
        <v>731</v>
      </c>
    </row>
    <row r="1276" spans="3:12" s="426" customFormat="1" x14ac:dyDescent="0.25">
      <c r="C1276" s="493" t="s">
        <v>1957</v>
      </c>
      <c r="D1276" s="504"/>
      <c r="E1276" s="189">
        <v>0</v>
      </c>
      <c r="F1276" s="97">
        <v>12712</v>
      </c>
      <c r="G1276" s="94">
        <f t="shared" si="124"/>
        <v>0</v>
      </c>
      <c r="H1276" s="495" t="s">
        <v>703</v>
      </c>
      <c r="I1276" s="95" t="s">
        <v>298</v>
      </c>
      <c r="J1276" s="95" t="str">
        <f>VLOOKUP(I1276,[2]Presupuesto!$B$11:$C$566,2,0)</f>
        <v>OTROS SERVICIOS TECNICOS Y PROFESIONALES</v>
      </c>
      <c r="K1276" s="95" t="s">
        <v>63</v>
      </c>
      <c r="L1276" s="95" t="s">
        <v>731</v>
      </c>
    </row>
    <row r="1277" spans="3:12" s="426" customFormat="1" ht="30" x14ac:dyDescent="0.25">
      <c r="C1277" s="493" t="s">
        <v>1958</v>
      </c>
      <c r="D1277" s="504"/>
      <c r="E1277" s="189">
        <v>0</v>
      </c>
      <c r="F1277" s="97">
        <v>700</v>
      </c>
      <c r="G1277" s="94">
        <f t="shared" si="124"/>
        <v>0</v>
      </c>
      <c r="H1277" s="495" t="s">
        <v>703</v>
      </c>
      <c r="I1277" s="95" t="s">
        <v>413</v>
      </c>
      <c r="J1277" s="95" t="str">
        <f>VLOOKUP(I1277,[2]Presupuesto!$B$11:$C$566,2,0)</f>
        <v>GASOLINA</v>
      </c>
      <c r="K1277" s="95" t="s">
        <v>63</v>
      </c>
      <c r="L1277" s="95" t="s">
        <v>731</v>
      </c>
    </row>
    <row r="1278" spans="3:12" s="426" customFormat="1" ht="45" x14ac:dyDescent="0.25">
      <c r="C1278" s="493" t="s">
        <v>1986</v>
      </c>
      <c r="D1278" s="504"/>
      <c r="E1278" s="189">
        <v>1</v>
      </c>
      <c r="F1278" s="97">
        <v>30000</v>
      </c>
      <c r="G1278" s="94">
        <f t="shared" si="124"/>
        <v>30000</v>
      </c>
      <c r="H1278" s="495" t="s">
        <v>703</v>
      </c>
      <c r="I1278" s="95" t="s">
        <v>332</v>
      </c>
      <c r="J1278" s="95" t="str">
        <f>VLOOKUP(I1278,[2]Presupuesto!$B$11:$C$566,2,0)</f>
        <v>PASAJES AL EXTERIOR</v>
      </c>
      <c r="K1278" s="95" t="s">
        <v>63</v>
      </c>
      <c r="L1278" s="95" t="s">
        <v>731</v>
      </c>
    </row>
    <row r="1279" spans="3:12" s="426" customFormat="1" ht="30" x14ac:dyDescent="0.25">
      <c r="C1279" s="493" t="s">
        <v>1959</v>
      </c>
      <c r="D1279" s="504"/>
      <c r="E1279" s="189">
        <v>3</v>
      </c>
      <c r="F1279" s="97">
        <v>30000</v>
      </c>
      <c r="G1279" s="94">
        <f t="shared" si="124"/>
        <v>90000</v>
      </c>
      <c r="H1279" s="495" t="s">
        <v>703</v>
      </c>
      <c r="I1279" s="95" t="s">
        <v>332</v>
      </c>
      <c r="J1279" s="95" t="str">
        <f>VLOOKUP(I1279,[2]Presupuesto!$B$11:$C$566,2,0)</f>
        <v>PASAJES AL EXTERIOR</v>
      </c>
      <c r="K1279" s="95" t="s">
        <v>63</v>
      </c>
      <c r="L1279" s="95" t="s">
        <v>731</v>
      </c>
    </row>
    <row r="1280" spans="3:12" s="426" customFormat="1" x14ac:dyDescent="0.25">
      <c r="C1280" s="96" t="s">
        <v>2003</v>
      </c>
      <c r="D1280" s="504"/>
      <c r="E1280" s="189">
        <v>0</v>
      </c>
      <c r="F1280" s="97">
        <v>1750</v>
      </c>
      <c r="G1280" s="94">
        <f t="shared" si="124"/>
        <v>0</v>
      </c>
      <c r="H1280" s="495" t="s">
        <v>703</v>
      </c>
      <c r="I1280" s="95" t="s">
        <v>329</v>
      </c>
      <c r="J1280" s="95" t="str">
        <f>VLOOKUP(I1280,[2]Presupuesto!$B$11:$C$566,2,0)</f>
        <v>PASAJES NACIONALES</v>
      </c>
      <c r="K1280" s="95" t="s">
        <v>63</v>
      </c>
      <c r="L1280" s="95" t="s">
        <v>731</v>
      </c>
    </row>
    <row r="1281" spans="3:12" s="426" customFormat="1" x14ac:dyDescent="0.25">
      <c r="C1281" s="96" t="s">
        <v>1987</v>
      </c>
      <c r="D1281" s="504"/>
      <c r="E1281" s="147">
        <v>0</v>
      </c>
      <c r="F1281" s="115">
        <v>2000</v>
      </c>
      <c r="G1281" s="94">
        <f t="shared" si="124"/>
        <v>0</v>
      </c>
      <c r="H1281" s="495" t="s">
        <v>703</v>
      </c>
      <c r="I1281" s="300" t="s">
        <v>337</v>
      </c>
      <c r="J1281" s="95" t="str">
        <f>VLOOKUP(I1281,[2]Presupuesto!$B$11:$C$566,2,0)</f>
        <v>VIATICOS NACIONALES</v>
      </c>
      <c r="K1281" s="95" t="s">
        <v>63</v>
      </c>
      <c r="L1281" s="95" t="s">
        <v>731</v>
      </c>
    </row>
    <row r="1282" spans="3:12" s="426" customFormat="1" x14ac:dyDescent="0.25">
      <c r="C1282" s="96" t="s">
        <v>2004</v>
      </c>
      <c r="D1282" s="504"/>
      <c r="E1282" s="147">
        <v>0</v>
      </c>
      <c r="F1282" s="115">
        <v>1750</v>
      </c>
      <c r="G1282" s="94">
        <f t="shared" si="124"/>
        <v>0</v>
      </c>
      <c r="H1282" s="495" t="s">
        <v>703</v>
      </c>
      <c r="I1282" s="95" t="s">
        <v>337</v>
      </c>
      <c r="J1282" s="95" t="str">
        <f>VLOOKUP(I1282,[2]Presupuesto!$B$11:$C$566,2,0)</f>
        <v>VIATICOS NACIONALES</v>
      </c>
      <c r="K1282" s="95" t="s">
        <v>63</v>
      </c>
      <c r="L1282" s="95" t="s">
        <v>731</v>
      </c>
    </row>
    <row r="1283" spans="3:12" s="426" customFormat="1" x14ac:dyDescent="0.25">
      <c r="C1283" s="96" t="s">
        <v>2005</v>
      </c>
      <c r="D1283" s="504"/>
      <c r="E1283" s="189">
        <v>0</v>
      </c>
      <c r="F1283" s="97">
        <v>1200</v>
      </c>
      <c r="G1283" s="94">
        <f t="shared" si="124"/>
        <v>0</v>
      </c>
      <c r="H1283" s="495" t="s">
        <v>703</v>
      </c>
      <c r="I1283" s="95" t="s">
        <v>337</v>
      </c>
      <c r="J1283" s="95" t="str">
        <f>VLOOKUP(I1283,[2]Presupuesto!$B$11:$C$566,2,0)</f>
        <v>VIATICOS NACIONALES</v>
      </c>
      <c r="K1283" s="95" t="s">
        <v>63</v>
      </c>
      <c r="L1283" s="95" t="s">
        <v>731</v>
      </c>
    </row>
    <row r="1284" spans="3:12" s="426" customFormat="1" x14ac:dyDescent="0.25">
      <c r="C1284" s="96" t="s">
        <v>1988</v>
      </c>
      <c r="D1284" s="504"/>
      <c r="E1284" s="189">
        <v>0</v>
      </c>
      <c r="F1284" s="97">
        <v>2250</v>
      </c>
      <c r="G1284" s="94">
        <f t="shared" si="124"/>
        <v>0</v>
      </c>
      <c r="H1284" s="495" t="s">
        <v>703</v>
      </c>
      <c r="I1284" s="95" t="s">
        <v>337</v>
      </c>
      <c r="J1284" s="95" t="str">
        <f>VLOOKUP(I1284,[2]Presupuesto!$B$11:$C$566,2,0)</f>
        <v>VIATICOS NACIONALES</v>
      </c>
      <c r="K1284" s="95" t="s">
        <v>63</v>
      </c>
      <c r="L1284" s="95" t="s">
        <v>731</v>
      </c>
    </row>
    <row r="1285" spans="3:12" s="426" customFormat="1" x14ac:dyDescent="0.25">
      <c r="C1285" s="96" t="s">
        <v>1989</v>
      </c>
      <c r="D1285" s="504"/>
      <c r="E1285" s="189">
        <v>60</v>
      </c>
      <c r="F1285" s="97">
        <v>90</v>
      </c>
      <c r="G1285" s="94">
        <f t="shared" si="124"/>
        <v>5400</v>
      </c>
      <c r="H1285" s="517" t="s">
        <v>703</v>
      </c>
      <c r="I1285" s="95" t="s">
        <v>361</v>
      </c>
      <c r="J1285" s="95" t="str">
        <f>VLOOKUP(I1285,[2]Presupuesto!$B$11:$C$566,2,0)</f>
        <v>ALIMENTOS B EBIDAS PARA PERSONAS</v>
      </c>
      <c r="K1285" s="95" t="s">
        <v>63</v>
      </c>
      <c r="L1285" s="95" t="s">
        <v>731</v>
      </c>
    </row>
    <row r="1286" spans="3:12" s="426" customFormat="1" ht="45" x14ac:dyDescent="0.25">
      <c r="C1286" s="106" t="s">
        <v>1899</v>
      </c>
      <c r="D1286" s="504"/>
      <c r="E1286" s="199">
        <v>1</v>
      </c>
      <c r="F1286" s="116">
        <v>1200</v>
      </c>
      <c r="G1286" s="94">
        <f t="shared" si="124"/>
        <v>1200</v>
      </c>
      <c r="H1286" s="495" t="s">
        <v>712</v>
      </c>
      <c r="I1286" s="95" t="s">
        <v>268</v>
      </c>
      <c r="J1286" s="95" t="str">
        <f>VLOOKUP(I1286,[2]Presupuesto!$B$11:$C$566,2,0)</f>
        <v>OTROS ALQUILERES</v>
      </c>
      <c r="K1286" s="95" t="s">
        <v>63</v>
      </c>
      <c r="L1286" s="95" t="s">
        <v>731</v>
      </c>
    </row>
    <row r="1287" spans="3:12" s="426" customFormat="1" ht="15.75" thickBot="1" x14ac:dyDescent="0.3">
      <c r="C1287" s="203" t="s">
        <v>1994</v>
      </c>
      <c r="D1287" s="204"/>
      <c r="E1287" s="308">
        <v>1</v>
      </c>
      <c r="F1287" s="101">
        <v>5000</v>
      </c>
      <c r="G1287" s="102">
        <f t="shared" si="124"/>
        <v>5000</v>
      </c>
      <c r="H1287" s="501" t="s">
        <v>703</v>
      </c>
      <c r="I1287" s="309" t="s">
        <v>322</v>
      </c>
      <c r="J1287" s="103" t="str">
        <f>VLOOKUP(I1287,[2]Presupuesto!$B$11:$C$566,2,0)</f>
        <v>OTROS SERVICIOS COMERCIALES Y FINANCIEROS N.C.</v>
      </c>
      <c r="K1287" s="310" t="s">
        <v>63</v>
      </c>
      <c r="L1287" s="310" t="s">
        <v>731</v>
      </c>
    </row>
    <row r="1288" spans="3:12" s="426" customFormat="1" x14ac:dyDescent="0.25">
      <c r="H1288" s="497"/>
    </row>
    <row r="1289" spans="3:12" s="426" customFormat="1" x14ac:dyDescent="0.25">
      <c r="H1289" s="497"/>
    </row>
    <row r="1290" spans="3:12" s="426" customFormat="1" ht="15.75" thickBot="1" x14ac:dyDescent="0.3">
      <c r="H1290" s="497"/>
    </row>
    <row r="1291" spans="3:12" s="426" customFormat="1" ht="15.75" thickBot="1" x14ac:dyDescent="0.3">
      <c r="C1291" s="29" t="s">
        <v>1308</v>
      </c>
      <c r="D1291" s="30">
        <f>SUM(G1298:G1327)</f>
        <v>30998.799999999999</v>
      </c>
      <c r="E1291" s="91"/>
      <c r="F1291" s="91"/>
      <c r="G1291" s="91"/>
      <c r="H1291" s="499"/>
      <c r="I1291" s="75"/>
      <c r="J1291" s="75"/>
      <c r="K1291" s="109"/>
    </row>
    <row r="1292" spans="3:12" s="426" customFormat="1" x14ac:dyDescent="0.25">
      <c r="C1292" s="69"/>
      <c r="D1292" s="31"/>
      <c r="E1292" s="91"/>
      <c r="F1292" s="91"/>
      <c r="G1292" s="91"/>
      <c r="H1292" s="499"/>
      <c r="I1292" s="75"/>
      <c r="J1292" s="75"/>
      <c r="K1292" s="109"/>
    </row>
    <row r="1293" spans="3:12" s="426" customFormat="1" x14ac:dyDescent="0.25">
      <c r="C1293" s="69"/>
      <c r="D1293" s="31"/>
      <c r="E1293" s="91"/>
      <c r="F1293" s="91"/>
      <c r="G1293" s="91"/>
      <c r="H1293" s="499"/>
      <c r="I1293" s="75"/>
      <c r="J1293" s="75"/>
      <c r="K1293" s="109"/>
    </row>
    <row r="1294" spans="3:12" s="426" customFormat="1" ht="15.75" x14ac:dyDescent="0.25">
      <c r="C1294" s="190" t="s">
        <v>1309</v>
      </c>
      <c r="D1294" s="341" t="s">
        <v>1819</v>
      </c>
      <c r="E1294" s="91"/>
      <c r="F1294" s="91"/>
      <c r="G1294" s="91"/>
      <c r="H1294" s="499"/>
      <c r="I1294" s="75"/>
      <c r="J1294" s="75"/>
      <c r="K1294" s="109"/>
    </row>
    <row r="1295" spans="3:12" s="426" customFormat="1" ht="18.75" x14ac:dyDescent="0.25">
      <c r="C1295" s="197" t="str">
        <f>IFERROR(VLOOKUP(D1294,'1. Desarrollo e Innov. Curricu.'!$F:$G,2,FALSE),IFERROR(VLOOKUP(D1294,'2. Investigación Científica'!$F:$G,2,FALSE),IFERROR(VLOOKUP(D1294,'3. Vinculación Univ. Sociedad'!$F:$G,2,FALSE),IFERROR(VLOOKUP(D1294,'4. Docencia y Profesorado Univ.'!$F:$G,2,FALSE),IFERROR(VLOOKUP(D1294,'5. Estudiantes y Graduados'!$F:$G,2,FALSE),IFERROR(VLOOKUP(D1294,'11. Gestion Administrativa'!$F:$G,2,FALSE),IFERROR(VLOOKUP(D1294,'13. Gestión Académica'!$F:$G,2,FALSE),IFERROR(VLOOKUP(D1294,'9. Asegura. de la Calid. y M'!$F:$G,2,FALSE),IFERROR(VLOOKUP(D1294,'6. Gestión del Conocimiento'!$F:$G,2,FALSE),IFERROR(VLOOKUP(D1294,'15. Gobernabilidad y Proceso...'!$F:$G,2,FALSE),IFERROR(VLOOKUP(D1294,'12. Gestión del Talento Humano'!$F:$G,2,FALSE),IFERROR(VLOOKUP(D1294,'14. Internacional... de la E.S.'!$F:$G,2,FALSE),IFERROR(VLOOKUP(D1294,'10. Posgrado'!$F:$G,2,FALSE),IFERROR(VLOOKUP(D1294,'17. Gestión TIC'!$F:$G,2,FALSE),IFERROR(VLOOKUP(D1294,'16. Desa. del Sistema Educ.Sup.'!$F:$G,2,FALSE),IFERROR(VLOOKUP(D1294,'8. Cultura de Inno. Insti...'!$F:$G,2,FALSE),VLOOKUP(D1294,'7. Lo Esencial de la Reforma U.'!$F:$G,2,0)))))))))))))))))</f>
        <v>1. Desarrollar curso de alto nivel I</v>
      </c>
      <c r="D1295" s="31"/>
      <c r="E1295" s="91"/>
      <c r="F1295" s="91"/>
      <c r="G1295" s="91"/>
      <c r="H1295" s="499"/>
      <c r="I1295" s="75"/>
      <c r="J1295" s="75"/>
      <c r="K1295" s="109"/>
    </row>
    <row r="1296" spans="3:12" s="426" customFormat="1" ht="15.75" thickBot="1" x14ac:dyDescent="0.3">
      <c r="C1296" s="69"/>
      <c r="D1296" s="31"/>
      <c r="E1296" s="91"/>
      <c r="F1296" s="91"/>
      <c r="G1296" s="91"/>
      <c r="H1296" s="499"/>
      <c r="I1296" s="75"/>
      <c r="J1296" s="75"/>
      <c r="K1296" s="109"/>
    </row>
    <row r="1297" spans="3:12" s="426" customFormat="1" ht="30.75" thickBot="1" x14ac:dyDescent="0.3">
      <c r="C1297" s="122" t="s">
        <v>1310</v>
      </c>
      <c r="D1297" s="125" t="s">
        <v>1311</v>
      </c>
      <c r="E1297" s="124" t="s">
        <v>99</v>
      </c>
      <c r="F1297" s="124" t="s">
        <v>1312</v>
      </c>
      <c r="G1297" s="123" t="s">
        <v>1313</v>
      </c>
      <c r="H1297" s="129" t="s">
        <v>1314</v>
      </c>
      <c r="I1297" s="124" t="s">
        <v>1315</v>
      </c>
      <c r="J1297" s="124" t="s">
        <v>711</v>
      </c>
      <c r="K1297" s="124" t="s">
        <v>1316</v>
      </c>
      <c r="L1297" s="124" t="s">
        <v>1317</v>
      </c>
    </row>
    <row r="1298" spans="3:12" s="426" customFormat="1" ht="45" x14ac:dyDescent="0.25">
      <c r="C1298" s="492" t="s">
        <v>2011</v>
      </c>
      <c r="D1298" s="503"/>
      <c r="E1298" s="305">
        <f>30*3</f>
        <v>90</v>
      </c>
      <c r="F1298" s="112">
        <v>180</v>
      </c>
      <c r="G1298" s="306">
        <f t="shared" ref="G1298:G1326" si="125">E1298*F1298</f>
        <v>16200</v>
      </c>
      <c r="H1298" s="516" t="s">
        <v>1953</v>
      </c>
      <c r="I1298" s="113" t="s">
        <v>361</v>
      </c>
      <c r="J1298" s="113" t="str">
        <f>VLOOKUP(I1298,[2]Presupuesto!$B$11:$C$566,2,0)</f>
        <v>ALIMENTOS B EBIDAS PARA PERSONAS</v>
      </c>
      <c r="K1298" s="307" t="s">
        <v>63</v>
      </c>
      <c r="L1298" s="113" t="s">
        <v>725</v>
      </c>
    </row>
    <row r="1299" spans="3:12" s="426" customFormat="1" ht="30" x14ac:dyDescent="0.25">
      <c r="C1299" s="493" t="s">
        <v>1899</v>
      </c>
      <c r="D1299" s="504"/>
      <c r="E1299" s="189">
        <v>0</v>
      </c>
      <c r="F1299" s="97">
        <v>1700</v>
      </c>
      <c r="G1299" s="94">
        <f t="shared" si="125"/>
        <v>0</v>
      </c>
      <c r="H1299" s="495" t="s">
        <v>703</v>
      </c>
      <c r="I1299" s="95" t="s">
        <v>268</v>
      </c>
      <c r="J1299" s="95" t="str">
        <f>VLOOKUP(I1299,[2]Presupuesto!$B$11:$C$566,2,0)</f>
        <v>OTROS ALQUILERES</v>
      </c>
      <c r="K1299" s="95" t="s">
        <v>63</v>
      </c>
      <c r="L1299" s="95" t="s">
        <v>725</v>
      </c>
    </row>
    <row r="1300" spans="3:12" s="426" customFormat="1" ht="45" x14ac:dyDescent="0.25">
      <c r="C1300" s="493" t="s">
        <v>1989</v>
      </c>
      <c r="D1300" s="504"/>
      <c r="E1300" s="189">
        <v>45</v>
      </c>
      <c r="F1300" s="97">
        <v>70</v>
      </c>
      <c r="G1300" s="94">
        <f t="shared" si="125"/>
        <v>3150</v>
      </c>
      <c r="H1300" s="495" t="s">
        <v>712</v>
      </c>
      <c r="I1300" s="95" t="s">
        <v>361</v>
      </c>
      <c r="J1300" s="95" t="str">
        <f>VLOOKUP(I1300,[2]Presupuesto!$B$11:$C$566,2,0)</f>
        <v>ALIMENTOS B EBIDAS PARA PERSONAS</v>
      </c>
      <c r="K1300" s="95" t="s">
        <v>63</v>
      </c>
      <c r="L1300" s="95" t="s">
        <v>725</v>
      </c>
    </row>
    <row r="1301" spans="3:12" s="426" customFormat="1" ht="45" x14ac:dyDescent="0.25">
      <c r="C1301" s="493" t="s">
        <v>2012</v>
      </c>
      <c r="D1301" s="504"/>
      <c r="E1301" s="189">
        <v>0</v>
      </c>
      <c r="F1301" s="97">
        <v>1200</v>
      </c>
      <c r="G1301" s="94">
        <f t="shared" si="125"/>
        <v>0</v>
      </c>
      <c r="H1301" s="495" t="s">
        <v>703</v>
      </c>
      <c r="I1301" s="95" t="s">
        <v>268</v>
      </c>
      <c r="J1301" s="95" t="str">
        <f>VLOOKUP(I1301,[2]Presupuesto!$B$11:$C$566,2,0)</f>
        <v>OTROS ALQUILERES</v>
      </c>
      <c r="K1301" s="95" t="s">
        <v>63</v>
      </c>
      <c r="L1301" s="95" t="s">
        <v>725</v>
      </c>
    </row>
    <row r="1302" spans="3:12" s="426" customFormat="1" ht="45" x14ac:dyDescent="0.25">
      <c r="C1302" s="493" t="s">
        <v>1976</v>
      </c>
      <c r="D1302" s="504"/>
      <c r="E1302" s="189">
        <v>30</v>
      </c>
      <c r="F1302" s="97">
        <v>3</v>
      </c>
      <c r="G1302" s="94">
        <f t="shared" si="125"/>
        <v>90</v>
      </c>
      <c r="H1302" s="495" t="s">
        <v>712</v>
      </c>
      <c r="I1302" s="95" t="s">
        <v>380</v>
      </c>
      <c r="J1302" s="95" t="str">
        <f>VLOOKUP(I1302,[2]Presupuesto!$B$11:$C$566,2,0)</f>
        <v>PAPEL DE ESCRITORIO</v>
      </c>
      <c r="K1302" s="95" t="s">
        <v>63</v>
      </c>
      <c r="L1302" s="95" t="s">
        <v>725</v>
      </c>
    </row>
    <row r="1303" spans="3:12" s="426" customFormat="1" ht="45" x14ac:dyDescent="0.25">
      <c r="C1303" s="493" t="s">
        <v>1991</v>
      </c>
      <c r="D1303" s="504"/>
      <c r="E1303" s="189">
        <v>1</v>
      </c>
      <c r="F1303" s="97">
        <f>(15*6*3)+(3*12)+(15*3*3)</f>
        <v>441</v>
      </c>
      <c r="G1303" s="94">
        <f t="shared" si="125"/>
        <v>441</v>
      </c>
      <c r="H1303" s="495" t="s">
        <v>712</v>
      </c>
      <c r="I1303" s="95" t="s">
        <v>384</v>
      </c>
      <c r="J1303" s="95" t="str">
        <f>VLOOKUP(I1303,[2]Presupuesto!$B$11:$C$566,2,0)</f>
        <v>PRODUCTOS PAPEL Y CARTON</v>
      </c>
      <c r="K1303" s="95" t="s">
        <v>63</v>
      </c>
      <c r="L1303" s="95" t="s">
        <v>725</v>
      </c>
    </row>
    <row r="1304" spans="3:12" s="426" customFormat="1" ht="45" x14ac:dyDescent="0.25">
      <c r="C1304" s="493" t="s">
        <v>1978</v>
      </c>
      <c r="D1304" s="504"/>
      <c r="E1304" s="189">
        <v>1</v>
      </c>
      <c r="F1304" s="97">
        <f>(45*3)+(6*12)</f>
        <v>207</v>
      </c>
      <c r="G1304" s="94">
        <f t="shared" si="125"/>
        <v>207</v>
      </c>
      <c r="H1304" s="495" t="s">
        <v>712</v>
      </c>
      <c r="I1304" s="95" t="s">
        <v>451</v>
      </c>
      <c r="J1304" s="95" t="str">
        <f>VLOOKUP(I1304,[2]Presupuesto!$B$11:$C$566,2,0)</f>
        <v>UTILES DE ESCRITORIO, OFICINA Y ENSE¥ANZA</v>
      </c>
      <c r="K1304" s="95" t="s">
        <v>63</v>
      </c>
      <c r="L1304" s="95" t="s">
        <v>725</v>
      </c>
    </row>
    <row r="1305" spans="3:12" s="426" customFormat="1" ht="45" x14ac:dyDescent="0.25">
      <c r="C1305" s="493" t="s">
        <v>2008</v>
      </c>
      <c r="D1305" s="504"/>
      <c r="E1305" s="189">
        <v>0</v>
      </c>
      <c r="F1305" s="97">
        <v>6</v>
      </c>
      <c r="G1305" s="94">
        <f t="shared" si="125"/>
        <v>0</v>
      </c>
      <c r="H1305" s="495" t="s">
        <v>712</v>
      </c>
      <c r="I1305" s="95" t="s">
        <v>458</v>
      </c>
      <c r="J1305" s="95" t="str">
        <f>VLOOKUP(I1305,[2]Presupuesto!$B$11:$C$566,2,0)</f>
        <v>OTROS RESPUESTOS Y ACCESORIOS MENORES</v>
      </c>
      <c r="K1305" s="95" t="s">
        <v>63</v>
      </c>
      <c r="L1305" s="95" t="s">
        <v>725</v>
      </c>
    </row>
    <row r="1306" spans="3:12" s="426" customFormat="1" ht="45" x14ac:dyDescent="0.25">
      <c r="C1306" s="493" t="s">
        <v>1979</v>
      </c>
      <c r="D1306" s="504"/>
      <c r="E1306" s="189">
        <v>30</v>
      </c>
      <c r="F1306" s="97">
        <f>35+2.11+12</f>
        <v>49.11</v>
      </c>
      <c r="G1306" s="94">
        <f t="shared" si="125"/>
        <v>1473.3</v>
      </c>
      <c r="H1306" s="495" t="s">
        <v>712</v>
      </c>
      <c r="I1306" s="95" t="s">
        <v>382</v>
      </c>
      <c r="J1306" s="95" t="str">
        <f>VLOOKUP(I1306,[2]Presupuesto!$B$11:$C$566,2,0)</f>
        <v>PRODUCTOS DE ARTES GRAFICAS</v>
      </c>
      <c r="K1306" s="95" t="s">
        <v>63</v>
      </c>
      <c r="L1306" s="95" t="s">
        <v>725</v>
      </c>
    </row>
    <row r="1307" spans="3:12" s="426" customFormat="1" x14ac:dyDescent="0.25">
      <c r="C1307" s="493" t="s">
        <v>1980</v>
      </c>
      <c r="D1307" s="504"/>
      <c r="E1307" s="189">
        <v>0</v>
      </c>
      <c r="F1307" s="97">
        <v>25</v>
      </c>
      <c r="G1307" s="94">
        <f t="shared" si="125"/>
        <v>0</v>
      </c>
      <c r="H1307" s="495" t="s">
        <v>703</v>
      </c>
      <c r="I1307" s="95" t="s">
        <v>307</v>
      </c>
      <c r="J1307" s="95" t="str">
        <f>VLOOKUP(I1307,[2]Presupuesto!$B$11:$C$566,2,0)</f>
        <v>SERVICIOS DE IMPRENTA PUBLIC.Y REPRODUCCION</v>
      </c>
      <c r="K1307" s="95" t="s">
        <v>63</v>
      </c>
      <c r="L1307" s="95" t="s">
        <v>725</v>
      </c>
    </row>
    <row r="1308" spans="3:12" s="426" customFormat="1" x14ac:dyDescent="0.25">
      <c r="C1308" s="493" t="s">
        <v>1981</v>
      </c>
      <c r="D1308" s="504"/>
      <c r="E1308" s="189">
        <v>0</v>
      </c>
      <c r="F1308" s="97">
        <v>40</v>
      </c>
      <c r="G1308" s="94">
        <f t="shared" si="125"/>
        <v>0</v>
      </c>
      <c r="H1308" s="495" t="s">
        <v>703</v>
      </c>
      <c r="I1308" s="95" t="s">
        <v>420</v>
      </c>
      <c r="J1308" s="95" t="str">
        <f>VLOOKUP(I1308,[2]Presupuesto!$B$11:$C$566,2,0)</f>
        <v>PRODUCTOS DE MATERIAL PLASTICO.</v>
      </c>
      <c r="K1308" s="95" t="s">
        <v>63</v>
      </c>
      <c r="L1308" s="95" t="s">
        <v>725</v>
      </c>
    </row>
    <row r="1309" spans="3:12" s="426" customFormat="1" x14ac:dyDescent="0.25">
      <c r="C1309" s="493" t="s">
        <v>1982</v>
      </c>
      <c r="D1309" s="504"/>
      <c r="E1309" s="189">
        <v>0</v>
      </c>
      <c r="F1309" s="97">
        <f>(6*12)+(3*21)+12</f>
        <v>147</v>
      </c>
      <c r="G1309" s="94">
        <f t="shared" si="125"/>
        <v>0</v>
      </c>
      <c r="H1309" s="495" t="s">
        <v>703</v>
      </c>
      <c r="I1309" s="95" t="s">
        <v>454</v>
      </c>
      <c r="J1309" s="95" t="str">
        <f>VLOOKUP(I1309,[2]Presupuesto!$B$11:$C$566,2,0)</f>
        <v>UTENCILIOS DE COCINA Y COMEDOR</v>
      </c>
      <c r="K1309" s="95" t="s">
        <v>63</v>
      </c>
      <c r="L1309" s="95" t="s">
        <v>725</v>
      </c>
    </row>
    <row r="1310" spans="3:12" s="426" customFormat="1" x14ac:dyDescent="0.25">
      <c r="C1310" s="493" t="s">
        <v>1983</v>
      </c>
      <c r="D1310" s="504"/>
      <c r="E1310" s="189">
        <v>0</v>
      </c>
      <c r="F1310" s="97">
        <v>250</v>
      </c>
      <c r="G1310" s="94">
        <f t="shared" si="125"/>
        <v>0</v>
      </c>
      <c r="H1310" s="495" t="s">
        <v>703</v>
      </c>
      <c r="I1310" s="95" t="s">
        <v>303</v>
      </c>
      <c r="J1310" s="95" t="str">
        <f>VLOOKUP(I1310,[2]Presupuesto!$B$11:$C$566,2,0)</f>
        <v>SERVICIO DE TRANSPORTE EVENTUALES</v>
      </c>
      <c r="K1310" s="95" t="s">
        <v>63</v>
      </c>
      <c r="L1310" s="95" t="s">
        <v>725</v>
      </c>
    </row>
    <row r="1311" spans="3:12" s="426" customFormat="1" x14ac:dyDescent="0.25">
      <c r="C1311" s="493" t="s">
        <v>1993</v>
      </c>
      <c r="D1311" s="504"/>
      <c r="E1311" s="189">
        <v>0</v>
      </c>
      <c r="F1311" s="97">
        <v>85</v>
      </c>
      <c r="G1311" s="94">
        <f t="shared" si="125"/>
        <v>0</v>
      </c>
      <c r="H1311" s="495" t="s">
        <v>703</v>
      </c>
      <c r="I1311" s="95" t="s">
        <v>283</v>
      </c>
      <c r="J1311" s="95" t="str">
        <f>VLOOKUP(I1311,[2]Presupuesto!$B$11:$C$566,2,0)</f>
        <v>LIMPIEZA ASEO Y FUMIGACION</v>
      </c>
      <c r="K1311" s="95" t="s">
        <v>63</v>
      </c>
      <c r="L1311" s="95" t="s">
        <v>725</v>
      </c>
    </row>
    <row r="1312" spans="3:12" s="426" customFormat="1" x14ac:dyDescent="0.25">
      <c r="C1312" s="493" t="s">
        <v>2009</v>
      </c>
      <c r="D1312" s="504"/>
      <c r="E1312" s="189">
        <v>0</v>
      </c>
      <c r="F1312" s="97">
        <v>300</v>
      </c>
      <c r="G1312" s="94">
        <f t="shared" si="125"/>
        <v>0</v>
      </c>
      <c r="H1312" s="495" t="s">
        <v>703</v>
      </c>
      <c r="I1312" s="95" t="s">
        <v>352</v>
      </c>
      <c r="J1312" s="95" t="str">
        <f>VLOOKUP(I1312,[2]Presupuesto!$B$11:$C$566,2,0)</f>
        <v>SERVICIOS CEREMONIAL Y PROTOCOLO</v>
      </c>
      <c r="K1312" s="95" t="s">
        <v>63</v>
      </c>
      <c r="L1312" s="95" t="s">
        <v>725</v>
      </c>
    </row>
    <row r="1313" spans="3:12" s="426" customFormat="1" ht="30" x14ac:dyDescent="0.25">
      <c r="C1313" s="493" t="s">
        <v>2010</v>
      </c>
      <c r="D1313" s="504"/>
      <c r="E1313" s="189">
        <v>0</v>
      </c>
      <c r="F1313" s="97">
        <v>1388</v>
      </c>
      <c r="G1313" s="94">
        <f t="shared" si="125"/>
        <v>0</v>
      </c>
      <c r="H1313" s="495" t="s">
        <v>703</v>
      </c>
      <c r="I1313" s="95" t="s">
        <v>214</v>
      </c>
      <c r="J1313" s="95" t="str">
        <f>VLOOKUP(I1313,[2]Presupuesto!$B$11:$C$566,2,0)</f>
        <v>SERV. DE PROFESIONALES Y TECNICOS EDUC, SUPERIOR</v>
      </c>
      <c r="K1313" s="95" t="s">
        <v>63</v>
      </c>
      <c r="L1313" s="95" t="s">
        <v>725</v>
      </c>
    </row>
    <row r="1314" spans="3:12" s="426" customFormat="1" x14ac:dyDescent="0.25">
      <c r="C1314" s="493" t="s">
        <v>1985</v>
      </c>
      <c r="D1314" s="504"/>
      <c r="E1314" s="189">
        <v>0</v>
      </c>
      <c r="F1314" s="97">
        <v>2000</v>
      </c>
      <c r="G1314" s="94">
        <f t="shared" si="125"/>
        <v>0</v>
      </c>
      <c r="H1314" s="495" t="s">
        <v>703</v>
      </c>
      <c r="I1314" s="95" t="s">
        <v>337</v>
      </c>
      <c r="J1314" s="95" t="str">
        <f>VLOOKUP(I1314,[2]Presupuesto!$B$11:$C$566,2,0)</f>
        <v>VIATICOS NACIONALES</v>
      </c>
      <c r="K1314" s="95" t="s">
        <v>63</v>
      </c>
      <c r="L1314" s="95" t="s">
        <v>725</v>
      </c>
    </row>
    <row r="1315" spans="3:12" s="426" customFormat="1" x14ac:dyDescent="0.25">
      <c r="C1315" s="493" t="s">
        <v>1957</v>
      </c>
      <c r="D1315" s="504"/>
      <c r="E1315" s="189">
        <v>0</v>
      </c>
      <c r="F1315" s="97">
        <f>135*22.7</f>
        <v>3064.5</v>
      </c>
      <c r="G1315" s="94">
        <f t="shared" si="125"/>
        <v>0</v>
      </c>
      <c r="H1315" s="495" t="s">
        <v>703</v>
      </c>
      <c r="I1315" s="95" t="s">
        <v>323</v>
      </c>
      <c r="J1315" s="95" t="str">
        <f>VLOOKUP(I1315,[2]Presupuesto!$B$11:$C$566,2,0)</f>
        <v>OTROS SERVICIOS COMERCIALES Y FINANCIEROS</v>
      </c>
      <c r="K1315" s="95" t="s">
        <v>63</v>
      </c>
      <c r="L1315" s="95" t="s">
        <v>725</v>
      </c>
    </row>
    <row r="1316" spans="3:12" s="426" customFormat="1" ht="30" x14ac:dyDescent="0.25">
      <c r="C1316" s="493" t="s">
        <v>1958</v>
      </c>
      <c r="D1316" s="504"/>
      <c r="E1316" s="189">
        <v>0</v>
      </c>
      <c r="F1316" s="97">
        <f>1400*22.7</f>
        <v>31780</v>
      </c>
      <c r="G1316" s="94">
        <f t="shared" si="125"/>
        <v>0</v>
      </c>
      <c r="H1316" s="495" t="s">
        <v>703</v>
      </c>
      <c r="I1316" s="95" t="s">
        <v>298</v>
      </c>
      <c r="J1316" s="95" t="str">
        <f>VLOOKUP(I1316,[2]Presupuesto!$B$11:$C$566,2,0)</f>
        <v>OTROS SERVICIOS TECNICOS Y PROFESIONALES</v>
      </c>
      <c r="K1316" s="95" t="s">
        <v>63</v>
      </c>
      <c r="L1316" s="95" t="s">
        <v>725</v>
      </c>
    </row>
    <row r="1317" spans="3:12" s="426" customFormat="1" ht="45" x14ac:dyDescent="0.25">
      <c r="C1317" s="493" t="s">
        <v>1986</v>
      </c>
      <c r="D1317" s="504"/>
      <c r="E1317" s="189">
        <v>1</v>
      </c>
      <c r="F1317" s="97">
        <v>500</v>
      </c>
      <c r="G1317" s="94">
        <f t="shared" si="125"/>
        <v>500</v>
      </c>
      <c r="H1317" s="495" t="s">
        <v>712</v>
      </c>
      <c r="I1317" s="95" t="s">
        <v>413</v>
      </c>
      <c r="J1317" s="95" t="str">
        <f>VLOOKUP(I1317,[2]Presupuesto!$B$11:$C$566,2,0)</f>
        <v>GASOLINA</v>
      </c>
      <c r="K1317" s="95" t="s">
        <v>63</v>
      </c>
      <c r="L1317" s="95" t="s">
        <v>725</v>
      </c>
    </row>
    <row r="1318" spans="3:12" s="426" customFormat="1" ht="30" x14ac:dyDescent="0.25">
      <c r="C1318" s="493" t="s">
        <v>1959</v>
      </c>
      <c r="D1318" s="504"/>
      <c r="E1318" s="189">
        <v>0</v>
      </c>
      <c r="F1318" s="97">
        <v>30000</v>
      </c>
      <c r="G1318" s="94">
        <f t="shared" si="125"/>
        <v>0</v>
      </c>
      <c r="H1318" s="495" t="s">
        <v>703</v>
      </c>
      <c r="I1318" s="95" t="s">
        <v>332</v>
      </c>
      <c r="J1318" s="95" t="str">
        <f>VLOOKUP(I1318,[2]Presupuesto!$B$11:$C$566,2,0)</f>
        <v>PASAJES AL EXTERIOR</v>
      </c>
      <c r="K1318" s="95" t="s">
        <v>63</v>
      </c>
      <c r="L1318" s="95" t="s">
        <v>725</v>
      </c>
    </row>
    <row r="1319" spans="3:12" s="426" customFormat="1" x14ac:dyDescent="0.25">
      <c r="C1319" s="493" t="s">
        <v>2013</v>
      </c>
      <c r="D1319" s="504"/>
      <c r="E1319" s="189">
        <v>0</v>
      </c>
      <c r="F1319" s="97">
        <v>1750</v>
      </c>
      <c r="G1319" s="94">
        <f t="shared" si="125"/>
        <v>0</v>
      </c>
      <c r="H1319" s="495" t="s">
        <v>703</v>
      </c>
      <c r="I1319" s="95" t="s">
        <v>329</v>
      </c>
      <c r="J1319" s="95" t="str">
        <f>VLOOKUP(I1319,[2]Presupuesto!$B$11:$C$566,2,0)</f>
        <v>PASAJES NACIONALES</v>
      </c>
      <c r="K1319" s="95" t="s">
        <v>63</v>
      </c>
      <c r="L1319" s="95" t="s">
        <v>725</v>
      </c>
    </row>
    <row r="1320" spans="3:12" s="426" customFormat="1" x14ac:dyDescent="0.25">
      <c r="C1320" s="96" t="s">
        <v>1987</v>
      </c>
      <c r="D1320" s="504"/>
      <c r="E1320" s="189">
        <v>0</v>
      </c>
      <c r="F1320" s="97">
        <v>2000</v>
      </c>
      <c r="G1320" s="94">
        <f t="shared" si="125"/>
        <v>0</v>
      </c>
      <c r="H1320" s="495" t="s">
        <v>703</v>
      </c>
      <c r="I1320" s="95" t="s">
        <v>337</v>
      </c>
      <c r="J1320" s="95" t="str">
        <f>VLOOKUP(I1320,[2]Presupuesto!$B$11:$C$566,2,0)</f>
        <v>VIATICOS NACIONALES</v>
      </c>
      <c r="K1320" s="95" t="s">
        <v>63</v>
      </c>
      <c r="L1320" s="95" t="s">
        <v>725</v>
      </c>
    </row>
    <row r="1321" spans="3:12" s="426" customFormat="1" ht="45" x14ac:dyDescent="0.25">
      <c r="C1321" s="96" t="s">
        <v>2004</v>
      </c>
      <c r="D1321" s="504"/>
      <c r="E1321" s="147">
        <v>2.25</v>
      </c>
      <c r="F1321" s="115">
        <v>1750</v>
      </c>
      <c r="G1321" s="94">
        <f t="shared" si="125"/>
        <v>3937.5</v>
      </c>
      <c r="H1321" s="495" t="s">
        <v>712</v>
      </c>
      <c r="I1321" s="300" t="s">
        <v>337</v>
      </c>
      <c r="J1321" s="95" t="str">
        <f>VLOOKUP(I1321,[2]Presupuesto!$B$11:$C$566,2,0)</f>
        <v>VIATICOS NACIONALES</v>
      </c>
      <c r="K1321" s="95" t="s">
        <v>63</v>
      </c>
      <c r="L1321" s="95" t="s">
        <v>725</v>
      </c>
    </row>
    <row r="1322" spans="3:12" s="426" customFormat="1" x14ac:dyDescent="0.25">
      <c r="C1322" s="96" t="s">
        <v>2005</v>
      </c>
      <c r="D1322" s="504"/>
      <c r="E1322" s="147">
        <v>0</v>
      </c>
      <c r="F1322" s="115">
        <v>1200</v>
      </c>
      <c r="G1322" s="94">
        <f t="shared" si="125"/>
        <v>0</v>
      </c>
      <c r="H1322" s="495" t="s">
        <v>703</v>
      </c>
      <c r="I1322" s="95" t="s">
        <v>337</v>
      </c>
      <c r="J1322" s="95" t="str">
        <f>VLOOKUP(I1322,[2]Presupuesto!$B$11:$C$566,2,0)</f>
        <v>VIATICOS NACIONALES</v>
      </c>
      <c r="K1322" s="95" t="s">
        <v>63</v>
      </c>
      <c r="L1322" s="95" t="s">
        <v>725</v>
      </c>
    </row>
    <row r="1323" spans="3:12" s="426" customFormat="1" x14ac:dyDescent="0.25">
      <c r="C1323" s="96" t="s">
        <v>1988</v>
      </c>
      <c r="D1323" s="504"/>
      <c r="E1323" s="189">
        <v>0</v>
      </c>
      <c r="F1323" s="97">
        <v>2250</v>
      </c>
      <c r="G1323" s="94">
        <f t="shared" si="125"/>
        <v>0</v>
      </c>
      <c r="H1323" s="495" t="s">
        <v>703</v>
      </c>
      <c r="I1323" s="95" t="s">
        <v>337</v>
      </c>
      <c r="J1323" s="95" t="str">
        <f>VLOOKUP(I1323,[2]Presupuesto!$B$11:$C$566,2,0)</f>
        <v>VIATICOS NACIONALES</v>
      </c>
      <c r="K1323" s="95" t="s">
        <v>63</v>
      </c>
      <c r="L1323" s="95" t="s">
        <v>725</v>
      </c>
    </row>
    <row r="1324" spans="3:12" s="426" customFormat="1" ht="45" x14ac:dyDescent="0.25">
      <c r="C1324" s="96" t="s">
        <v>1994</v>
      </c>
      <c r="D1324" s="504"/>
      <c r="E1324" s="189">
        <v>1</v>
      </c>
      <c r="F1324" s="97">
        <v>5000</v>
      </c>
      <c r="G1324" s="94">
        <f t="shared" si="125"/>
        <v>5000</v>
      </c>
      <c r="H1324" s="517" t="s">
        <v>1953</v>
      </c>
      <c r="I1324" s="95" t="s">
        <v>323</v>
      </c>
      <c r="J1324" s="95" t="str">
        <f>VLOOKUP(I1324,[2]Presupuesto!$B$11:$C$566,2,0)</f>
        <v>OTROS SERVICIOS COMERCIALES Y FINANCIEROS</v>
      </c>
      <c r="K1324" s="95" t="s">
        <v>63</v>
      </c>
      <c r="L1324" s="95" t="s">
        <v>725</v>
      </c>
    </row>
    <row r="1325" spans="3:12" s="426" customFormat="1" ht="45" x14ac:dyDescent="0.25">
      <c r="C1325" s="96" t="s">
        <v>2014</v>
      </c>
      <c r="D1325" s="504"/>
      <c r="E1325" s="189">
        <v>0</v>
      </c>
      <c r="F1325" s="97">
        <v>8500</v>
      </c>
      <c r="G1325" s="94">
        <f t="shared" si="125"/>
        <v>0</v>
      </c>
      <c r="H1325" s="517" t="s">
        <v>1953</v>
      </c>
      <c r="I1325" s="95" t="s">
        <v>322</v>
      </c>
      <c r="J1325" s="95" t="str">
        <f>VLOOKUP(I1325,[2]Presupuesto!$B$11:$C$566,2,0)</f>
        <v>OTROS SERVICIOS COMERCIALES Y FINANCIEROS N.C.</v>
      </c>
      <c r="K1325" s="95" t="s">
        <v>63</v>
      </c>
      <c r="L1325" s="95" t="s">
        <v>725</v>
      </c>
    </row>
    <row r="1326" spans="3:12" s="426" customFormat="1" x14ac:dyDescent="0.25">
      <c r="C1326" s="106" t="s">
        <v>1283</v>
      </c>
      <c r="D1326" s="504"/>
      <c r="E1326" s="199">
        <v>0</v>
      </c>
      <c r="F1326" s="116">
        <v>25</v>
      </c>
      <c r="G1326" s="94">
        <f t="shared" si="125"/>
        <v>0</v>
      </c>
      <c r="H1326" s="495"/>
      <c r="I1326" s="95" t="s">
        <v>451</v>
      </c>
      <c r="J1326" s="95" t="str">
        <f>VLOOKUP(I1326,Presupuesto!$B$11:$C$566,2,0)</f>
        <v>UTILES DE ESCRITORIO, OFICINA Y ENSE¥ANZA</v>
      </c>
      <c r="K1326" s="95" t="s">
        <v>63</v>
      </c>
      <c r="L1326" s="95" t="s">
        <v>720</v>
      </c>
    </row>
    <row r="1327" spans="3:12" s="426" customFormat="1" ht="15.75" thickBot="1" x14ac:dyDescent="0.3">
      <c r="C1327" s="203" t="s">
        <v>1275</v>
      </c>
      <c r="D1327" s="204">
        <v>0</v>
      </c>
      <c r="E1327" s="308">
        <v>0</v>
      </c>
      <c r="F1327" s="101">
        <f>HLOOKUP(C1327,$AH$2:$BU$3,2,0)</f>
        <v>1150</v>
      </c>
      <c r="G1327" s="102">
        <f>D1327*E1327*F1327</f>
        <v>0</v>
      </c>
      <c r="H1327" s="501"/>
      <c r="I1327" s="309" t="s">
        <v>335</v>
      </c>
      <c r="J1327" s="103" t="str">
        <f>VLOOKUP(I1327,Presupuesto!$B$11:$C$566,2,0)</f>
        <v>VIATICOS (26200-00)</v>
      </c>
      <c r="K1327" s="310" t="str">
        <f t="shared" ref="K1327" si="126">$K$389</f>
        <v>Gestión del Conocimiento</v>
      </c>
      <c r="L1327" s="310" t="s">
        <v>720</v>
      </c>
    </row>
    <row r="1328" spans="3:12" s="426" customFormat="1" x14ac:dyDescent="0.25">
      <c r="H1328" s="497"/>
    </row>
    <row r="1329" spans="3:12" s="426" customFormat="1" ht="15.75" thickBot="1" x14ac:dyDescent="0.3">
      <c r="H1329" s="497"/>
    </row>
    <row r="1330" spans="3:12" s="426" customFormat="1" ht="15.75" thickBot="1" x14ac:dyDescent="0.3">
      <c r="C1330" s="29" t="s">
        <v>1308</v>
      </c>
      <c r="D1330" s="30">
        <f>SUM(G1337:G1369)</f>
        <v>25174.9</v>
      </c>
      <c r="E1330" s="91"/>
      <c r="F1330" s="91"/>
      <c r="G1330" s="91"/>
      <c r="H1330" s="499"/>
      <c r="I1330" s="75"/>
      <c r="J1330" s="75"/>
      <c r="K1330" s="109"/>
    </row>
    <row r="1331" spans="3:12" s="426" customFormat="1" x14ac:dyDescent="0.25">
      <c r="C1331" s="69"/>
      <c r="D1331" s="31"/>
      <c r="E1331" s="91"/>
      <c r="F1331" s="91"/>
      <c r="G1331" s="91"/>
      <c r="H1331" s="499"/>
      <c r="I1331" s="75"/>
      <c r="J1331" s="75"/>
      <c r="K1331" s="109"/>
    </row>
    <row r="1332" spans="3:12" s="426" customFormat="1" x14ac:dyDescent="0.25">
      <c r="C1332" s="69"/>
      <c r="D1332" s="31"/>
      <c r="E1332" s="91"/>
      <c r="F1332" s="91"/>
      <c r="G1332" s="91"/>
      <c r="H1332" s="499"/>
      <c r="I1332" s="75"/>
      <c r="J1332" s="75"/>
      <c r="K1332" s="109"/>
    </row>
    <row r="1333" spans="3:12" s="426" customFormat="1" ht="15.75" x14ac:dyDescent="0.25">
      <c r="C1333" s="190" t="s">
        <v>1309</v>
      </c>
      <c r="D1333" s="341" t="s">
        <v>1820</v>
      </c>
      <c r="E1333" s="91"/>
      <c r="F1333" s="91"/>
      <c r="G1333" s="91"/>
      <c r="H1333" s="499"/>
      <c r="I1333" s="75"/>
      <c r="J1333" s="75"/>
      <c r="K1333" s="109"/>
    </row>
    <row r="1334" spans="3:12" s="426" customFormat="1" ht="18.75" x14ac:dyDescent="0.25">
      <c r="C1334" s="197" t="str">
        <f>IFERROR(VLOOKUP(D1333,'1. Desarrollo e Innov. Curricu.'!$F:$G,2,FALSE),IFERROR(VLOOKUP(D1333,'2. Investigación Científica'!$F:$G,2,FALSE),IFERROR(VLOOKUP(D1333,'3. Vinculación Univ. Sociedad'!$F:$G,2,FALSE),IFERROR(VLOOKUP(D1333,'4. Docencia y Profesorado Univ.'!$F:$G,2,FALSE),IFERROR(VLOOKUP(D1333,'5. Estudiantes y Graduados'!$F:$G,2,FALSE),IFERROR(VLOOKUP(D1333,'11. Gestion Administrativa'!$F:$G,2,FALSE),IFERROR(VLOOKUP(D1333,'13. Gestión Académica'!$F:$G,2,FALSE),IFERROR(VLOOKUP(D1333,'9. Asegura. de la Calid. y M'!$F:$G,2,FALSE),IFERROR(VLOOKUP(D1333,'6. Gestión del Conocimiento'!$F:$G,2,FALSE),IFERROR(VLOOKUP(D1333,'15. Gobernabilidad y Proceso...'!$F:$G,2,FALSE),IFERROR(VLOOKUP(D1333,'12. Gestión del Talento Humano'!$F:$G,2,FALSE),IFERROR(VLOOKUP(D1333,'14. Internacional... de la E.S.'!$F:$G,2,FALSE),IFERROR(VLOOKUP(D1333,'10. Posgrado'!$F:$G,2,FALSE),IFERROR(VLOOKUP(D1333,'17. Gestión TIC'!$F:$G,2,FALSE),IFERROR(VLOOKUP(D1333,'16. Desa. del Sistema Educ.Sup.'!$F:$G,2,FALSE),IFERROR(VLOOKUP(D1333,'8. Cultura de Inno. Insti...'!$F:$G,2,FALSE),VLOOKUP(D1333,'7. Lo Esencial de la Reforma U.'!$F:$G,2,0)))))))))))))))))</f>
        <v>Desarrollar curso de alto nive II</v>
      </c>
      <c r="D1334" s="31"/>
      <c r="E1334" s="91"/>
      <c r="F1334" s="91"/>
      <c r="G1334" s="91"/>
      <c r="H1334" s="499"/>
      <c r="I1334" s="75"/>
      <c r="J1334" s="75"/>
      <c r="K1334" s="109"/>
    </row>
    <row r="1335" spans="3:12" s="426" customFormat="1" ht="15.75" thickBot="1" x14ac:dyDescent="0.3">
      <c r="C1335" s="69"/>
      <c r="D1335" s="31"/>
      <c r="E1335" s="91"/>
      <c r="F1335" s="91"/>
      <c r="G1335" s="91"/>
      <c r="H1335" s="499"/>
      <c r="I1335" s="75"/>
      <c r="J1335" s="75"/>
      <c r="K1335" s="109"/>
    </row>
    <row r="1336" spans="3:12" s="426" customFormat="1" ht="30.75" thickBot="1" x14ac:dyDescent="0.3">
      <c r="C1336" s="122" t="s">
        <v>1310</v>
      </c>
      <c r="D1336" s="125" t="s">
        <v>1311</v>
      </c>
      <c r="E1336" s="124" t="s">
        <v>99</v>
      </c>
      <c r="F1336" s="124" t="s">
        <v>1312</v>
      </c>
      <c r="G1336" s="123" t="s">
        <v>1313</v>
      </c>
      <c r="H1336" s="129" t="s">
        <v>1314</v>
      </c>
      <c r="I1336" s="124" t="s">
        <v>1315</v>
      </c>
      <c r="J1336" s="124" t="s">
        <v>711</v>
      </c>
      <c r="K1336" s="124" t="s">
        <v>1316</v>
      </c>
      <c r="L1336" s="124" t="s">
        <v>1317</v>
      </c>
    </row>
    <row r="1337" spans="3:12" s="426" customFormat="1" ht="45" x14ac:dyDescent="0.25">
      <c r="C1337" s="492" t="s">
        <v>2011</v>
      </c>
      <c r="D1337" s="503"/>
      <c r="E1337" s="305">
        <f>30*3</f>
        <v>90</v>
      </c>
      <c r="F1337" s="112">
        <v>180</v>
      </c>
      <c r="G1337" s="306">
        <f t="shared" ref="G1337:G1365" si="127">E1337*F1337</f>
        <v>16200</v>
      </c>
      <c r="H1337" s="516" t="s">
        <v>1953</v>
      </c>
      <c r="I1337" s="113" t="s">
        <v>361</v>
      </c>
      <c r="J1337" s="113" t="str">
        <f>VLOOKUP(I1337,[2]Presupuesto!$B$11:$C$566,2,0)</f>
        <v>ALIMENTOS B EBIDAS PARA PERSONAS</v>
      </c>
      <c r="K1337" s="307" t="s">
        <v>63</v>
      </c>
      <c r="L1337" s="113" t="s">
        <v>721</v>
      </c>
    </row>
    <row r="1338" spans="3:12" s="426" customFormat="1" ht="30" x14ac:dyDescent="0.25">
      <c r="C1338" s="493" t="s">
        <v>1899</v>
      </c>
      <c r="D1338" s="504"/>
      <c r="E1338" s="189">
        <v>0</v>
      </c>
      <c r="F1338" s="97">
        <v>1700</v>
      </c>
      <c r="G1338" s="94">
        <f t="shared" si="127"/>
        <v>0</v>
      </c>
      <c r="H1338" s="495" t="s">
        <v>703</v>
      </c>
      <c r="I1338" s="95" t="s">
        <v>268</v>
      </c>
      <c r="J1338" s="95" t="str">
        <f>VLOOKUP(I1338,[2]Presupuesto!$B$11:$C$566,2,0)</f>
        <v>OTROS ALQUILERES</v>
      </c>
      <c r="K1338" s="95" t="s">
        <v>63</v>
      </c>
      <c r="L1338" s="95" t="s">
        <v>721</v>
      </c>
    </row>
    <row r="1339" spans="3:12" s="426" customFormat="1" x14ac:dyDescent="0.25">
      <c r="C1339" s="493" t="s">
        <v>1989</v>
      </c>
      <c r="D1339" s="504"/>
      <c r="E1339" s="189">
        <v>0</v>
      </c>
      <c r="F1339" s="97">
        <v>70</v>
      </c>
      <c r="G1339" s="94">
        <f t="shared" si="127"/>
        <v>0</v>
      </c>
      <c r="H1339" s="495" t="s">
        <v>703</v>
      </c>
      <c r="I1339" s="95" t="s">
        <v>361</v>
      </c>
      <c r="J1339" s="95" t="str">
        <f>VLOOKUP(I1339,[2]Presupuesto!$B$11:$C$566,2,0)</f>
        <v>ALIMENTOS B EBIDAS PARA PERSONAS</v>
      </c>
      <c r="K1339" s="95" t="s">
        <v>63</v>
      </c>
      <c r="L1339" s="95" t="s">
        <v>721</v>
      </c>
    </row>
    <row r="1340" spans="3:12" s="426" customFormat="1" ht="45" x14ac:dyDescent="0.25">
      <c r="C1340" s="493" t="s">
        <v>2012</v>
      </c>
      <c r="D1340" s="504"/>
      <c r="E1340" s="189">
        <v>0</v>
      </c>
      <c r="F1340" s="97">
        <v>1700</v>
      </c>
      <c r="G1340" s="94">
        <f t="shared" si="127"/>
        <v>0</v>
      </c>
      <c r="H1340" s="495" t="s">
        <v>703</v>
      </c>
      <c r="I1340" s="95" t="s">
        <v>268</v>
      </c>
      <c r="J1340" s="95" t="str">
        <f>VLOOKUP(I1340,[2]Presupuesto!$B$11:$C$566,2,0)</f>
        <v>OTROS ALQUILERES</v>
      </c>
      <c r="K1340" s="95" t="s">
        <v>63</v>
      </c>
      <c r="L1340" s="95" t="s">
        <v>721</v>
      </c>
    </row>
    <row r="1341" spans="3:12" s="426" customFormat="1" ht="45" x14ac:dyDescent="0.25">
      <c r="C1341" s="493" t="s">
        <v>1976</v>
      </c>
      <c r="D1341" s="504"/>
      <c r="E1341" s="189">
        <v>30</v>
      </c>
      <c r="F1341" s="97">
        <v>3</v>
      </c>
      <c r="G1341" s="94">
        <f t="shared" si="127"/>
        <v>90</v>
      </c>
      <c r="H1341" s="495" t="s">
        <v>712</v>
      </c>
      <c r="I1341" s="95" t="s">
        <v>380</v>
      </c>
      <c r="J1341" s="95" t="str">
        <f>VLOOKUP(I1341,[2]Presupuesto!$B$11:$C$566,2,0)</f>
        <v>PAPEL DE ESCRITORIO</v>
      </c>
      <c r="K1341" s="95" t="s">
        <v>63</v>
      </c>
      <c r="L1341" s="95" t="s">
        <v>721</v>
      </c>
    </row>
    <row r="1342" spans="3:12" s="426" customFormat="1" ht="45" x14ac:dyDescent="0.25">
      <c r="C1342" s="493" t="s">
        <v>1991</v>
      </c>
      <c r="D1342" s="504"/>
      <c r="E1342" s="189">
        <v>1</v>
      </c>
      <c r="F1342" s="97">
        <f>(15*6*3)+(3*12)+(15*3*3)</f>
        <v>441</v>
      </c>
      <c r="G1342" s="94">
        <f t="shared" si="127"/>
        <v>441</v>
      </c>
      <c r="H1342" s="495" t="s">
        <v>712</v>
      </c>
      <c r="I1342" s="95" t="s">
        <v>384</v>
      </c>
      <c r="J1342" s="95" t="str">
        <f>VLOOKUP(I1342,[2]Presupuesto!$B$11:$C$566,2,0)</f>
        <v>PRODUCTOS PAPEL Y CARTON</v>
      </c>
      <c r="K1342" s="95" t="s">
        <v>63</v>
      </c>
      <c r="L1342" s="95" t="s">
        <v>721</v>
      </c>
    </row>
    <row r="1343" spans="3:12" s="426" customFormat="1" ht="45" x14ac:dyDescent="0.25">
      <c r="C1343" s="493" t="s">
        <v>1978</v>
      </c>
      <c r="D1343" s="504"/>
      <c r="E1343" s="189">
        <v>1</v>
      </c>
      <c r="F1343" s="97">
        <v>135</v>
      </c>
      <c r="G1343" s="94">
        <f t="shared" si="127"/>
        <v>135</v>
      </c>
      <c r="H1343" s="495" t="s">
        <v>712</v>
      </c>
      <c r="I1343" s="95" t="s">
        <v>451</v>
      </c>
      <c r="J1343" s="95" t="str">
        <f>VLOOKUP(I1343,[2]Presupuesto!$B$11:$C$566,2,0)</f>
        <v>UTILES DE ESCRITORIO, OFICINA Y ENSE¥ANZA</v>
      </c>
      <c r="K1343" s="95" t="s">
        <v>63</v>
      </c>
      <c r="L1343" s="95" t="s">
        <v>721</v>
      </c>
    </row>
    <row r="1344" spans="3:12" s="426" customFormat="1" ht="45" x14ac:dyDescent="0.25">
      <c r="C1344" s="493" t="s">
        <v>2008</v>
      </c>
      <c r="D1344" s="504"/>
      <c r="E1344" s="189">
        <v>0</v>
      </c>
      <c r="F1344" s="97">
        <v>6</v>
      </c>
      <c r="G1344" s="94">
        <f t="shared" si="127"/>
        <v>0</v>
      </c>
      <c r="H1344" s="495" t="s">
        <v>712</v>
      </c>
      <c r="I1344" s="95" t="s">
        <v>458</v>
      </c>
      <c r="J1344" s="95" t="str">
        <f>VLOOKUP(I1344,[2]Presupuesto!$B$11:$C$566,2,0)</f>
        <v>OTROS RESPUESTOS Y ACCESORIOS MENORES</v>
      </c>
      <c r="K1344" s="95" t="s">
        <v>63</v>
      </c>
      <c r="L1344" s="95" t="s">
        <v>721</v>
      </c>
    </row>
    <row r="1345" spans="3:12" s="426" customFormat="1" ht="45" x14ac:dyDescent="0.25">
      <c r="C1345" s="493" t="s">
        <v>1979</v>
      </c>
      <c r="D1345" s="504"/>
      <c r="E1345" s="189">
        <v>30</v>
      </c>
      <c r="F1345" s="97">
        <v>45.93</v>
      </c>
      <c r="G1345" s="94">
        <f t="shared" si="127"/>
        <v>1377.9</v>
      </c>
      <c r="H1345" s="495" t="s">
        <v>712</v>
      </c>
      <c r="I1345" s="95" t="s">
        <v>382</v>
      </c>
      <c r="J1345" s="95" t="str">
        <f>VLOOKUP(I1345,[2]Presupuesto!$B$11:$C$566,2,0)</f>
        <v>PRODUCTOS DE ARTES GRAFICAS</v>
      </c>
      <c r="K1345" s="95" t="s">
        <v>63</v>
      </c>
      <c r="L1345" s="95" t="s">
        <v>721</v>
      </c>
    </row>
    <row r="1346" spans="3:12" s="426" customFormat="1" ht="45" x14ac:dyDescent="0.25">
      <c r="C1346" s="493" t="s">
        <v>1980</v>
      </c>
      <c r="D1346" s="504"/>
      <c r="E1346" s="189">
        <v>30</v>
      </c>
      <c r="F1346" s="97">
        <v>15</v>
      </c>
      <c r="G1346" s="94">
        <f t="shared" si="127"/>
        <v>450</v>
      </c>
      <c r="H1346" s="495" t="s">
        <v>712</v>
      </c>
      <c r="I1346" s="95" t="s">
        <v>307</v>
      </c>
      <c r="J1346" s="95" t="str">
        <f>VLOOKUP(I1346,[2]Presupuesto!$B$11:$C$566,2,0)</f>
        <v>SERVICIOS DE IMPRENTA PUBLIC.Y REPRODUCCION</v>
      </c>
      <c r="K1346" s="95" t="s">
        <v>63</v>
      </c>
      <c r="L1346" s="95" t="s">
        <v>721</v>
      </c>
    </row>
    <row r="1347" spans="3:12" s="426" customFormat="1" ht="45" x14ac:dyDescent="0.25">
      <c r="C1347" s="493" t="s">
        <v>1981</v>
      </c>
      <c r="D1347" s="504"/>
      <c r="E1347" s="189">
        <v>1</v>
      </c>
      <c r="F1347" s="97">
        <v>40</v>
      </c>
      <c r="G1347" s="94">
        <f t="shared" si="127"/>
        <v>40</v>
      </c>
      <c r="H1347" s="495" t="s">
        <v>712</v>
      </c>
      <c r="I1347" s="95" t="s">
        <v>420</v>
      </c>
      <c r="J1347" s="95" t="str">
        <f>VLOOKUP(I1347,[2]Presupuesto!$B$11:$C$566,2,0)</f>
        <v>PRODUCTOS DE MATERIAL PLASTICO.</v>
      </c>
      <c r="K1347" s="95" t="s">
        <v>63</v>
      </c>
      <c r="L1347" s="95" t="s">
        <v>721</v>
      </c>
    </row>
    <row r="1348" spans="3:12" s="426" customFormat="1" ht="45" x14ac:dyDescent="0.25">
      <c r="C1348" s="493" t="s">
        <v>1982</v>
      </c>
      <c r="D1348" s="504"/>
      <c r="E1348" s="189">
        <v>3</v>
      </c>
      <c r="F1348" s="97">
        <f>(6*12)+(3*21)+12</f>
        <v>147</v>
      </c>
      <c r="G1348" s="94">
        <f t="shared" si="127"/>
        <v>441</v>
      </c>
      <c r="H1348" s="495" t="s">
        <v>712</v>
      </c>
      <c r="I1348" s="95" t="s">
        <v>454</v>
      </c>
      <c r="J1348" s="95" t="str">
        <f>VLOOKUP(I1348,[2]Presupuesto!$B$11:$C$566,2,0)</f>
        <v>UTENCILIOS DE COCINA Y COMEDOR</v>
      </c>
      <c r="K1348" s="95" t="s">
        <v>63</v>
      </c>
      <c r="L1348" s="95" t="s">
        <v>721</v>
      </c>
    </row>
    <row r="1349" spans="3:12" s="426" customFormat="1" ht="45" x14ac:dyDescent="0.25">
      <c r="C1349" s="493" t="s">
        <v>1983</v>
      </c>
      <c r="D1349" s="504"/>
      <c r="E1349" s="189">
        <v>4</v>
      </c>
      <c r="F1349" s="97">
        <v>250</v>
      </c>
      <c r="G1349" s="94">
        <f t="shared" si="127"/>
        <v>1000</v>
      </c>
      <c r="H1349" s="495" t="s">
        <v>712</v>
      </c>
      <c r="I1349" s="95" t="s">
        <v>303</v>
      </c>
      <c r="J1349" s="95" t="str">
        <f>VLOOKUP(I1349,[2]Presupuesto!$B$11:$C$566,2,0)</f>
        <v>SERVICIO DE TRANSPORTE EVENTUALES</v>
      </c>
      <c r="K1349" s="95" t="s">
        <v>63</v>
      </c>
      <c r="L1349" s="95" t="s">
        <v>721</v>
      </c>
    </row>
    <row r="1350" spans="3:12" s="426" customFormat="1" x14ac:dyDescent="0.25">
      <c r="C1350" s="493" t="s">
        <v>1993</v>
      </c>
      <c r="D1350" s="504"/>
      <c r="E1350" s="189">
        <v>0</v>
      </c>
      <c r="F1350" s="97">
        <v>85</v>
      </c>
      <c r="G1350" s="94">
        <f t="shared" si="127"/>
        <v>0</v>
      </c>
      <c r="H1350" s="495" t="s">
        <v>703</v>
      </c>
      <c r="I1350" s="95" t="s">
        <v>283</v>
      </c>
      <c r="J1350" s="95" t="str">
        <f>VLOOKUP(I1350,[2]Presupuesto!$B$11:$C$566,2,0)</f>
        <v>LIMPIEZA ASEO Y FUMIGACION</v>
      </c>
      <c r="K1350" s="95" t="s">
        <v>63</v>
      </c>
      <c r="L1350" s="95" t="s">
        <v>721</v>
      </c>
    </row>
    <row r="1351" spans="3:12" s="426" customFormat="1" x14ac:dyDescent="0.25">
      <c r="C1351" s="493" t="s">
        <v>2009</v>
      </c>
      <c r="D1351" s="504"/>
      <c r="E1351" s="189">
        <v>0</v>
      </c>
      <c r="F1351" s="97">
        <v>300</v>
      </c>
      <c r="G1351" s="94">
        <f t="shared" si="127"/>
        <v>0</v>
      </c>
      <c r="H1351" s="495" t="s">
        <v>703</v>
      </c>
      <c r="I1351" s="95" t="s">
        <v>352</v>
      </c>
      <c r="J1351" s="95" t="str">
        <f>VLOOKUP(I1351,[2]Presupuesto!$B$11:$C$566,2,0)</f>
        <v>SERVICIOS CEREMONIAL Y PROTOCOLO</v>
      </c>
      <c r="K1351" s="95" t="s">
        <v>63</v>
      </c>
      <c r="L1351" s="95" t="s">
        <v>721</v>
      </c>
    </row>
    <row r="1352" spans="3:12" s="426" customFormat="1" ht="30" x14ac:dyDescent="0.25">
      <c r="C1352" s="493" t="s">
        <v>2010</v>
      </c>
      <c r="D1352" s="504"/>
      <c r="E1352" s="189">
        <v>0</v>
      </c>
      <c r="F1352" s="97">
        <v>6000</v>
      </c>
      <c r="G1352" s="94">
        <f t="shared" si="127"/>
        <v>0</v>
      </c>
      <c r="H1352" s="495" t="s">
        <v>703</v>
      </c>
      <c r="I1352" s="95" t="s">
        <v>214</v>
      </c>
      <c r="J1352" s="95" t="str">
        <f>VLOOKUP(I1352,[2]Presupuesto!$B$11:$C$566,2,0)</f>
        <v>SERV. DE PROFESIONALES Y TECNICOS EDUC, SUPERIOR</v>
      </c>
      <c r="K1352" s="95" t="s">
        <v>63</v>
      </c>
      <c r="L1352" s="95" t="s">
        <v>721</v>
      </c>
    </row>
    <row r="1353" spans="3:12" s="426" customFormat="1" x14ac:dyDescent="0.25">
      <c r="C1353" s="493" t="s">
        <v>1985</v>
      </c>
      <c r="D1353" s="504"/>
      <c r="E1353" s="189">
        <v>0</v>
      </c>
      <c r="F1353" s="97">
        <v>2000</v>
      </c>
      <c r="G1353" s="94">
        <f t="shared" si="127"/>
        <v>0</v>
      </c>
      <c r="H1353" s="495" t="s">
        <v>703</v>
      </c>
      <c r="I1353" s="95" t="s">
        <v>337</v>
      </c>
      <c r="J1353" s="95" t="str">
        <f>VLOOKUP(I1353,[2]Presupuesto!$B$11:$C$566,2,0)</f>
        <v>VIATICOS NACIONALES</v>
      </c>
      <c r="K1353" s="95" t="s">
        <v>63</v>
      </c>
      <c r="L1353" s="95" t="s">
        <v>721</v>
      </c>
    </row>
    <row r="1354" spans="3:12" s="426" customFormat="1" x14ac:dyDescent="0.25">
      <c r="C1354" s="493" t="s">
        <v>1957</v>
      </c>
      <c r="D1354" s="504"/>
      <c r="E1354" s="189">
        <v>0</v>
      </c>
      <c r="F1354" s="97">
        <f>135*22.7</f>
        <v>3064.5</v>
      </c>
      <c r="G1354" s="94">
        <f t="shared" si="127"/>
        <v>0</v>
      </c>
      <c r="H1354" s="495" t="s">
        <v>703</v>
      </c>
      <c r="I1354" s="95" t="s">
        <v>322</v>
      </c>
      <c r="J1354" s="95" t="str">
        <f>VLOOKUP(I1354,[2]Presupuesto!$B$11:$C$566,2,0)</f>
        <v>OTROS SERVICIOS COMERCIALES Y FINANCIEROS N.C.</v>
      </c>
      <c r="K1354" s="95" t="s">
        <v>63</v>
      </c>
      <c r="L1354" s="95" t="s">
        <v>721</v>
      </c>
    </row>
    <row r="1355" spans="3:12" s="426" customFormat="1" ht="30" x14ac:dyDescent="0.25">
      <c r="C1355" s="493" t="s">
        <v>1958</v>
      </c>
      <c r="D1355" s="504"/>
      <c r="E1355" s="189">
        <v>0</v>
      </c>
      <c r="F1355" s="97">
        <f>1400*22.7</f>
        <v>31780</v>
      </c>
      <c r="G1355" s="94">
        <f t="shared" si="127"/>
        <v>0</v>
      </c>
      <c r="H1355" s="495" t="s">
        <v>703</v>
      </c>
      <c r="I1355" s="95" t="s">
        <v>298</v>
      </c>
      <c r="J1355" s="95" t="str">
        <f>VLOOKUP(I1355,[2]Presupuesto!$B$11:$C$566,2,0)</f>
        <v>OTROS SERVICIOS TECNICOS Y PROFESIONALES</v>
      </c>
      <c r="K1355" s="95" t="s">
        <v>63</v>
      </c>
      <c r="L1355" s="95" t="s">
        <v>721</v>
      </c>
    </row>
    <row r="1356" spans="3:12" s="426" customFormat="1" ht="45" x14ac:dyDescent="0.25">
      <c r="C1356" s="493" t="s">
        <v>1986</v>
      </c>
      <c r="D1356" s="504"/>
      <c r="E1356" s="189">
        <v>0</v>
      </c>
      <c r="F1356" s="97">
        <v>700</v>
      </c>
      <c r="G1356" s="94">
        <f t="shared" si="127"/>
        <v>0</v>
      </c>
      <c r="H1356" s="495" t="s">
        <v>703</v>
      </c>
      <c r="I1356" s="95" t="s">
        <v>413</v>
      </c>
      <c r="J1356" s="95" t="str">
        <f>VLOOKUP(I1356,[2]Presupuesto!$B$11:$C$566,2,0)</f>
        <v>GASOLINA</v>
      </c>
      <c r="K1356" s="95" t="s">
        <v>63</v>
      </c>
      <c r="L1356" s="95" t="s">
        <v>721</v>
      </c>
    </row>
    <row r="1357" spans="3:12" s="426" customFormat="1" ht="30" x14ac:dyDescent="0.25">
      <c r="C1357" s="493" t="s">
        <v>1959</v>
      </c>
      <c r="D1357" s="504"/>
      <c r="E1357" s="189">
        <v>0</v>
      </c>
      <c r="F1357" s="97">
        <v>30000</v>
      </c>
      <c r="G1357" s="94">
        <f t="shared" si="127"/>
        <v>0</v>
      </c>
      <c r="H1357" s="495" t="s">
        <v>703</v>
      </c>
      <c r="I1357" s="95" t="s">
        <v>332</v>
      </c>
      <c r="J1357" s="95" t="str">
        <f>VLOOKUP(I1357,[2]Presupuesto!$B$11:$C$566,2,0)</f>
        <v>PASAJES AL EXTERIOR</v>
      </c>
      <c r="K1357" s="95" t="s">
        <v>63</v>
      </c>
      <c r="L1357" s="95" t="s">
        <v>721</v>
      </c>
    </row>
    <row r="1358" spans="3:12" s="426" customFormat="1" x14ac:dyDescent="0.25">
      <c r="C1358" s="493" t="s">
        <v>2013</v>
      </c>
      <c r="D1358" s="504"/>
      <c r="E1358" s="189">
        <v>0</v>
      </c>
      <c r="F1358" s="97">
        <v>1750</v>
      </c>
      <c r="G1358" s="94">
        <f t="shared" si="127"/>
        <v>0</v>
      </c>
      <c r="H1358" s="495" t="s">
        <v>703</v>
      </c>
      <c r="I1358" s="95" t="s">
        <v>329</v>
      </c>
      <c r="J1358" s="95" t="str">
        <f>VLOOKUP(I1358,[2]Presupuesto!$B$11:$C$566,2,0)</f>
        <v>PASAJES NACIONALES</v>
      </c>
      <c r="K1358" s="95" t="s">
        <v>63</v>
      </c>
      <c r="L1358" s="95" t="s">
        <v>721</v>
      </c>
    </row>
    <row r="1359" spans="3:12" s="426" customFormat="1" ht="30" x14ac:dyDescent="0.25">
      <c r="C1359" s="493" t="s">
        <v>1987</v>
      </c>
      <c r="D1359" s="504"/>
      <c r="E1359" s="189">
        <v>0</v>
      </c>
      <c r="F1359" s="97">
        <v>2000</v>
      </c>
      <c r="G1359" s="94">
        <f t="shared" si="127"/>
        <v>0</v>
      </c>
      <c r="H1359" s="495" t="s">
        <v>703</v>
      </c>
      <c r="I1359" s="95" t="s">
        <v>337</v>
      </c>
      <c r="J1359" s="95" t="str">
        <f>VLOOKUP(I1359,[2]Presupuesto!$B$11:$C$566,2,0)</f>
        <v>VIATICOS NACIONALES</v>
      </c>
      <c r="K1359" s="95" t="s">
        <v>63</v>
      </c>
      <c r="L1359" s="95" t="s">
        <v>721</v>
      </c>
    </row>
    <row r="1360" spans="3:12" s="426" customFormat="1" ht="30" x14ac:dyDescent="0.25">
      <c r="C1360" s="493" t="s">
        <v>2004</v>
      </c>
      <c r="D1360" s="504"/>
      <c r="E1360" s="189">
        <v>0</v>
      </c>
      <c r="F1360" s="97">
        <v>1750</v>
      </c>
      <c r="G1360" s="94">
        <f t="shared" si="127"/>
        <v>0</v>
      </c>
      <c r="H1360" s="495" t="s">
        <v>703</v>
      </c>
      <c r="I1360" s="95" t="s">
        <v>337</v>
      </c>
      <c r="J1360" s="95" t="str">
        <f>VLOOKUP(I1360,[2]Presupuesto!$B$11:$C$566,2,0)</f>
        <v>VIATICOS NACIONALES</v>
      </c>
      <c r="K1360" s="95" t="s">
        <v>63</v>
      </c>
      <c r="L1360" s="95" t="s">
        <v>721</v>
      </c>
    </row>
    <row r="1361" spans="3:12" s="426" customFormat="1" x14ac:dyDescent="0.25">
      <c r="C1361" s="493" t="s">
        <v>2005</v>
      </c>
      <c r="D1361" s="504"/>
      <c r="E1361" s="189">
        <v>0</v>
      </c>
      <c r="F1361" s="97">
        <v>1200</v>
      </c>
      <c r="G1361" s="94">
        <f t="shared" si="127"/>
        <v>0</v>
      </c>
      <c r="H1361" s="495" t="s">
        <v>703</v>
      </c>
      <c r="I1361" s="95" t="s">
        <v>337</v>
      </c>
      <c r="J1361" s="95" t="str">
        <f>VLOOKUP(I1361,[2]Presupuesto!$B$11:$C$566,2,0)</f>
        <v>VIATICOS NACIONALES</v>
      </c>
      <c r="K1361" s="95" t="s">
        <v>63</v>
      </c>
      <c r="L1361" s="95" t="s">
        <v>721</v>
      </c>
    </row>
    <row r="1362" spans="3:12" s="426" customFormat="1" x14ac:dyDescent="0.25">
      <c r="C1362" s="96" t="s">
        <v>1988</v>
      </c>
      <c r="D1362" s="504"/>
      <c r="E1362" s="189">
        <v>0</v>
      </c>
      <c r="F1362" s="97">
        <v>2250</v>
      </c>
      <c r="G1362" s="94">
        <f t="shared" si="127"/>
        <v>0</v>
      </c>
      <c r="H1362" s="495" t="s">
        <v>703</v>
      </c>
      <c r="I1362" s="95" t="s">
        <v>337</v>
      </c>
      <c r="J1362" s="95" t="str">
        <f>VLOOKUP(I1362,[2]Presupuesto!$B$11:$C$566,2,0)</f>
        <v>VIATICOS NACIONALES</v>
      </c>
      <c r="K1362" s="95" t="s">
        <v>63</v>
      </c>
      <c r="L1362" s="95" t="s">
        <v>721</v>
      </c>
    </row>
    <row r="1363" spans="3:12" s="426" customFormat="1" ht="45" x14ac:dyDescent="0.25">
      <c r="C1363" s="96" t="s">
        <v>1994</v>
      </c>
      <c r="D1363" s="504"/>
      <c r="E1363" s="147">
        <v>1</v>
      </c>
      <c r="F1363" s="115">
        <v>5000</v>
      </c>
      <c r="G1363" s="94">
        <f t="shared" si="127"/>
        <v>5000</v>
      </c>
      <c r="H1363" s="517" t="s">
        <v>1953</v>
      </c>
      <c r="I1363" s="300" t="s">
        <v>322</v>
      </c>
      <c r="J1363" s="95" t="str">
        <f>VLOOKUP(I1363,[2]Presupuesto!$B$11:$C$566,2,0)</f>
        <v>OTROS SERVICIOS COMERCIALES Y FINANCIEROS N.C.</v>
      </c>
      <c r="K1363" s="95" t="s">
        <v>63</v>
      </c>
      <c r="L1363" s="95" t="s">
        <v>725</v>
      </c>
    </row>
    <row r="1364" spans="3:12" s="426" customFormat="1" x14ac:dyDescent="0.25">
      <c r="C1364" s="96" t="s">
        <v>2014</v>
      </c>
      <c r="D1364" s="504"/>
      <c r="E1364" s="147">
        <v>0</v>
      </c>
      <c r="F1364" s="115">
        <v>8625</v>
      </c>
      <c r="G1364" s="94">
        <f t="shared" si="127"/>
        <v>0</v>
      </c>
      <c r="H1364" s="495" t="s">
        <v>703</v>
      </c>
      <c r="I1364" s="95" t="s">
        <v>322</v>
      </c>
      <c r="J1364" s="95" t="str">
        <f>VLOOKUP(I1364,[2]Presupuesto!$B$11:$C$566,2,0)</f>
        <v>OTROS SERVICIOS COMERCIALES Y FINANCIEROS N.C.</v>
      </c>
      <c r="K1364" s="95" t="s">
        <v>63</v>
      </c>
      <c r="L1364" s="95" t="s">
        <v>725</v>
      </c>
    </row>
    <row r="1365" spans="3:12" s="426" customFormat="1" x14ac:dyDescent="0.25">
      <c r="C1365" s="96" t="s">
        <v>1283</v>
      </c>
      <c r="D1365" s="504"/>
      <c r="E1365" s="189">
        <v>0</v>
      </c>
      <c r="F1365" s="97">
        <v>25</v>
      </c>
      <c r="G1365" s="94">
        <f t="shared" si="127"/>
        <v>0</v>
      </c>
      <c r="H1365" s="495"/>
      <c r="I1365" s="95" t="s">
        <v>451</v>
      </c>
      <c r="J1365" s="95" t="str">
        <f>VLOOKUP(I1365,Presupuesto!$B$11:$C$566,2,0)</f>
        <v>UTILES DE ESCRITORIO, OFICINA Y ENSE¥ANZA</v>
      </c>
      <c r="K1365" s="95" t="s">
        <v>63</v>
      </c>
      <c r="L1365" s="95" t="s">
        <v>720</v>
      </c>
    </row>
    <row r="1366" spans="3:12" s="426" customFormat="1" x14ac:dyDescent="0.25">
      <c r="C1366" s="96" t="s">
        <v>1937</v>
      </c>
      <c r="D1366" s="504"/>
      <c r="E1366" s="189"/>
      <c r="F1366" s="97">
        <v>3</v>
      </c>
      <c r="G1366" s="94">
        <f t="shared" ref="G1366:G1368" si="128">E1366*F1366</f>
        <v>0</v>
      </c>
      <c r="H1366" s="495" t="s">
        <v>703</v>
      </c>
      <c r="I1366" s="95" t="s">
        <v>451</v>
      </c>
      <c r="J1366" s="95" t="str">
        <f>VLOOKUP(I1366,[2]Presupuesto!$B$11:$C$566,2,0)</f>
        <v>UTILES DE ESCRITORIO, OFICINA Y ENSE¥ANZA</v>
      </c>
      <c r="K1366" s="95" t="s">
        <v>63</v>
      </c>
      <c r="L1366" s="95" t="s">
        <v>724</v>
      </c>
    </row>
    <row r="1367" spans="3:12" s="426" customFormat="1" x14ac:dyDescent="0.25">
      <c r="C1367" s="96" t="s">
        <v>1971</v>
      </c>
      <c r="D1367" s="504"/>
      <c r="E1367" s="189"/>
      <c r="F1367" s="97">
        <v>50</v>
      </c>
      <c r="G1367" s="94">
        <f t="shared" si="128"/>
        <v>0</v>
      </c>
      <c r="H1367" s="495" t="s">
        <v>703</v>
      </c>
      <c r="I1367" s="95" t="s">
        <v>307</v>
      </c>
      <c r="J1367" s="95" t="str">
        <f>VLOOKUP(I1367,[2]Presupuesto!$B$11:$C$566,2,0)</f>
        <v>SERVICIOS DE IMPRENTA PUBLIC.Y REPRODUCCION</v>
      </c>
      <c r="K1367" s="95" t="s">
        <v>63</v>
      </c>
      <c r="L1367" s="95" t="s">
        <v>724</v>
      </c>
    </row>
    <row r="1368" spans="3:12" s="426" customFormat="1" x14ac:dyDescent="0.25">
      <c r="C1368" s="106" t="s">
        <v>1899</v>
      </c>
      <c r="D1368" s="504"/>
      <c r="E1368" s="199"/>
      <c r="F1368" s="116">
        <v>1300</v>
      </c>
      <c r="G1368" s="94">
        <f t="shared" si="128"/>
        <v>0</v>
      </c>
      <c r="H1368" s="495" t="s">
        <v>703</v>
      </c>
      <c r="I1368" s="95" t="s">
        <v>268</v>
      </c>
      <c r="J1368" s="95" t="str">
        <f>VLOOKUP(I1368,[2]Presupuesto!$B$11:$C$566,2,0)</f>
        <v>OTROS ALQUILERES</v>
      </c>
      <c r="K1368" s="95" t="s">
        <v>63</v>
      </c>
      <c r="L1368" s="95" t="s">
        <v>724</v>
      </c>
    </row>
    <row r="1369" spans="3:12" s="426" customFormat="1" ht="15.75" thickBot="1" x14ac:dyDescent="0.3">
      <c r="C1369" s="203" t="s">
        <v>1275</v>
      </c>
      <c r="D1369" s="204">
        <v>0</v>
      </c>
      <c r="E1369" s="308">
        <v>0</v>
      </c>
      <c r="F1369" s="101">
        <f>HLOOKUP(C1369,$AH$2:$BU$3,2,0)</f>
        <v>1150</v>
      </c>
      <c r="G1369" s="102">
        <f>D1369*E1369*F1369</f>
        <v>0</v>
      </c>
      <c r="H1369" s="501"/>
      <c r="I1369" s="309" t="s">
        <v>335</v>
      </c>
      <c r="J1369" s="103" t="str">
        <f>VLOOKUP(I1369,Presupuesto!$B$11:$C$566,2,0)</f>
        <v>VIATICOS (26200-00)</v>
      </c>
      <c r="K1369" s="310" t="str">
        <f t="shared" ref="K1369" si="129">$K$389</f>
        <v>Gestión del Conocimiento</v>
      </c>
      <c r="L1369" s="310" t="s">
        <v>720</v>
      </c>
    </row>
    <row r="1370" spans="3:12" s="426" customFormat="1" x14ac:dyDescent="0.25">
      <c r="H1370" s="497"/>
    </row>
    <row r="1371" spans="3:12" s="426" customFormat="1" ht="15.75" thickBot="1" x14ac:dyDescent="0.3">
      <c r="H1371" s="497"/>
    </row>
    <row r="1372" spans="3:12" s="426" customFormat="1" ht="15.75" thickBot="1" x14ac:dyDescent="0.3">
      <c r="C1372" s="29" t="s">
        <v>1308</v>
      </c>
      <c r="D1372" s="30">
        <f>SUM(G1379:G1414)</f>
        <v>30977.3</v>
      </c>
      <c r="E1372" s="91"/>
      <c r="F1372" s="91"/>
      <c r="G1372" s="91"/>
      <c r="H1372" s="499"/>
      <c r="I1372" s="75"/>
      <c r="J1372" s="75"/>
      <c r="K1372" s="109"/>
    </row>
    <row r="1373" spans="3:12" s="426" customFormat="1" x14ac:dyDescent="0.25">
      <c r="C1373" s="69"/>
      <c r="D1373" s="31"/>
      <c r="E1373" s="91"/>
      <c r="F1373" s="91"/>
      <c r="G1373" s="91"/>
      <c r="H1373" s="499"/>
      <c r="I1373" s="75"/>
      <c r="J1373" s="75"/>
      <c r="K1373" s="109"/>
    </row>
    <row r="1374" spans="3:12" s="426" customFormat="1" x14ac:dyDescent="0.25">
      <c r="C1374" s="69"/>
      <c r="D1374" s="31"/>
      <c r="E1374" s="91"/>
      <c r="F1374" s="91"/>
      <c r="G1374" s="91"/>
      <c r="H1374" s="499"/>
      <c r="I1374" s="75"/>
      <c r="J1374" s="75"/>
      <c r="K1374" s="109"/>
    </row>
    <row r="1375" spans="3:12" s="426" customFormat="1" ht="15.75" x14ac:dyDescent="0.25">
      <c r="C1375" s="190" t="s">
        <v>1309</v>
      </c>
      <c r="D1375" s="341" t="s">
        <v>1822</v>
      </c>
      <c r="E1375" s="91"/>
      <c r="F1375" s="91"/>
      <c r="G1375" s="91"/>
      <c r="H1375" s="499"/>
      <c r="I1375" s="75"/>
      <c r="J1375" s="75"/>
      <c r="K1375" s="109"/>
    </row>
    <row r="1376" spans="3:12" s="426" customFormat="1" ht="18.75" x14ac:dyDescent="0.25">
      <c r="C1376" s="197" t="str">
        <f>IFERROR(VLOOKUP(D1375,'1. Desarrollo e Innov. Curricu.'!$F:$G,2,FALSE),IFERROR(VLOOKUP(D1375,'2. Investigación Científica'!$F:$G,2,FALSE),IFERROR(VLOOKUP(D1375,'3. Vinculación Univ. Sociedad'!$F:$G,2,FALSE),IFERROR(VLOOKUP(D1375,'4. Docencia y Profesorado Univ.'!$F:$G,2,FALSE),IFERROR(VLOOKUP(D1375,'5. Estudiantes y Graduados'!$F:$G,2,FALSE),IFERROR(VLOOKUP(D1375,'11. Gestion Administrativa'!$F:$G,2,FALSE),IFERROR(VLOOKUP(D1375,'13. Gestión Académica'!$F:$G,2,FALSE),IFERROR(VLOOKUP(D1375,'9. Asegura. de la Calid. y M'!$F:$G,2,FALSE),IFERROR(VLOOKUP(D1375,'6. Gestión del Conocimiento'!$F:$G,2,FALSE),IFERROR(VLOOKUP(D1375,'15. Gobernabilidad y Proceso...'!$F:$G,2,FALSE),IFERROR(VLOOKUP(D1375,'12. Gestión del Talento Humano'!$F:$G,2,FALSE),IFERROR(VLOOKUP(D1375,'14. Internacional... de la E.S.'!$F:$G,2,FALSE),IFERROR(VLOOKUP(D1375,'10. Posgrado'!$F:$G,2,FALSE),IFERROR(VLOOKUP(D1375,'17. Gestión TIC'!$F:$G,2,FALSE),IFERROR(VLOOKUP(D1375,'16. Desa. del Sistema Educ.Sup.'!$F:$G,2,FALSE),IFERROR(VLOOKUP(D1375,'8. Cultura de Inno. Insti...'!$F:$G,2,FALSE),VLOOKUP(D1375,'7. Lo Esencial de la Reforma U.'!$F:$G,2,0)))))))))))))))))</f>
        <v>Desarrollar curso de alto nive III</v>
      </c>
      <c r="D1376" s="31"/>
      <c r="E1376" s="91"/>
      <c r="F1376" s="91"/>
      <c r="G1376" s="91"/>
      <c r="H1376" s="499"/>
      <c r="I1376" s="75"/>
      <c r="J1376" s="75"/>
      <c r="K1376" s="109"/>
    </row>
    <row r="1377" spans="3:12" s="426" customFormat="1" ht="15.75" thickBot="1" x14ac:dyDescent="0.3">
      <c r="C1377" s="69"/>
      <c r="D1377" s="31"/>
      <c r="E1377" s="91"/>
      <c r="F1377" s="91"/>
      <c r="G1377" s="91"/>
      <c r="H1377" s="499"/>
      <c r="I1377" s="75"/>
      <c r="J1377" s="75"/>
      <c r="K1377" s="109"/>
    </row>
    <row r="1378" spans="3:12" s="426" customFormat="1" ht="30.75" thickBot="1" x14ac:dyDescent="0.3">
      <c r="C1378" s="122" t="s">
        <v>1310</v>
      </c>
      <c r="D1378" s="125" t="s">
        <v>1311</v>
      </c>
      <c r="E1378" s="124" t="s">
        <v>99</v>
      </c>
      <c r="F1378" s="124" t="s">
        <v>1312</v>
      </c>
      <c r="G1378" s="123" t="s">
        <v>1313</v>
      </c>
      <c r="H1378" s="129" t="s">
        <v>1314</v>
      </c>
      <c r="I1378" s="124" t="s">
        <v>1315</v>
      </c>
      <c r="J1378" s="124" t="s">
        <v>711</v>
      </c>
      <c r="K1378" s="124" t="s">
        <v>1316</v>
      </c>
      <c r="L1378" s="124" t="s">
        <v>1317</v>
      </c>
    </row>
    <row r="1379" spans="3:12" s="426" customFormat="1" ht="45" x14ac:dyDescent="0.25">
      <c r="C1379" s="492" t="s">
        <v>2011</v>
      </c>
      <c r="D1379" s="503"/>
      <c r="E1379" s="305">
        <f>30*3</f>
        <v>90</v>
      </c>
      <c r="F1379" s="112">
        <v>180</v>
      </c>
      <c r="G1379" s="306">
        <f t="shared" ref="G1379:G1406" si="130">E1379*F1379</f>
        <v>16200</v>
      </c>
      <c r="H1379" s="495" t="s">
        <v>712</v>
      </c>
      <c r="I1379" s="113" t="s">
        <v>361</v>
      </c>
      <c r="J1379" s="113" t="str">
        <f>VLOOKUP(I1379,[2]Presupuesto!$B$11:$C$566,2,0)</f>
        <v>ALIMENTOS B EBIDAS PARA PERSONAS</v>
      </c>
      <c r="K1379" s="307" t="s">
        <v>63</v>
      </c>
      <c r="L1379" s="113" t="s">
        <v>724</v>
      </c>
    </row>
    <row r="1380" spans="3:12" s="426" customFormat="1" ht="45" x14ac:dyDescent="0.25">
      <c r="C1380" s="505" t="s">
        <v>1899</v>
      </c>
      <c r="D1380" s="504"/>
      <c r="E1380" s="154">
        <v>1</v>
      </c>
      <c r="F1380" s="119">
        <v>1500</v>
      </c>
      <c r="G1380" s="94">
        <f t="shared" si="130"/>
        <v>1500</v>
      </c>
      <c r="H1380" s="495" t="s">
        <v>712</v>
      </c>
      <c r="I1380" s="95" t="s">
        <v>268</v>
      </c>
      <c r="J1380" s="95" t="str">
        <f>VLOOKUP(I1380,[2]Presupuesto!$B$11:$C$566,2,0)</f>
        <v>OTROS ALQUILERES</v>
      </c>
      <c r="K1380" s="205" t="s">
        <v>63</v>
      </c>
      <c r="L1380" s="95" t="s">
        <v>724</v>
      </c>
    </row>
    <row r="1381" spans="3:12" s="426" customFormat="1" ht="45" x14ac:dyDescent="0.25">
      <c r="C1381" s="505" t="s">
        <v>1989</v>
      </c>
      <c r="D1381" s="504"/>
      <c r="E1381" s="154">
        <v>45</v>
      </c>
      <c r="F1381" s="119">
        <v>70</v>
      </c>
      <c r="G1381" s="94">
        <f t="shared" si="130"/>
        <v>3150</v>
      </c>
      <c r="H1381" s="495" t="s">
        <v>712</v>
      </c>
      <c r="I1381" s="95" t="s">
        <v>361</v>
      </c>
      <c r="J1381" s="95" t="str">
        <f>VLOOKUP(I1381,[2]Presupuesto!$B$11:$C$566,2,0)</f>
        <v>ALIMENTOS B EBIDAS PARA PERSONAS</v>
      </c>
      <c r="K1381" s="205" t="s">
        <v>63</v>
      </c>
      <c r="L1381" s="95" t="s">
        <v>724</v>
      </c>
    </row>
    <row r="1382" spans="3:12" s="426" customFormat="1" ht="45" x14ac:dyDescent="0.25">
      <c r="C1382" s="505" t="s">
        <v>2012</v>
      </c>
      <c r="D1382" s="504"/>
      <c r="E1382" s="154">
        <v>0</v>
      </c>
      <c r="F1382" s="119">
        <v>1200</v>
      </c>
      <c r="G1382" s="94">
        <f t="shared" si="130"/>
        <v>0</v>
      </c>
      <c r="H1382" s="495" t="s">
        <v>712</v>
      </c>
      <c r="I1382" s="95" t="s">
        <v>268</v>
      </c>
      <c r="J1382" s="95" t="str">
        <f>VLOOKUP(I1382,[2]Presupuesto!$B$11:$C$566,2,0)</f>
        <v>OTROS ALQUILERES</v>
      </c>
      <c r="K1382" s="205" t="s">
        <v>63</v>
      </c>
      <c r="L1382" s="95" t="s">
        <v>724</v>
      </c>
    </row>
    <row r="1383" spans="3:12" s="426" customFormat="1" ht="45" x14ac:dyDescent="0.25">
      <c r="C1383" s="505" t="s">
        <v>1976</v>
      </c>
      <c r="D1383" s="504"/>
      <c r="E1383" s="154">
        <v>30</v>
      </c>
      <c r="F1383" s="119">
        <v>3</v>
      </c>
      <c r="G1383" s="94">
        <f t="shared" si="130"/>
        <v>90</v>
      </c>
      <c r="H1383" s="495" t="s">
        <v>712</v>
      </c>
      <c r="I1383" s="95" t="s">
        <v>380</v>
      </c>
      <c r="J1383" s="95" t="str">
        <f>VLOOKUP(I1383,[2]Presupuesto!$B$11:$C$566,2,0)</f>
        <v>PAPEL DE ESCRITORIO</v>
      </c>
      <c r="K1383" s="205" t="s">
        <v>63</v>
      </c>
      <c r="L1383" s="95" t="s">
        <v>724</v>
      </c>
    </row>
    <row r="1384" spans="3:12" s="426" customFormat="1" ht="45" x14ac:dyDescent="0.25">
      <c r="C1384" s="505" t="s">
        <v>1991</v>
      </c>
      <c r="D1384" s="504"/>
      <c r="E1384" s="154">
        <v>1</v>
      </c>
      <c r="F1384" s="119">
        <f>(15*6*3)+(3*12)+(15*3*3)</f>
        <v>441</v>
      </c>
      <c r="G1384" s="94">
        <f t="shared" si="130"/>
        <v>441</v>
      </c>
      <c r="H1384" s="495" t="s">
        <v>712</v>
      </c>
      <c r="I1384" s="95" t="s">
        <v>384</v>
      </c>
      <c r="J1384" s="95" t="str">
        <f>VLOOKUP(I1384,[2]Presupuesto!$B$11:$C$566,2,0)</f>
        <v>PRODUCTOS PAPEL Y CARTON</v>
      </c>
      <c r="K1384" s="205" t="s">
        <v>63</v>
      </c>
      <c r="L1384" s="95" t="s">
        <v>724</v>
      </c>
    </row>
    <row r="1385" spans="3:12" s="426" customFormat="1" ht="45" x14ac:dyDescent="0.25">
      <c r="C1385" s="505" t="s">
        <v>1978</v>
      </c>
      <c r="D1385" s="504"/>
      <c r="E1385" s="154">
        <v>1</v>
      </c>
      <c r="F1385" s="119">
        <f>(45*3)+(6*12)</f>
        <v>207</v>
      </c>
      <c r="G1385" s="94">
        <f t="shared" si="130"/>
        <v>207</v>
      </c>
      <c r="H1385" s="495" t="s">
        <v>712</v>
      </c>
      <c r="I1385" s="95" t="s">
        <v>451</v>
      </c>
      <c r="J1385" s="95" t="str">
        <f>VLOOKUP(I1385,[2]Presupuesto!$B$11:$C$566,2,0)</f>
        <v>UTILES DE ESCRITORIO, OFICINA Y ENSE¥ANZA</v>
      </c>
      <c r="K1385" s="205" t="s">
        <v>63</v>
      </c>
      <c r="L1385" s="95" t="s">
        <v>724</v>
      </c>
    </row>
    <row r="1386" spans="3:12" s="426" customFormat="1" ht="45" x14ac:dyDescent="0.25">
      <c r="C1386" s="505" t="s">
        <v>2008</v>
      </c>
      <c r="D1386" s="504"/>
      <c r="E1386" s="154">
        <v>0</v>
      </c>
      <c r="F1386" s="119">
        <v>6</v>
      </c>
      <c r="G1386" s="94">
        <f t="shared" si="130"/>
        <v>0</v>
      </c>
      <c r="H1386" s="495" t="s">
        <v>712</v>
      </c>
      <c r="I1386" s="95" t="s">
        <v>458</v>
      </c>
      <c r="J1386" s="95" t="str">
        <f>VLOOKUP(I1386,[2]Presupuesto!$B$11:$C$566,2,0)</f>
        <v>OTROS RESPUESTOS Y ACCESORIOS MENORES</v>
      </c>
      <c r="K1386" s="205" t="s">
        <v>63</v>
      </c>
      <c r="L1386" s="95" t="s">
        <v>724</v>
      </c>
    </row>
    <row r="1387" spans="3:12" s="426" customFormat="1" ht="45" x14ac:dyDescent="0.25">
      <c r="C1387" s="505" t="s">
        <v>1979</v>
      </c>
      <c r="D1387" s="504"/>
      <c r="E1387" s="154">
        <v>30</v>
      </c>
      <c r="F1387" s="119">
        <f>35+2.11+12</f>
        <v>49.11</v>
      </c>
      <c r="G1387" s="94">
        <f t="shared" si="130"/>
        <v>1473.3</v>
      </c>
      <c r="H1387" s="495" t="s">
        <v>712</v>
      </c>
      <c r="I1387" s="95" t="s">
        <v>382</v>
      </c>
      <c r="J1387" s="95" t="str">
        <f>VLOOKUP(I1387,[2]Presupuesto!$B$11:$C$566,2,0)</f>
        <v>PRODUCTOS DE ARTES GRAFICAS</v>
      </c>
      <c r="K1387" s="205" t="s">
        <v>63</v>
      </c>
      <c r="L1387" s="95" t="s">
        <v>724</v>
      </c>
    </row>
    <row r="1388" spans="3:12" s="426" customFormat="1" ht="45" x14ac:dyDescent="0.25">
      <c r="C1388" s="505" t="s">
        <v>1980</v>
      </c>
      <c r="D1388" s="504"/>
      <c r="E1388" s="154">
        <v>30</v>
      </c>
      <c r="F1388" s="119">
        <v>25</v>
      </c>
      <c r="G1388" s="94">
        <f t="shared" si="130"/>
        <v>750</v>
      </c>
      <c r="H1388" s="495" t="s">
        <v>712</v>
      </c>
      <c r="I1388" s="95" t="s">
        <v>307</v>
      </c>
      <c r="J1388" s="95" t="str">
        <f>VLOOKUP(I1388,[2]Presupuesto!$B$11:$C$566,2,0)</f>
        <v>SERVICIOS DE IMPRENTA PUBLIC.Y REPRODUCCION</v>
      </c>
      <c r="K1388" s="205" t="s">
        <v>63</v>
      </c>
      <c r="L1388" s="95" t="s">
        <v>724</v>
      </c>
    </row>
    <row r="1389" spans="3:12" s="426" customFormat="1" ht="45" x14ac:dyDescent="0.25">
      <c r="C1389" s="505" t="s">
        <v>1981</v>
      </c>
      <c r="D1389" s="504"/>
      <c r="E1389" s="154">
        <v>1</v>
      </c>
      <c r="F1389" s="119">
        <v>40</v>
      </c>
      <c r="G1389" s="94">
        <f t="shared" si="130"/>
        <v>40</v>
      </c>
      <c r="H1389" s="495" t="s">
        <v>712</v>
      </c>
      <c r="I1389" s="95" t="s">
        <v>420</v>
      </c>
      <c r="J1389" s="95" t="str">
        <f>VLOOKUP(I1389,[2]Presupuesto!$B$11:$C$566,2,0)</f>
        <v>PRODUCTOS DE MATERIAL PLASTICO.</v>
      </c>
      <c r="K1389" s="205" t="s">
        <v>63</v>
      </c>
      <c r="L1389" s="95" t="s">
        <v>724</v>
      </c>
    </row>
    <row r="1390" spans="3:12" s="426" customFormat="1" ht="45" x14ac:dyDescent="0.25">
      <c r="C1390" s="505" t="s">
        <v>1982</v>
      </c>
      <c r="D1390" s="504"/>
      <c r="E1390" s="154">
        <v>3</v>
      </c>
      <c r="F1390" s="119">
        <f>(6*12)+(3*21)+12</f>
        <v>147</v>
      </c>
      <c r="G1390" s="94">
        <f t="shared" si="130"/>
        <v>441</v>
      </c>
      <c r="H1390" s="495" t="s">
        <v>712</v>
      </c>
      <c r="I1390" s="95" t="s">
        <v>454</v>
      </c>
      <c r="J1390" s="95" t="str">
        <f>VLOOKUP(I1390,[2]Presupuesto!$B$11:$C$566,2,0)</f>
        <v>UTENCILIOS DE COCINA Y COMEDOR</v>
      </c>
      <c r="K1390" s="205" t="s">
        <v>63</v>
      </c>
      <c r="L1390" s="95" t="s">
        <v>724</v>
      </c>
    </row>
    <row r="1391" spans="3:12" s="426" customFormat="1" ht="45" x14ac:dyDescent="0.25">
      <c r="C1391" s="505" t="s">
        <v>1983</v>
      </c>
      <c r="D1391" s="504"/>
      <c r="E1391" s="154">
        <v>4</v>
      </c>
      <c r="F1391" s="119">
        <v>250</v>
      </c>
      <c r="G1391" s="94">
        <f t="shared" si="130"/>
        <v>1000</v>
      </c>
      <c r="H1391" s="495" t="s">
        <v>712</v>
      </c>
      <c r="I1391" s="95" t="s">
        <v>303</v>
      </c>
      <c r="J1391" s="95" t="str">
        <f>VLOOKUP(I1391,[2]Presupuesto!$B$11:$C$566,2,0)</f>
        <v>SERVICIO DE TRANSPORTE EVENTUALES</v>
      </c>
      <c r="K1391" s="205" t="s">
        <v>63</v>
      </c>
      <c r="L1391" s="95" t="s">
        <v>724</v>
      </c>
    </row>
    <row r="1392" spans="3:12" s="426" customFormat="1" ht="45" x14ac:dyDescent="0.25">
      <c r="C1392" s="505" t="s">
        <v>1993</v>
      </c>
      <c r="D1392" s="504"/>
      <c r="E1392" s="154">
        <v>1</v>
      </c>
      <c r="F1392" s="119">
        <v>85</v>
      </c>
      <c r="G1392" s="94">
        <f t="shared" si="130"/>
        <v>85</v>
      </c>
      <c r="H1392" s="495" t="s">
        <v>712</v>
      </c>
      <c r="I1392" s="95" t="s">
        <v>283</v>
      </c>
      <c r="J1392" s="95" t="str">
        <f>VLOOKUP(I1392,[2]Presupuesto!$B$11:$C$566,2,0)</f>
        <v>LIMPIEZA ASEO Y FUMIGACION</v>
      </c>
      <c r="K1392" s="205" t="s">
        <v>63</v>
      </c>
      <c r="L1392" s="95" t="s">
        <v>724</v>
      </c>
    </row>
    <row r="1393" spans="3:12" s="426" customFormat="1" ht="45" x14ac:dyDescent="0.25">
      <c r="C1393" s="505" t="s">
        <v>2009</v>
      </c>
      <c r="D1393" s="504"/>
      <c r="E1393" s="154">
        <v>2</v>
      </c>
      <c r="F1393" s="119">
        <v>300</v>
      </c>
      <c r="G1393" s="94">
        <f t="shared" si="130"/>
        <v>600</v>
      </c>
      <c r="H1393" s="495" t="s">
        <v>712</v>
      </c>
      <c r="I1393" s="95" t="s">
        <v>352</v>
      </c>
      <c r="J1393" s="95" t="str">
        <f>VLOOKUP(I1393,[2]Presupuesto!$B$11:$C$566,2,0)</f>
        <v>SERVICIOS CEREMONIAL Y PROTOCOLO</v>
      </c>
      <c r="K1393" s="205" t="s">
        <v>63</v>
      </c>
      <c r="L1393" s="95" t="s">
        <v>724</v>
      </c>
    </row>
    <row r="1394" spans="3:12" s="426" customFormat="1" ht="45" x14ac:dyDescent="0.25">
      <c r="C1394" s="505" t="s">
        <v>2010</v>
      </c>
      <c r="D1394" s="504"/>
      <c r="E1394" s="154">
        <v>0</v>
      </c>
      <c r="F1394" s="119">
        <f>5312+5312+2764</f>
        <v>13388</v>
      </c>
      <c r="G1394" s="94">
        <f t="shared" si="130"/>
        <v>0</v>
      </c>
      <c r="H1394" s="495" t="s">
        <v>712</v>
      </c>
      <c r="I1394" s="95" t="s">
        <v>214</v>
      </c>
      <c r="J1394" s="95" t="str">
        <f>VLOOKUP(I1394,[2]Presupuesto!$B$11:$C$566,2,0)</f>
        <v>SERV. DE PROFESIONALES Y TECNICOS EDUC, SUPERIOR</v>
      </c>
      <c r="K1394" s="205" t="s">
        <v>63</v>
      </c>
      <c r="L1394" s="95" t="s">
        <v>724</v>
      </c>
    </row>
    <row r="1395" spans="3:12" s="426" customFormat="1" ht="45" x14ac:dyDescent="0.25">
      <c r="C1395" s="505" t="s">
        <v>1985</v>
      </c>
      <c r="D1395" s="504"/>
      <c r="E1395" s="154">
        <v>0</v>
      </c>
      <c r="F1395" s="119">
        <v>2000</v>
      </c>
      <c r="G1395" s="94">
        <f t="shared" si="130"/>
        <v>0</v>
      </c>
      <c r="H1395" s="495" t="s">
        <v>712</v>
      </c>
      <c r="I1395" s="95" t="s">
        <v>337</v>
      </c>
      <c r="J1395" s="95" t="str">
        <f>VLOOKUP(I1395,[2]Presupuesto!$B$11:$C$566,2,0)</f>
        <v>VIATICOS NACIONALES</v>
      </c>
      <c r="K1395" s="205" t="s">
        <v>63</v>
      </c>
      <c r="L1395" s="95" t="s">
        <v>724</v>
      </c>
    </row>
    <row r="1396" spans="3:12" s="426" customFormat="1" ht="45" x14ac:dyDescent="0.25">
      <c r="C1396" s="505" t="s">
        <v>1957</v>
      </c>
      <c r="D1396" s="504"/>
      <c r="E1396" s="154">
        <v>0</v>
      </c>
      <c r="F1396" s="119">
        <f>135*22.7</f>
        <v>3064.5</v>
      </c>
      <c r="G1396" s="94">
        <f t="shared" si="130"/>
        <v>0</v>
      </c>
      <c r="H1396" s="495" t="s">
        <v>712</v>
      </c>
      <c r="I1396" s="95" t="s">
        <v>323</v>
      </c>
      <c r="J1396" s="95" t="str">
        <f>VLOOKUP(I1396,[2]Presupuesto!$B$11:$C$566,2,0)</f>
        <v>OTROS SERVICIOS COMERCIALES Y FINANCIEROS</v>
      </c>
      <c r="K1396" s="205" t="s">
        <v>63</v>
      </c>
      <c r="L1396" s="95" t="s">
        <v>724</v>
      </c>
    </row>
    <row r="1397" spans="3:12" s="426" customFormat="1" ht="45" x14ac:dyDescent="0.25">
      <c r="C1397" s="505" t="s">
        <v>1958</v>
      </c>
      <c r="D1397" s="504"/>
      <c r="E1397" s="154">
        <v>0</v>
      </c>
      <c r="F1397" s="119">
        <f>1400*22.7</f>
        <v>31780</v>
      </c>
      <c r="G1397" s="94">
        <f t="shared" si="130"/>
        <v>0</v>
      </c>
      <c r="H1397" s="495" t="s">
        <v>712</v>
      </c>
      <c r="I1397" s="95" t="s">
        <v>298</v>
      </c>
      <c r="J1397" s="95" t="str">
        <f>VLOOKUP(I1397,[2]Presupuesto!$B$11:$C$566,2,0)</f>
        <v>OTROS SERVICIOS TECNICOS Y PROFESIONALES</v>
      </c>
      <c r="K1397" s="205" t="s">
        <v>63</v>
      </c>
      <c r="L1397" s="95" t="s">
        <v>724</v>
      </c>
    </row>
    <row r="1398" spans="3:12" s="426" customFormat="1" ht="45" x14ac:dyDescent="0.25">
      <c r="C1398" s="493" t="s">
        <v>1986</v>
      </c>
      <c r="D1398" s="504"/>
      <c r="E1398" s="189">
        <v>0</v>
      </c>
      <c r="F1398" s="97">
        <v>700</v>
      </c>
      <c r="G1398" s="94">
        <f t="shared" si="130"/>
        <v>0</v>
      </c>
      <c r="H1398" s="495" t="s">
        <v>712</v>
      </c>
      <c r="I1398" s="95" t="s">
        <v>413</v>
      </c>
      <c r="J1398" s="95" t="str">
        <f>VLOOKUP(I1398,[2]Presupuesto!$B$11:$C$566,2,0)</f>
        <v>GASOLINA</v>
      </c>
      <c r="K1398" s="95" t="s">
        <v>63</v>
      </c>
      <c r="L1398" s="95" t="s">
        <v>724</v>
      </c>
    </row>
    <row r="1399" spans="3:12" s="426" customFormat="1" ht="45" x14ac:dyDescent="0.25">
      <c r="C1399" s="493" t="s">
        <v>1959</v>
      </c>
      <c r="D1399" s="504"/>
      <c r="E1399" s="189">
        <v>0</v>
      </c>
      <c r="F1399" s="97">
        <v>30000</v>
      </c>
      <c r="G1399" s="94">
        <f t="shared" si="130"/>
        <v>0</v>
      </c>
      <c r="H1399" s="495" t="s">
        <v>712</v>
      </c>
      <c r="I1399" s="95" t="s">
        <v>332</v>
      </c>
      <c r="J1399" s="95" t="str">
        <f>VLOOKUP(I1399,[2]Presupuesto!$B$11:$C$566,2,0)</f>
        <v>PASAJES AL EXTERIOR</v>
      </c>
      <c r="K1399" s="95" t="s">
        <v>63</v>
      </c>
      <c r="L1399" s="95" t="s">
        <v>724</v>
      </c>
    </row>
    <row r="1400" spans="3:12" s="426" customFormat="1" ht="45" x14ac:dyDescent="0.25">
      <c r="C1400" s="493" t="s">
        <v>2013</v>
      </c>
      <c r="D1400" s="504"/>
      <c r="E1400" s="189">
        <v>0</v>
      </c>
      <c r="F1400" s="97">
        <v>1750</v>
      </c>
      <c r="G1400" s="94">
        <f t="shared" si="130"/>
        <v>0</v>
      </c>
      <c r="H1400" s="495" t="s">
        <v>712</v>
      </c>
      <c r="I1400" s="95" t="s">
        <v>330</v>
      </c>
      <c r="J1400" s="95" t="str">
        <f>VLOOKUP(I1400,[2]Presupuesto!$B$11:$C$566,2,0)</f>
        <v>PASAJES NACIONALES PROYECTO VINCULACION UNAH SOCIEDAD</v>
      </c>
      <c r="K1400" s="95" t="s">
        <v>63</v>
      </c>
      <c r="L1400" s="95" t="s">
        <v>724</v>
      </c>
    </row>
    <row r="1401" spans="3:12" s="426" customFormat="1" ht="45" x14ac:dyDescent="0.25">
      <c r="C1401" s="493" t="s">
        <v>1987</v>
      </c>
      <c r="D1401" s="504"/>
      <c r="E1401" s="189">
        <v>0</v>
      </c>
      <c r="F1401" s="97">
        <v>2000</v>
      </c>
      <c r="G1401" s="94">
        <f t="shared" si="130"/>
        <v>0</v>
      </c>
      <c r="H1401" s="495" t="s">
        <v>712</v>
      </c>
      <c r="I1401" s="95" t="s">
        <v>337</v>
      </c>
      <c r="J1401" s="95" t="str">
        <f>VLOOKUP(I1401,[2]Presupuesto!$B$11:$C$566,2,0)</f>
        <v>VIATICOS NACIONALES</v>
      </c>
      <c r="K1401" s="95" t="s">
        <v>63</v>
      </c>
      <c r="L1401" s="95" t="s">
        <v>724</v>
      </c>
    </row>
    <row r="1402" spans="3:12" s="426" customFormat="1" ht="45" x14ac:dyDescent="0.25">
      <c r="C1402" s="493" t="s">
        <v>2004</v>
      </c>
      <c r="D1402" s="504"/>
      <c r="E1402" s="189">
        <v>0</v>
      </c>
      <c r="F1402" s="97">
        <v>1750</v>
      </c>
      <c r="G1402" s="94">
        <f t="shared" si="130"/>
        <v>0</v>
      </c>
      <c r="H1402" s="495" t="s">
        <v>712</v>
      </c>
      <c r="I1402" s="95" t="s">
        <v>337</v>
      </c>
      <c r="J1402" s="95" t="str">
        <f>VLOOKUP(I1402,[2]Presupuesto!$B$11:$C$566,2,0)</f>
        <v>VIATICOS NACIONALES</v>
      </c>
      <c r="K1402" s="95" t="s">
        <v>63</v>
      </c>
      <c r="L1402" s="95" t="s">
        <v>724</v>
      </c>
    </row>
    <row r="1403" spans="3:12" s="426" customFormat="1" ht="45" x14ac:dyDescent="0.25">
      <c r="C1403" s="493" t="s">
        <v>2005</v>
      </c>
      <c r="D1403" s="504"/>
      <c r="E1403" s="189">
        <v>0</v>
      </c>
      <c r="F1403" s="97">
        <v>1200</v>
      </c>
      <c r="G1403" s="94">
        <f t="shared" si="130"/>
        <v>0</v>
      </c>
      <c r="H1403" s="495" t="s">
        <v>712</v>
      </c>
      <c r="I1403" s="95" t="s">
        <v>337</v>
      </c>
      <c r="J1403" s="95" t="str">
        <f>VLOOKUP(I1403,[2]Presupuesto!$B$11:$C$566,2,0)</f>
        <v>VIATICOS NACIONALES</v>
      </c>
      <c r="K1403" s="95" t="s">
        <v>63</v>
      </c>
      <c r="L1403" s="95" t="s">
        <v>724</v>
      </c>
    </row>
    <row r="1404" spans="3:12" s="426" customFormat="1" ht="45" x14ac:dyDescent="0.25">
      <c r="C1404" s="493" t="s">
        <v>1988</v>
      </c>
      <c r="D1404" s="504"/>
      <c r="E1404" s="189">
        <v>0</v>
      </c>
      <c r="F1404" s="97">
        <v>2250</v>
      </c>
      <c r="G1404" s="94">
        <f t="shared" si="130"/>
        <v>0</v>
      </c>
      <c r="H1404" s="495" t="s">
        <v>712</v>
      </c>
      <c r="I1404" s="95" t="s">
        <v>337</v>
      </c>
      <c r="J1404" s="95" t="str">
        <f>VLOOKUP(I1404,[2]Presupuesto!$B$11:$C$566,2,0)</f>
        <v>VIATICOS NACIONALES</v>
      </c>
      <c r="K1404" s="95" t="s">
        <v>63</v>
      </c>
      <c r="L1404" s="95" t="s">
        <v>724</v>
      </c>
    </row>
    <row r="1405" spans="3:12" s="426" customFormat="1" ht="45" x14ac:dyDescent="0.25">
      <c r="C1405" s="493" t="s">
        <v>1994</v>
      </c>
      <c r="D1405" s="504"/>
      <c r="E1405" s="189">
        <v>1</v>
      </c>
      <c r="F1405" s="97">
        <v>5000</v>
      </c>
      <c r="G1405" s="94">
        <f t="shared" si="130"/>
        <v>5000</v>
      </c>
      <c r="H1405" s="495" t="s">
        <v>712</v>
      </c>
      <c r="I1405" s="95" t="s">
        <v>323</v>
      </c>
      <c r="J1405" s="95" t="str">
        <f>VLOOKUP(I1405,[2]Presupuesto!$B$11:$C$566,2,0)</f>
        <v>OTROS SERVICIOS COMERCIALES Y FINANCIEROS</v>
      </c>
      <c r="K1405" s="95" t="s">
        <v>63</v>
      </c>
      <c r="L1405" s="95" t="s">
        <v>725</v>
      </c>
    </row>
    <row r="1406" spans="3:12" s="426" customFormat="1" ht="45" x14ac:dyDescent="0.25">
      <c r="C1406" s="493" t="s">
        <v>2014</v>
      </c>
      <c r="D1406" s="504"/>
      <c r="E1406" s="189">
        <v>0</v>
      </c>
      <c r="F1406" s="97">
        <v>8500</v>
      </c>
      <c r="G1406" s="94">
        <f t="shared" si="130"/>
        <v>0</v>
      </c>
      <c r="H1406" s="495" t="s">
        <v>712</v>
      </c>
      <c r="I1406" s="95" t="s">
        <v>323</v>
      </c>
      <c r="J1406" s="95" t="str">
        <f>VLOOKUP(I1406,[2]Presupuesto!$B$11:$C$566,2,0)</f>
        <v>OTROS SERVICIOS COMERCIALES Y FINANCIEROS</v>
      </c>
      <c r="K1406" s="95" t="s">
        <v>63</v>
      </c>
      <c r="L1406" s="95" t="s">
        <v>725</v>
      </c>
    </row>
    <row r="1407" spans="3:12" s="426" customFormat="1" ht="45" x14ac:dyDescent="0.25">
      <c r="C1407" s="96" t="s">
        <v>1974</v>
      </c>
      <c r="D1407" s="504"/>
      <c r="E1407" s="189"/>
      <c r="F1407" s="97">
        <v>1</v>
      </c>
      <c r="G1407" s="94">
        <f t="shared" ref="G1407:G1413" si="131">E1407*F1407</f>
        <v>0</v>
      </c>
      <c r="H1407" s="495" t="s">
        <v>712</v>
      </c>
      <c r="I1407" s="95" t="s">
        <v>420</v>
      </c>
      <c r="J1407" s="95" t="str">
        <f>VLOOKUP(I1407,[2]Presupuesto!$B$11:$C$566,2,0)</f>
        <v>PRODUCTOS DE MATERIAL PLASTICO.</v>
      </c>
      <c r="K1407" s="95" t="s">
        <v>63</v>
      </c>
      <c r="L1407" s="95" t="s">
        <v>724</v>
      </c>
    </row>
    <row r="1408" spans="3:12" s="426" customFormat="1" ht="45" x14ac:dyDescent="0.25">
      <c r="C1408" s="96" t="s">
        <v>1973</v>
      </c>
      <c r="D1408" s="504"/>
      <c r="E1408" s="147"/>
      <c r="F1408" s="115">
        <v>2.2000000000000002</v>
      </c>
      <c r="G1408" s="94">
        <f t="shared" si="131"/>
        <v>0</v>
      </c>
      <c r="H1408" s="495" t="s">
        <v>712</v>
      </c>
      <c r="I1408" s="300" t="s">
        <v>382</v>
      </c>
      <c r="J1408" s="95" t="str">
        <f>VLOOKUP(I1408,[2]Presupuesto!$B$11:$C$566,2,0)</f>
        <v>PRODUCTOS DE ARTES GRAFICAS</v>
      </c>
      <c r="K1408" s="95" t="s">
        <v>63</v>
      </c>
      <c r="L1408" s="95" t="s">
        <v>724</v>
      </c>
    </row>
    <row r="1409" spans="3:12" s="426" customFormat="1" ht="45" x14ac:dyDescent="0.25">
      <c r="C1409" s="96" t="s">
        <v>1894</v>
      </c>
      <c r="D1409" s="504"/>
      <c r="E1409" s="147"/>
      <c r="F1409" s="115">
        <v>4.5</v>
      </c>
      <c r="G1409" s="94">
        <f t="shared" si="131"/>
        <v>0</v>
      </c>
      <c r="H1409" s="495" t="s">
        <v>712</v>
      </c>
      <c r="I1409" s="95" t="s">
        <v>307</v>
      </c>
      <c r="J1409" s="95" t="str">
        <f>VLOOKUP(I1409,[2]Presupuesto!$B$11:$C$566,2,0)</f>
        <v>SERVICIOS DE IMPRENTA PUBLIC.Y REPRODUCCION</v>
      </c>
      <c r="K1409" s="95" t="s">
        <v>63</v>
      </c>
      <c r="L1409" s="95" t="s">
        <v>724</v>
      </c>
    </row>
    <row r="1410" spans="3:12" s="426" customFormat="1" ht="45" x14ac:dyDescent="0.25">
      <c r="C1410" s="96" t="s">
        <v>1895</v>
      </c>
      <c r="D1410" s="504"/>
      <c r="E1410" s="189"/>
      <c r="F1410" s="97">
        <v>4.5</v>
      </c>
      <c r="G1410" s="94">
        <f t="shared" si="131"/>
        <v>0</v>
      </c>
      <c r="H1410" s="495" t="s">
        <v>712</v>
      </c>
      <c r="I1410" s="95" t="s">
        <v>384</v>
      </c>
      <c r="J1410" s="95" t="str">
        <f>VLOOKUP(I1410,[2]Presupuesto!$B$11:$C$566,2,0)</f>
        <v>PRODUCTOS PAPEL Y CARTON</v>
      </c>
      <c r="K1410" s="95" t="s">
        <v>63</v>
      </c>
      <c r="L1410" s="95" t="s">
        <v>724</v>
      </c>
    </row>
    <row r="1411" spans="3:12" s="426" customFormat="1" ht="45" x14ac:dyDescent="0.25">
      <c r="C1411" s="96" t="s">
        <v>1937</v>
      </c>
      <c r="D1411" s="504"/>
      <c r="E1411" s="189"/>
      <c r="F1411" s="97">
        <v>3</v>
      </c>
      <c r="G1411" s="94">
        <f t="shared" si="131"/>
        <v>0</v>
      </c>
      <c r="H1411" s="495" t="s">
        <v>712</v>
      </c>
      <c r="I1411" s="95" t="s">
        <v>451</v>
      </c>
      <c r="J1411" s="95" t="str">
        <f>VLOOKUP(I1411,[2]Presupuesto!$B$11:$C$566,2,0)</f>
        <v>UTILES DE ESCRITORIO, OFICINA Y ENSE¥ANZA</v>
      </c>
      <c r="K1411" s="95" t="s">
        <v>63</v>
      </c>
      <c r="L1411" s="95" t="s">
        <v>724</v>
      </c>
    </row>
    <row r="1412" spans="3:12" s="426" customFormat="1" ht="45" x14ac:dyDescent="0.25">
      <c r="C1412" s="96" t="s">
        <v>1971</v>
      </c>
      <c r="D1412" s="504"/>
      <c r="E1412" s="189"/>
      <c r="F1412" s="97">
        <v>50</v>
      </c>
      <c r="G1412" s="94">
        <f t="shared" si="131"/>
        <v>0</v>
      </c>
      <c r="H1412" s="495" t="s">
        <v>712</v>
      </c>
      <c r="I1412" s="95" t="s">
        <v>307</v>
      </c>
      <c r="J1412" s="95" t="str">
        <f>VLOOKUP(I1412,[2]Presupuesto!$B$11:$C$566,2,0)</f>
        <v>SERVICIOS DE IMPRENTA PUBLIC.Y REPRODUCCION</v>
      </c>
      <c r="K1412" s="95" t="s">
        <v>63</v>
      </c>
      <c r="L1412" s="95" t="s">
        <v>724</v>
      </c>
    </row>
    <row r="1413" spans="3:12" s="426" customFormat="1" ht="45" x14ac:dyDescent="0.25">
      <c r="C1413" s="106" t="s">
        <v>1899</v>
      </c>
      <c r="D1413" s="504"/>
      <c r="E1413" s="199"/>
      <c r="F1413" s="116">
        <v>1300</v>
      </c>
      <c r="G1413" s="94">
        <f t="shared" si="131"/>
        <v>0</v>
      </c>
      <c r="H1413" s="495" t="s">
        <v>712</v>
      </c>
      <c r="I1413" s="95" t="s">
        <v>268</v>
      </c>
      <c r="J1413" s="95" t="str">
        <f>VLOOKUP(I1413,[2]Presupuesto!$B$11:$C$566,2,0)</f>
        <v>OTROS ALQUILERES</v>
      </c>
      <c r="K1413" s="95" t="s">
        <v>63</v>
      </c>
      <c r="L1413" s="95" t="s">
        <v>724</v>
      </c>
    </row>
    <row r="1414" spans="3:12" s="426" customFormat="1" ht="15.75" thickBot="1" x14ac:dyDescent="0.3">
      <c r="C1414" s="203" t="s">
        <v>1275</v>
      </c>
      <c r="D1414" s="204">
        <v>0</v>
      </c>
      <c r="E1414" s="308">
        <v>0</v>
      </c>
      <c r="F1414" s="101">
        <f>HLOOKUP(C1414,$AH$2:$BU$3,2,0)</f>
        <v>1150</v>
      </c>
      <c r="G1414" s="102">
        <f>D1414*E1414*F1414</f>
        <v>0</v>
      </c>
      <c r="H1414" s="501"/>
      <c r="I1414" s="309" t="s">
        <v>335</v>
      </c>
      <c r="J1414" s="103" t="str">
        <f>VLOOKUP(I1414,Presupuesto!$B$11:$C$566,2,0)</f>
        <v>VIATICOS (26200-00)</v>
      </c>
      <c r="K1414" s="310" t="str">
        <f t="shared" ref="K1414" si="132">$K$389</f>
        <v>Gestión del Conocimiento</v>
      </c>
      <c r="L1414" s="310" t="s">
        <v>720</v>
      </c>
    </row>
    <row r="1415" spans="3:12" s="426" customFormat="1" x14ac:dyDescent="0.25">
      <c r="H1415" s="497"/>
    </row>
    <row r="1416" spans="3:12" s="426" customFormat="1" ht="15.75" thickBot="1" x14ac:dyDescent="0.3">
      <c r="H1416" s="497"/>
    </row>
    <row r="1417" spans="3:12" s="426" customFormat="1" ht="15.75" thickBot="1" x14ac:dyDescent="0.3">
      <c r="C1417" s="29" t="s">
        <v>1308</v>
      </c>
      <c r="D1417" s="30">
        <f>SUM(G1424:G1456)</f>
        <v>30633.95</v>
      </c>
      <c r="E1417" s="91"/>
      <c r="F1417" s="91"/>
      <c r="G1417" s="91"/>
      <c r="H1417" s="499"/>
      <c r="I1417" s="75"/>
      <c r="J1417" s="75"/>
      <c r="K1417" s="109"/>
    </row>
    <row r="1418" spans="3:12" s="426" customFormat="1" x14ac:dyDescent="0.25">
      <c r="C1418" s="69"/>
      <c r="D1418" s="31"/>
      <c r="E1418" s="91"/>
      <c r="F1418" s="91"/>
      <c r="G1418" s="91"/>
      <c r="H1418" s="499"/>
      <c r="I1418" s="75"/>
      <c r="J1418" s="75"/>
      <c r="K1418" s="109"/>
    </row>
    <row r="1419" spans="3:12" s="426" customFormat="1" x14ac:dyDescent="0.25">
      <c r="C1419" s="69"/>
      <c r="D1419" s="31"/>
      <c r="E1419" s="91"/>
      <c r="F1419" s="91"/>
      <c r="G1419" s="91"/>
      <c r="H1419" s="499"/>
      <c r="I1419" s="75"/>
      <c r="J1419" s="75"/>
      <c r="K1419" s="109"/>
    </row>
    <row r="1420" spans="3:12" s="426" customFormat="1" ht="15.75" x14ac:dyDescent="0.25">
      <c r="C1420" s="190" t="s">
        <v>1309</v>
      </c>
      <c r="D1420" s="341" t="s">
        <v>1825</v>
      </c>
      <c r="E1420" s="91"/>
      <c r="F1420" s="91"/>
      <c r="G1420" s="91"/>
      <c r="H1420" s="499"/>
      <c r="I1420" s="75"/>
      <c r="J1420" s="75"/>
      <c r="K1420" s="109"/>
    </row>
    <row r="1421" spans="3:12" s="426" customFormat="1" ht="18.75" x14ac:dyDescent="0.25">
      <c r="C1421" s="197" t="str">
        <f>IFERROR(VLOOKUP(D1420,'1. Desarrollo e Innov. Curricu.'!$F:$G,2,FALSE),IFERROR(VLOOKUP(D1420,'2. Investigación Científica'!$F:$G,2,FALSE),IFERROR(VLOOKUP(D1420,'3. Vinculación Univ. Sociedad'!$F:$G,2,FALSE),IFERROR(VLOOKUP(D1420,'4. Docencia y Profesorado Univ.'!$F:$G,2,FALSE),IFERROR(VLOOKUP(D1420,'5. Estudiantes y Graduados'!$F:$G,2,FALSE),IFERROR(VLOOKUP(D1420,'11. Gestion Administrativa'!$F:$G,2,FALSE),IFERROR(VLOOKUP(D1420,'13. Gestión Académica'!$F:$G,2,FALSE),IFERROR(VLOOKUP(D1420,'9. Asegura. de la Calid. y M'!$F:$G,2,FALSE),IFERROR(VLOOKUP(D1420,'6. Gestión del Conocimiento'!$F:$G,2,FALSE),IFERROR(VLOOKUP(D1420,'15. Gobernabilidad y Proceso...'!$F:$G,2,FALSE),IFERROR(VLOOKUP(D1420,'12. Gestión del Talento Humano'!$F:$G,2,FALSE),IFERROR(VLOOKUP(D1420,'14. Internacional... de la E.S.'!$F:$G,2,FALSE),IFERROR(VLOOKUP(D1420,'10. Posgrado'!$F:$G,2,FALSE),IFERROR(VLOOKUP(D1420,'17. Gestión TIC'!$F:$G,2,FALSE),IFERROR(VLOOKUP(D1420,'16. Desa. del Sistema Educ.Sup.'!$F:$G,2,FALSE),IFERROR(VLOOKUP(D1420,'8. Cultura de Inno. Insti...'!$F:$G,2,FALSE),VLOOKUP(D1420,'7. Lo Esencial de la Reforma U.'!$F:$G,2,0)))))))))))))))))</f>
        <v>Desarrollar curso de alto nivel VI</v>
      </c>
      <c r="D1421" s="31"/>
      <c r="E1421" s="91"/>
      <c r="F1421" s="91"/>
      <c r="G1421" s="91"/>
      <c r="H1421" s="499"/>
      <c r="I1421" s="75"/>
      <c r="J1421" s="75"/>
      <c r="K1421" s="109"/>
    </row>
    <row r="1422" spans="3:12" s="426" customFormat="1" ht="15.75" thickBot="1" x14ac:dyDescent="0.3">
      <c r="C1422" s="69"/>
      <c r="D1422" s="31"/>
      <c r="E1422" s="91"/>
      <c r="F1422" s="91"/>
      <c r="G1422" s="91"/>
      <c r="H1422" s="499"/>
      <c r="I1422" s="75"/>
      <c r="J1422" s="75"/>
      <c r="K1422" s="109"/>
    </row>
    <row r="1423" spans="3:12" s="426" customFormat="1" ht="30.75" thickBot="1" x14ac:dyDescent="0.3">
      <c r="C1423" s="122" t="s">
        <v>1310</v>
      </c>
      <c r="D1423" s="125" t="s">
        <v>1311</v>
      </c>
      <c r="E1423" s="124" t="s">
        <v>99</v>
      </c>
      <c r="F1423" s="124" t="s">
        <v>1312</v>
      </c>
      <c r="G1423" s="123" t="s">
        <v>1313</v>
      </c>
      <c r="H1423" s="129" t="s">
        <v>1314</v>
      </c>
      <c r="I1423" s="124" t="s">
        <v>1315</v>
      </c>
      <c r="J1423" s="124" t="s">
        <v>711</v>
      </c>
      <c r="K1423" s="124" t="s">
        <v>1316</v>
      </c>
      <c r="L1423" s="124" t="s">
        <v>1317</v>
      </c>
    </row>
    <row r="1424" spans="3:12" s="426" customFormat="1" ht="45" x14ac:dyDescent="0.25">
      <c r="C1424" s="492" t="s">
        <v>2011</v>
      </c>
      <c r="D1424" s="503"/>
      <c r="E1424" s="305">
        <f>30*3</f>
        <v>90</v>
      </c>
      <c r="F1424" s="112">
        <v>180</v>
      </c>
      <c r="G1424" s="306">
        <f t="shared" ref="G1424:G1452" si="133">E1424*F1424</f>
        <v>16200</v>
      </c>
      <c r="H1424" s="516" t="s">
        <v>1953</v>
      </c>
      <c r="I1424" s="113" t="s">
        <v>361</v>
      </c>
      <c r="J1424" s="113" t="str">
        <f>VLOOKUP(I1424,[2]Presupuesto!$B$11:$C$566,2,0)</f>
        <v>ALIMENTOS B EBIDAS PARA PERSONAS</v>
      </c>
      <c r="K1424" s="307" t="s">
        <v>63</v>
      </c>
      <c r="L1424" s="113" t="s">
        <v>729</v>
      </c>
    </row>
    <row r="1425" spans="3:12" s="426" customFormat="1" ht="30" x14ac:dyDescent="0.25">
      <c r="C1425" s="505" t="s">
        <v>1899</v>
      </c>
      <c r="D1425" s="504"/>
      <c r="E1425" s="154">
        <v>0</v>
      </c>
      <c r="F1425" s="119">
        <v>1700</v>
      </c>
      <c r="G1425" s="94">
        <f t="shared" si="133"/>
        <v>0</v>
      </c>
      <c r="H1425" s="495" t="s">
        <v>703</v>
      </c>
      <c r="I1425" s="95" t="s">
        <v>268</v>
      </c>
      <c r="J1425" s="95" t="str">
        <f>VLOOKUP(I1425,[2]Presupuesto!$B$11:$C$566,2,0)</f>
        <v>OTROS ALQUILERES</v>
      </c>
      <c r="K1425" s="205" t="s">
        <v>63</v>
      </c>
      <c r="L1425" s="95" t="s">
        <v>729</v>
      </c>
    </row>
    <row r="1426" spans="3:12" s="426" customFormat="1" ht="45" x14ac:dyDescent="0.25">
      <c r="C1426" s="505" t="s">
        <v>1989</v>
      </c>
      <c r="D1426" s="504"/>
      <c r="E1426" s="154">
        <v>45</v>
      </c>
      <c r="F1426" s="119">
        <v>70</v>
      </c>
      <c r="G1426" s="94">
        <f t="shared" si="133"/>
        <v>3150</v>
      </c>
      <c r="H1426" s="495" t="s">
        <v>712</v>
      </c>
      <c r="I1426" s="95" t="s">
        <v>361</v>
      </c>
      <c r="J1426" s="95" t="str">
        <f>VLOOKUP(I1426,[2]Presupuesto!$B$11:$C$566,2,0)</f>
        <v>ALIMENTOS B EBIDAS PARA PERSONAS</v>
      </c>
      <c r="K1426" s="205" t="s">
        <v>63</v>
      </c>
      <c r="L1426" s="95" t="s">
        <v>729</v>
      </c>
    </row>
    <row r="1427" spans="3:12" s="426" customFormat="1" ht="45" x14ac:dyDescent="0.25">
      <c r="C1427" s="505" t="s">
        <v>2012</v>
      </c>
      <c r="D1427" s="504"/>
      <c r="E1427" s="154">
        <v>0</v>
      </c>
      <c r="F1427" s="119">
        <v>1200</v>
      </c>
      <c r="G1427" s="94">
        <f t="shared" si="133"/>
        <v>0</v>
      </c>
      <c r="H1427" s="495" t="s">
        <v>712</v>
      </c>
      <c r="I1427" s="95" t="s">
        <v>268</v>
      </c>
      <c r="J1427" s="95" t="str">
        <f>VLOOKUP(I1427,[2]Presupuesto!$B$11:$C$566,2,0)</f>
        <v>OTROS ALQUILERES</v>
      </c>
      <c r="K1427" s="205" t="s">
        <v>63</v>
      </c>
      <c r="L1427" s="95" t="s">
        <v>729</v>
      </c>
    </row>
    <row r="1428" spans="3:12" s="426" customFormat="1" ht="45" x14ac:dyDescent="0.25">
      <c r="C1428" s="505" t="s">
        <v>1976</v>
      </c>
      <c r="D1428" s="504"/>
      <c r="E1428" s="154">
        <v>45</v>
      </c>
      <c r="F1428" s="119">
        <v>3</v>
      </c>
      <c r="G1428" s="94">
        <f t="shared" si="133"/>
        <v>135</v>
      </c>
      <c r="H1428" s="495" t="s">
        <v>712</v>
      </c>
      <c r="I1428" s="95" t="s">
        <v>380</v>
      </c>
      <c r="J1428" s="95" t="str">
        <f>VLOOKUP(I1428,[2]Presupuesto!$B$11:$C$566,2,0)</f>
        <v>PAPEL DE ESCRITORIO</v>
      </c>
      <c r="K1428" s="205" t="s">
        <v>63</v>
      </c>
      <c r="L1428" s="95" t="s">
        <v>729</v>
      </c>
    </row>
    <row r="1429" spans="3:12" s="426" customFormat="1" ht="45" x14ac:dyDescent="0.25">
      <c r="C1429" s="505" t="s">
        <v>1991</v>
      </c>
      <c r="D1429" s="504"/>
      <c r="E1429" s="154">
        <v>1</v>
      </c>
      <c r="F1429" s="119">
        <f>(15*6*3)+(3*12)+(15*3*3)</f>
        <v>441</v>
      </c>
      <c r="G1429" s="94">
        <f t="shared" si="133"/>
        <v>441</v>
      </c>
      <c r="H1429" s="495" t="s">
        <v>712</v>
      </c>
      <c r="I1429" s="95" t="s">
        <v>384</v>
      </c>
      <c r="J1429" s="95" t="str">
        <f>VLOOKUP(I1429,[2]Presupuesto!$B$11:$C$566,2,0)</f>
        <v>PRODUCTOS PAPEL Y CARTON</v>
      </c>
      <c r="K1429" s="205" t="s">
        <v>63</v>
      </c>
      <c r="L1429" s="95" t="s">
        <v>729</v>
      </c>
    </row>
    <row r="1430" spans="3:12" s="426" customFormat="1" ht="45" x14ac:dyDescent="0.25">
      <c r="C1430" s="505" t="s">
        <v>1978</v>
      </c>
      <c r="D1430" s="504"/>
      <c r="E1430" s="154">
        <v>1</v>
      </c>
      <c r="F1430" s="119">
        <f>(45*3)+(6*12)</f>
        <v>207</v>
      </c>
      <c r="G1430" s="94">
        <f t="shared" si="133"/>
        <v>207</v>
      </c>
      <c r="H1430" s="495" t="s">
        <v>712</v>
      </c>
      <c r="I1430" s="95" t="s">
        <v>451</v>
      </c>
      <c r="J1430" s="95" t="str">
        <f>VLOOKUP(I1430,[2]Presupuesto!$B$11:$C$566,2,0)</f>
        <v>UTILES DE ESCRITORIO, OFICINA Y ENSE¥ANZA</v>
      </c>
      <c r="K1430" s="205" t="s">
        <v>63</v>
      </c>
      <c r="L1430" s="95" t="s">
        <v>729</v>
      </c>
    </row>
    <row r="1431" spans="3:12" s="426" customFormat="1" ht="45" x14ac:dyDescent="0.25">
      <c r="C1431" s="505" t="s">
        <v>2008</v>
      </c>
      <c r="D1431" s="504"/>
      <c r="E1431" s="154">
        <v>0</v>
      </c>
      <c r="F1431" s="119">
        <v>6</v>
      </c>
      <c r="G1431" s="94">
        <f t="shared" si="133"/>
        <v>0</v>
      </c>
      <c r="H1431" s="495" t="s">
        <v>712</v>
      </c>
      <c r="I1431" s="95" t="s">
        <v>458</v>
      </c>
      <c r="J1431" s="95" t="str">
        <f>VLOOKUP(I1431,[2]Presupuesto!$B$11:$C$566,2,0)</f>
        <v>OTROS RESPUESTOS Y ACCESORIOS MENORES</v>
      </c>
      <c r="K1431" s="205" t="s">
        <v>63</v>
      </c>
      <c r="L1431" s="95" t="s">
        <v>729</v>
      </c>
    </row>
    <row r="1432" spans="3:12" s="426" customFormat="1" ht="45" x14ac:dyDescent="0.25">
      <c r="C1432" s="505" t="s">
        <v>1979</v>
      </c>
      <c r="D1432" s="504"/>
      <c r="E1432" s="154">
        <v>45</v>
      </c>
      <c r="F1432" s="119">
        <f>35+2.11+12</f>
        <v>49.11</v>
      </c>
      <c r="G1432" s="94">
        <f t="shared" si="133"/>
        <v>2209.9499999999998</v>
      </c>
      <c r="H1432" s="495" t="s">
        <v>712</v>
      </c>
      <c r="I1432" s="95" t="s">
        <v>382</v>
      </c>
      <c r="J1432" s="95" t="str">
        <f>VLOOKUP(I1432,[2]Presupuesto!$B$11:$C$566,2,0)</f>
        <v>PRODUCTOS DE ARTES GRAFICAS</v>
      </c>
      <c r="K1432" s="205" t="s">
        <v>63</v>
      </c>
      <c r="L1432" s="95" t="s">
        <v>729</v>
      </c>
    </row>
    <row r="1433" spans="3:12" s="426" customFormat="1" ht="45" x14ac:dyDescent="0.25">
      <c r="C1433" s="505" t="s">
        <v>1980</v>
      </c>
      <c r="D1433" s="504"/>
      <c r="E1433" s="154">
        <v>45</v>
      </c>
      <c r="F1433" s="119">
        <v>25</v>
      </c>
      <c r="G1433" s="94">
        <f t="shared" si="133"/>
        <v>1125</v>
      </c>
      <c r="H1433" s="495" t="s">
        <v>712</v>
      </c>
      <c r="I1433" s="95" t="s">
        <v>307</v>
      </c>
      <c r="J1433" s="95" t="str">
        <f>VLOOKUP(I1433,[2]Presupuesto!$B$11:$C$566,2,0)</f>
        <v>SERVICIOS DE IMPRENTA PUBLIC.Y REPRODUCCION</v>
      </c>
      <c r="K1433" s="205" t="s">
        <v>63</v>
      </c>
      <c r="L1433" s="95" t="s">
        <v>729</v>
      </c>
    </row>
    <row r="1434" spans="3:12" s="426" customFormat="1" ht="45" x14ac:dyDescent="0.25">
      <c r="C1434" s="505" t="s">
        <v>1981</v>
      </c>
      <c r="D1434" s="504"/>
      <c r="E1434" s="154">
        <v>1</v>
      </c>
      <c r="F1434" s="119">
        <v>40</v>
      </c>
      <c r="G1434" s="94">
        <f t="shared" si="133"/>
        <v>40</v>
      </c>
      <c r="H1434" s="495" t="s">
        <v>712</v>
      </c>
      <c r="I1434" s="95" t="s">
        <v>420</v>
      </c>
      <c r="J1434" s="95" t="str">
        <f>VLOOKUP(I1434,[2]Presupuesto!$B$11:$C$566,2,0)</f>
        <v>PRODUCTOS DE MATERIAL PLASTICO.</v>
      </c>
      <c r="K1434" s="205" t="s">
        <v>63</v>
      </c>
      <c r="L1434" s="95" t="s">
        <v>729</v>
      </c>
    </row>
    <row r="1435" spans="3:12" s="426" customFormat="1" ht="45" x14ac:dyDescent="0.25">
      <c r="C1435" s="505" t="s">
        <v>1982</v>
      </c>
      <c r="D1435" s="504"/>
      <c r="E1435" s="154">
        <v>3</v>
      </c>
      <c r="F1435" s="119">
        <f>(6*12)+(3*21)+12</f>
        <v>147</v>
      </c>
      <c r="G1435" s="94">
        <f t="shared" si="133"/>
        <v>441</v>
      </c>
      <c r="H1435" s="495" t="s">
        <v>712</v>
      </c>
      <c r="I1435" s="95" t="s">
        <v>454</v>
      </c>
      <c r="J1435" s="95" t="str">
        <f>VLOOKUP(I1435,[2]Presupuesto!$B$11:$C$566,2,0)</f>
        <v>UTENCILIOS DE COCINA Y COMEDOR</v>
      </c>
      <c r="K1435" s="205" t="s">
        <v>63</v>
      </c>
      <c r="L1435" s="95" t="s">
        <v>729</v>
      </c>
    </row>
    <row r="1436" spans="3:12" s="426" customFormat="1" ht="45" x14ac:dyDescent="0.25">
      <c r="C1436" s="505" t="s">
        <v>1983</v>
      </c>
      <c r="D1436" s="504"/>
      <c r="E1436" s="154">
        <v>4</v>
      </c>
      <c r="F1436" s="119">
        <v>250</v>
      </c>
      <c r="G1436" s="94">
        <f t="shared" si="133"/>
        <v>1000</v>
      </c>
      <c r="H1436" s="495" t="s">
        <v>712</v>
      </c>
      <c r="I1436" s="95" t="s">
        <v>303</v>
      </c>
      <c r="J1436" s="95" t="str">
        <f>VLOOKUP(I1436,[2]Presupuesto!$B$11:$C$566,2,0)</f>
        <v>SERVICIO DE TRANSPORTE EVENTUALES</v>
      </c>
      <c r="K1436" s="205" t="s">
        <v>63</v>
      </c>
      <c r="L1436" s="95" t="s">
        <v>729</v>
      </c>
    </row>
    <row r="1437" spans="3:12" s="426" customFormat="1" ht="45" x14ac:dyDescent="0.25">
      <c r="C1437" s="505" t="s">
        <v>1993</v>
      </c>
      <c r="D1437" s="504"/>
      <c r="E1437" s="154">
        <v>1</v>
      </c>
      <c r="F1437" s="119">
        <v>85</v>
      </c>
      <c r="G1437" s="94">
        <f t="shared" si="133"/>
        <v>85</v>
      </c>
      <c r="H1437" s="495" t="s">
        <v>712</v>
      </c>
      <c r="I1437" s="95" t="s">
        <v>283</v>
      </c>
      <c r="J1437" s="95" t="str">
        <f>VLOOKUP(I1437,[2]Presupuesto!$B$11:$C$566,2,0)</f>
        <v>LIMPIEZA ASEO Y FUMIGACION</v>
      </c>
      <c r="K1437" s="205" t="s">
        <v>63</v>
      </c>
      <c r="L1437" s="95" t="s">
        <v>729</v>
      </c>
    </row>
    <row r="1438" spans="3:12" s="426" customFormat="1" ht="45" x14ac:dyDescent="0.25">
      <c r="C1438" s="505" t="s">
        <v>2009</v>
      </c>
      <c r="D1438" s="504"/>
      <c r="E1438" s="154">
        <v>2</v>
      </c>
      <c r="F1438" s="119">
        <v>300</v>
      </c>
      <c r="G1438" s="94">
        <f t="shared" si="133"/>
        <v>600</v>
      </c>
      <c r="H1438" s="495" t="s">
        <v>712</v>
      </c>
      <c r="I1438" s="95" t="s">
        <v>352</v>
      </c>
      <c r="J1438" s="95" t="str">
        <f>VLOOKUP(I1438,[2]Presupuesto!$B$11:$C$566,2,0)</f>
        <v>SERVICIOS CEREMONIAL Y PROTOCOLO</v>
      </c>
      <c r="K1438" s="205" t="s">
        <v>63</v>
      </c>
      <c r="L1438" s="95" t="s">
        <v>729</v>
      </c>
    </row>
    <row r="1439" spans="3:12" s="426" customFormat="1" ht="30" x14ac:dyDescent="0.25">
      <c r="C1439" s="505" t="s">
        <v>2010</v>
      </c>
      <c r="D1439" s="504"/>
      <c r="E1439" s="154">
        <v>0</v>
      </c>
      <c r="F1439" s="119">
        <v>16000</v>
      </c>
      <c r="G1439" s="94">
        <f t="shared" si="133"/>
        <v>0</v>
      </c>
      <c r="H1439" s="495" t="s">
        <v>703</v>
      </c>
      <c r="I1439" s="95" t="s">
        <v>214</v>
      </c>
      <c r="J1439" s="95" t="str">
        <f>VLOOKUP(I1439,[2]Presupuesto!$B$11:$C$566,2,0)</f>
        <v>SERV. DE PROFESIONALES Y TECNICOS EDUC, SUPERIOR</v>
      </c>
      <c r="K1439" s="205" t="s">
        <v>63</v>
      </c>
      <c r="L1439" s="95" t="s">
        <v>729</v>
      </c>
    </row>
    <row r="1440" spans="3:12" s="426" customFormat="1" x14ac:dyDescent="0.25">
      <c r="C1440" s="493" t="s">
        <v>1985</v>
      </c>
      <c r="D1440" s="504"/>
      <c r="E1440" s="189">
        <v>0</v>
      </c>
      <c r="F1440" s="97">
        <v>2000</v>
      </c>
      <c r="G1440" s="94">
        <f t="shared" si="133"/>
        <v>0</v>
      </c>
      <c r="H1440" s="495" t="s">
        <v>703</v>
      </c>
      <c r="I1440" s="95" t="s">
        <v>337</v>
      </c>
      <c r="J1440" s="95" t="str">
        <f>VLOOKUP(I1440,[2]Presupuesto!$B$11:$C$566,2,0)</f>
        <v>VIATICOS NACIONALES</v>
      </c>
      <c r="K1440" s="95" t="s">
        <v>63</v>
      </c>
      <c r="L1440" s="95" t="s">
        <v>729</v>
      </c>
    </row>
    <row r="1441" spans="3:12" s="426" customFormat="1" x14ac:dyDescent="0.25">
      <c r="C1441" s="493" t="s">
        <v>1957</v>
      </c>
      <c r="D1441" s="504"/>
      <c r="E1441" s="189">
        <v>0</v>
      </c>
      <c r="F1441" s="97">
        <f>135*22.7</f>
        <v>3064.5</v>
      </c>
      <c r="G1441" s="94">
        <f t="shared" si="133"/>
        <v>0</v>
      </c>
      <c r="H1441" s="495" t="s">
        <v>703</v>
      </c>
      <c r="I1441" s="95" t="s">
        <v>322</v>
      </c>
      <c r="J1441" s="95" t="str">
        <f>VLOOKUP(I1441,[2]Presupuesto!$B$11:$C$566,2,0)</f>
        <v>OTROS SERVICIOS COMERCIALES Y FINANCIEROS N.C.</v>
      </c>
      <c r="K1441" s="95" t="s">
        <v>63</v>
      </c>
      <c r="L1441" s="95" t="s">
        <v>729</v>
      </c>
    </row>
    <row r="1442" spans="3:12" s="426" customFormat="1" ht="30" x14ac:dyDescent="0.25">
      <c r="C1442" s="493" t="s">
        <v>1958</v>
      </c>
      <c r="D1442" s="504"/>
      <c r="E1442" s="189">
        <v>0</v>
      </c>
      <c r="F1442" s="97">
        <f>1400*22.7</f>
        <v>31780</v>
      </c>
      <c r="G1442" s="94">
        <f t="shared" si="133"/>
        <v>0</v>
      </c>
      <c r="H1442" s="495" t="s">
        <v>703</v>
      </c>
      <c r="I1442" s="95" t="s">
        <v>298</v>
      </c>
      <c r="J1442" s="95" t="str">
        <f>VLOOKUP(I1442,[2]Presupuesto!$B$11:$C$566,2,0)</f>
        <v>OTROS SERVICIOS TECNICOS Y PROFESIONALES</v>
      </c>
      <c r="K1442" s="95" t="s">
        <v>63</v>
      </c>
      <c r="L1442" s="95" t="s">
        <v>729</v>
      </c>
    </row>
    <row r="1443" spans="3:12" s="426" customFormat="1" ht="45" x14ac:dyDescent="0.25">
      <c r="C1443" s="493" t="s">
        <v>1986</v>
      </c>
      <c r="D1443" s="504"/>
      <c r="E1443" s="189">
        <v>0</v>
      </c>
      <c r="F1443" s="97">
        <v>700</v>
      </c>
      <c r="G1443" s="94">
        <f t="shared" si="133"/>
        <v>0</v>
      </c>
      <c r="H1443" s="495" t="s">
        <v>703</v>
      </c>
      <c r="I1443" s="95" t="s">
        <v>413</v>
      </c>
      <c r="J1443" s="95" t="str">
        <f>VLOOKUP(I1443,[2]Presupuesto!$B$11:$C$566,2,0)</f>
        <v>GASOLINA</v>
      </c>
      <c r="K1443" s="95" t="s">
        <v>63</v>
      </c>
      <c r="L1443" s="95" t="s">
        <v>729</v>
      </c>
    </row>
    <row r="1444" spans="3:12" s="426" customFormat="1" ht="30" x14ac:dyDescent="0.25">
      <c r="C1444" s="493" t="s">
        <v>1959</v>
      </c>
      <c r="D1444" s="504"/>
      <c r="E1444" s="189">
        <v>0</v>
      </c>
      <c r="F1444" s="97">
        <v>30000</v>
      </c>
      <c r="G1444" s="94">
        <f t="shared" si="133"/>
        <v>0</v>
      </c>
      <c r="H1444" s="495" t="s">
        <v>703</v>
      </c>
      <c r="I1444" s="95" t="s">
        <v>332</v>
      </c>
      <c r="J1444" s="95" t="str">
        <f>VLOOKUP(I1444,[2]Presupuesto!$B$11:$C$566,2,0)</f>
        <v>PASAJES AL EXTERIOR</v>
      </c>
      <c r="K1444" s="95" t="s">
        <v>63</v>
      </c>
      <c r="L1444" s="95" t="s">
        <v>729</v>
      </c>
    </row>
    <row r="1445" spans="3:12" s="426" customFormat="1" x14ac:dyDescent="0.25">
      <c r="C1445" s="493" t="s">
        <v>2013</v>
      </c>
      <c r="D1445" s="504"/>
      <c r="E1445" s="189">
        <v>0</v>
      </c>
      <c r="F1445" s="97">
        <v>1750</v>
      </c>
      <c r="G1445" s="94">
        <f t="shared" si="133"/>
        <v>0</v>
      </c>
      <c r="H1445" s="495" t="s">
        <v>703</v>
      </c>
      <c r="I1445" s="95" t="s">
        <v>329</v>
      </c>
      <c r="J1445" s="95" t="str">
        <f>VLOOKUP(I1445,[2]Presupuesto!$B$11:$C$566,2,0)</f>
        <v>PASAJES NACIONALES</v>
      </c>
      <c r="K1445" s="95" t="s">
        <v>63</v>
      </c>
      <c r="L1445" s="95" t="s">
        <v>729</v>
      </c>
    </row>
    <row r="1446" spans="3:12" s="426" customFormat="1" ht="30" x14ac:dyDescent="0.25">
      <c r="C1446" s="493" t="s">
        <v>1987</v>
      </c>
      <c r="D1446" s="504"/>
      <c r="E1446" s="189">
        <v>0</v>
      </c>
      <c r="F1446" s="97">
        <v>2000</v>
      </c>
      <c r="G1446" s="94">
        <f t="shared" si="133"/>
        <v>0</v>
      </c>
      <c r="H1446" s="495" t="s">
        <v>703</v>
      </c>
      <c r="I1446" s="95" t="s">
        <v>338</v>
      </c>
      <c r="J1446" s="95" t="str">
        <f>VLOOKUP(I1446,[2]Presupuesto!$B$11:$C$566,2,0)</f>
        <v>VIATICOS NACIONALES</v>
      </c>
      <c r="K1446" s="95" t="s">
        <v>63</v>
      </c>
      <c r="L1446" s="95" t="s">
        <v>729</v>
      </c>
    </row>
    <row r="1447" spans="3:12" s="426" customFormat="1" ht="30" x14ac:dyDescent="0.25">
      <c r="C1447" s="493" t="s">
        <v>2004</v>
      </c>
      <c r="D1447" s="504"/>
      <c r="E1447" s="189">
        <v>0</v>
      </c>
      <c r="F1447" s="97">
        <v>1750</v>
      </c>
      <c r="G1447" s="94">
        <f t="shared" si="133"/>
        <v>0</v>
      </c>
      <c r="H1447" s="495" t="s">
        <v>703</v>
      </c>
      <c r="I1447" s="95" t="s">
        <v>337</v>
      </c>
      <c r="J1447" s="95" t="str">
        <f>VLOOKUP(I1447,[2]Presupuesto!$B$11:$C$566,2,0)</f>
        <v>VIATICOS NACIONALES</v>
      </c>
      <c r="K1447" s="95" t="s">
        <v>63</v>
      </c>
      <c r="L1447" s="95" t="s">
        <v>729</v>
      </c>
    </row>
    <row r="1448" spans="3:12" s="426" customFormat="1" x14ac:dyDescent="0.25">
      <c r="C1448" s="493" t="s">
        <v>2005</v>
      </c>
      <c r="D1448" s="504"/>
      <c r="E1448" s="189">
        <v>0</v>
      </c>
      <c r="F1448" s="97">
        <v>1200</v>
      </c>
      <c r="G1448" s="94">
        <f t="shared" si="133"/>
        <v>0</v>
      </c>
      <c r="H1448" s="495" t="s">
        <v>703</v>
      </c>
      <c r="I1448" s="95" t="s">
        <v>337</v>
      </c>
      <c r="J1448" s="95" t="str">
        <f>VLOOKUP(I1448,[2]Presupuesto!$B$11:$C$566,2,0)</f>
        <v>VIATICOS NACIONALES</v>
      </c>
      <c r="K1448" s="95" t="s">
        <v>63</v>
      </c>
      <c r="L1448" s="95" t="s">
        <v>729</v>
      </c>
    </row>
    <row r="1449" spans="3:12" s="426" customFormat="1" x14ac:dyDescent="0.25">
      <c r="C1449" s="96" t="s">
        <v>1988</v>
      </c>
      <c r="D1449" s="504"/>
      <c r="E1449" s="189">
        <v>0</v>
      </c>
      <c r="F1449" s="97">
        <v>2250</v>
      </c>
      <c r="G1449" s="94">
        <f t="shared" si="133"/>
        <v>0</v>
      </c>
      <c r="H1449" s="495" t="s">
        <v>703</v>
      </c>
      <c r="I1449" s="95" t="s">
        <v>337</v>
      </c>
      <c r="J1449" s="95" t="str">
        <f>VLOOKUP(I1449,[2]Presupuesto!$B$11:$C$566,2,0)</f>
        <v>VIATICOS NACIONALES</v>
      </c>
      <c r="K1449" s="95" t="s">
        <v>63</v>
      </c>
      <c r="L1449" s="95" t="s">
        <v>729</v>
      </c>
    </row>
    <row r="1450" spans="3:12" s="426" customFormat="1" ht="45" x14ac:dyDescent="0.25">
      <c r="C1450" s="96" t="s">
        <v>1994</v>
      </c>
      <c r="D1450" s="504"/>
      <c r="E1450" s="147">
        <v>1</v>
      </c>
      <c r="F1450" s="115">
        <v>5000</v>
      </c>
      <c r="G1450" s="94">
        <f t="shared" si="133"/>
        <v>5000</v>
      </c>
      <c r="H1450" s="517" t="s">
        <v>1953</v>
      </c>
      <c r="I1450" s="300" t="s">
        <v>323</v>
      </c>
      <c r="J1450" s="95" t="str">
        <f>VLOOKUP(I1450,[2]Presupuesto!$B$11:$C$566,2,0)</f>
        <v>OTROS SERVICIOS COMERCIALES Y FINANCIEROS</v>
      </c>
      <c r="K1450" s="95" t="s">
        <v>63</v>
      </c>
      <c r="L1450" s="95" t="s">
        <v>725</v>
      </c>
    </row>
    <row r="1451" spans="3:12" s="426" customFormat="1" x14ac:dyDescent="0.25">
      <c r="C1451" s="96" t="s">
        <v>2014</v>
      </c>
      <c r="D1451" s="504"/>
      <c r="E1451" s="147">
        <v>0</v>
      </c>
      <c r="F1451" s="115">
        <v>10735.2</v>
      </c>
      <c r="G1451" s="94">
        <f t="shared" si="133"/>
        <v>0</v>
      </c>
      <c r="H1451" s="495" t="s">
        <v>703</v>
      </c>
      <c r="I1451" s="95" t="s">
        <v>322</v>
      </c>
      <c r="J1451" s="95" t="str">
        <f>VLOOKUP(I1451,[2]Presupuesto!$B$11:$C$566,2,0)</f>
        <v>OTROS SERVICIOS COMERCIALES Y FINANCIEROS N.C.</v>
      </c>
      <c r="K1451" s="95" t="s">
        <v>63</v>
      </c>
      <c r="L1451" s="95" t="s">
        <v>725</v>
      </c>
    </row>
    <row r="1452" spans="3:12" s="426" customFormat="1" x14ac:dyDescent="0.25">
      <c r="C1452" s="96" t="s">
        <v>1283</v>
      </c>
      <c r="D1452" s="504"/>
      <c r="E1452" s="189">
        <v>0</v>
      </c>
      <c r="F1452" s="97">
        <v>25</v>
      </c>
      <c r="G1452" s="94">
        <f t="shared" si="133"/>
        <v>0</v>
      </c>
      <c r="H1452" s="495"/>
      <c r="I1452" s="95" t="s">
        <v>451</v>
      </c>
      <c r="J1452" s="95" t="str">
        <f>VLOOKUP(I1452,Presupuesto!$B$11:$C$566,2,0)</f>
        <v>UTILES DE ESCRITORIO, OFICINA Y ENSE¥ANZA</v>
      </c>
      <c r="K1452" s="95" t="str">
        <f t="shared" ref="K1452" si="134">$K$257</f>
        <v>Investigación Científica</v>
      </c>
      <c r="L1452" s="95" t="s">
        <v>720</v>
      </c>
    </row>
    <row r="1453" spans="3:12" s="426" customFormat="1" x14ac:dyDescent="0.25">
      <c r="C1453" s="96" t="s">
        <v>1937</v>
      </c>
      <c r="D1453" s="504"/>
      <c r="E1453" s="189"/>
      <c r="F1453" s="97">
        <v>3</v>
      </c>
      <c r="G1453" s="94">
        <f t="shared" ref="G1453:G1455" si="135">E1453*F1453</f>
        <v>0</v>
      </c>
      <c r="H1453" s="495" t="s">
        <v>703</v>
      </c>
      <c r="I1453" s="95" t="s">
        <v>451</v>
      </c>
      <c r="J1453" s="95" t="str">
        <f>VLOOKUP(I1453,[2]Presupuesto!$B$11:$C$566,2,0)</f>
        <v>UTILES DE ESCRITORIO, OFICINA Y ENSE¥ANZA</v>
      </c>
      <c r="K1453" s="95" t="s">
        <v>63</v>
      </c>
      <c r="L1453" s="95" t="s">
        <v>724</v>
      </c>
    </row>
    <row r="1454" spans="3:12" s="426" customFormat="1" x14ac:dyDescent="0.25">
      <c r="C1454" s="96" t="s">
        <v>1971</v>
      </c>
      <c r="D1454" s="504"/>
      <c r="E1454" s="189"/>
      <c r="F1454" s="97">
        <v>50</v>
      </c>
      <c r="G1454" s="94">
        <f t="shared" si="135"/>
        <v>0</v>
      </c>
      <c r="H1454" s="495" t="s">
        <v>703</v>
      </c>
      <c r="I1454" s="95" t="s">
        <v>307</v>
      </c>
      <c r="J1454" s="95" t="str">
        <f>VLOOKUP(I1454,[2]Presupuesto!$B$11:$C$566,2,0)</f>
        <v>SERVICIOS DE IMPRENTA PUBLIC.Y REPRODUCCION</v>
      </c>
      <c r="K1454" s="95" t="s">
        <v>63</v>
      </c>
      <c r="L1454" s="95" t="s">
        <v>724</v>
      </c>
    </row>
    <row r="1455" spans="3:12" s="426" customFormat="1" x14ac:dyDescent="0.25">
      <c r="C1455" s="106" t="s">
        <v>1899</v>
      </c>
      <c r="D1455" s="504"/>
      <c r="E1455" s="199"/>
      <c r="F1455" s="116">
        <v>1300</v>
      </c>
      <c r="G1455" s="94">
        <f t="shared" si="135"/>
        <v>0</v>
      </c>
      <c r="H1455" s="495" t="s">
        <v>703</v>
      </c>
      <c r="I1455" s="95" t="s">
        <v>268</v>
      </c>
      <c r="J1455" s="95" t="str">
        <f>VLOOKUP(I1455,[2]Presupuesto!$B$11:$C$566,2,0)</f>
        <v>OTROS ALQUILERES</v>
      </c>
      <c r="K1455" s="95" t="s">
        <v>63</v>
      </c>
      <c r="L1455" s="95" t="s">
        <v>724</v>
      </c>
    </row>
    <row r="1456" spans="3:12" s="426" customFormat="1" ht="15.75" thickBot="1" x14ac:dyDescent="0.3">
      <c r="C1456" s="203" t="s">
        <v>1275</v>
      </c>
      <c r="D1456" s="204">
        <v>0</v>
      </c>
      <c r="E1456" s="308">
        <v>0</v>
      </c>
      <c r="F1456" s="101">
        <f>HLOOKUP(C1456,$AH$2:$BU$3,2,0)</f>
        <v>1150</v>
      </c>
      <c r="G1456" s="102">
        <f>D1456*E1456*F1456</f>
        <v>0</v>
      </c>
      <c r="H1456" s="501"/>
      <c r="I1456" s="309" t="s">
        <v>335</v>
      </c>
      <c r="J1456" s="103" t="str">
        <f>VLOOKUP(I1456,Presupuesto!$B$11:$C$566,2,0)</f>
        <v>VIATICOS (26200-00)</v>
      </c>
      <c r="K1456" s="310" t="str">
        <f t="shared" ref="K1456" si="136">$K$389</f>
        <v>Gestión del Conocimiento</v>
      </c>
      <c r="L1456" s="310" t="s">
        <v>720</v>
      </c>
    </row>
    <row r="1457" spans="3:12" s="426" customFormat="1" x14ac:dyDescent="0.25">
      <c r="H1457" s="497"/>
    </row>
    <row r="1458" spans="3:12" s="426" customFormat="1" ht="15.75" thickBot="1" x14ac:dyDescent="0.3">
      <c r="H1458" s="497"/>
    </row>
    <row r="1459" spans="3:12" s="426" customFormat="1" ht="15.75" thickBot="1" x14ac:dyDescent="0.3">
      <c r="C1459" s="29" t="s">
        <v>1308</v>
      </c>
      <c r="D1459" s="30">
        <f>SUM(G1466:G1499)</f>
        <v>43186.3</v>
      </c>
      <c r="E1459" s="91"/>
      <c r="F1459" s="91"/>
      <c r="G1459" s="91"/>
      <c r="H1459" s="499"/>
      <c r="I1459" s="75"/>
      <c r="J1459" s="75"/>
      <c r="K1459" s="109"/>
    </row>
    <row r="1460" spans="3:12" s="426" customFormat="1" x14ac:dyDescent="0.25">
      <c r="C1460" s="69"/>
      <c r="D1460" s="31"/>
      <c r="E1460" s="91"/>
      <c r="F1460" s="91"/>
      <c r="G1460" s="91"/>
      <c r="H1460" s="499"/>
      <c r="I1460" s="75"/>
      <c r="J1460" s="75"/>
      <c r="K1460" s="109"/>
    </row>
    <row r="1461" spans="3:12" s="426" customFormat="1" x14ac:dyDescent="0.25">
      <c r="C1461" s="69"/>
      <c r="D1461" s="31"/>
      <c r="E1461" s="91"/>
      <c r="F1461" s="91"/>
      <c r="G1461" s="91"/>
      <c r="H1461" s="499"/>
      <c r="I1461" s="75"/>
      <c r="J1461" s="75"/>
      <c r="K1461" s="109"/>
    </row>
    <row r="1462" spans="3:12" s="426" customFormat="1" ht="15.75" x14ac:dyDescent="0.25">
      <c r="C1462" s="190" t="s">
        <v>1309</v>
      </c>
      <c r="D1462" s="341" t="s">
        <v>1823</v>
      </c>
      <c r="E1462" s="91"/>
      <c r="F1462" s="91"/>
      <c r="G1462" s="91"/>
      <c r="H1462" s="499"/>
      <c r="I1462" s="75"/>
      <c r="J1462" s="75"/>
      <c r="K1462" s="109"/>
    </row>
    <row r="1463" spans="3:12" s="426" customFormat="1" ht="18.75" x14ac:dyDescent="0.25">
      <c r="C1463" s="197" t="str">
        <f>IFERROR(VLOOKUP(D1462,'1. Desarrollo e Innov. Curricu.'!$F:$G,2,FALSE),IFERROR(VLOOKUP(D1462,'2. Investigación Científica'!$F:$G,2,FALSE),IFERROR(VLOOKUP(D1462,'3. Vinculación Univ. Sociedad'!$F:$G,2,FALSE),IFERROR(VLOOKUP(D1462,'4. Docencia y Profesorado Univ.'!$F:$G,2,FALSE),IFERROR(VLOOKUP(D1462,'5. Estudiantes y Graduados'!$F:$G,2,FALSE),IFERROR(VLOOKUP(D1462,'11. Gestion Administrativa'!$F:$G,2,FALSE),IFERROR(VLOOKUP(D1462,'13. Gestión Académica'!$F:$G,2,FALSE),IFERROR(VLOOKUP(D1462,'9. Asegura. de la Calid. y M'!$F:$G,2,FALSE),IFERROR(VLOOKUP(D1462,'6. Gestión del Conocimiento'!$F:$G,2,FALSE),IFERROR(VLOOKUP(D1462,'15. Gobernabilidad y Proceso...'!$F:$G,2,FALSE),IFERROR(VLOOKUP(D1462,'12. Gestión del Talento Humano'!$F:$G,2,FALSE),IFERROR(VLOOKUP(D1462,'14. Internacional... de la E.S.'!$F:$G,2,FALSE),IFERROR(VLOOKUP(D1462,'10. Posgrado'!$F:$G,2,FALSE),IFERROR(VLOOKUP(D1462,'17. Gestión TIC'!$F:$G,2,FALSE),IFERROR(VLOOKUP(D1462,'16. Desa. del Sistema Educ.Sup.'!$F:$G,2,FALSE),IFERROR(VLOOKUP(D1462,'8. Cultura de Inno. Insti...'!$F:$G,2,FALSE),VLOOKUP(D1462,'7. Lo Esencial de la Reforma U.'!$F:$G,2,0)))))))))))))))))</f>
        <v>Desarrollar curso de alto nivel IV</v>
      </c>
      <c r="D1463" s="31"/>
      <c r="E1463" s="91"/>
      <c r="F1463" s="91"/>
      <c r="G1463" s="91"/>
      <c r="H1463" s="499"/>
      <c r="I1463" s="75"/>
      <c r="J1463" s="75"/>
      <c r="K1463" s="109"/>
    </row>
    <row r="1464" spans="3:12" s="426" customFormat="1" ht="15.75" thickBot="1" x14ac:dyDescent="0.3">
      <c r="C1464" s="69"/>
      <c r="D1464" s="31"/>
      <c r="E1464" s="91"/>
      <c r="F1464" s="91"/>
      <c r="G1464" s="91"/>
      <c r="H1464" s="499"/>
      <c r="I1464" s="75"/>
      <c r="J1464" s="75"/>
      <c r="K1464" s="109"/>
    </row>
    <row r="1465" spans="3:12" s="426" customFormat="1" ht="30.75" thickBot="1" x14ac:dyDescent="0.3">
      <c r="C1465" s="122" t="s">
        <v>1310</v>
      </c>
      <c r="D1465" s="125" t="s">
        <v>1311</v>
      </c>
      <c r="E1465" s="124" t="s">
        <v>99</v>
      </c>
      <c r="F1465" s="124" t="s">
        <v>1312</v>
      </c>
      <c r="G1465" s="123" t="s">
        <v>1313</v>
      </c>
      <c r="H1465" s="129" t="s">
        <v>1314</v>
      </c>
      <c r="I1465" s="124" t="s">
        <v>1315</v>
      </c>
      <c r="J1465" s="124" t="s">
        <v>711</v>
      </c>
      <c r="K1465" s="124" t="s">
        <v>1316</v>
      </c>
      <c r="L1465" s="124" t="s">
        <v>1317</v>
      </c>
    </row>
    <row r="1466" spans="3:12" s="426" customFormat="1" ht="45" x14ac:dyDescent="0.25">
      <c r="C1466" s="492" t="s">
        <v>2011</v>
      </c>
      <c r="D1466" s="503"/>
      <c r="E1466" s="305">
        <f>30*3</f>
        <v>90</v>
      </c>
      <c r="F1466" s="112">
        <v>180</v>
      </c>
      <c r="G1466" s="306">
        <f t="shared" ref="G1466:G1493" si="137">E1466*F1466</f>
        <v>16200</v>
      </c>
      <c r="H1466" s="516" t="s">
        <v>1953</v>
      </c>
      <c r="I1466" s="113" t="s">
        <v>361</v>
      </c>
      <c r="J1466" s="113" t="str">
        <f>VLOOKUP(I1466,[1]Presupuesto!$B$11:$C$566,2,0)</f>
        <v>ALIMENTOS B EBIDAS PARA PERSONAS</v>
      </c>
      <c r="K1466" s="307" t="s">
        <v>63</v>
      </c>
      <c r="L1466" s="113" t="s">
        <v>724</v>
      </c>
    </row>
    <row r="1467" spans="3:12" s="426" customFormat="1" ht="30" x14ac:dyDescent="0.25">
      <c r="C1467" s="505" t="s">
        <v>1899</v>
      </c>
      <c r="D1467" s="504"/>
      <c r="E1467" s="154">
        <v>0</v>
      </c>
      <c r="F1467" s="119">
        <v>1700</v>
      </c>
      <c r="G1467" s="94">
        <f t="shared" si="137"/>
        <v>0</v>
      </c>
      <c r="H1467" s="495" t="s">
        <v>703</v>
      </c>
      <c r="I1467" s="95" t="s">
        <v>268</v>
      </c>
      <c r="J1467" s="95" t="str">
        <f>VLOOKUP(I1467,[1]Presupuesto!$B$11:$C$566,2,0)</f>
        <v>OTROS ALQUILERES</v>
      </c>
      <c r="K1467" s="205" t="s">
        <v>63</v>
      </c>
      <c r="L1467" s="95" t="s">
        <v>724</v>
      </c>
    </row>
    <row r="1468" spans="3:12" s="426" customFormat="1" ht="45" x14ac:dyDescent="0.25">
      <c r="C1468" s="505" t="s">
        <v>1989</v>
      </c>
      <c r="D1468" s="504"/>
      <c r="E1468" s="154">
        <v>45</v>
      </c>
      <c r="F1468" s="119">
        <v>70</v>
      </c>
      <c r="G1468" s="94">
        <f t="shared" si="137"/>
        <v>3150</v>
      </c>
      <c r="H1468" s="495" t="s">
        <v>712</v>
      </c>
      <c r="I1468" s="95" t="s">
        <v>361</v>
      </c>
      <c r="J1468" s="95" t="str">
        <f>VLOOKUP(I1468,[1]Presupuesto!$B$11:$C$566,2,0)</f>
        <v>ALIMENTOS B EBIDAS PARA PERSONAS</v>
      </c>
      <c r="K1468" s="205" t="s">
        <v>63</v>
      </c>
      <c r="L1468" s="95" t="s">
        <v>724</v>
      </c>
    </row>
    <row r="1469" spans="3:12" s="426" customFormat="1" ht="45" x14ac:dyDescent="0.25">
      <c r="C1469" s="505" t="s">
        <v>2012</v>
      </c>
      <c r="D1469" s="504"/>
      <c r="E1469" s="154">
        <v>0</v>
      </c>
      <c r="F1469" s="119">
        <v>1200</v>
      </c>
      <c r="G1469" s="94">
        <f t="shared" si="137"/>
        <v>0</v>
      </c>
      <c r="H1469" s="495" t="s">
        <v>703</v>
      </c>
      <c r="I1469" s="95" t="s">
        <v>268</v>
      </c>
      <c r="J1469" s="95" t="str">
        <f>VLOOKUP(I1469,[1]Presupuesto!$B$11:$C$566,2,0)</f>
        <v>OTROS ALQUILERES</v>
      </c>
      <c r="K1469" s="205" t="s">
        <v>63</v>
      </c>
      <c r="L1469" s="95" t="s">
        <v>724</v>
      </c>
    </row>
    <row r="1470" spans="3:12" s="426" customFormat="1" ht="45" x14ac:dyDescent="0.25">
      <c r="C1470" s="505" t="s">
        <v>1976</v>
      </c>
      <c r="D1470" s="504"/>
      <c r="E1470" s="154">
        <v>30</v>
      </c>
      <c r="F1470" s="119">
        <v>3</v>
      </c>
      <c r="G1470" s="94">
        <f t="shared" si="137"/>
        <v>90</v>
      </c>
      <c r="H1470" s="495" t="s">
        <v>712</v>
      </c>
      <c r="I1470" s="95" t="s">
        <v>380</v>
      </c>
      <c r="J1470" s="95" t="str">
        <f>VLOOKUP(I1470,[1]Presupuesto!$B$11:$C$566,2,0)</f>
        <v>PAPEL DE ESCRITORIO</v>
      </c>
      <c r="K1470" s="205" t="s">
        <v>63</v>
      </c>
      <c r="L1470" s="95" t="s">
        <v>724</v>
      </c>
    </row>
    <row r="1471" spans="3:12" s="426" customFormat="1" ht="45" x14ac:dyDescent="0.25">
      <c r="C1471" s="505" t="s">
        <v>1991</v>
      </c>
      <c r="D1471" s="504"/>
      <c r="E1471" s="154">
        <v>1</v>
      </c>
      <c r="F1471" s="119">
        <f>(15*6*3)+(3*12)+(15*3*3)</f>
        <v>441</v>
      </c>
      <c r="G1471" s="94">
        <f t="shared" si="137"/>
        <v>441</v>
      </c>
      <c r="H1471" s="495" t="s">
        <v>712</v>
      </c>
      <c r="I1471" s="95" t="s">
        <v>384</v>
      </c>
      <c r="J1471" s="95" t="str">
        <f>VLOOKUP(I1471,[1]Presupuesto!$B$11:$C$566,2,0)</f>
        <v>PRODUCTOS PAPEL Y CARTON</v>
      </c>
      <c r="K1471" s="205" t="s">
        <v>63</v>
      </c>
      <c r="L1471" s="95" t="s">
        <v>724</v>
      </c>
    </row>
    <row r="1472" spans="3:12" s="426" customFormat="1" ht="45" x14ac:dyDescent="0.25">
      <c r="C1472" s="505" t="s">
        <v>1978</v>
      </c>
      <c r="D1472" s="504"/>
      <c r="E1472" s="154">
        <v>1</v>
      </c>
      <c r="F1472" s="119">
        <f>(45*3)+(6*12)</f>
        <v>207</v>
      </c>
      <c r="G1472" s="94">
        <f t="shared" si="137"/>
        <v>207</v>
      </c>
      <c r="H1472" s="495" t="s">
        <v>712</v>
      </c>
      <c r="I1472" s="95" t="s">
        <v>450</v>
      </c>
      <c r="J1472" s="95" t="str">
        <f>VLOOKUP(I1472,[1]Presupuesto!$B$11:$C$566,2,0)</f>
        <v>UTILES DE ESCRITORIO, OFICINA Y ENZE¥ANZA</v>
      </c>
      <c r="K1472" s="205" t="s">
        <v>63</v>
      </c>
      <c r="L1472" s="95" t="s">
        <v>724</v>
      </c>
    </row>
    <row r="1473" spans="3:12" s="426" customFormat="1" ht="45" x14ac:dyDescent="0.25">
      <c r="C1473" s="505" t="s">
        <v>2008</v>
      </c>
      <c r="D1473" s="504"/>
      <c r="E1473" s="154">
        <v>0</v>
      </c>
      <c r="F1473" s="119">
        <v>6</v>
      </c>
      <c r="G1473" s="94">
        <f t="shared" si="137"/>
        <v>0</v>
      </c>
      <c r="H1473" s="495" t="s">
        <v>712</v>
      </c>
      <c r="I1473" s="95" t="s">
        <v>458</v>
      </c>
      <c r="J1473" s="95" t="str">
        <f>VLOOKUP(I1473,[1]Presupuesto!$B$11:$C$566,2,0)</f>
        <v>OTROS RESPUESTOS Y ACCESORIOS MENORES</v>
      </c>
      <c r="K1473" s="205" t="s">
        <v>63</v>
      </c>
      <c r="L1473" s="95" t="s">
        <v>724</v>
      </c>
    </row>
    <row r="1474" spans="3:12" s="426" customFormat="1" ht="45" x14ac:dyDescent="0.25">
      <c r="C1474" s="505" t="s">
        <v>1979</v>
      </c>
      <c r="D1474" s="504"/>
      <c r="E1474" s="154">
        <v>30</v>
      </c>
      <c r="F1474" s="119">
        <f>35+2.11+12</f>
        <v>49.11</v>
      </c>
      <c r="G1474" s="94">
        <f t="shared" si="137"/>
        <v>1473.3</v>
      </c>
      <c r="H1474" s="495" t="s">
        <v>712</v>
      </c>
      <c r="I1474" s="95" t="s">
        <v>382</v>
      </c>
      <c r="J1474" s="95" t="str">
        <f>VLOOKUP(I1474,[1]Presupuesto!$B$11:$C$566,2,0)</f>
        <v>PRODUCTOS DE ARTES GRAFICAS</v>
      </c>
      <c r="K1474" s="205" t="s">
        <v>63</v>
      </c>
      <c r="L1474" s="95" t="s">
        <v>724</v>
      </c>
    </row>
    <row r="1475" spans="3:12" s="426" customFormat="1" ht="45" x14ac:dyDescent="0.25">
      <c r="C1475" s="505" t="s">
        <v>1980</v>
      </c>
      <c r="D1475" s="504"/>
      <c r="E1475" s="154">
        <v>30</v>
      </c>
      <c r="F1475" s="119">
        <v>25</v>
      </c>
      <c r="G1475" s="94">
        <f>E1475*F1475</f>
        <v>750</v>
      </c>
      <c r="H1475" s="495" t="s">
        <v>712</v>
      </c>
      <c r="I1475" s="95" t="s">
        <v>307</v>
      </c>
      <c r="J1475" s="95" t="str">
        <f>VLOOKUP(I1475,[1]Presupuesto!$B$11:$C$566,2,0)</f>
        <v>SERVICIOS DE IMPRENTA PUBLIC.Y REPRODUCCION</v>
      </c>
      <c r="K1475" s="205" t="s">
        <v>63</v>
      </c>
      <c r="L1475" s="95" t="s">
        <v>724</v>
      </c>
    </row>
    <row r="1476" spans="3:12" s="426" customFormat="1" ht="45" x14ac:dyDescent="0.25">
      <c r="C1476" s="505" t="s">
        <v>1981</v>
      </c>
      <c r="D1476" s="504"/>
      <c r="E1476" s="154">
        <v>0</v>
      </c>
      <c r="F1476" s="119">
        <v>40</v>
      </c>
      <c r="G1476" s="94">
        <f t="shared" si="137"/>
        <v>0</v>
      </c>
      <c r="H1476" s="495" t="s">
        <v>712</v>
      </c>
      <c r="I1476" s="95" t="s">
        <v>420</v>
      </c>
      <c r="J1476" s="95" t="str">
        <f>VLOOKUP(I1476,[1]Presupuesto!$B$11:$C$566,2,0)</f>
        <v>PRODUCTOS DE MATERIAL PLASTICO.</v>
      </c>
      <c r="K1476" s="205" t="s">
        <v>63</v>
      </c>
      <c r="L1476" s="95" t="s">
        <v>724</v>
      </c>
    </row>
    <row r="1477" spans="3:12" s="426" customFormat="1" x14ac:dyDescent="0.25">
      <c r="C1477" s="505" t="s">
        <v>1982</v>
      </c>
      <c r="D1477" s="504"/>
      <c r="E1477" s="154">
        <v>0</v>
      </c>
      <c r="F1477" s="119">
        <f>(6*12)+(3*21)+12</f>
        <v>147</v>
      </c>
      <c r="G1477" s="94">
        <f t="shared" si="137"/>
        <v>0</v>
      </c>
      <c r="H1477" s="495" t="s">
        <v>703</v>
      </c>
      <c r="I1477" s="95" t="s">
        <v>454</v>
      </c>
      <c r="J1477" s="95" t="str">
        <f>VLOOKUP(I1477,[1]Presupuesto!$B$11:$C$566,2,0)</f>
        <v>UTENCILIOS DE COCINA Y COMEDOR</v>
      </c>
      <c r="K1477" s="205" t="s">
        <v>63</v>
      </c>
      <c r="L1477" s="95" t="s">
        <v>724</v>
      </c>
    </row>
    <row r="1478" spans="3:12" s="426" customFormat="1" x14ac:dyDescent="0.25">
      <c r="C1478" s="505" t="s">
        <v>1983</v>
      </c>
      <c r="D1478" s="504"/>
      <c r="E1478" s="154">
        <v>0</v>
      </c>
      <c r="F1478" s="119">
        <v>250</v>
      </c>
      <c r="G1478" s="94">
        <f t="shared" si="137"/>
        <v>0</v>
      </c>
      <c r="H1478" s="495" t="s">
        <v>703</v>
      </c>
      <c r="I1478" s="95" t="s">
        <v>303</v>
      </c>
      <c r="J1478" s="95" t="str">
        <f>VLOOKUP(I1478,[1]Presupuesto!$B$11:$C$566,2,0)</f>
        <v>SERVICIO DE TRANSPORTE EVENTUALES</v>
      </c>
      <c r="K1478" s="205" t="s">
        <v>63</v>
      </c>
      <c r="L1478" s="95" t="s">
        <v>724</v>
      </c>
    </row>
    <row r="1479" spans="3:12" s="426" customFormat="1" x14ac:dyDescent="0.25">
      <c r="C1479" s="505" t="s">
        <v>1993</v>
      </c>
      <c r="D1479" s="504"/>
      <c r="E1479" s="154">
        <v>0</v>
      </c>
      <c r="F1479" s="119">
        <v>85</v>
      </c>
      <c r="G1479" s="94">
        <f t="shared" si="137"/>
        <v>0</v>
      </c>
      <c r="H1479" s="495" t="s">
        <v>703</v>
      </c>
      <c r="I1479" s="95" t="s">
        <v>283</v>
      </c>
      <c r="J1479" s="95" t="str">
        <f>VLOOKUP(I1479,[1]Presupuesto!$B$11:$C$566,2,0)</f>
        <v>LIMPIEZA ASEO Y FUMIGACION</v>
      </c>
      <c r="K1479" s="205" t="s">
        <v>63</v>
      </c>
      <c r="L1479" s="95" t="s">
        <v>724</v>
      </c>
    </row>
    <row r="1480" spans="3:12" s="426" customFormat="1" x14ac:dyDescent="0.25">
      <c r="C1480" s="505" t="s">
        <v>2009</v>
      </c>
      <c r="D1480" s="504"/>
      <c r="E1480" s="154">
        <v>0</v>
      </c>
      <c r="F1480" s="119">
        <v>300</v>
      </c>
      <c r="G1480" s="94">
        <f t="shared" si="137"/>
        <v>0</v>
      </c>
      <c r="H1480" s="495" t="s">
        <v>703</v>
      </c>
      <c r="I1480" s="95" t="s">
        <v>352</v>
      </c>
      <c r="J1480" s="95" t="str">
        <f>VLOOKUP(I1480,[1]Presupuesto!$B$11:$C$566,2,0)</f>
        <v>SERVICIOS CEREMONIAL Y PROTOCOLO</v>
      </c>
      <c r="K1480" s="205" t="s">
        <v>63</v>
      </c>
      <c r="L1480" s="95" t="s">
        <v>724</v>
      </c>
    </row>
    <row r="1481" spans="3:12" s="426" customFormat="1" ht="30" x14ac:dyDescent="0.25">
      <c r="C1481" s="505" t="s">
        <v>2010</v>
      </c>
      <c r="D1481" s="504"/>
      <c r="E1481" s="154">
        <v>0</v>
      </c>
      <c r="F1481" s="119">
        <v>16000</v>
      </c>
      <c r="G1481" s="94">
        <f t="shared" si="137"/>
        <v>0</v>
      </c>
      <c r="H1481" s="495" t="s">
        <v>703</v>
      </c>
      <c r="I1481" s="95" t="s">
        <v>214</v>
      </c>
      <c r="J1481" s="95" t="str">
        <f>VLOOKUP(I1481,[1]Presupuesto!$B$11:$C$566,2,0)</f>
        <v>SERV. DE PROFESIONALES Y TECNICOS EDUC, SUPERIOR</v>
      </c>
      <c r="K1481" s="205" t="s">
        <v>63</v>
      </c>
      <c r="L1481" s="95" t="s">
        <v>724</v>
      </c>
    </row>
    <row r="1482" spans="3:12" s="426" customFormat="1" x14ac:dyDescent="0.25">
      <c r="C1482" s="505" t="s">
        <v>1985</v>
      </c>
      <c r="D1482" s="504"/>
      <c r="E1482" s="154">
        <v>0</v>
      </c>
      <c r="F1482" s="119">
        <v>2000</v>
      </c>
      <c r="G1482" s="94">
        <f t="shared" si="137"/>
        <v>0</v>
      </c>
      <c r="H1482" s="495" t="s">
        <v>703</v>
      </c>
      <c r="I1482" s="95" t="s">
        <v>337</v>
      </c>
      <c r="J1482" s="95" t="str">
        <f>VLOOKUP(I1482,[1]Presupuesto!$B$11:$C$566,2,0)</f>
        <v>VIATICOS NACIONALES</v>
      </c>
      <c r="K1482" s="205" t="s">
        <v>63</v>
      </c>
      <c r="L1482" s="95" t="s">
        <v>724</v>
      </c>
    </row>
    <row r="1483" spans="3:12" s="426" customFormat="1" x14ac:dyDescent="0.25">
      <c r="C1483" s="493" t="s">
        <v>1957</v>
      </c>
      <c r="D1483" s="504"/>
      <c r="E1483" s="189">
        <v>0</v>
      </c>
      <c r="F1483" s="97">
        <f>135*22.7</f>
        <v>3064.5</v>
      </c>
      <c r="G1483" s="94">
        <f t="shared" si="137"/>
        <v>0</v>
      </c>
      <c r="H1483" s="495" t="s">
        <v>703</v>
      </c>
      <c r="I1483" s="95" t="s">
        <v>323</v>
      </c>
      <c r="J1483" s="95" t="str">
        <f>VLOOKUP(I1483,[1]Presupuesto!$B$11:$C$566,2,0)</f>
        <v>OTROS SERVICIOS COMERCIALES Y FINANCIEROS</v>
      </c>
      <c r="K1483" s="95" t="s">
        <v>63</v>
      </c>
      <c r="L1483" s="95" t="s">
        <v>724</v>
      </c>
    </row>
    <row r="1484" spans="3:12" s="426" customFormat="1" ht="30" x14ac:dyDescent="0.25">
      <c r="C1484" s="493" t="s">
        <v>1958</v>
      </c>
      <c r="D1484" s="504"/>
      <c r="E1484" s="189">
        <v>0</v>
      </c>
      <c r="F1484" s="97">
        <v>8000</v>
      </c>
      <c r="G1484" s="94">
        <f t="shared" si="137"/>
        <v>0</v>
      </c>
      <c r="H1484" s="495" t="s">
        <v>703</v>
      </c>
      <c r="I1484" s="95" t="s">
        <v>298</v>
      </c>
      <c r="J1484" s="95" t="str">
        <f>VLOOKUP(I1484,[1]Presupuesto!$B$11:$C$566,2,0)</f>
        <v>OTROS SERVICIOS TECNICOS Y PROFESIONALES</v>
      </c>
      <c r="K1484" s="95" t="s">
        <v>63</v>
      </c>
      <c r="L1484" s="95" t="s">
        <v>724</v>
      </c>
    </row>
    <row r="1485" spans="3:12" s="426" customFormat="1" ht="45" x14ac:dyDescent="0.25">
      <c r="C1485" s="493" t="s">
        <v>1986</v>
      </c>
      <c r="D1485" s="504"/>
      <c r="E1485" s="189">
        <v>1</v>
      </c>
      <c r="F1485" s="97">
        <v>1000</v>
      </c>
      <c r="G1485" s="94">
        <f t="shared" si="137"/>
        <v>1000</v>
      </c>
      <c r="H1485" s="495" t="s">
        <v>712</v>
      </c>
      <c r="I1485" s="95" t="s">
        <v>413</v>
      </c>
      <c r="J1485" s="95" t="str">
        <f>VLOOKUP(I1485,[1]Presupuesto!$B$11:$C$566,2,0)</f>
        <v>GASOLINA</v>
      </c>
      <c r="K1485" s="95" t="s">
        <v>63</v>
      </c>
      <c r="L1485" s="95" t="s">
        <v>724</v>
      </c>
    </row>
    <row r="1486" spans="3:12" s="426" customFormat="1" ht="30" x14ac:dyDescent="0.25">
      <c r="C1486" s="493" t="s">
        <v>1959</v>
      </c>
      <c r="D1486" s="504"/>
      <c r="E1486" s="189">
        <v>0</v>
      </c>
      <c r="F1486" s="97">
        <v>30000</v>
      </c>
      <c r="G1486" s="94">
        <f t="shared" si="137"/>
        <v>0</v>
      </c>
      <c r="H1486" s="495" t="s">
        <v>703</v>
      </c>
      <c r="I1486" s="95" t="s">
        <v>332</v>
      </c>
      <c r="J1486" s="95" t="str">
        <f>VLOOKUP(I1486,[1]Presupuesto!$B$11:$C$566,2,0)</f>
        <v>PASAJES AL EXTERIOR</v>
      </c>
      <c r="K1486" s="95" t="s">
        <v>63</v>
      </c>
      <c r="L1486" s="95" t="s">
        <v>724</v>
      </c>
    </row>
    <row r="1487" spans="3:12" s="426" customFormat="1" x14ac:dyDescent="0.25">
      <c r="C1487" s="493" t="s">
        <v>2013</v>
      </c>
      <c r="D1487" s="504"/>
      <c r="E1487" s="189">
        <v>0</v>
      </c>
      <c r="F1487" s="97">
        <v>1750</v>
      </c>
      <c r="G1487" s="94">
        <f t="shared" si="137"/>
        <v>0</v>
      </c>
      <c r="H1487" s="495" t="s">
        <v>703</v>
      </c>
      <c r="I1487" s="95" t="s">
        <v>329</v>
      </c>
      <c r="J1487" s="95" t="str">
        <f>VLOOKUP(I1487,[1]Presupuesto!$B$11:$C$566,2,0)</f>
        <v>PASAJES NACIONALES</v>
      </c>
      <c r="K1487" s="95" t="s">
        <v>63</v>
      </c>
      <c r="L1487" s="95" t="s">
        <v>724</v>
      </c>
    </row>
    <row r="1488" spans="3:12" s="426" customFormat="1" ht="45" x14ac:dyDescent="0.25">
      <c r="C1488" s="493" t="s">
        <v>2025</v>
      </c>
      <c r="D1488" s="504"/>
      <c r="E1488" s="189">
        <v>3.5</v>
      </c>
      <c r="F1488" s="97">
        <v>2000</v>
      </c>
      <c r="G1488" s="94">
        <f t="shared" si="137"/>
        <v>7000</v>
      </c>
      <c r="H1488" s="495" t="s">
        <v>712</v>
      </c>
      <c r="I1488" s="95" t="s">
        <v>338</v>
      </c>
      <c r="J1488" s="95" t="str">
        <f>VLOOKUP(I1488,[1]Presupuesto!$B$11:$C$566,2,0)</f>
        <v>VIATICOS NACIONALES</v>
      </c>
      <c r="K1488" s="95" t="s">
        <v>63</v>
      </c>
      <c r="L1488" s="95" t="s">
        <v>724</v>
      </c>
    </row>
    <row r="1489" spans="3:12" s="426" customFormat="1" ht="30" x14ac:dyDescent="0.25">
      <c r="C1489" s="493" t="s">
        <v>2004</v>
      </c>
      <c r="D1489" s="504"/>
      <c r="E1489" s="189">
        <v>0</v>
      </c>
      <c r="F1489" s="97">
        <v>1750</v>
      </c>
      <c r="G1489" s="94">
        <f t="shared" si="137"/>
        <v>0</v>
      </c>
      <c r="H1489" s="495" t="s">
        <v>703</v>
      </c>
      <c r="I1489" s="95" t="s">
        <v>337</v>
      </c>
      <c r="J1489" s="95" t="str">
        <f>VLOOKUP(I1489,[1]Presupuesto!$B$11:$C$566,2,0)</f>
        <v>VIATICOS NACIONALES</v>
      </c>
      <c r="K1489" s="95" t="s">
        <v>63</v>
      </c>
      <c r="L1489" s="95" t="s">
        <v>724</v>
      </c>
    </row>
    <row r="1490" spans="3:12" s="426" customFormat="1" x14ac:dyDescent="0.25">
      <c r="C1490" s="493" t="s">
        <v>2005</v>
      </c>
      <c r="D1490" s="504"/>
      <c r="E1490" s="189">
        <v>0</v>
      </c>
      <c r="F1490" s="97">
        <v>1200</v>
      </c>
      <c r="G1490" s="94">
        <f t="shared" si="137"/>
        <v>0</v>
      </c>
      <c r="H1490" s="495" t="s">
        <v>703</v>
      </c>
      <c r="I1490" s="95" t="s">
        <v>337</v>
      </c>
      <c r="J1490" s="95" t="str">
        <f>VLOOKUP(I1490,[1]Presupuesto!$B$11:$C$566,2,0)</f>
        <v>VIATICOS NACIONALES</v>
      </c>
      <c r="K1490" s="95" t="s">
        <v>63</v>
      </c>
      <c r="L1490" s="95" t="s">
        <v>724</v>
      </c>
    </row>
    <row r="1491" spans="3:12" s="426" customFormat="1" ht="45" x14ac:dyDescent="0.25">
      <c r="C1491" s="493" t="s">
        <v>1988</v>
      </c>
      <c r="D1491" s="504"/>
      <c r="E1491" s="189">
        <v>3.5</v>
      </c>
      <c r="F1491" s="97">
        <v>2250</v>
      </c>
      <c r="G1491" s="94">
        <f t="shared" si="137"/>
        <v>7875</v>
      </c>
      <c r="H1491" s="495" t="s">
        <v>712</v>
      </c>
      <c r="I1491" s="95" t="s">
        <v>338</v>
      </c>
      <c r="J1491" s="95" t="str">
        <f>VLOOKUP(I1491,[1]Presupuesto!$B$11:$C$566,2,0)</f>
        <v>VIATICOS NACIONALES</v>
      </c>
      <c r="K1491" s="95" t="s">
        <v>63</v>
      </c>
      <c r="L1491" s="95" t="s">
        <v>724</v>
      </c>
    </row>
    <row r="1492" spans="3:12" s="426" customFormat="1" ht="45" x14ac:dyDescent="0.25">
      <c r="C1492" s="96" t="s">
        <v>1994</v>
      </c>
      <c r="D1492" s="504"/>
      <c r="E1492" s="189">
        <v>1</v>
      </c>
      <c r="F1492" s="97">
        <v>5000</v>
      </c>
      <c r="G1492" s="94">
        <f t="shared" si="137"/>
        <v>5000</v>
      </c>
      <c r="H1492" s="517" t="s">
        <v>1953</v>
      </c>
      <c r="I1492" s="95" t="s">
        <v>323</v>
      </c>
      <c r="J1492" s="95" t="str">
        <f>VLOOKUP(I1492,[1]Presupuesto!$B$11:$C$566,2,0)</f>
        <v>OTROS SERVICIOS COMERCIALES Y FINANCIEROS</v>
      </c>
      <c r="K1492" s="95" t="s">
        <v>63</v>
      </c>
      <c r="L1492" s="95" t="s">
        <v>725</v>
      </c>
    </row>
    <row r="1493" spans="3:12" s="426" customFormat="1" ht="45" x14ac:dyDescent="0.25">
      <c r="C1493" s="96" t="s">
        <v>2014</v>
      </c>
      <c r="D1493" s="504"/>
      <c r="E1493" s="147">
        <v>0</v>
      </c>
      <c r="F1493" s="115">
        <v>10735.2</v>
      </c>
      <c r="G1493" s="94">
        <f t="shared" si="137"/>
        <v>0</v>
      </c>
      <c r="H1493" s="495" t="s">
        <v>1953</v>
      </c>
      <c r="I1493" s="300" t="s">
        <v>323</v>
      </c>
      <c r="J1493" s="95" t="str">
        <f>VLOOKUP(I1493,[1]Presupuesto!$B$11:$C$566,2,0)</f>
        <v>OTROS SERVICIOS COMERCIALES Y FINANCIEROS</v>
      </c>
      <c r="K1493" s="95" t="s">
        <v>63</v>
      </c>
      <c r="L1493" s="95" t="s">
        <v>725</v>
      </c>
    </row>
    <row r="1494" spans="3:12" s="426" customFormat="1" x14ac:dyDescent="0.25">
      <c r="C1494" s="96" t="s">
        <v>1894</v>
      </c>
      <c r="D1494" s="504"/>
      <c r="E1494" s="147"/>
      <c r="F1494" s="115">
        <v>4.5</v>
      </c>
      <c r="G1494" s="94">
        <f t="shared" ref="G1494:G1498" si="138">E1494*F1494</f>
        <v>0</v>
      </c>
      <c r="H1494" s="495" t="s">
        <v>703</v>
      </c>
      <c r="I1494" s="95" t="s">
        <v>307</v>
      </c>
      <c r="J1494" s="95" t="str">
        <f>VLOOKUP(I1494,[2]Presupuesto!$B$11:$C$566,2,0)</f>
        <v>SERVICIOS DE IMPRENTA PUBLIC.Y REPRODUCCION</v>
      </c>
      <c r="K1494" s="95" t="s">
        <v>63</v>
      </c>
      <c r="L1494" s="95" t="s">
        <v>724</v>
      </c>
    </row>
    <row r="1495" spans="3:12" s="426" customFormat="1" x14ac:dyDescent="0.25">
      <c r="C1495" s="96" t="s">
        <v>1895</v>
      </c>
      <c r="D1495" s="504"/>
      <c r="E1495" s="189"/>
      <c r="F1495" s="97">
        <v>4.5</v>
      </c>
      <c r="G1495" s="94">
        <f t="shared" si="138"/>
        <v>0</v>
      </c>
      <c r="H1495" s="495" t="s">
        <v>703</v>
      </c>
      <c r="I1495" s="95" t="s">
        <v>384</v>
      </c>
      <c r="J1495" s="95" t="str">
        <f>VLOOKUP(I1495,[2]Presupuesto!$B$11:$C$566,2,0)</f>
        <v>PRODUCTOS PAPEL Y CARTON</v>
      </c>
      <c r="K1495" s="95" t="s">
        <v>63</v>
      </c>
      <c r="L1495" s="95" t="s">
        <v>724</v>
      </c>
    </row>
    <row r="1496" spans="3:12" s="426" customFormat="1" x14ac:dyDescent="0.25">
      <c r="C1496" s="96" t="s">
        <v>1937</v>
      </c>
      <c r="D1496" s="504"/>
      <c r="E1496" s="189"/>
      <c r="F1496" s="97">
        <v>3</v>
      </c>
      <c r="G1496" s="94">
        <f t="shared" si="138"/>
        <v>0</v>
      </c>
      <c r="H1496" s="495" t="s">
        <v>703</v>
      </c>
      <c r="I1496" s="95" t="s">
        <v>451</v>
      </c>
      <c r="J1496" s="95" t="str">
        <f>VLOOKUP(I1496,[2]Presupuesto!$B$11:$C$566,2,0)</f>
        <v>UTILES DE ESCRITORIO, OFICINA Y ENSE¥ANZA</v>
      </c>
      <c r="K1496" s="95" t="s">
        <v>63</v>
      </c>
      <c r="L1496" s="95" t="s">
        <v>724</v>
      </c>
    </row>
    <row r="1497" spans="3:12" s="426" customFormat="1" x14ac:dyDescent="0.25">
      <c r="C1497" s="96" t="s">
        <v>1971</v>
      </c>
      <c r="D1497" s="504"/>
      <c r="E1497" s="189"/>
      <c r="F1497" s="97">
        <v>50</v>
      </c>
      <c r="G1497" s="94">
        <f t="shared" si="138"/>
        <v>0</v>
      </c>
      <c r="H1497" s="495" t="s">
        <v>703</v>
      </c>
      <c r="I1497" s="95" t="s">
        <v>307</v>
      </c>
      <c r="J1497" s="95" t="str">
        <f>VLOOKUP(I1497,[2]Presupuesto!$B$11:$C$566,2,0)</f>
        <v>SERVICIOS DE IMPRENTA PUBLIC.Y REPRODUCCION</v>
      </c>
      <c r="K1497" s="95" t="s">
        <v>63</v>
      </c>
      <c r="L1497" s="95" t="s">
        <v>724</v>
      </c>
    </row>
    <row r="1498" spans="3:12" s="426" customFormat="1" x14ac:dyDescent="0.25">
      <c r="C1498" s="106" t="s">
        <v>1899</v>
      </c>
      <c r="D1498" s="504"/>
      <c r="E1498" s="199"/>
      <c r="F1498" s="116">
        <v>1300</v>
      </c>
      <c r="G1498" s="94">
        <f t="shared" si="138"/>
        <v>0</v>
      </c>
      <c r="H1498" s="495" t="s">
        <v>703</v>
      </c>
      <c r="I1498" s="95" t="s">
        <v>268</v>
      </c>
      <c r="J1498" s="95" t="str">
        <f>VLOOKUP(I1498,[2]Presupuesto!$B$11:$C$566,2,0)</f>
        <v>OTROS ALQUILERES</v>
      </c>
      <c r="K1498" s="95" t="s">
        <v>63</v>
      </c>
      <c r="L1498" s="95" t="s">
        <v>724</v>
      </c>
    </row>
    <row r="1499" spans="3:12" s="426" customFormat="1" ht="15.75" thickBot="1" x14ac:dyDescent="0.3">
      <c r="C1499" s="203" t="s">
        <v>1275</v>
      </c>
      <c r="D1499" s="204">
        <v>0</v>
      </c>
      <c r="E1499" s="308">
        <v>0</v>
      </c>
      <c r="F1499" s="101">
        <f>HLOOKUP(C1499,$AH$2:$BU$3,2,0)</f>
        <v>1150</v>
      </c>
      <c r="G1499" s="102">
        <f>D1499*E1499*F1499</f>
        <v>0</v>
      </c>
      <c r="H1499" s="501"/>
      <c r="I1499" s="309" t="s">
        <v>335</v>
      </c>
      <c r="J1499" s="103" t="str">
        <f>VLOOKUP(I1499,Presupuesto!$B$11:$C$566,2,0)</f>
        <v>VIATICOS (26200-00)</v>
      </c>
      <c r="K1499" s="310" t="str">
        <f t="shared" ref="K1499" si="139">$K$389</f>
        <v>Gestión del Conocimiento</v>
      </c>
      <c r="L1499" s="310" t="s">
        <v>720</v>
      </c>
    </row>
    <row r="1500" spans="3:12" s="426" customFormat="1" x14ac:dyDescent="0.25">
      <c r="H1500" s="497"/>
    </row>
    <row r="1501" spans="3:12" s="426" customFormat="1" ht="15.75" thickBot="1" x14ac:dyDescent="0.3">
      <c r="H1501" s="497"/>
    </row>
    <row r="1502" spans="3:12" s="426" customFormat="1" ht="15.75" thickBot="1" x14ac:dyDescent="0.3">
      <c r="C1502" s="29" t="s">
        <v>1308</v>
      </c>
      <c r="D1502" s="30">
        <f>SUM(G1509:G1542)</f>
        <v>42446.45</v>
      </c>
      <c r="E1502" s="91"/>
      <c r="F1502" s="91"/>
      <c r="G1502" s="91"/>
      <c r="H1502" s="499"/>
      <c r="I1502" s="75"/>
      <c r="J1502" s="75"/>
      <c r="K1502" s="109"/>
    </row>
    <row r="1503" spans="3:12" s="426" customFormat="1" x14ac:dyDescent="0.25">
      <c r="C1503" s="69"/>
      <c r="D1503" s="31"/>
      <c r="E1503" s="91"/>
      <c r="F1503" s="91"/>
      <c r="G1503" s="91"/>
      <c r="H1503" s="499"/>
      <c r="I1503" s="75"/>
      <c r="J1503" s="75"/>
      <c r="K1503" s="109"/>
    </row>
    <row r="1504" spans="3:12" s="426" customFormat="1" x14ac:dyDescent="0.25">
      <c r="C1504" s="69"/>
      <c r="D1504" s="31"/>
      <c r="E1504" s="91"/>
      <c r="F1504" s="91"/>
      <c r="G1504" s="91"/>
      <c r="H1504" s="499"/>
      <c r="I1504" s="75"/>
      <c r="J1504" s="75"/>
      <c r="K1504" s="109"/>
    </row>
    <row r="1505" spans="3:12" s="426" customFormat="1" ht="15.75" x14ac:dyDescent="0.25">
      <c r="C1505" s="190" t="s">
        <v>1309</v>
      </c>
      <c r="D1505" s="341" t="s">
        <v>1824</v>
      </c>
      <c r="E1505" s="91"/>
      <c r="F1505" s="91"/>
      <c r="G1505" s="91"/>
      <c r="H1505" s="499"/>
      <c r="I1505" s="75"/>
      <c r="J1505" s="75"/>
      <c r="K1505" s="109"/>
    </row>
    <row r="1506" spans="3:12" s="426" customFormat="1" ht="18.75" x14ac:dyDescent="0.25">
      <c r="C1506" s="197" t="str">
        <f>IFERROR(VLOOKUP(D1505,'1. Desarrollo e Innov. Curricu.'!$F:$G,2,FALSE),IFERROR(VLOOKUP(D1505,'2. Investigación Científica'!$F:$G,2,FALSE),IFERROR(VLOOKUP(D1505,'3. Vinculación Univ. Sociedad'!$F:$G,2,FALSE),IFERROR(VLOOKUP(D1505,'4. Docencia y Profesorado Univ.'!$F:$G,2,FALSE),IFERROR(VLOOKUP(D1505,'5. Estudiantes y Graduados'!$F:$G,2,FALSE),IFERROR(VLOOKUP(D1505,'11. Gestion Administrativa'!$F:$G,2,FALSE),IFERROR(VLOOKUP(D1505,'13. Gestión Académica'!$F:$G,2,FALSE),IFERROR(VLOOKUP(D1505,'9. Asegura. de la Calid. y M'!$F:$G,2,FALSE),IFERROR(VLOOKUP(D1505,'6. Gestión del Conocimiento'!$F:$G,2,FALSE),IFERROR(VLOOKUP(D1505,'15. Gobernabilidad y Proceso...'!$F:$G,2,FALSE),IFERROR(VLOOKUP(D1505,'12. Gestión del Talento Humano'!$F:$G,2,FALSE),IFERROR(VLOOKUP(D1505,'14. Internacional... de la E.S.'!$F:$G,2,FALSE),IFERROR(VLOOKUP(D1505,'10. Posgrado'!$F:$G,2,FALSE),IFERROR(VLOOKUP(D1505,'17. Gestión TIC'!$F:$G,2,FALSE),IFERROR(VLOOKUP(D1505,'16. Desa. del Sistema Educ.Sup.'!$F:$G,2,FALSE),IFERROR(VLOOKUP(D1505,'8. Cultura de Inno. Insti...'!$F:$G,2,FALSE),VLOOKUP(D1505,'7. Lo Esencial de la Reforma U.'!$F:$G,2,0)))))))))))))))))</f>
        <v>Desarrollar curso de alto nivel V</v>
      </c>
      <c r="D1506" s="31"/>
      <c r="E1506" s="91"/>
      <c r="F1506" s="91"/>
      <c r="G1506" s="91"/>
      <c r="H1506" s="499"/>
      <c r="I1506" s="75"/>
      <c r="J1506" s="75"/>
      <c r="K1506" s="109"/>
    </row>
    <row r="1507" spans="3:12" s="426" customFormat="1" ht="15.75" thickBot="1" x14ac:dyDescent="0.3">
      <c r="C1507" s="69"/>
      <c r="D1507" s="31"/>
      <c r="E1507" s="91"/>
      <c r="F1507" s="91"/>
      <c r="G1507" s="91"/>
      <c r="H1507" s="499"/>
      <c r="I1507" s="75"/>
      <c r="J1507" s="75"/>
      <c r="K1507" s="109"/>
    </row>
    <row r="1508" spans="3:12" s="426" customFormat="1" ht="30.75" thickBot="1" x14ac:dyDescent="0.3">
      <c r="C1508" s="122" t="s">
        <v>1310</v>
      </c>
      <c r="D1508" s="125" t="s">
        <v>1311</v>
      </c>
      <c r="E1508" s="124" t="s">
        <v>99</v>
      </c>
      <c r="F1508" s="124" t="s">
        <v>1312</v>
      </c>
      <c r="G1508" s="123" t="s">
        <v>1313</v>
      </c>
      <c r="H1508" s="129" t="s">
        <v>1314</v>
      </c>
      <c r="I1508" s="124" t="s">
        <v>1315</v>
      </c>
      <c r="J1508" s="124" t="s">
        <v>711</v>
      </c>
      <c r="K1508" s="124" t="s">
        <v>1316</v>
      </c>
      <c r="L1508" s="124" t="s">
        <v>1317</v>
      </c>
    </row>
    <row r="1509" spans="3:12" s="426" customFormat="1" ht="45" x14ac:dyDescent="0.25">
      <c r="C1509" s="492" t="s">
        <v>2011</v>
      </c>
      <c r="D1509" s="503"/>
      <c r="E1509" s="305">
        <f>25*3</f>
        <v>75</v>
      </c>
      <c r="F1509" s="112">
        <v>180</v>
      </c>
      <c r="G1509" s="306">
        <f t="shared" ref="G1509:G1536" si="140">E1509*F1509</f>
        <v>13500</v>
      </c>
      <c r="H1509" s="516" t="s">
        <v>1953</v>
      </c>
      <c r="I1509" s="113" t="s">
        <v>361</v>
      </c>
      <c r="J1509" s="113" t="str">
        <f>VLOOKUP(I1509,[2]Presupuesto!$B$11:$C$566,2,0)</f>
        <v>ALIMENTOS B EBIDAS PARA PERSONAS</v>
      </c>
      <c r="K1509" s="307" t="s">
        <v>63</v>
      </c>
      <c r="L1509" s="113" t="s">
        <v>729</v>
      </c>
    </row>
    <row r="1510" spans="3:12" s="426" customFormat="1" ht="30" x14ac:dyDescent="0.25">
      <c r="C1510" s="493" t="s">
        <v>1899</v>
      </c>
      <c r="D1510" s="504"/>
      <c r="E1510" s="189">
        <v>0</v>
      </c>
      <c r="F1510" s="97">
        <v>1700</v>
      </c>
      <c r="G1510" s="94">
        <f t="shared" si="140"/>
        <v>0</v>
      </c>
      <c r="H1510" s="495" t="s">
        <v>703</v>
      </c>
      <c r="I1510" s="95" t="s">
        <v>268</v>
      </c>
      <c r="J1510" s="95" t="str">
        <f>VLOOKUP(I1510,[2]Presupuesto!$B$11:$C$566,2,0)</f>
        <v>OTROS ALQUILERES</v>
      </c>
      <c r="K1510" s="95" t="s">
        <v>63</v>
      </c>
      <c r="L1510" s="95" t="s">
        <v>729</v>
      </c>
    </row>
    <row r="1511" spans="3:12" s="426" customFormat="1" ht="45" x14ac:dyDescent="0.25">
      <c r="C1511" s="493" t="s">
        <v>1989</v>
      </c>
      <c r="D1511" s="504"/>
      <c r="E1511" s="189">
        <v>45</v>
      </c>
      <c r="F1511" s="97">
        <v>70</v>
      </c>
      <c r="G1511" s="94">
        <f t="shared" si="140"/>
        <v>3150</v>
      </c>
      <c r="H1511" s="495" t="s">
        <v>712</v>
      </c>
      <c r="I1511" s="95" t="s">
        <v>361</v>
      </c>
      <c r="J1511" s="95" t="str">
        <f>VLOOKUP(I1511,[2]Presupuesto!$B$11:$C$566,2,0)</f>
        <v>ALIMENTOS B EBIDAS PARA PERSONAS</v>
      </c>
      <c r="K1511" s="95" t="s">
        <v>63</v>
      </c>
      <c r="L1511" s="95" t="s">
        <v>729</v>
      </c>
    </row>
    <row r="1512" spans="3:12" s="426" customFormat="1" ht="45" x14ac:dyDescent="0.25">
      <c r="C1512" s="493" t="s">
        <v>2012</v>
      </c>
      <c r="D1512" s="504"/>
      <c r="E1512" s="189">
        <v>0</v>
      </c>
      <c r="F1512" s="97">
        <v>1200</v>
      </c>
      <c r="G1512" s="94">
        <f t="shared" si="140"/>
        <v>0</v>
      </c>
      <c r="H1512" s="495" t="s">
        <v>712</v>
      </c>
      <c r="I1512" s="95" t="s">
        <v>268</v>
      </c>
      <c r="J1512" s="95" t="str">
        <f>VLOOKUP(I1512,[2]Presupuesto!$B$11:$C$566,2,0)</f>
        <v>OTROS ALQUILERES</v>
      </c>
      <c r="K1512" s="95" t="s">
        <v>63</v>
      </c>
      <c r="L1512" s="95" t="s">
        <v>729</v>
      </c>
    </row>
    <row r="1513" spans="3:12" s="426" customFormat="1" ht="45" x14ac:dyDescent="0.25">
      <c r="C1513" s="493" t="s">
        <v>1976</v>
      </c>
      <c r="D1513" s="504"/>
      <c r="E1513" s="189">
        <v>45</v>
      </c>
      <c r="F1513" s="97">
        <v>3</v>
      </c>
      <c r="G1513" s="94">
        <f t="shared" si="140"/>
        <v>135</v>
      </c>
      <c r="H1513" s="495" t="s">
        <v>712</v>
      </c>
      <c r="I1513" s="95" t="s">
        <v>380</v>
      </c>
      <c r="J1513" s="95" t="str">
        <f>VLOOKUP(I1513,[2]Presupuesto!$B$11:$C$566,2,0)</f>
        <v>PAPEL DE ESCRITORIO</v>
      </c>
      <c r="K1513" s="95" t="s">
        <v>63</v>
      </c>
      <c r="L1513" s="95" t="s">
        <v>729</v>
      </c>
    </row>
    <row r="1514" spans="3:12" s="426" customFormat="1" ht="45" x14ac:dyDescent="0.25">
      <c r="C1514" s="493" t="s">
        <v>1991</v>
      </c>
      <c r="D1514" s="504"/>
      <c r="E1514" s="189">
        <v>1</v>
      </c>
      <c r="F1514" s="97">
        <f>(15*6*3)+(3*12)+(15*3*3)</f>
        <v>441</v>
      </c>
      <c r="G1514" s="94">
        <f t="shared" si="140"/>
        <v>441</v>
      </c>
      <c r="H1514" s="495" t="s">
        <v>712</v>
      </c>
      <c r="I1514" s="95" t="s">
        <v>384</v>
      </c>
      <c r="J1514" s="95" t="str">
        <f>VLOOKUP(I1514,[2]Presupuesto!$B$11:$C$566,2,0)</f>
        <v>PRODUCTOS PAPEL Y CARTON</v>
      </c>
      <c r="K1514" s="95" t="s">
        <v>63</v>
      </c>
      <c r="L1514" s="95" t="s">
        <v>729</v>
      </c>
    </row>
    <row r="1515" spans="3:12" s="426" customFormat="1" ht="45" x14ac:dyDescent="0.25">
      <c r="C1515" s="493" t="s">
        <v>1978</v>
      </c>
      <c r="D1515" s="504"/>
      <c r="E1515" s="189">
        <v>1</v>
      </c>
      <c r="F1515" s="97">
        <f>(45*3)+(6*12)</f>
        <v>207</v>
      </c>
      <c r="G1515" s="94">
        <f t="shared" si="140"/>
        <v>207</v>
      </c>
      <c r="H1515" s="495" t="s">
        <v>712</v>
      </c>
      <c r="I1515" s="95" t="s">
        <v>451</v>
      </c>
      <c r="J1515" s="95" t="str">
        <f>VLOOKUP(I1515,[2]Presupuesto!$B$11:$C$566,2,0)</f>
        <v>UTILES DE ESCRITORIO, OFICINA Y ENSE¥ANZA</v>
      </c>
      <c r="K1515" s="95" t="s">
        <v>63</v>
      </c>
      <c r="L1515" s="95" t="s">
        <v>729</v>
      </c>
    </row>
    <row r="1516" spans="3:12" s="426" customFormat="1" ht="45" x14ac:dyDescent="0.25">
      <c r="C1516" s="493" t="s">
        <v>2008</v>
      </c>
      <c r="D1516" s="504"/>
      <c r="E1516" s="189">
        <v>0</v>
      </c>
      <c r="F1516" s="97">
        <v>6</v>
      </c>
      <c r="G1516" s="94">
        <f t="shared" si="140"/>
        <v>0</v>
      </c>
      <c r="H1516" s="495" t="s">
        <v>712</v>
      </c>
      <c r="I1516" s="95" t="s">
        <v>458</v>
      </c>
      <c r="J1516" s="95" t="str">
        <f>VLOOKUP(I1516,[2]Presupuesto!$B$11:$C$566,2,0)</f>
        <v>OTROS RESPUESTOS Y ACCESORIOS MENORES</v>
      </c>
      <c r="K1516" s="95" t="s">
        <v>63</v>
      </c>
      <c r="L1516" s="95" t="s">
        <v>729</v>
      </c>
    </row>
    <row r="1517" spans="3:12" s="426" customFormat="1" ht="45" x14ac:dyDescent="0.25">
      <c r="C1517" s="493" t="s">
        <v>1979</v>
      </c>
      <c r="D1517" s="504"/>
      <c r="E1517" s="189">
        <v>45</v>
      </c>
      <c r="F1517" s="97">
        <f>35+2.11+12</f>
        <v>49.11</v>
      </c>
      <c r="G1517" s="94">
        <f t="shared" si="140"/>
        <v>2209.9499999999998</v>
      </c>
      <c r="H1517" s="495" t="s">
        <v>712</v>
      </c>
      <c r="I1517" s="95" t="s">
        <v>382</v>
      </c>
      <c r="J1517" s="95" t="str">
        <f>VLOOKUP(I1517,[2]Presupuesto!$B$11:$C$566,2,0)</f>
        <v>PRODUCTOS DE ARTES GRAFICAS</v>
      </c>
      <c r="K1517" s="95" t="s">
        <v>63</v>
      </c>
      <c r="L1517" s="95" t="s">
        <v>729</v>
      </c>
    </row>
    <row r="1518" spans="3:12" s="426" customFormat="1" ht="45" x14ac:dyDescent="0.25">
      <c r="C1518" s="493" t="s">
        <v>1980</v>
      </c>
      <c r="D1518" s="504"/>
      <c r="E1518" s="189">
        <v>45</v>
      </c>
      <c r="F1518" s="97">
        <v>25</v>
      </c>
      <c r="G1518" s="94">
        <f t="shared" si="140"/>
        <v>1125</v>
      </c>
      <c r="H1518" s="495" t="s">
        <v>712</v>
      </c>
      <c r="I1518" s="95" t="s">
        <v>307</v>
      </c>
      <c r="J1518" s="95" t="str">
        <f>VLOOKUP(I1518,[2]Presupuesto!$B$11:$C$566,2,0)</f>
        <v>SERVICIOS DE IMPRENTA PUBLIC.Y REPRODUCCION</v>
      </c>
      <c r="K1518" s="95" t="s">
        <v>63</v>
      </c>
      <c r="L1518" s="95" t="s">
        <v>729</v>
      </c>
    </row>
    <row r="1519" spans="3:12" s="426" customFormat="1" ht="45" x14ac:dyDescent="0.25">
      <c r="C1519" s="493" t="s">
        <v>1981</v>
      </c>
      <c r="D1519" s="504"/>
      <c r="E1519" s="189">
        <v>1</v>
      </c>
      <c r="F1519" s="97">
        <v>40</v>
      </c>
      <c r="G1519" s="94">
        <f t="shared" si="140"/>
        <v>40</v>
      </c>
      <c r="H1519" s="495" t="s">
        <v>712</v>
      </c>
      <c r="I1519" s="95" t="s">
        <v>420</v>
      </c>
      <c r="J1519" s="95" t="str">
        <f>VLOOKUP(I1519,[2]Presupuesto!$B$11:$C$566,2,0)</f>
        <v>PRODUCTOS DE MATERIAL PLASTICO.</v>
      </c>
      <c r="K1519" s="95" t="s">
        <v>63</v>
      </c>
      <c r="L1519" s="95" t="s">
        <v>729</v>
      </c>
    </row>
    <row r="1520" spans="3:12" s="426" customFormat="1" ht="45" x14ac:dyDescent="0.25">
      <c r="C1520" s="493" t="s">
        <v>1982</v>
      </c>
      <c r="D1520" s="504"/>
      <c r="E1520" s="189">
        <v>3</v>
      </c>
      <c r="F1520" s="97">
        <f>(6*12)+(3*21)+12</f>
        <v>147</v>
      </c>
      <c r="G1520" s="94">
        <f t="shared" si="140"/>
        <v>441</v>
      </c>
      <c r="H1520" s="495" t="s">
        <v>712</v>
      </c>
      <c r="I1520" s="95" t="s">
        <v>454</v>
      </c>
      <c r="J1520" s="95" t="str">
        <f>VLOOKUP(I1520,[2]Presupuesto!$B$11:$C$566,2,0)</f>
        <v>UTENCILIOS DE COCINA Y COMEDOR</v>
      </c>
      <c r="K1520" s="95" t="s">
        <v>63</v>
      </c>
      <c r="L1520" s="95" t="s">
        <v>729</v>
      </c>
    </row>
    <row r="1521" spans="3:12" s="426" customFormat="1" ht="45" x14ac:dyDescent="0.25">
      <c r="C1521" s="493" t="s">
        <v>1983</v>
      </c>
      <c r="D1521" s="504"/>
      <c r="E1521" s="189">
        <v>4</v>
      </c>
      <c r="F1521" s="97">
        <v>250</v>
      </c>
      <c r="G1521" s="94">
        <f t="shared" si="140"/>
        <v>1000</v>
      </c>
      <c r="H1521" s="495" t="s">
        <v>712</v>
      </c>
      <c r="I1521" s="95" t="s">
        <v>303</v>
      </c>
      <c r="J1521" s="95" t="str">
        <f>VLOOKUP(I1521,[2]Presupuesto!$B$11:$C$566,2,0)</f>
        <v>SERVICIO DE TRANSPORTE EVENTUALES</v>
      </c>
      <c r="K1521" s="95" t="s">
        <v>63</v>
      </c>
      <c r="L1521" s="95" t="s">
        <v>729</v>
      </c>
    </row>
    <row r="1522" spans="3:12" s="426" customFormat="1" ht="45" x14ac:dyDescent="0.25">
      <c r="C1522" s="493" t="s">
        <v>1993</v>
      </c>
      <c r="D1522" s="504"/>
      <c r="E1522" s="189">
        <v>1</v>
      </c>
      <c r="F1522" s="97">
        <v>85</v>
      </c>
      <c r="G1522" s="94">
        <f t="shared" si="140"/>
        <v>85</v>
      </c>
      <c r="H1522" s="495" t="s">
        <v>712</v>
      </c>
      <c r="I1522" s="95" t="s">
        <v>283</v>
      </c>
      <c r="J1522" s="95" t="str">
        <f>VLOOKUP(I1522,[2]Presupuesto!$B$11:$C$566,2,0)</f>
        <v>LIMPIEZA ASEO Y FUMIGACION</v>
      </c>
      <c r="K1522" s="95" t="s">
        <v>63</v>
      </c>
      <c r="L1522" s="95" t="s">
        <v>729</v>
      </c>
    </row>
    <row r="1523" spans="3:12" s="426" customFormat="1" ht="45" x14ac:dyDescent="0.25">
      <c r="C1523" s="493" t="s">
        <v>2009</v>
      </c>
      <c r="D1523" s="504"/>
      <c r="E1523" s="189">
        <v>2</v>
      </c>
      <c r="F1523" s="97">
        <v>300</v>
      </c>
      <c r="G1523" s="94">
        <f t="shared" si="140"/>
        <v>600</v>
      </c>
      <c r="H1523" s="495" t="s">
        <v>712</v>
      </c>
      <c r="I1523" s="95" t="s">
        <v>352</v>
      </c>
      <c r="J1523" s="95" t="str">
        <f>VLOOKUP(I1523,[2]Presupuesto!$B$11:$C$566,2,0)</f>
        <v>SERVICIOS CEREMONIAL Y PROTOCOLO</v>
      </c>
      <c r="K1523" s="95" t="s">
        <v>63</v>
      </c>
      <c r="L1523" s="95" t="s">
        <v>729</v>
      </c>
    </row>
    <row r="1524" spans="3:12" s="426" customFormat="1" ht="30" x14ac:dyDescent="0.25">
      <c r="C1524" s="493" t="s">
        <v>2010</v>
      </c>
      <c r="D1524" s="504"/>
      <c r="E1524" s="189">
        <v>0</v>
      </c>
      <c r="F1524" s="97">
        <v>16000</v>
      </c>
      <c r="G1524" s="94">
        <f t="shared" si="140"/>
        <v>0</v>
      </c>
      <c r="H1524" s="495" t="s">
        <v>703</v>
      </c>
      <c r="I1524" s="95" t="s">
        <v>214</v>
      </c>
      <c r="J1524" s="95" t="str">
        <f>VLOOKUP(I1524,[2]Presupuesto!$B$11:$C$566,2,0)</f>
        <v>SERV. DE PROFESIONALES Y TECNICOS EDUC, SUPERIOR</v>
      </c>
      <c r="K1524" s="95" t="s">
        <v>63</v>
      </c>
      <c r="L1524" s="95" t="s">
        <v>729</v>
      </c>
    </row>
    <row r="1525" spans="3:12" s="426" customFormat="1" x14ac:dyDescent="0.25">
      <c r="C1525" s="493" t="s">
        <v>1985</v>
      </c>
      <c r="D1525" s="504"/>
      <c r="E1525" s="189">
        <v>0</v>
      </c>
      <c r="F1525" s="97">
        <v>2000</v>
      </c>
      <c r="G1525" s="94">
        <f t="shared" si="140"/>
        <v>0</v>
      </c>
      <c r="H1525" s="495" t="s">
        <v>703</v>
      </c>
      <c r="I1525" s="95" t="s">
        <v>337</v>
      </c>
      <c r="J1525" s="95" t="str">
        <f>VLOOKUP(I1525,[2]Presupuesto!$B$11:$C$566,2,0)</f>
        <v>VIATICOS NACIONALES</v>
      </c>
      <c r="K1525" s="95" t="s">
        <v>63</v>
      </c>
      <c r="L1525" s="95" t="s">
        <v>729</v>
      </c>
    </row>
    <row r="1526" spans="3:12" s="426" customFormat="1" x14ac:dyDescent="0.25">
      <c r="C1526" s="493" t="s">
        <v>1957</v>
      </c>
      <c r="D1526" s="504"/>
      <c r="E1526" s="189">
        <v>0</v>
      </c>
      <c r="F1526" s="97">
        <f>135*22.7</f>
        <v>3064.5</v>
      </c>
      <c r="G1526" s="94">
        <f t="shared" si="140"/>
        <v>0</v>
      </c>
      <c r="H1526" s="495" t="s">
        <v>703</v>
      </c>
      <c r="I1526" s="95" t="s">
        <v>322</v>
      </c>
      <c r="J1526" s="95" t="str">
        <f>VLOOKUP(I1526,[2]Presupuesto!$B$11:$C$566,2,0)</f>
        <v>OTROS SERVICIOS COMERCIALES Y FINANCIEROS N.C.</v>
      </c>
      <c r="K1526" s="95" t="s">
        <v>63</v>
      </c>
      <c r="L1526" s="95" t="s">
        <v>729</v>
      </c>
    </row>
    <row r="1527" spans="3:12" s="426" customFormat="1" ht="30" x14ac:dyDescent="0.25">
      <c r="C1527" s="493" t="s">
        <v>1958</v>
      </c>
      <c r="D1527" s="504"/>
      <c r="E1527" s="189">
        <v>0</v>
      </c>
      <c r="F1527" s="97">
        <f>1400*22.7</f>
        <v>31780</v>
      </c>
      <c r="G1527" s="94">
        <f t="shared" si="140"/>
        <v>0</v>
      </c>
      <c r="H1527" s="495" t="s">
        <v>703</v>
      </c>
      <c r="I1527" s="95" t="s">
        <v>298</v>
      </c>
      <c r="J1527" s="95" t="str">
        <f>VLOOKUP(I1527,[2]Presupuesto!$B$11:$C$566,2,0)</f>
        <v>OTROS SERVICIOS TECNICOS Y PROFESIONALES</v>
      </c>
      <c r="K1527" s="95" t="s">
        <v>63</v>
      </c>
      <c r="L1527" s="95" t="s">
        <v>729</v>
      </c>
    </row>
    <row r="1528" spans="3:12" s="426" customFormat="1" ht="45" x14ac:dyDescent="0.25">
      <c r="C1528" s="493" t="s">
        <v>1986</v>
      </c>
      <c r="D1528" s="504"/>
      <c r="E1528" s="189">
        <v>1</v>
      </c>
      <c r="F1528" s="97">
        <v>700</v>
      </c>
      <c r="G1528" s="94">
        <f t="shared" si="140"/>
        <v>700</v>
      </c>
      <c r="H1528" s="495" t="s">
        <v>712</v>
      </c>
      <c r="I1528" s="95" t="s">
        <v>413</v>
      </c>
      <c r="J1528" s="95" t="str">
        <f>VLOOKUP(I1528,[2]Presupuesto!$B$11:$C$566,2,0)</f>
        <v>GASOLINA</v>
      </c>
      <c r="K1528" s="95" t="s">
        <v>63</v>
      </c>
      <c r="L1528" s="95" t="s">
        <v>729</v>
      </c>
    </row>
    <row r="1529" spans="3:12" s="426" customFormat="1" ht="30" x14ac:dyDescent="0.25">
      <c r="C1529" s="493" t="s">
        <v>1959</v>
      </c>
      <c r="D1529" s="504"/>
      <c r="E1529" s="189">
        <v>0</v>
      </c>
      <c r="F1529" s="97">
        <v>30000</v>
      </c>
      <c r="G1529" s="94">
        <f t="shared" si="140"/>
        <v>0</v>
      </c>
      <c r="H1529" s="495" t="s">
        <v>703</v>
      </c>
      <c r="I1529" s="95" t="s">
        <v>332</v>
      </c>
      <c r="J1529" s="95" t="str">
        <f>VLOOKUP(I1529,[2]Presupuesto!$B$11:$C$566,2,0)</f>
        <v>PASAJES AL EXTERIOR</v>
      </c>
      <c r="K1529" s="95" t="s">
        <v>63</v>
      </c>
      <c r="L1529" s="95" t="s">
        <v>729</v>
      </c>
    </row>
    <row r="1530" spans="3:12" s="426" customFormat="1" x14ac:dyDescent="0.25">
      <c r="C1530" s="493" t="s">
        <v>2013</v>
      </c>
      <c r="D1530" s="504"/>
      <c r="E1530" s="189">
        <v>0</v>
      </c>
      <c r="F1530" s="97">
        <v>1750</v>
      </c>
      <c r="G1530" s="94">
        <f t="shared" si="140"/>
        <v>0</v>
      </c>
      <c r="H1530" s="495" t="s">
        <v>703</v>
      </c>
      <c r="I1530" s="95" t="s">
        <v>329</v>
      </c>
      <c r="J1530" s="95" t="str">
        <f>VLOOKUP(I1530,[2]Presupuesto!$B$11:$C$566,2,0)</f>
        <v>PASAJES NACIONALES</v>
      </c>
      <c r="K1530" s="95" t="s">
        <v>63</v>
      </c>
      <c r="L1530" s="95" t="s">
        <v>729</v>
      </c>
    </row>
    <row r="1531" spans="3:12" s="426" customFormat="1" ht="45" x14ac:dyDescent="0.25">
      <c r="C1531" s="493" t="s">
        <v>1987</v>
      </c>
      <c r="D1531" s="504"/>
      <c r="E1531" s="189">
        <v>3.25</v>
      </c>
      <c r="F1531" s="97">
        <v>2000</v>
      </c>
      <c r="G1531" s="94">
        <f t="shared" si="140"/>
        <v>6500</v>
      </c>
      <c r="H1531" s="495" t="s">
        <v>712</v>
      </c>
      <c r="I1531" s="95" t="s">
        <v>337</v>
      </c>
      <c r="J1531" s="95" t="str">
        <f>VLOOKUP(I1531,[2]Presupuesto!$B$11:$C$566,2,0)</f>
        <v>VIATICOS NACIONALES</v>
      </c>
      <c r="K1531" s="95" t="s">
        <v>63</v>
      </c>
      <c r="L1531" s="95" t="s">
        <v>729</v>
      </c>
    </row>
    <row r="1532" spans="3:12" s="426" customFormat="1" ht="30" x14ac:dyDescent="0.25">
      <c r="C1532" s="493" t="s">
        <v>2004</v>
      </c>
      <c r="D1532" s="504"/>
      <c r="E1532" s="189">
        <v>0</v>
      </c>
      <c r="F1532" s="97">
        <v>1750</v>
      </c>
      <c r="G1532" s="94">
        <f t="shared" si="140"/>
        <v>0</v>
      </c>
      <c r="H1532" s="495" t="s">
        <v>703</v>
      </c>
      <c r="I1532" s="95" t="s">
        <v>337</v>
      </c>
      <c r="J1532" s="95" t="str">
        <f>VLOOKUP(I1532,[2]Presupuesto!$B$11:$C$566,2,0)</f>
        <v>VIATICOS NACIONALES</v>
      </c>
      <c r="K1532" s="95" t="s">
        <v>63</v>
      </c>
      <c r="L1532" s="95" t="s">
        <v>729</v>
      </c>
    </row>
    <row r="1533" spans="3:12" s="426" customFormat="1" x14ac:dyDescent="0.25">
      <c r="C1533" s="493" t="s">
        <v>2005</v>
      </c>
      <c r="D1533" s="504"/>
      <c r="E1533" s="189">
        <v>0</v>
      </c>
      <c r="F1533" s="97">
        <v>1200</v>
      </c>
      <c r="G1533" s="94">
        <f t="shared" si="140"/>
        <v>0</v>
      </c>
      <c r="H1533" s="495" t="s">
        <v>703</v>
      </c>
      <c r="I1533" s="95" t="s">
        <v>337</v>
      </c>
      <c r="J1533" s="95" t="str">
        <f>VLOOKUP(I1533,[2]Presupuesto!$B$11:$C$566,2,0)</f>
        <v>VIATICOS NACIONALES</v>
      </c>
      <c r="K1533" s="95" t="s">
        <v>63</v>
      </c>
      <c r="L1533" s="95" t="s">
        <v>729</v>
      </c>
    </row>
    <row r="1534" spans="3:12" s="426" customFormat="1" ht="45" x14ac:dyDescent="0.25">
      <c r="C1534" s="493" t="s">
        <v>1988</v>
      </c>
      <c r="D1534" s="504"/>
      <c r="E1534" s="189">
        <v>3.25</v>
      </c>
      <c r="F1534" s="97">
        <v>2250</v>
      </c>
      <c r="G1534" s="94">
        <f t="shared" si="140"/>
        <v>7312.5</v>
      </c>
      <c r="H1534" s="495" t="s">
        <v>712</v>
      </c>
      <c r="I1534" s="95" t="s">
        <v>337</v>
      </c>
      <c r="J1534" s="95" t="str">
        <f>VLOOKUP(I1534,[2]Presupuesto!$B$11:$C$566,2,0)</f>
        <v>VIATICOS NACIONALES</v>
      </c>
      <c r="K1534" s="95" t="s">
        <v>63</v>
      </c>
      <c r="L1534" s="95" t="s">
        <v>729</v>
      </c>
    </row>
    <row r="1535" spans="3:12" s="426" customFormat="1" ht="45" x14ac:dyDescent="0.25">
      <c r="C1535" s="96" t="s">
        <v>1994</v>
      </c>
      <c r="D1535" s="504"/>
      <c r="E1535" s="189">
        <v>1</v>
      </c>
      <c r="F1535" s="97">
        <v>5000</v>
      </c>
      <c r="G1535" s="94">
        <f t="shared" si="140"/>
        <v>5000</v>
      </c>
      <c r="H1535" s="517" t="s">
        <v>1953</v>
      </c>
      <c r="I1535" s="95" t="s">
        <v>322</v>
      </c>
      <c r="J1535" s="95" t="str">
        <f>VLOOKUP(I1535,[2]Presupuesto!$B$11:$C$566,2,0)</f>
        <v>OTROS SERVICIOS COMERCIALES Y FINANCIEROS N.C.</v>
      </c>
      <c r="K1535" s="95" t="s">
        <v>63</v>
      </c>
      <c r="L1535" s="95" t="s">
        <v>729</v>
      </c>
    </row>
    <row r="1536" spans="3:12" s="426" customFormat="1" x14ac:dyDescent="0.25">
      <c r="C1536" s="96" t="s">
        <v>2014</v>
      </c>
      <c r="D1536" s="504"/>
      <c r="E1536" s="147">
        <v>0</v>
      </c>
      <c r="F1536" s="115">
        <v>10735.2</v>
      </c>
      <c r="G1536" s="94">
        <f t="shared" si="140"/>
        <v>0</v>
      </c>
      <c r="H1536" s="495" t="s">
        <v>703</v>
      </c>
      <c r="I1536" s="300" t="s">
        <v>323</v>
      </c>
      <c r="J1536" s="95" t="str">
        <f>VLOOKUP(I1536,[2]Presupuesto!$B$11:$C$566,2,0)</f>
        <v>OTROS SERVICIOS COMERCIALES Y FINANCIEROS</v>
      </c>
      <c r="K1536" s="95" t="s">
        <v>63</v>
      </c>
      <c r="L1536" s="95" t="s">
        <v>729</v>
      </c>
    </row>
    <row r="1537" spans="3:12" s="426" customFormat="1" x14ac:dyDescent="0.25">
      <c r="C1537" s="96" t="s">
        <v>1894</v>
      </c>
      <c r="D1537" s="504"/>
      <c r="E1537" s="147"/>
      <c r="F1537" s="115">
        <v>4.5</v>
      </c>
      <c r="G1537" s="94">
        <f t="shared" ref="G1537:G1541" si="141">E1537*F1537</f>
        <v>0</v>
      </c>
      <c r="H1537" s="495" t="s">
        <v>703</v>
      </c>
      <c r="I1537" s="95" t="s">
        <v>307</v>
      </c>
      <c r="J1537" s="95" t="str">
        <f>VLOOKUP(I1537,[2]Presupuesto!$B$11:$C$566,2,0)</f>
        <v>SERVICIOS DE IMPRENTA PUBLIC.Y REPRODUCCION</v>
      </c>
      <c r="K1537" s="95" t="s">
        <v>63</v>
      </c>
      <c r="L1537" s="95" t="s">
        <v>724</v>
      </c>
    </row>
    <row r="1538" spans="3:12" s="426" customFormat="1" x14ac:dyDescent="0.25">
      <c r="C1538" s="96" t="s">
        <v>1895</v>
      </c>
      <c r="D1538" s="504"/>
      <c r="E1538" s="189"/>
      <c r="F1538" s="97">
        <v>4.5</v>
      </c>
      <c r="G1538" s="94">
        <f t="shared" si="141"/>
        <v>0</v>
      </c>
      <c r="H1538" s="495" t="s">
        <v>703</v>
      </c>
      <c r="I1538" s="95" t="s">
        <v>384</v>
      </c>
      <c r="J1538" s="95" t="str">
        <f>VLOOKUP(I1538,[2]Presupuesto!$B$11:$C$566,2,0)</f>
        <v>PRODUCTOS PAPEL Y CARTON</v>
      </c>
      <c r="K1538" s="95" t="s">
        <v>63</v>
      </c>
      <c r="L1538" s="95" t="s">
        <v>724</v>
      </c>
    </row>
    <row r="1539" spans="3:12" s="426" customFormat="1" x14ac:dyDescent="0.25">
      <c r="C1539" s="96" t="s">
        <v>1937</v>
      </c>
      <c r="D1539" s="504"/>
      <c r="E1539" s="189"/>
      <c r="F1539" s="97">
        <v>3</v>
      </c>
      <c r="G1539" s="94">
        <f t="shared" si="141"/>
        <v>0</v>
      </c>
      <c r="H1539" s="495" t="s">
        <v>703</v>
      </c>
      <c r="I1539" s="95" t="s">
        <v>451</v>
      </c>
      <c r="J1539" s="95" t="str">
        <f>VLOOKUP(I1539,[2]Presupuesto!$B$11:$C$566,2,0)</f>
        <v>UTILES DE ESCRITORIO, OFICINA Y ENSE¥ANZA</v>
      </c>
      <c r="K1539" s="95" t="s">
        <v>63</v>
      </c>
      <c r="L1539" s="95" t="s">
        <v>724</v>
      </c>
    </row>
    <row r="1540" spans="3:12" s="426" customFormat="1" x14ac:dyDescent="0.25">
      <c r="C1540" s="96" t="s">
        <v>1971</v>
      </c>
      <c r="D1540" s="504"/>
      <c r="E1540" s="189"/>
      <c r="F1540" s="97">
        <v>50</v>
      </c>
      <c r="G1540" s="94">
        <f t="shared" si="141"/>
        <v>0</v>
      </c>
      <c r="H1540" s="495" t="s">
        <v>703</v>
      </c>
      <c r="I1540" s="95" t="s">
        <v>307</v>
      </c>
      <c r="J1540" s="95" t="str">
        <f>VLOOKUP(I1540,[2]Presupuesto!$B$11:$C$566,2,0)</f>
        <v>SERVICIOS DE IMPRENTA PUBLIC.Y REPRODUCCION</v>
      </c>
      <c r="K1540" s="95" t="s">
        <v>63</v>
      </c>
      <c r="L1540" s="95" t="s">
        <v>724</v>
      </c>
    </row>
    <row r="1541" spans="3:12" s="426" customFormat="1" x14ac:dyDescent="0.25">
      <c r="C1541" s="106" t="s">
        <v>1899</v>
      </c>
      <c r="D1541" s="504"/>
      <c r="E1541" s="199"/>
      <c r="F1541" s="116">
        <v>1300</v>
      </c>
      <c r="G1541" s="94">
        <f t="shared" si="141"/>
        <v>0</v>
      </c>
      <c r="H1541" s="495" t="s">
        <v>703</v>
      </c>
      <c r="I1541" s="95" t="s">
        <v>268</v>
      </c>
      <c r="J1541" s="95" t="str">
        <f>VLOOKUP(I1541,[2]Presupuesto!$B$11:$C$566,2,0)</f>
        <v>OTROS ALQUILERES</v>
      </c>
      <c r="K1541" s="95" t="s">
        <v>63</v>
      </c>
      <c r="L1541" s="95" t="s">
        <v>724</v>
      </c>
    </row>
    <row r="1542" spans="3:12" s="426" customFormat="1" ht="15.75" thickBot="1" x14ac:dyDescent="0.3">
      <c r="C1542" s="203" t="s">
        <v>1275</v>
      </c>
      <c r="D1542" s="204">
        <v>0</v>
      </c>
      <c r="E1542" s="308">
        <v>0</v>
      </c>
      <c r="F1542" s="101">
        <f>HLOOKUP(C1542,$AH$2:$BU$3,2,0)</f>
        <v>1150</v>
      </c>
      <c r="G1542" s="102">
        <f>D1542*E1542*F1542</f>
        <v>0</v>
      </c>
      <c r="H1542" s="501"/>
      <c r="I1542" s="309" t="s">
        <v>335</v>
      </c>
      <c r="J1542" s="103" t="str">
        <f>VLOOKUP(I1542,Presupuesto!$B$11:$C$566,2,0)</f>
        <v>VIATICOS (26200-00)</v>
      </c>
      <c r="K1542" s="310" t="str">
        <f t="shared" ref="K1542" si="142">$K$389</f>
        <v>Gestión del Conocimiento</v>
      </c>
      <c r="L1542" s="310" t="s">
        <v>720</v>
      </c>
    </row>
    <row r="1543" spans="3:12" s="426" customFormat="1" x14ac:dyDescent="0.25">
      <c r="H1543" s="497"/>
    </row>
    <row r="1544" spans="3:12" s="426" customFormat="1" ht="15.75" thickBot="1" x14ac:dyDescent="0.3">
      <c r="H1544" s="497"/>
    </row>
    <row r="1545" spans="3:12" s="426" customFormat="1" ht="15.75" thickBot="1" x14ac:dyDescent="0.3">
      <c r="C1545" s="29" t="s">
        <v>1308</v>
      </c>
      <c r="D1545" s="30">
        <f>SUM(G1552:G1583)</f>
        <v>30633.95</v>
      </c>
      <c r="E1545" s="91"/>
      <c r="F1545" s="91"/>
      <c r="G1545" s="91"/>
      <c r="H1545" s="499"/>
      <c r="I1545" s="75"/>
      <c r="J1545" s="75"/>
      <c r="K1545" s="109"/>
    </row>
    <row r="1546" spans="3:12" s="426" customFormat="1" x14ac:dyDescent="0.25">
      <c r="C1546" s="69"/>
      <c r="D1546" s="31"/>
      <c r="E1546" s="91"/>
      <c r="F1546" s="91"/>
      <c r="G1546" s="91"/>
      <c r="H1546" s="499"/>
      <c r="I1546" s="75"/>
      <c r="J1546" s="75"/>
      <c r="K1546" s="109"/>
    </row>
    <row r="1547" spans="3:12" s="426" customFormat="1" x14ac:dyDescent="0.25">
      <c r="C1547" s="69"/>
      <c r="D1547" s="31"/>
      <c r="E1547" s="91"/>
      <c r="F1547" s="91"/>
      <c r="G1547" s="91"/>
      <c r="H1547" s="499"/>
      <c r="I1547" s="75"/>
      <c r="J1547" s="75"/>
      <c r="K1547" s="109"/>
    </row>
    <row r="1548" spans="3:12" s="426" customFormat="1" ht="15.75" x14ac:dyDescent="0.25">
      <c r="C1548" s="190" t="s">
        <v>1309</v>
      </c>
      <c r="D1548" s="341" t="s">
        <v>1917</v>
      </c>
      <c r="E1548" s="91"/>
      <c r="F1548" s="91"/>
      <c r="G1548" s="91"/>
      <c r="H1548" s="499"/>
      <c r="I1548" s="75"/>
      <c r="J1548" s="75"/>
      <c r="K1548" s="109"/>
    </row>
    <row r="1549" spans="3:12" s="426" customFormat="1" ht="18.75" x14ac:dyDescent="0.25">
      <c r="C1549" s="197" t="str">
        <f>IFERROR(VLOOKUP(D1548,'1. Desarrollo e Innov. Curricu.'!$F:$G,2,FALSE),IFERROR(VLOOKUP(D1548,'2. Investigación Científica'!$F:$G,2,FALSE),IFERROR(VLOOKUP(D1548,'3. Vinculación Univ. Sociedad'!$F:$G,2,FALSE),IFERROR(VLOOKUP(D1548,'4. Docencia y Profesorado Univ.'!$F:$G,2,FALSE),IFERROR(VLOOKUP(D1548,'5. Estudiantes y Graduados'!$F:$G,2,FALSE),IFERROR(VLOOKUP(D1548,'11. Gestion Administrativa'!$F:$G,2,FALSE),IFERROR(VLOOKUP(D1548,'13. Gestión Académica'!$F:$G,2,FALSE),IFERROR(VLOOKUP(D1548,'9. Asegura. de la Calid. y M'!$F:$G,2,FALSE),IFERROR(VLOOKUP(D1548,'6. Gestión del Conocimiento'!$F:$G,2,FALSE),IFERROR(VLOOKUP(D1548,'15. Gobernabilidad y Proceso...'!$F:$G,2,FALSE),IFERROR(VLOOKUP(D1548,'12. Gestión del Talento Humano'!$F:$G,2,FALSE),IFERROR(VLOOKUP(D1548,'14. Internacional... de la E.S.'!$F:$G,2,FALSE),IFERROR(VLOOKUP(D1548,'10. Posgrado'!$F:$G,2,FALSE),IFERROR(VLOOKUP(D1548,'17. Gestión TIC'!$F:$G,2,FALSE),IFERROR(VLOOKUP(D1548,'16. Desa. del Sistema Educ.Sup.'!$F:$G,2,FALSE),IFERROR(VLOOKUP(D1548,'8. Cultura de Inno. Insti...'!$F:$G,2,FALSE),VLOOKUP(D1548,'7. Lo Esencial de la Reforma U.'!$F:$G,2,0)))))))))))))))))</f>
        <v>Desarrollar curso de alto nivel VIII</v>
      </c>
      <c r="D1549" s="31"/>
      <c r="E1549" s="91"/>
      <c r="F1549" s="91"/>
      <c r="G1549" s="91"/>
      <c r="H1549" s="499"/>
      <c r="I1549" s="75"/>
      <c r="J1549" s="75"/>
      <c r="K1549" s="109"/>
    </row>
    <row r="1550" spans="3:12" s="426" customFormat="1" ht="15.75" thickBot="1" x14ac:dyDescent="0.3">
      <c r="C1550" s="69"/>
      <c r="D1550" s="31"/>
      <c r="E1550" s="91"/>
      <c r="F1550" s="91"/>
      <c r="G1550" s="91"/>
      <c r="H1550" s="499"/>
      <c r="I1550" s="75"/>
      <c r="J1550" s="75"/>
      <c r="K1550" s="109"/>
    </row>
    <row r="1551" spans="3:12" s="426" customFormat="1" ht="30.75" thickBot="1" x14ac:dyDescent="0.3">
      <c r="C1551" s="122" t="s">
        <v>1310</v>
      </c>
      <c r="D1551" s="125" t="s">
        <v>1311</v>
      </c>
      <c r="E1551" s="124" t="s">
        <v>99</v>
      </c>
      <c r="F1551" s="124" t="s">
        <v>1312</v>
      </c>
      <c r="G1551" s="123" t="s">
        <v>1313</v>
      </c>
      <c r="H1551" s="129" t="s">
        <v>1314</v>
      </c>
      <c r="I1551" s="124" t="s">
        <v>1315</v>
      </c>
      <c r="J1551" s="124" t="s">
        <v>711</v>
      </c>
      <c r="K1551" s="124" t="s">
        <v>1316</v>
      </c>
      <c r="L1551" s="124" t="s">
        <v>1317</v>
      </c>
    </row>
    <row r="1552" spans="3:12" s="426" customFormat="1" ht="45" x14ac:dyDescent="0.25">
      <c r="C1552" s="492" t="s">
        <v>2011</v>
      </c>
      <c r="D1552" s="503"/>
      <c r="E1552" s="305">
        <f>30*3</f>
        <v>90</v>
      </c>
      <c r="F1552" s="112">
        <v>180</v>
      </c>
      <c r="G1552" s="306">
        <f t="shared" ref="G1552:G1580" si="143">E1552*F1552</f>
        <v>16200</v>
      </c>
      <c r="H1552" s="516" t="s">
        <v>1953</v>
      </c>
      <c r="I1552" s="113" t="s">
        <v>361</v>
      </c>
      <c r="J1552" s="113" t="str">
        <f>VLOOKUP(I1552,[2]Presupuesto!$B$11:$C$566,2,0)</f>
        <v>ALIMENTOS B EBIDAS PARA PERSONAS</v>
      </c>
      <c r="K1552" s="307" t="s">
        <v>63</v>
      </c>
      <c r="L1552" s="113" t="s">
        <v>729</v>
      </c>
    </row>
    <row r="1553" spans="3:12" s="426" customFormat="1" ht="30" x14ac:dyDescent="0.25">
      <c r="C1553" s="493" t="s">
        <v>1899</v>
      </c>
      <c r="D1553" s="504"/>
      <c r="E1553" s="189">
        <v>0</v>
      </c>
      <c r="F1553" s="97">
        <v>1700</v>
      </c>
      <c r="G1553" s="94">
        <f t="shared" si="143"/>
        <v>0</v>
      </c>
      <c r="H1553" s="495" t="s">
        <v>703</v>
      </c>
      <c r="I1553" s="95" t="s">
        <v>268</v>
      </c>
      <c r="J1553" s="95" t="str">
        <f>VLOOKUP(I1553,[2]Presupuesto!$B$11:$C$566,2,0)</f>
        <v>OTROS ALQUILERES</v>
      </c>
      <c r="K1553" s="95" t="s">
        <v>63</v>
      </c>
      <c r="L1553" s="95" t="s">
        <v>729</v>
      </c>
    </row>
    <row r="1554" spans="3:12" s="426" customFormat="1" ht="45" x14ac:dyDescent="0.25">
      <c r="C1554" s="493" t="s">
        <v>1989</v>
      </c>
      <c r="D1554" s="504"/>
      <c r="E1554" s="189">
        <v>45</v>
      </c>
      <c r="F1554" s="97">
        <v>70</v>
      </c>
      <c r="G1554" s="94">
        <f t="shared" si="143"/>
        <v>3150</v>
      </c>
      <c r="H1554" s="495" t="s">
        <v>712</v>
      </c>
      <c r="I1554" s="95" t="s">
        <v>361</v>
      </c>
      <c r="J1554" s="95" t="str">
        <f>VLOOKUP(I1554,[2]Presupuesto!$B$11:$C$566,2,0)</f>
        <v>ALIMENTOS B EBIDAS PARA PERSONAS</v>
      </c>
      <c r="K1554" s="95" t="s">
        <v>63</v>
      </c>
      <c r="L1554" s="95" t="s">
        <v>729</v>
      </c>
    </row>
    <row r="1555" spans="3:12" s="426" customFormat="1" ht="45" x14ac:dyDescent="0.25">
      <c r="C1555" s="493" t="s">
        <v>2012</v>
      </c>
      <c r="D1555" s="504"/>
      <c r="E1555" s="189">
        <v>0</v>
      </c>
      <c r="F1555" s="97">
        <v>1200</v>
      </c>
      <c r="G1555" s="94">
        <f t="shared" si="143"/>
        <v>0</v>
      </c>
      <c r="H1555" s="495" t="s">
        <v>712</v>
      </c>
      <c r="I1555" s="95" t="s">
        <v>268</v>
      </c>
      <c r="J1555" s="95" t="str">
        <f>VLOOKUP(I1555,[2]Presupuesto!$B$11:$C$566,2,0)</f>
        <v>OTROS ALQUILERES</v>
      </c>
      <c r="K1555" s="95" t="s">
        <v>63</v>
      </c>
      <c r="L1555" s="95" t="s">
        <v>729</v>
      </c>
    </row>
    <row r="1556" spans="3:12" s="426" customFormat="1" ht="45" x14ac:dyDescent="0.25">
      <c r="C1556" s="493" t="s">
        <v>1976</v>
      </c>
      <c r="D1556" s="504"/>
      <c r="E1556" s="189">
        <v>45</v>
      </c>
      <c r="F1556" s="97">
        <v>3</v>
      </c>
      <c r="G1556" s="94">
        <f t="shared" si="143"/>
        <v>135</v>
      </c>
      <c r="H1556" s="495" t="s">
        <v>712</v>
      </c>
      <c r="I1556" s="95" t="s">
        <v>380</v>
      </c>
      <c r="J1556" s="95" t="str">
        <f>VLOOKUP(I1556,[2]Presupuesto!$B$11:$C$566,2,0)</f>
        <v>PAPEL DE ESCRITORIO</v>
      </c>
      <c r="K1556" s="95" t="s">
        <v>63</v>
      </c>
      <c r="L1556" s="95" t="s">
        <v>729</v>
      </c>
    </row>
    <row r="1557" spans="3:12" s="426" customFormat="1" ht="45" x14ac:dyDescent="0.25">
      <c r="C1557" s="493" t="s">
        <v>1991</v>
      </c>
      <c r="D1557" s="504"/>
      <c r="E1557" s="189">
        <v>1</v>
      </c>
      <c r="F1557" s="97">
        <f>(15*6*3)+(3*12)+(15*3*3)</f>
        <v>441</v>
      </c>
      <c r="G1557" s="94">
        <f t="shared" si="143"/>
        <v>441</v>
      </c>
      <c r="H1557" s="495" t="s">
        <v>712</v>
      </c>
      <c r="I1557" s="95" t="s">
        <v>384</v>
      </c>
      <c r="J1557" s="95" t="str">
        <f>VLOOKUP(I1557,[2]Presupuesto!$B$11:$C$566,2,0)</f>
        <v>PRODUCTOS PAPEL Y CARTON</v>
      </c>
      <c r="K1557" s="95" t="s">
        <v>63</v>
      </c>
      <c r="L1557" s="95" t="s">
        <v>729</v>
      </c>
    </row>
    <row r="1558" spans="3:12" s="426" customFormat="1" ht="45" x14ac:dyDescent="0.25">
      <c r="C1558" s="493" t="s">
        <v>1978</v>
      </c>
      <c r="D1558" s="504"/>
      <c r="E1558" s="189">
        <v>1</v>
      </c>
      <c r="F1558" s="97">
        <f>(45*3)+(6*12)</f>
        <v>207</v>
      </c>
      <c r="G1558" s="94">
        <f t="shared" si="143"/>
        <v>207</v>
      </c>
      <c r="H1558" s="495" t="s">
        <v>712</v>
      </c>
      <c r="I1558" s="95" t="s">
        <v>451</v>
      </c>
      <c r="J1558" s="95" t="str">
        <f>VLOOKUP(I1558,[2]Presupuesto!$B$11:$C$566,2,0)</f>
        <v>UTILES DE ESCRITORIO, OFICINA Y ENSE¥ANZA</v>
      </c>
      <c r="K1558" s="95" t="s">
        <v>63</v>
      </c>
      <c r="L1558" s="95" t="s">
        <v>729</v>
      </c>
    </row>
    <row r="1559" spans="3:12" s="426" customFormat="1" ht="45" x14ac:dyDescent="0.25">
      <c r="C1559" s="493" t="s">
        <v>2008</v>
      </c>
      <c r="D1559" s="504"/>
      <c r="E1559" s="189">
        <v>0</v>
      </c>
      <c r="F1559" s="97">
        <v>6</v>
      </c>
      <c r="G1559" s="94">
        <f t="shared" si="143"/>
        <v>0</v>
      </c>
      <c r="H1559" s="495" t="s">
        <v>712</v>
      </c>
      <c r="I1559" s="95" t="s">
        <v>458</v>
      </c>
      <c r="J1559" s="95" t="str">
        <f>VLOOKUP(I1559,[2]Presupuesto!$B$11:$C$566,2,0)</f>
        <v>OTROS RESPUESTOS Y ACCESORIOS MENORES</v>
      </c>
      <c r="K1559" s="95" t="s">
        <v>63</v>
      </c>
      <c r="L1559" s="95" t="s">
        <v>729</v>
      </c>
    </row>
    <row r="1560" spans="3:12" s="426" customFormat="1" ht="45" x14ac:dyDescent="0.25">
      <c r="C1560" s="493" t="s">
        <v>1979</v>
      </c>
      <c r="D1560" s="504"/>
      <c r="E1560" s="189">
        <v>45</v>
      </c>
      <c r="F1560" s="97">
        <f>35+2.11+12</f>
        <v>49.11</v>
      </c>
      <c r="G1560" s="94">
        <f t="shared" si="143"/>
        <v>2209.9499999999998</v>
      </c>
      <c r="H1560" s="495" t="s">
        <v>712</v>
      </c>
      <c r="I1560" s="95" t="s">
        <v>382</v>
      </c>
      <c r="J1560" s="95" t="str">
        <f>VLOOKUP(I1560,[2]Presupuesto!$B$11:$C$566,2,0)</f>
        <v>PRODUCTOS DE ARTES GRAFICAS</v>
      </c>
      <c r="K1560" s="95" t="s">
        <v>63</v>
      </c>
      <c r="L1560" s="95" t="s">
        <v>729</v>
      </c>
    </row>
    <row r="1561" spans="3:12" s="426" customFormat="1" ht="45" x14ac:dyDescent="0.25">
      <c r="C1561" s="493" t="s">
        <v>1980</v>
      </c>
      <c r="D1561" s="504"/>
      <c r="E1561" s="189">
        <v>45</v>
      </c>
      <c r="F1561" s="97">
        <v>25</v>
      </c>
      <c r="G1561" s="94">
        <f t="shared" si="143"/>
        <v>1125</v>
      </c>
      <c r="H1561" s="495" t="s">
        <v>712</v>
      </c>
      <c r="I1561" s="95" t="s">
        <v>307</v>
      </c>
      <c r="J1561" s="95" t="str">
        <f>VLOOKUP(I1561,[2]Presupuesto!$B$11:$C$566,2,0)</f>
        <v>SERVICIOS DE IMPRENTA PUBLIC.Y REPRODUCCION</v>
      </c>
      <c r="K1561" s="95" t="s">
        <v>63</v>
      </c>
      <c r="L1561" s="95" t="s">
        <v>729</v>
      </c>
    </row>
    <row r="1562" spans="3:12" s="426" customFormat="1" ht="45" x14ac:dyDescent="0.25">
      <c r="C1562" s="493" t="s">
        <v>1981</v>
      </c>
      <c r="D1562" s="504"/>
      <c r="E1562" s="189">
        <v>1</v>
      </c>
      <c r="F1562" s="97">
        <v>40</v>
      </c>
      <c r="G1562" s="94">
        <f t="shared" si="143"/>
        <v>40</v>
      </c>
      <c r="H1562" s="495" t="s">
        <v>712</v>
      </c>
      <c r="I1562" s="95" t="s">
        <v>420</v>
      </c>
      <c r="J1562" s="95" t="str">
        <f>VLOOKUP(I1562,[2]Presupuesto!$B$11:$C$566,2,0)</f>
        <v>PRODUCTOS DE MATERIAL PLASTICO.</v>
      </c>
      <c r="K1562" s="95" t="s">
        <v>63</v>
      </c>
      <c r="L1562" s="95" t="s">
        <v>729</v>
      </c>
    </row>
    <row r="1563" spans="3:12" s="426" customFormat="1" ht="45" x14ac:dyDescent="0.25">
      <c r="C1563" s="493" t="s">
        <v>1982</v>
      </c>
      <c r="D1563" s="504"/>
      <c r="E1563" s="189">
        <v>3</v>
      </c>
      <c r="F1563" s="97">
        <f>(6*12)+(3*21)+12</f>
        <v>147</v>
      </c>
      <c r="G1563" s="94">
        <f t="shared" si="143"/>
        <v>441</v>
      </c>
      <c r="H1563" s="495" t="s">
        <v>712</v>
      </c>
      <c r="I1563" s="95" t="s">
        <v>454</v>
      </c>
      <c r="J1563" s="95" t="str">
        <f>VLOOKUP(I1563,[2]Presupuesto!$B$11:$C$566,2,0)</f>
        <v>UTENCILIOS DE COCINA Y COMEDOR</v>
      </c>
      <c r="K1563" s="95" t="s">
        <v>63</v>
      </c>
      <c r="L1563" s="95" t="s">
        <v>729</v>
      </c>
    </row>
    <row r="1564" spans="3:12" s="426" customFormat="1" ht="45" x14ac:dyDescent="0.25">
      <c r="C1564" s="493" t="s">
        <v>1983</v>
      </c>
      <c r="D1564" s="504"/>
      <c r="E1564" s="189">
        <v>4</v>
      </c>
      <c r="F1564" s="97">
        <v>250</v>
      </c>
      <c r="G1564" s="94">
        <f t="shared" si="143"/>
        <v>1000</v>
      </c>
      <c r="H1564" s="495" t="s">
        <v>712</v>
      </c>
      <c r="I1564" s="95" t="s">
        <v>303</v>
      </c>
      <c r="J1564" s="95" t="str">
        <f>VLOOKUP(I1564,[2]Presupuesto!$B$11:$C$566,2,0)</f>
        <v>SERVICIO DE TRANSPORTE EVENTUALES</v>
      </c>
      <c r="K1564" s="95" t="s">
        <v>63</v>
      </c>
      <c r="L1564" s="95" t="s">
        <v>729</v>
      </c>
    </row>
    <row r="1565" spans="3:12" s="426" customFormat="1" ht="45" x14ac:dyDescent="0.25">
      <c r="C1565" s="493" t="s">
        <v>1993</v>
      </c>
      <c r="D1565" s="504"/>
      <c r="E1565" s="189">
        <v>1</v>
      </c>
      <c r="F1565" s="97">
        <v>85</v>
      </c>
      <c r="G1565" s="94">
        <f t="shared" si="143"/>
        <v>85</v>
      </c>
      <c r="H1565" s="495" t="s">
        <v>712</v>
      </c>
      <c r="I1565" s="95" t="s">
        <v>283</v>
      </c>
      <c r="J1565" s="95" t="str">
        <f>VLOOKUP(I1565,[2]Presupuesto!$B$11:$C$566,2,0)</f>
        <v>LIMPIEZA ASEO Y FUMIGACION</v>
      </c>
      <c r="K1565" s="95" t="s">
        <v>63</v>
      </c>
      <c r="L1565" s="95" t="s">
        <v>729</v>
      </c>
    </row>
    <row r="1566" spans="3:12" s="426" customFormat="1" ht="45" x14ac:dyDescent="0.25">
      <c r="C1566" s="493" t="s">
        <v>2009</v>
      </c>
      <c r="D1566" s="504"/>
      <c r="E1566" s="189">
        <v>2</v>
      </c>
      <c r="F1566" s="97">
        <v>300</v>
      </c>
      <c r="G1566" s="94">
        <f t="shared" si="143"/>
        <v>600</v>
      </c>
      <c r="H1566" s="495" t="s">
        <v>712</v>
      </c>
      <c r="I1566" s="95" t="s">
        <v>352</v>
      </c>
      <c r="J1566" s="95" t="str">
        <f>VLOOKUP(I1566,[2]Presupuesto!$B$11:$C$566,2,0)</f>
        <v>SERVICIOS CEREMONIAL Y PROTOCOLO</v>
      </c>
      <c r="K1566" s="95" t="s">
        <v>63</v>
      </c>
      <c r="L1566" s="95" t="s">
        <v>729</v>
      </c>
    </row>
    <row r="1567" spans="3:12" s="426" customFormat="1" ht="30" x14ac:dyDescent="0.25">
      <c r="C1567" s="493" t="s">
        <v>2010</v>
      </c>
      <c r="D1567" s="504"/>
      <c r="E1567" s="189">
        <v>0</v>
      </c>
      <c r="F1567" s="97">
        <v>16000</v>
      </c>
      <c r="G1567" s="94">
        <f t="shared" si="143"/>
        <v>0</v>
      </c>
      <c r="H1567" s="495" t="s">
        <v>703</v>
      </c>
      <c r="I1567" s="95" t="s">
        <v>214</v>
      </c>
      <c r="J1567" s="95" t="str">
        <f>VLOOKUP(I1567,[2]Presupuesto!$B$11:$C$566,2,0)</f>
        <v>SERV. DE PROFESIONALES Y TECNICOS EDUC, SUPERIOR</v>
      </c>
      <c r="K1567" s="95" t="s">
        <v>63</v>
      </c>
      <c r="L1567" s="95" t="s">
        <v>729</v>
      </c>
    </row>
    <row r="1568" spans="3:12" s="426" customFormat="1" x14ac:dyDescent="0.25">
      <c r="C1568" s="493" t="s">
        <v>1985</v>
      </c>
      <c r="D1568" s="504"/>
      <c r="E1568" s="189">
        <v>0</v>
      </c>
      <c r="F1568" s="97">
        <v>2000</v>
      </c>
      <c r="G1568" s="94">
        <f t="shared" si="143"/>
        <v>0</v>
      </c>
      <c r="H1568" s="495" t="s">
        <v>703</v>
      </c>
      <c r="I1568" s="95" t="s">
        <v>337</v>
      </c>
      <c r="J1568" s="95" t="str">
        <f>VLOOKUP(I1568,[2]Presupuesto!$B$11:$C$566,2,0)</f>
        <v>VIATICOS NACIONALES</v>
      </c>
      <c r="K1568" s="95" t="s">
        <v>63</v>
      </c>
      <c r="L1568" s="95" t="s">
        <v>729</v>
      </c>
    </row>
    <row r="1569" spans="3:12" s="426" customFormat="1" x14ac:dyDescent="0.25">
      <c r="C1569" s="493" t="s">
        <v>1957</v>
      </c>
      <c r="D1569" s="504"/>
      <c r="E1569" s="189">
        <v>0</v>
      </c>
      <c r="F1569" s="97">
        <f>135*22.7</f>
        <v>3064.5</v>
      </c>
      <c r="G1569" s="94">
        <f t="shared" si="143"/>
        <v>0</v>
      </c>
      <c r="H1569" s="495" t="s">
        <v>703</v>
      </c>
      <c r="I1569" s="95" t="s">
        <v>322</v>
      </c>
      <c r="J1569" s="95" t="str">
        <f>VLOOKUP(I1569,[2]Presupuesto!$B$11:$C$566,2,0)</f>
        <v>OTROS SERVICIOS COMERCIALES Y FINANCIEROS N.C.</v>
      </c>
      <c r="K1569" s="95" t="s">
        <v>63</v>
      </c>
      <c r="L1569" s="95" t="s">
        <v>729</v>
      </c>
    </row>
    <row r="1570" spans="3:12" s="426" customFormat="1" ht="30" x14ac:dyDescent="0.25">
      <c r="C1570" s="493" t="s">
        <v>1958</v>
      </c>
      <c r="D1570" s="504"/>
      <c r="E1570" s="189">
        <v>0</v>
      </c>
      <c r="F1570" s="97">
        <f>1400*22.7</f>
        <v>31780</v>
      </c>
      <c r="G1570" s="94">
        <f t="shared" si="143"/>
        <v>0</v>
      </c>
      <c r="H1570" s="495" t="s">
        <v>703</v>
      </c>
      <c r="I1570" s="95" t="s">
        <v>298</v>
      </c>
      <c r="J1570" s="95" t="str">
        <f>VLOOKUP(I1570,[2]Presupuesto!$B$11:$C$566,2,0)</f>
        <v>OTROS SERVICIOS TECNICOS Y PROFESIONALES</v>
      </c>
      <c r="K1570" s="95" t="s">
        <v>63</v>
      </c>
      <c r="L1570" s="95" t="s">
        <v>729</v>
      </c>
    </row>
    <row r="1571" spans="3:12" s="426" customFormat="1" ht="45" x14ac:dyDescent="0.25">
      <c r="C1571" s="493" t="s">
        <v>1986</v>
      </c>
      <c r="D1571" s="504"/>
      <c r="E1571" s="189">
        <v>0</v>
      </c>
      <c r="F1571" s="97">
        <v>700</v>
      </c>
      <c r="G1571" s="94">
        <f t="shared" si="143"/>
        <v>0</v>
      </c>
      <c r="H1571" s="495" t="s">
        <v>703</v>
      </c>
      <c r="I1571" s="95" t="s">
        <v>413</v>
      </c>
      <c r="J1571" s="95" t="str">
        <f>VLOOKUP(I1571,[2]Presupuesto!$B$11:$C$566,2,0)</f>
        <v>GASOLINA</v>
      </c>
      <c r="K1571" s="95" t="s">
        <v>63</v>
      </c>
      <c r="L1571" s="95" t="s">
        <v>729</v>
      </c>
    </row>
    <row r="1572" spans="3:12" s="426" customFormat="1" ht="30" x14ac:dyDescent="0.25">
      <c r="C1572" s="493" t="s">
        <v>1959</v>
      </c>
      <c r="D1572" s="504"/>
      <c r="E1572" s="189">
        <v>0</v>
      </c>
      <c r="F1572" s="97">
        <v>30000</v>
      </c>
      <c r="G1572" s="94">
        <f t="shared" si="143"/>
        <v>0</v>
      </c>
      <c r="H1572" s="495" t="s">
        <v>703</v>
      </c>
      <c r="I1572" s="95" t="s">
        <v>332</v>
      </c>
      <c r="J1572" s="95" t="str">
        <f>VLOOKUP(I1572,[2]Presupuesto!$B$11:$C$566,2,0)</f>
        <v>PASAJES AL EXTERIOR</v>
      </c>
      <c r="K1572" s="95" t="s">
        <v>63</v>
      </c>
      <c r="L1572" s="95" t="s">
        <v>729</v>
      </c>
    </row>
    <row r="1573" spans="3:12" s="426" customFormat="1" x14ac:dyDescent="0.25">
      <c r="C1573" s="493" t="s">
        <v>2013</v>
      </c>
      <c r="D1573" s="504"/>
      <c r="E1573" s="189">
        <v>0</v>
      </c>
      <c r="F1573" s="97">
        <v>1750</v>
      </c>
      <c r="G1573" s="94">
        <f t="shared" si="143"/>
        <v>0</v>
      </c>
      <c r="H1573" s="495" t="s">
        <v>703</v>
      </c>
      <c r="I1573" s="95" t="s">
        <v>329</v>
      </c>
      <c r="J1573" s="95" t="str">
        <f>VLOOKUP(I1573,[2]Presupuesto!$B$11:$C$566,2,0)</f>
        <v>PASAJES NACIONALES</v>
      </c>
      <c r="K1573" s="95" t="s">
        <v>63</v>
      </c>
      <c r="L1573" s="95" t="s">
        <v>729</v>
      </c>
    </row>
    <row r="1574" spans="3:12" s="426" customFormat="1" ht="30" x14ac:dyDescent="0.25">
      <c r="C1574" s="493" t="s">
        <v>1987</v>
      </c>
      <c r="D1574" s="504"/>
      <c r="E1574" s="189">
        <v>0</v>
      </c>
      <c r="F1574" s="97">
        <v>2000</v>
      </c>
      <c r="G1574" s="94">
        <f t="shared" si="143"/>
        <v>0</v>
      </c>
      <c r="H1574" s="495" t="s">
        <v>703</v>
      </c>
      <c r="I1574" s="95" t="s">
        <v>338</v>
      </c>
      <c r="J1574" s="95" t="str">
        <f>VLOOKUP(I1574,[2]Presupuesto!$B$11:$C$566,2,0)</f>
        <v>VIATICOS NACIONALES</v>
      </c>
      <c r="K1574" s="95" t="s">
        <v>63</v>
      </c>
      <c r="L1574" s="95" t="s">
        <v>729</v>
      </c>
    </row>
    <row r="1575" spans="3:12" s="426" customFormat="1" ht="30" x14ac:dyDescent="0.25">
      <c r="C1575" s="493" t="s">
        <v>2004</v>
      </c>
      <c r="D1575" s="504"/>
      <c r="E1575" s="189">
        <v>0</v>
      </c>
      <c r="F1575" s="97">
        <v>1750</v>
      </c>
      <c r="G1575" s="94">
        <f t="shared" si="143"/>
        <v>0</v>
      </c>
      <c r="H1575" s="495" t="s">
        <v>703</v>
      </c>
      <c r="I1575" s="95" t="s">
        <v>337</v>
      </c>
      <c r="J1575" s="95" t="str">
        <f>VLOOKUP(I1575,[2]Presupuesto!$B$11:$C$566,2,0)</f>
        <v>VIATICOS NACIONALES</v>
      </c>
      <c r="K1575" s="95" t="s">
        <v>63</v>
      </c>
      <c r="L1575" s="95" t="s">
        <v>729</v>
      </c>
    </row>
    <row r="1576" spans="3:12" s="426" customFormat="1" x14ac:dyDescent="0.25">
      <c r="C1576" s="96" t="s">
        <v>2005</v>
      </c>
      <c r="D1576" s="504"/>
      <c r="E1576" s="189">
        <v>0</v>
      </c>
      <c r="F1576" s="97">
        <v>1200</v>
      </c>
      <c r="G1576" s="94">
        <f t="shared" si="143"/>
        <v>0</v>
      </c>
      <c r="H1576" s="495" t="s">
        <v>703</v>
      </c>
      <c r="I1576" s="95" t="s">
        <v>337</v>
      </c>
      <c r="J1576" s="95" t="str">
        <f>VLOOKUP(I1576,[2]Presupuesto!$B$11:$C$566,2,0)</f>
        <v>VIATICOS NACIONALES</v>
      </c>
      <c r="K1576" s="95" t="s">
        <v>63</v>
      </c>
      <c r="L1576" s="95" t="s">
        <v>729</v>
      </c>
    </row>
    <row r="1577" spans="3:12" s="426" customFormat="1" x14ac:dyDescent="0.25">
      <c r="C1577" s="96" t="s">
        <v>1988</v>
      </c>
      <c r="D1577" s="504"/>
      <c r="E1577" s="147">
        <v>0</v>
      </c>
      <c r="F1577" s="115">
        <v>2250</v>
      </c>
      <c r="G1577" s="94">
        <f t="shared" si="143"/>
        <v>0</v>
      </c>
      <c r="H1577" s="495" t="s">
        <v>703</v>
      </c>
      <c r="I1577" s="300" t="s">
        <v>337</v>
      </c>
      <c r="J1577" s="95" t="str">
        <f>VLOOKUP(I1577,[2]Presupuesto!$B$11:$C$566,2,0)</f>
        <v>VIATICOS NACIONALES</v>
      </c>
      <c r="K1577" s="95" t="s">
        <v>63</v>
      </c>
      <c r="L1577" s="95" t="s">
        <v>729</v>
      </c>
    </row>
    <row r="1578" spans="3:12" s="426" customFormat="1" ht="45" x14ac:dyDescent="0.25">
      <c r="C1578" s="96" t="s">
        <v>1994</v>
      </c>
      <c r="D1578" s="504"/>
      <c r="E1578" s="147">
        <v>1</v>
      </c>
      <c r="F1578" s="115">
        <v>5000</v>
      </c>
      <c r="G1578" s="94">
        <f t="shared" si="143"/>
        <v>5000</v>
      </c>
      <c r="H1578" s="517" t="s">
        <v>1953</v>
      </c>
      <c r="I1578" s="95" t="s">
        <v>323</v>
      </c>
      <c r="J1578" s="95" t="str">
        <f>VLOOKUP(I1578,[2]Presupuesto!$B$11:$C$566,2,0)</f>
        <v>OTROS SERVICIOS COMERCIALES Y FINANCIEROS</v>
      </c>
      <c r="K1578" s="95" t="s">
        <v>63</v>
      </c>
      <c r="L1578" s="95" t="s">
        <v>725</v>
      </c>
    </row>
    <row r="1579" spans="3:12" s="426" customFormat="1" x14ac:dyDescent="0.25">
      <c r="C1579" s="96" t="s">
        <v>2014</v>
      </c>
      <c r="D1579" s="504"/>
      <c r="E1579" s="189">
        <v>0</v>
      </c>
      <c r="F1579" s="97">
        <v>10735.2</v>
      </c>
      <c r="G1579" s="94">
        <f t="shared" si="143"/>
        <v>0</v>
      </c>
      <c r="H1579" s="495" t="s">
        <v>703</v>
      </c>
      <c r="I1579" s="95" t="s">
        <v>322</v>
      </c>
      <c r="J1579" s="95" t="str">
        <f>VLOOKUP(I1579,[2]Presupuesto!$B$11:$C$566,2,0)</f>
        <v>OTROS SERVICIOS COMERCIALES Y FINANCIEROS N.C.</v>
      </c>
      <c r="K1579" s="95" t="s">
        <v>63</v>
      </c>
      <c r="L1579" s="95" t="s">
        <v>725</v>
      </c>
    </row>
    <row r="1580" spans="3:12" s="426" customFormat="1" x14ac:dyDescent="0.25">
      <c r="C1580" s="96" t="s">
        <v>1283</v>
      </c>
      <c r="D1580" s="504"/>
      <c r="E1580" s="189">
        <v>0</v>
      </c>
      <c r="F1580" s="97">
        <v>25</v>
      </c>
      <c r="G1580" s="94">
        <f t="shared" si="143"/>
        <v>0</v>
      </c>
      <c r="H1580" s="495"/>
      <c r="I1580" s="95" t="s">
        <v>451</v>
      </c>
      <c r="J1580" s="95" t="str">
        <f>VLOOKUP(I1580,Presupuesto!$B$11:$C$566,2,0)</f>
        <v>UTILES DE ESCRITORIO, OFICINA Y ENSE¥ANZA</v>
      </c>
      <c r="K1580" s="95" t="s">
        <v>63</v>
      </c>
      <c r="L1580" s="95" t="s">
        <v>720</v>
      </c>
    </row>
    <row r="1581" spans="3:12" s="426" customFormat="1" x14ac:dyDescent="0.25">
      <c r="C1581" s="96" t="s">
        <v>1971</v>
      </c>
      <c r="D1581" s="504"/>
      <c r="E1581" s="189"/>
      <c r="F1581" s="97">
        <v>50</v>
      </c>
      <c r="G1581" s="94">
        <f t="shared" ref="G1581:G1582" si="144">E1581*F1581</f>
        <v>0</v>
      </c>
      <c r="H1581" s="495" t="s">
        <v>703</v>
      </c>
      <c r="I1581" s="95" t="s">
        <v>307</v>
      </c>
      <c r="J1581" s="95" t="str">
        <f>VLOOKUP(I1581,[2]Presupuesto!$B$11:$C$566,2,0)</f>
        <v>SERVICIOS DE IMPRENTA PUBLIC.Y REPRODUCCION</v>
      </c>
      <c r="K1581" s="95" t="s">
        <v>63</v>
      </c>
      <c r="L1581" s="95" t="s">
        <v>724</v>
      </c>
    </row>
    <row r="1582" spans="3:12" s="426" customFormat="1" x14ac:dyDescent="0.25">
      <c r="C1582" s="106" t="s">
        <v>1899</v>
      </c>
      <c r="D1582" s="504"/>
      <c r="E1582" s="199"/>
      <c r="F1582" s="116">
        <v>1300</v>
      </c>
      <c r="G1582" s="94">
        <f t="shared" si="144"/>
        <v>0</v>
      </c>
      <c r="H1582" s="495" t="s">
        <v>703</v>
      </c>
      <c r="I1582" s="95" t="s">
        <v>268</v>
      </c>
      <c r="J1582" s="95" t="str">
        <f>VLOOKUP(I1582,[2]Presupuesto!$B$11:$C$566,2,0)</f>
        <v>OTROS ALQUILERES</v>
      </c>
      <c r="K1582" s="95" t="s">
        <v>63</v>
      </c>
      <c r="L1582" s="95" t="s">
        <v>724</v>
      </c>
    </row>
    <row r="1583" spans="3:12" s="426" customFormat="1" ht="15.75" thickBot="1" x14ac:dyDescent="0.3">
      <c r="C1583" s="203" t="s">
        <v>1275</v>
      </c>
      <c r="D1583" s="204">
        <v>0</v>
      </c>
      <c r="E1583" s="308">
        <v>0</v>
      </c>
      <c r="F1583" s="101">
        <f>HLOOKUP(C1583,$AH$2:$BU$3,2,0)</f>
        <v>1150</v>
      </c>
      <c r="G1583" s="102">
        <f>D1583*E1583*F1583</f>
        <v>0</v>
      </c>
      <c r="H1583" s="501"/>
      <c r="I1583" s="309" t="s">
        <v>335</v>
      </c>
      <c r="J1583" s="103" t="str">
        <f>VLOOKUP(I1583,Presupuesto!$B$11:$C$566,2,0)</f>
        <v>VIATICOS (26200-00)</v>
      </c>
      <c r="K1583" s="310" t="str">
        <f t="shared" ref="K1583" si="145">$K$389</f>
        <v>Gestión del Conocimiento</v>
      </c>
      <c r="L1583" s="310" t="s">
        <v>720</v>
      </c>
    </row>
    <row r="1584" spans="3:12" s="426" customFormat="1" x14ac:dyDescent="0.25">
      <c r="H1584" s="497"/>
    </row>
    <row r="1585" spans="3:12" s="426" customFormat="1" ht="15.75" thickBot="1" x14ac:dyDescent="0.3">
      <c r="H1585" s="497"/>
    </row>
    <row r="1586" spans="3:12" s="426" customFormat="1" ht="15.75" thickBot="1" x14ac:dyDescent="0.3">
      <c r="C1586" s="29" t="s">
        <v>1308</v>
      </c>
      <c r="D1586" s="30">
        <f>SUM(G1593:G1626)</f>
        <v>30258.95</v>
      </c>
      <c r="E1586" s="91"/>
      <c r="F1586" s="91"/>
      <c r="G1586" s="91"/>
      <c r="H1586" s="499"/>
      <c r="I1586" s="75"/>
      <c r="J1586" s="75"/>
      <c r="K1586" s="109"/>
    </row>
    <row r="1587" spans="3:12" s="426" customFormat="1" x14ac:dyDescent="0.25">
      <c r="C1587" s="69"/>
      <c r="D1587" s="31"/>
      <c r="E1587" s="91"/>
      <c r="F1587" s="91"/>
      <c r="G1587" s="91"/>
      <c r="H1587" s="499"/>
      <c r="I1587" s="75"/>
      <c r="J1587" s="75"/>
      <c r="K1587" s="109"/>
    </row>
    <row r="1588" spans="3:12" s="426" customFormat="1" x14ac:dyDescent="0.25">
      <c r="C1588" s="69"/>
      <c r="D1588" s="31"/>
      <c r="E1588" s="91"/>
      <c r="F1588" s="91"/>
      <c r="G1588" s="91"/>
      <c r="H1588" s="499"/>
      <c r="I1588" s="75"/>
      <c r="J1588" s="75"/>
      <c r="K1588" s="109"/>
    </row>
    <row r="1589" spans="3:12" s="426" customFormat="1" ht="15.75" x14ac:dyDescent="0.25">
      <c r="C1589" s="190" t="s">
        <v>1309</v>
      </c>
      <c r="D1589" s="341" t="s">
        <v>1826</v>
      </c>
      <c r="E1589" s="91"/>
      <c r="F1589" s="91"/>
      <c r="G1589" s="91"/>
      <c r="H1589" s="499"/>
      <c r="I1589" s="75"/>
      <c r="J1589" s="75"/>
      <c r="K1589" s="109"/>
    </row>
    <row r="1590" spans="3:12" s="426" customFormat="1" ht="18.75" x14ac:dyDescent="0.25">
      <c r="C1590" s="197" t="str">
        <f>IFERROR(VLOOKUP(D1589,'1. Desarrollo e Innov. Curricu.'!$F:$G,2,FALSE),IFERROR(VLOOKUP(D1589,'2. Investigación Científica'!$F:$G,2,FALSE),IFERROR(VLOOKUP(D1589,'3. Vinculación Univ. Sociedad'!$F:$G,2,FALSE),IFERROR(VLOOKUP(D1589,'4. Docencia y Profesorado Univ.'!$F:$G,2,FALSE),IFERROR(VLOOKUP(D1589,'5. Estudiantes y Graduados'!$F:$G,2,FALSE),IFERROR(VLOOKUP(D1589,'11. Gestion Administrativa'!$F:$G,2,FALSE),IFERROR(VLOOKUP(D1589,'13. Gestión Académica'!$F:$G,2,FALSE),IFERROR(VLOOKUP(D1589,'9. Asegura. de la Calid. y M'!$F:$G,2,FALSE),IFERROR(VLOOKUP(D1589,'6. Gestión del Conocimiento'!$F:$G,2,FALSE),IFERROR(VLOOKUP(D1589,'15. Gobernabilidad y Proceso...'!$F:$G,2,FALSE),IFERROR(VLOOKUP(D1589,'12. Gestión del Talento Humano'!$F:$G,2,FALSE),IFERROR(VLOOKUP(D1589,'14. Internacional... de la E.S.'!$F:$G,2,FALSE),IFERROR(VLOOKUP(D1589,'10. Posgrado'!$F:$G,2,FALSE),IFERROR(VLOOKUP(D1589,'17. Gestión TIC'!$F:$G,2,FALSE),IFERROR(VLOOKUP(D1589,'16. Desa. del Sistema Educ.Sup.'!$F:$G,2,FALSE),IFERROR(VLOOKUP(D1589,'8. Cultura de Inno. Insti...'!$F:$G,2,FALSE),VLOOKUP(D1589,'7. Lo Esencial de la Reforma U.'!$F:$G,2,0)))))))))))))))))</f>
        <v>Desarrollar curso de alto nivel VII</v>
      </c>
      <c r="D1590" s="31"/>
      <c r="E1590" s="91"/>
      <c r="F1590" s="91"/>
      <c r="G1590" s="91"/>
      <c r="H1590" s="499"/>
      <c r="I1590" s="75"/>
      <c r="J1590" s="75"/>
      <c r="K1590" s="109"/>
    </row>
    <row r="1591" spans="3:12" s="426" customFormat="1" ht="15.75" thickBot="1" x14ac:dyDescent="0.3">
      <c r="C1591" s="69"/>
      <c r="D1591" s="31"/>
      <c r="E1591" s="91"/>
      <c r="F1591" s="91"/>
      <c r="G1591" s="91"/>
      <c r="H1591" s="499"/>
      <c r="I1591" s="75"/>
      <c r="J1591" s="75"/>
      <c r="K1591" s="109"/>
    </row>
    <row r="1592" spans="3:12" s="426" customFormat="1" ht="30.75" thickBot="1" x14ac:dyDescent="0.3">
      <c r="C1592" s="122" t="s">
        <v>1310</v>
      </c>
      <c r="D1592" s="125" t="s">
        <v>1311</v>
      </c>
      <c r="E1592" s="124" t="s">
        <v>99</v>
      </c>
      <c r="F1592" s="124" t="s">
        <v>1312</v>
      </c>
      <c r="G1592" s="123" t="s">
        <v>1313</v>
      </c>
      <c r="H1592" s="129" t="s">
        <v>1314</v>
      </c>
      <c r="I1592" s="124" t="s">
        <v>1315</v>
      </c>
      <c r="J1592" s="124" t="s">
        <v>711</v>
      </c>
      <c r="K1592" s="124" t="s">
        <v>1316</v>
      </c>
      <c r="L1592" s="124" t="s">
        <v>1317</v>
      </c>
    </row>
    <row r="1593" spans="3:12" s="426" customFormat="1" ht="45" x14ac:dyDescent="0.25">
      <c r="C1593" s="492" t="s">
        <v>2011</v>
      </c>
      <c r="D1593" s="503"/>
      <c r="E1593" s="305">
        <f>30*3</f>
        <v>90</v>
      </c>
      <c r="F1593" s="112">
        <v>180</v>
      </c>
      <c r="G1593" s="306">
        <f t="shared" ref="G1593:G1620" si="146">E1593*F1593</f>
        <v>16200</v>
      </c>
      <c r="H1593" s="516" t="s">
        <v>1953</v>
      </c>
      <c r="I1593" s="113" t="s">
        <v>361</v>
      </c>
      <c r="J1593" s="113" t="str">
        <f>VLOOKUP(I1593,[2]Presupuesto!$B$11:$C$566,2,0)</f>
        <v>ALIMENTOS B EBIDAS PARA PERSONAS</v>
      </c>
      <c r="K1593" s="307" t="s">
        <v>63</v>
      </c>
      <c r="L1593" s="113" t="s">
        <v>728</v>
      </c>
    </row>
    <row r="1594" spans="3:12" s="426" customFormat="1" ht="30" x14ac:dyDescent="0.25">
      <c r="C1594" s="505" t="s">
        <v>1899</v>
      </c>
      <c r="D1594" s="504"/>
      <c r="E1594" s="154">
        <v>0</v>
      </c>
      <c r="F1594" s="119">
        <v>1700</v>
      </c>
      <c r="G1594" s="94">
        <f t="shared" si="146"/>
        <v>0</v>
      </c>
      <c r="H1594" s="495" t="s">
        <v>703</v>
      </c>
      <c r="I1594" s="95" t="s">
        <v>268</v>
      </c>
      <c r="J1594" s="95" t="str">
        <f>VLOOKUP(I1594,[2]Presupuesto!$B$11:$C$566,2,0)</f>
        <v>OTROS ALQUILERES</v>
      </c>
      <c r="K1594" s="205" t="s">
        <v>63</v>
      </c>
      <c r="L1594" s="95" t="s">
        <v>728</v>
      </c>
    </row>
    <row r="1595" spans="3:12" s="426" customFormat="1" ht="45" x14ac:dyDescent="0.25">
      <c r="C1595" s="505" t="s">
        <v>1989</v>
      </c>
      <c r="D1595" s="504"/>
      <c r="E1595" s="154">
        <v>45</v>
      </c>
      <c r="F1595" s="119">
        <v>70</v>
      </c>
      <c r="G1595" s="94">
        <f t="shared" si="146"/>
        <v>3150</v>
      </c>
      <c r="H1595" s="495" t="s">
        <v>712</v>
      </c>
      <c r="I1595" s="95" t="s">
        <v>361</v>
      </c>
      <c r="J1595" s="95" t="str">
        <f>VLOOKUP(I1595,[2]Presupuesto!$B$11:$C$566,2,0)</f>
        <v>ALIMENTOS B EBIDAS PARA PERSONAS</v>
      </c>
      <c r="K1595" s="205" t="s">
        <v>63</v>
      </c>
      <c r="L1595" s="95" t="s">
        <v>728</v>
      </c>
    </row>
    <row r="1596" spans="3:12" s="426" customFormat="1" ht="45" x14ac:dyDescent="0.25">
      <c r="C1596" s="505" t="s">
        <v>2012</v>
      </c>
      <c r="D1596" s="504"/>
      <c r="E1596" s="154">
        <v>0</v>
      </c>
      <c r="F1596" s="119">
        <v>1200</v>
      </c>
      <c r="G1596" s="94">
        <f t="shared" si="146"/>
        <v>0</v>
      </c>
      <c r="H1596" s="495" t="s">
        <v>712</v>
      </c>
      <c r="I1596" s="95" t="s">
        <v>268</v>
      </c>
      <c r="J1596" s="95" t="str">
        <f>VLOOKUP(I1596,[2]Presupuesto!$B$11:$C$566,2,0)</f>
        <v>OTROS ALQUILERES</v>
      </c>
      <c r="K1596" s="205" t="s">
        <v>63</v>
      </c>
      <c r="L1596" s="95" t="s">
        <v>728</v>
      </c>
    </row>
    <row r="1597" spans="3:12" s="426" customFormat="1" ht="45" x14ac:dyDescent="0.25">
      <c r="C1597" s="505" t="s">
        <v>1976</v>
      </c>
      <c r="D1597" s="504"/>
      <c r="E1597" s="154">
        <v>45</v>
      </c>
      <c r="F1597" s="119">
        <v>3</v>
      </c>
      <c r="G1597" s="94">
        <f t="shared" si="146"/>
        <v>135</v>
      </c>
      <c r="H1597" s="495" t="s">
        <v>712</v>
      </c>
      <c r="I1597" s="95" t="s">
        <v>380</v>
      </c>
      <c r="J1597" s="95" t="str">
        <f>VLOOKUP(I1597,[2]Presupuesto!$B$11:$C$566,2,0)</f>
        <v>PAPEL DE ESCRITORIO</v>
      </c>
      <c r="K1597" s="205" t="s">
        <v>63</v>
      </c>
      <c r="L1597" s="95" t="s">
        <v>728</v>
      </c>
    </row>
    <row r="1598" spans="3:12" s="426" customFormat="1" ht="45" x14ac:dyDescent="0.25">
      <c r="C1598" s="505" t="s">
        <v>1991</v>
      </c>
      <c r="D1598" s="504"/>
      <c r="E1598" s="154">
        <v>1</v>
      </c>
      <c r="F1598" s="119">
        <f>(15*6*3)+(3*12)+(15*3*3)</f>
        <v>441</v>
      </c>
      <c r="G1598" s="94">
        <f t="shared" si="146"/>
        <v>441</v>
      </c>
      <c r="H1598" s="495" t="s">
        <v>712</v>
      </c>
      <c r="I1598" s="95" t="s">
        <v>384</v>
      </c>
      <c r="J1598" s="95" t="str">
        <f>VLOOKUP(I1598,[2]Presupuesto!$B$11:$C$566,2,0)</f>
        <v>PRODUCTOS PAPEL Y CARTON</v>
      </c>
      <c r="K1598" s="205" t="s">
        <v>63</v>
      </c>
      <c r="L1598" s="95" t="s">
        <v>728</v>
      </c>
    </row>
    <row r="1599" spans="3:12" s="426" customFormat="1" ht="45" x14ac:dyDescent="0.25">
      <c r="C1599" s="505" t="s">
        <v>1978</v>
      </c>
      <c r="D1599" s="504"/>
      <c r="E1599" s="154">
        <v>1</v>
      </c>
      <c r="F1599" s="119">
        <f>(45*3)+(6*12)</f>
        <v>207</v>
      </c>
      <c r="G1599" s="94">
        <f t="shared" si="146"/>
        <v>207</v>
      </c>
      <c r="H1599" s="495" t="s">
        <v>712</v>
      </c>
      <c r="I1599" s="95" t="s">
        <v>451</v>
      </c>
      <c r="J1599" s="95" t="str">
        <f>VLOOKUP(I1599,[2]Presupuesto!$B$11:$C$566,2,0)</f>
        <v>UTILES DE ESCRITORIO, OFICINA Y ENSE¥ANZA</v>
      </c>
      <c r="K1599" s="205" t="s">
        <v>63</v>
      </c>
      <c r="L1599" s="95" t="s">
        <v>728</v>
      </c>
    </row>
    <row r="1600" spans="3:12" s="426" customFormat="1" ht="45" x14ac:dyDescent="0.25">
      <c r="C1600" s="505" t="s">
        <v>2008</v>
      </c>
      <c r="D1600" s="504"/>
      <c r="E1600" s="154">
        <v>0</v>
      </c>
      <c r="F1600" s="119">
        <v>6</v>
      </c>
      <c r="G1600" s="94">
        <f t="shared" si="146"/>
        <v>0</v>
      </c>
      <c r="H1600" s="495" t="s">
        <v>712</v>
      </c>
      <c r="I1600" s="95" t="s">
        <v>458</v>
      </c>
      <c r="J1600" s="95" t="str">
        <f>VLOOKUP(I1600,[2]Presupuesto!$B$11:$C$566,2,0)</f>
        <v>OTROS RESPUESTOS Y ACCESORIOS MENORES</v>
      </c>
      <c r="K1600" s="205" t="s">
        <v>63</v>
      </c>
      <c r="L1600" s="95" t="s">
        <v>728</v>
      </c>
    </row>
    <row r="1601" spans="3:12" s="426" customFormat="1" ht="45" x14ac:dyDescent="0.25">
      <c r="C1601" s="505" t="s">
        <v>1979</v>
      </c>
      <c r="D1601" s="504"/>
      <c r="E1601" s="154">
        <v>45</v>
      </c>
      <c r="F1601" s="119">
        <f>35+2.11+12</f>
        <v>49.11</v>
      </c>
      <c r="G1601" s="94">
        <f t="shared" si="146"/>
        <v>2209.9499999999998</v>
      </c>
      <c r="H1601" s="495" t="s">
        <v>712</v>
      </c>
      <c r="I1601" s="95" t="s">
        <v>382</v>
      </c>
      <c r="J1601" s="95" t="str">
        <f>VLOOKUP(I1601,[2]Presupuesto!$B$11:$C$566,2,0)</f>
        <v>PRODUCTOS DE ARTES GRAFICAS</v>
      </c>
      <c r="K1601" s="205" t="s">
        <v>63</v>
      </c>
      <c r="L1601" s="95" t="s">
        <v>728</v>
      </c>
    </row>
    <row r="1602" spans="3:12" s="426" customFormat="1" ht="45" x14ac:dyDescent="0.25">
      <c r="C1602" s="505" t="s">
        <v>1980</v>
      </c>
      <c r="D1602" s="504"/>
      <c r="E1602" s="154">
        <v>30</v>
      </c>
      <c r="F1602" s="119">
        <v>25</v>
      </c>
      <c r="G1602" s="94">
        <f t="shared" si="146"/>
        <v>750</v>
      </c>
      <c r="H1602" s="495" t="s">
        <v>712</v>
      </c>
      <c r="I1602" s="95" t="s">
        <v>307</v>
      </c>
      <c r="J1602" s="95" t="str">
        <f>VLOOKUP(I1602,[2]Presupuesto!$B$11:$C$566,2,0)</f>
        <v>SERVICIOS DE IMPRENTA PUBLIC.Y REPRODUCCION</v>
      </c>
      <c r="K1602" s="205" t="s">
        <v>63</v>
      </c>
      <c r="L1602" s="95" t="s">
        <v>728</v>
      </c>
    </row>
    <row r="1603" spans="3:12" s="426" customFormat="1" ht="45" x14ac:dyDescent="0.25">
      <c r="C1603" s="505" t="s">
        <v>1981</v>
      </c>
      <c r="D1603" s="504"/>
      <c r="E1603" s="154">
        <v>1</v>
      </c>
      <c r="F1603" s="119">
        <v>40</v>
      </c>
      <c r="G1603" s="94">
        <f t="shared" si="146"/>
        <v>40</v>
      </c>
      <c r="H1603" s="495" t="s">
        <v>712</v>
      </c>
      <c r="I1603" s="95" t="s">
        <v>420</v>
      </c>
      <c r="J1603" s="95" t="str">
        <f>VLOOKUP(I1603,[2]Presupuesto!$B$11:$C$566,2,0)</f>
        <v>PRODUCTOS DE MATERIAL PLASTICO.</v>
      </c>
      <c r="K1603" s="205" t="s">
        <v>63</v>
      </c>
      <c r="L1603" s="95" t="s">
        <v>728</v>
      </c>
    </row>
    <row r="1604" spans="3:12" s="426" customFormat="1" ht="45" x14ac:dyDescent="0.25">
      <c r="C1604" s="505" t="s">
        <v>1982</v>
      </c>
      <c r="D1604" s="504"/>
      <c r="E1604" s="154">
        <v>3</v>
      </c>
      <c r="F1604" s="119">
        <f>(6*12)+(3*21)+12</f>
        <v>147</v>
      </c>
      <c r="G1604" s="94">
        <f t="shared" si="146"/>
        <v>441</v>
      </c>
      <c r="H1604" s="495" t="s">
        <v>712</v>
      </c>
      <c r="I1604" s="95" t="s">
        <v>454</v>
      </c>
      <c r="J1604" s="95" t="str">
        <f>VLOOKUP(I1604,[2]Presupuesto!$B$11:$C$566,2,0)</f>
        <v>UTENCILIOS DE COCINA Y COMEDOR</v>
      </c>
      <c r="K1604" s="205" t="s">
        <v>63</v>
      </c>
      <c r="L1604" s="95" t="s">
        <v>728</v>
      </c>
    </row>
    <row r="1605" spans="3:12" s="426" customFormat="1" ht="45" x14ac:dyDescent="0.25">
      <c r="C1605" s="505" t="s">
        <v>1983</v>
      </c>
      <c r="D1605" s="504"/>
      <c r="E1605" s="154">
        <v>4</v>
      </c>
      <c r="F1605" s="119">
        <v>250</v>
      </c>
      <c r="G1605" s="94">
        <f t="shared" si="146"/>
        <v>1000</v>
      </c>
      <c r="H1605" s="495" t="s">
        <v>712</v>
      </c>
      <c r="I1605" s="95" t="s">
        <v>303</v>
      </c>
      <c r="J1605" s="95" t="str">
        <f>VLOOKUP(I1605,[2]Presupuesto!$B$11:$C$566,2,0)</f>
        <v>SERVICIO DE TRANSPORTE EVENTUALES</v>
      </c>
      <c r="K1605" s="205" t="s">
        <v>63</v>
      </c>
      <c r="L1605" s="95" t="s">
        <v>728</v>
      </c>
    </row>
    <row r="1606" spans="3:12" s="426" customFormat="1" ht="45" x14ac:dyDescent="0.25">
      <c r="C1606" s="505" t="s">
        <v>1993</v>
      </c>
      <c r="D1606" s="504"/>
      <c r="E1606" s="154">
        <v>1</v>
      </c>
      <c r="F1606" s="119">
        <v>85</v>
      </c>
      <c r="G1606" s="94">
        <f t="shared" si="146"/>
        <v>85</v>
      </c>
      <c r="H1606" s="495" t="s">
        <v>712</v>
      </c>
      <c r="I1606" s="95" t="s">
        <v>283</v>
      </c>
      <c r="J1606" s="95" t="str">
        <f>VLOOKUP(I1606,[2]Presupuesto!$B$11:$C$566,2,0)</f>
        <v>LIMPIEZA ASEO Y FUMIGACION</v>
      </c>
      <c r="K1606" s="205" t="s">
        <v>63</v>
      </c>
      <c r="L1606" s="95" t="s">
        <v>728</v>
      </c>
    </row>
    <row r="1607" spans="3:12" s="426" customFormat="1" ht="45" x14ac:dyDescent="0.25">
      <c r="C1607" s="505" t="s">
        <v>2009</v>
      </c>
      <c r="D1607" s="504"/>
      <c r="E1607" s="154">
        <v>2</v>
      </c>
      <c r="F1607" s="119">
        <v>300</v>
      </c>
      <c r="G1607" s="94">
        <f t="shared" si="146"/>
        <v>600</v>
      </c>
      <c r="H1607" s="495" t="s">
        <v>712</v>
      </c>
      <c r="I1607" s="95" t="s">
        <v>352</v>
      </c>
      <c r="J1607" s="95" t="str">
        <f>VLOOKUP(I1607,[2]Presupuesto!$B$11:$C$566,2,0)</f>
        <v>SERVICIOS CEREMONIAL Y PROTOCOLO</v>
      </c>
      <c r="K1607" s="205" t="s">
        <v>63</v>
      </c>
      <c r="L1607" s="95" t="s">
        <v>728</v>
      </c>
    </row>
    <row r="1608" spans="3:12" s="426" customFormat="1" ht="30" x14ac:dyDescent="0.25">
      <c r="C1608" s="505" t="s">
        <v>2010</v>
      </c>
      <c r="D1608" s="504"/>
      <c r="E1608" s="154">
        <v>0</v>
      </c>
      <c r="F1608" s="119">
        <v>16000</v>
      </c>
      <c r="G1608" s="94">
        <f t="shared" si="146"/>
        <v>0</v>
      </c>
      <c r="H1608" s="495" t="s">
        <v>703</v>
      </c>
      <c r="I1608" s="95" t="s">
        <v>214</v>
      </c>
      <c r="J1608" s="95" t="str">
        <f>VLOOKUP(I1608,[2]Presupuesto!$B$11:$C$566,2,0)</f>
        <v>SERV. DE PROFESIONALES Y TECNICOS EDUC, SUPERIOR</v>
      </c>
      <c r="K1608" s="205" t="s">
        <v>63</v>
      </c>
      <c r="L1608" s="95" t="s">
        <v>728</v>
      </c>
    </row>
    <row r="1609" spans="3:12" s="426" customFormat="1" x14ac:dyDescent="0.25">
      <c r="C1609" s="505" t="s">
        <v>1985</v>
      </c>
      <c r="D1609" s="504"/>
      <c r="E1609" s="154">
        <v>0</v>
      </c>
      <c r="F1609" s="119">
        <v>2000</v>
      </c>
      <c r="G1609" s="94">
        <f t="shared" si="146"/>
        <v>0</v>
      </c>
      <c r="H1609" s="495" t="s">
        <v>703</v>
      </c>
      <c r="I1609" s="95" t="s">
        <v>337</v>
      </c>
      <c r="J1609" s="95" t="str">
        <f>VLOOKUP(I1609,[2]Presupuesto!$B$11:$C$566,2,0)</f>
        <v>VIATICOS NACIONALES</v>
      </c>
      <c r="K1609" s="205" t="s">
        <v>63</v>
      </c>
      <c r="L1609" s="95" t="s">
        <v>728</v>
      </c>
    </row>
    <row r="1610" spans="3:12" s="426" customFormat="1" x14ac:dyDescent="0.25">
      <c r="C1610" s="493" t="s">
        <v>1957</v>
      </c>
      <c r="D1610" s="504"/>
      <c r="E1610" s="189">
        <v>0</v>
      </c>
      <c r="F1610" s="97">
        <f>135*22.7</f>
        <v>3064.5</v>
      </c>
      <c r="G1610" s="94">
        <f t="shared" si="146"/>
        <v>0</v>
      </c>
      <c r="H1610" s="495" t="s">
        <v>703</v>
      </c>
      <c r="I1610" s="95" t="s">
        <v>322</v>
      </c>
      <c r="J1610" s="95" t="str">
        <f>VLOOKUP(I1610,[2]Presupuesto!$B$11:$C$566,2,0)</f>
        <v>OTROS SERVICIOS COMERCIALES Y FINANCIEROS N.C.</v>
      </c>
      <c r="K1610" s="95" t="s">
        <v>63</v>
      </c>
      <c r="L1610" s="95" t="s">
        <v>728</v>
      </c>
    </row>
    <row r="1611" spans="3:12" s="426" customFormat="1" ht="30" x14ac:dyDescent="0.25">
      <c r="C1611" s="493" t="s">
        <v>1958</v>
      </c>
      <c r="D1611" s="504"/>
      <c r="E1611" s="189">
        <v>0</v>
      </c>
      <c r="F1611" s="97">
        <f>1400*22.7</f>
        <v>31780</v>
      </c>
      <c r="G1611" s="94">
        <f t="shared" si="146"/>
        <v>0</v>
      </c>
      <c r="H1611" s="495" t="s">
        <v>703</v>
      </c>
      <c r="I1611" s="95" t="s">
        <v>298</v>
      </c>
      <c r="J1611" s="95" t="str">
        <f>VLOOKUP(I1611,[2]Presupuesto!$B$11:$C$566,2,0)</f>
        <v>OTROS SERVICIOS TECNICOS Y PROFESIONALES</v>
      </c>
      <c r="K1611" s="95" t="s">
        <v>63</v>
      </c>
      <c r="L1611" s="95" t="s">
        <v>728</v>
      </c>
    </row>
    <row r="1612" spans="3:12" s="426" customFormat="1" ht="45" x14ac:dyDescent="0.25">
      <c r="C1612" s="493" t="s">
        <v>1986</v>
      </c>
      <c r="D1612" s="504"/>
      <c r="E1612" s="189">
        <v>0</v>
      </c>
      <c r="F1612" s="97">
        <v>700</v>
      </c>
      <c r="G1612" s="94">
        <f t="shared" si="146"/>
        <v>0</v>
      </c>
      <c r="H1612" s="495" t="s">
        <v>703</v>
      </c>
      <c r="I1612" s="95" t="s">
        <v>413</v>
      </c>
      <c r="J1612" s="95" t="str">
        <f>VLOOKUP(I1612,[2]Presupuesto!$B$11:$C$566,2,0)</f>
        <v>GASOLINA</v>
      </c>
      <c r="K1612" s="95" t="s">
        <v>63</v>
      </c>
      <c r="L1612" s="95" t="s">
        <v>728</v>
      </c>
    </row>
    <row r="1613" spans="3:12" s="426" customFormat="1" ht="30" x14ac:dyDescent="0.25">
      <c r="C1613" s="493" t="s">
        <v>1959</v>
      </c>
      <c r="D1613" s="504"/>
      <c r="E1613" s="189">
        <v>0</v>
      </c>
      <c r="F1613" s="97">
        <v>30000</v>
      </c>
      <c r="G1613" s="94">
        <f t="shared" si="146"/>
        <v>0</v>
      </c>
      <c r="H1613" s="495" t="s">
        <v>703</v>
      </c>
      <c r="I1613" s="95" t="s">
        <v>332</v>
      </c>
      <c r="J1613" s="95" t="str">
        <f>VLOOKUP(I1613,[2]Presupuesto!$B$11:$C$566,2,0)</f>
        <v>PASAJES AL EXTERIOR</v>
      </c>
      <c r="K1613" s="95" t="s">
        <v>63</v>
      </c>
      <c r="L1613" s="95" t="s">
        <v>728</v>
      </c>
    </row>
    <row r="1614" spans="3:12" s="426" customFormat="1" x14ac:dyDescent="0.25">
      <c r="C1614" s="493" t="s">
        <v>2013</v>
      </c>
      <c r="D1614" s="504"/>
      <c r="E1614" s="189">
        <v>0</v>
      </c>
      <c r="F1614" s="97">
        <v>1750</v>
      </c>
      <c r="G1614" s="94">
        <f t="shared" si="146"/>
        <v>0</v>
      </c>
      <c r="H1614" s="495" t="s">
        <v>703</v>
      </c>
      <c r="I1614" s="95" t="s">
        <v>329</v>
      </c>
      <c r="J1614" s="95" t="str">
        <f>VLOOKUP(I1614,[2]Presupuesto!$B$11:$C$566,2,0)</f>
        <v>PASAJES NACIONALES</v>
      </c>
      <c r="K1614" s="95" t="s">
        <v>63</v>
      </c>
      <c r="L1614" s="95" t="s">
        <v>728</v>
      </c>
    </row>
    <row r="1615" spans="3:12" s="426" customFormat="1" ht="30" x14ac:dyDescent="0.25">
      <c r="C1615" s="493" t="s">
        <v>1987</v>
      </c>
      <c r="D1615" s="504"/>
      <c r="E1615" s="189">
        <v>0</v>
      </c>
      <c r="F1615" s="97">
        <v>2000</v>
      </c>
      <c r="G1615" s="94">
        <f t="shared" si="146"/>
        <v>0</v>
      </c>
      <c r="H1615" s="495" t="s">
        <v>703</v>
      </c>
      <c r="I1615" s="95" t="s">
        <v>337</v>
      </c>
      <c r="J1615" s="95" t="str">
        <f>VLOOKUP(I1615,[2]Presupuesto!$B$11:$C$566,2,0)</f>
        <v>VIATICOS NACIONALES</v>
      </c>
      <c r="K1615" s="95" t="s">
        <v>63</v>
      </c>
      <c r="L1615" s="95" t="s">
        <v>728</v>
      </c>
    </row>
    <row r="1616" spans="3:12" s="426" customFormat="1" ht="30" x14ac:dyDescent="0.25">
      <c r="C1616" s="493" t="s">
        <v>2004</v>
      </c>
      <c r="D1616" s="504"/>
      <c r="E1616" s="189">
        <v>0</v>
      </c>
      <c r="F1616" s="97">
        <v>1750</v>
      </c>
      <c r="G1616" s="94">
        <f t="shared" si="146"/>
        <v>0</v>
      </c>
      <c r="H1616" s="495" t="s">
        <v>703</v>
      </c>
      <c r="I1616" s="95" t="s">
        <v>337</v>
      </c>
      <c r="J1616" s="95" t="str">
        <f>VLOOKUP(I1616,[2]Presupuesto!$B$11:$C$566,2,0)</f>
        <v>VIATICOS NACIONALES</v>
      </c>
      <c r="K1616" s="95" t="s">
        <v>63</v>
      </c>
      <c r="L1616" s="95" t="s">
        <v>728</v>
      </c>
    </row>
    <row r="1617" spans="3:12" s="426" customFormat="1" x14ac:dyDescent="0.25">
      <c r="C1617" s="493" t="s">
        <v>2005</v>
      </c>
      <c r="D1617" s="504"/>
      <c r="E1617" s="189">
        <v>0</v>
      </c>
      <c r="F1617" s="97">
        <v>1200</v>
      </c>
      <c r="G1617" s="94">
        <f t="shared" si="146"/>
        <v>0</v>
      </c>
      <c r="H1617" s="495" t="s">
        <v>703</v>
      </c>
      <c r="I1617" s="95" t="s">
        <v>337</v>
      </c>
      <c r="J1617" s="95" t="str">
        <f>VLOOKUP(I1617,[2]Presupuesto!$B$11:$C$566,2,0)</f>
        <v>VIATICOS NACIONALES</v>
      </c>
      <c r="K1617" s="95" t="s">
        <v>63</v>
      </c>
      <c r="L1617" s="95" t="s">
        <v>728</v>
      </c>
    </row>
    <row r="1618" spans="3:12" s="426" customFormat="1" ht="30" x14ac:dyDescent="0.25">
      <c r="C1618" s="493" t="s">
        <v>1988</v>
      </c>
      <c r="D1618" s="504"/>
      <c r="E1618" s="189">
        <v>0</v>
      </c>
      <c r="F1618" s="97">
        <v>2250</v>
      </c>
      <c r="G1618" s="94">
        <f t="shared" si="146"/>
        <v>0</v>
      </c>
      <c r="H1618" s="495" t="s">
        <v>703</v>
      </c>
      <c r="I1618" s="95" t="s">
        <v>337</v>
      </c>
      <c r="J1618" s="95" t="str">
        <f>VLOOKUP(I1618,[2]Presupuesto!$B$11:$C$566,2,0)</f>
        <v>VIATICOS NACIONALES</v>
      </c>
      <c r="K1618" s="95" t="s">
        <v>63</v>
      </c>
      <c r="L1618" s="95" t="s">
        <v>728</v>
      </c>
    </row>
    <row r="1619" spans="3:12" s="426" customFormat="1" ht="45" x14ac:dyDescent="0.25">
      <c r="C1619" s="96" t="s">
        <v>1994</v>
      </c>
      <c r="D1619" s="504"/>
      <c r="E1619" s="189">
        <v>1</v>
      </c>
      <c r="F1619" s="97">
        <v>5000</v>
      </c>
      <c r="G1619" s="94">
        <f t="shared" si="146"/>
        <v>5000</v>
      </c>
      <c r="H1619" s="495" t="s">
        <v>712</v>
      </c>
      <c r="I1619" s="95" t="s">
        <v>323</v>
      </c>
      <c r="J1619" s="95" t="str">
        <f>VLOOKUP(I1619,[2]Presupuesto!$B$11:$C$566,2,0)</f>
        <v>OTROS SERVICIOS COMERCIALES Y FINANCIEROS</v>
      </c>
      <c r="K1619" s="95" t="s">
        <v>63</v>
      </c>
      <c r="L1619" s="95" t="s">
        <v>725</v>
      </c>
    </row>
    <row r="1620" spans="3:12" s="426" customFormat="1" x14ac:dyDescent="0.25">
      <c r="C1620" s="96" t="s">
        <v>2014</v>
      </c>
      <c r="D1620" s="504"/>
      <c r="E1620" s="147">
        <v>0</v>
      </c>
      <c r="F1620" s="115">
        <v>10735.2</v>
      </c>
      <c r="G1620" s="94">
        <f t="shared" si="146"/>
        <v>0</v>
      </c>
      <c r="H1620" s="495" t="s">
        <v>703</v>
      </c>
      <c r="I1620" s="300" t="s">
        <v>323</v>
      </c>
      <c r="J1620" s="95" t="str">
        <f>VLOOKUP(I1620,[2]Presupuesto!$B$11:$C$566,2,0)</f>
        <v>OTROS SERVICIOS COMERCIALES Y FINANCIEROS</v>
      </c>
      <c r="K1620" s="95" t="s">
        <v>63</v>
      </c>
      <c r="L1620" s="95" t="s">
        <v>725</v>
      </c>
    </row>
    <row r="1621" spans="3:12" s="426" customFormat="1" x14ac:dyDescent="0.25">
      <c r="C1621" s="96" t="s">
        <v>1894</v>
      </c>
      <c r="D1621" s="504"/>
      <c r="E1621" s="147"/>
      <c r="F1621" s="115">
        <v>4.5</v>
      </c>
      <c r="G1621" s="94">
        <f t="shared" ref="G1621:G1625" si="147">E1621*F1621</f>
        <v>0</v>
      </c>
      <c r="H1621" s="495" t="s">
        <v>703</v>
      </c>
      <c r="I1621" s="95" t="s">
        <v>307</v>
      </c>
      <c r="J1621" s="95" t="str">
        <f>VLOOKUP(I1621,[2]Presupuesto!$B$11:$C$566,2,0)</f>
        <v>SERVICIOS DE IMPRENTA PUBLIC.Y REPRODUCCION</v>
      </c>
      <c r="K1621" s="95" t="s">
        <v>63</v>
      </c>
      <c r="L1621" s="95" t="s">
        <v>724</v>
      </c>
    </row>
    <row r="1622" spans="3:12" s="426" customFormat="1" x14ac:dyDescent="0.25">
      <c r="C1622" s="96" t="s">
        <v>1895</v>
      </c>
      <c r="D1622" s="504"/>
      <c r="E1622" s="189"/>
      <c r="F1622" s="97">
        <v>4.5</v>
      </c>
      <c r="G1622" s="94">
        <f t="shared" si="147"/>
        <v>0</v>
      </c>
      <c r="H1622" s="495" t="s">
        <v>703</v>
      </c>
      <c r="I1622" s="95" t="s">
        <v>384</v>
      </c>
      <c r="J1622" s="95" t="str">
        <f>VLOOKUP(I1622,[2]Presupuesto!$B$11:$C$566,2,0)</f>
        <v>PRODUCTOS PAPEL Y CARTON</v>
      </c>
      <c r="K1622" s="95" t="s">
        <v>63</v>
      </c>
      <c r="L1622" s="95" t="s">
        <v>724</v>
      </c>
    </row>
    <row r="1623" spans="3:12" s="426" customFormat="1" x14ac:dyDescent="0.25">
      <c r="C1623" s="96" t="s">
        <v>1937</v>
      </c>
      <c r="D1623" s="504"/>
      <c r="E1623" s="189"/>
      <c r="F1623" s="97">
        <v>3</v>
      </c>
      <c r="G1623" s="94">
        <f t="shared" si="147"/>
        <v>0</v>
      </c>
      <c r="H1623" s="495" t="s">
        <v>703</v>
      </c>
      <c r="I1623" s="95" t="s">
        <v>451</v>
      </c>
      <c r="J1623" s="95" t="str">
        <f>VLOOKUP(I1623,[2]Presupuesto!$B$11:$C$566,2,0)</f>
        <v>UTILES DE ESCRITORIO, OFICINA Y ENSE¥ANZA</v>
      </c>
      <c r="K1623" s="95" t="s">
        <v>63</v>
      </c>
      <c r="L1623" s="95" t="s">
        <v>724</v>
      </c>
    </row>
    <row r="1624" spans="3:12" s="426" customFormat="1" x14ac:dyDescent="0.25">
      <c r="C1624" s="96" t="s">
        <v>1971</v>
      </c>
      <c r="D1624" s="504"/>
      <c r="E1624" s="189"/>
      <c r="F1624" s="97">
        <v>50</v>
      </c>
      <c r="G1624" s="94">
        <f t="shared" si="147"/>
        <v>0</v>
      </c>
      <c r="H1624" s="495" t="s">
        <v>703</v>
      </c>
      <c r="I1624" s="95" t="s">
        <v>307</v>
      </c>
      <c r="J1624" s="95" t="str">
        <f>VLOOKUP(I1624,[2]Presupuesto!$B$11:$C$566,2,0)</f>
        <v>SERVICIOS DE IMPRENTA PUBLIC.Y REPRODUCCION</v>
      </c>
      <c r="K1624" s="95" t="s">
        <v>63</v>
      </c>
      <c r="L1624" s="95" t="s">
        <v>724</v>
      </c>
    </row>
    <row r="1625" spans="3:12" s="426" customFormat="1" x14ac:dyDescent="0.25">
      <c r="C1625" s="106" t="s">
        <v>1899</v>
      </c>
      <c r="D1625" s="504"/>
      <c r="E1625" s="199"/>
      <c r="F1625" s="116">
        <v>1300</v>
      </c>
      <c r="G1625" s="94">
        <f t="shared" si="147"/>
        <v>0</v>
      </c>
      <c r="H1625" s="495" t="s">
        <v>703</v>
      </c>
      <c r="I1625" s="95" t="s">
        <v>268</v>
      </c>
      <c r="J1625" s="95" t="str">
        <f>VLOOKUP(I1625,[2]Presupuesto!$B$11:$C$566,2,0)</f>
        <v>OTROS ALQUILERES</v>
      </c>
      <c r="K1625" s="95" t="s">
        <v>63</v>
      </c>
      <c r="L1625" s="95" t="s">
        <v>724</v>
      </c>
    </row>
    <row r="1626" spans="3:12" s="426" customFormat="1" ht="15.75" thickBot="1" x14ac:dyDescent="0.3">
      <c r="C1626" s="203" t="s">
        <v>1275</v>
      </c>
      <c r="D1626" s="204">
        <v>0</v>
      </c>
      <c r="E1626" s="308">
        <v>0</v>
      </c>
      <c r="F1626" s="101">
        <f>HLOOKUP(C1626,$AH$2:$BU$3,2,0)</f>
        <v>1150</v>
      </c>
      <c r="G1626" s="102">
        <f>D1626*E1626*F1626</f>
        <v>0</v>
      </c>
      <c r="H1626" s="501"/>
      <c r="I1626" s="309" t="s">
        <v>335</v>
      </c>
      <c r="J1626" s="103" t="str">
        <f>VLOOKUP(I1626,Presupuesto!$B$11:$C$566,2,0)</f>
        <v>VIATICOS (26200-00)</v>
      </c>
      <c r="K1626" s="310" t="str">
        <f t="shared" ref="K1626" si="148">$K$389</f>
        <v>Gestión del Conocimiento</v>
      </c>
      <c r="L1626" s="310" t="s">
        <v>720</v>
      </c>
    </row>
    <row r="1627" spans="3:12" s="426" customFormat="1" ht="15.75" thickBot="1" x14ac:dyDescent="0.3">
      <c r="H1627" s="497"/>
    </row>
    <row r="1628" spans="3:12" s="426" customFormat="1" ht="15.75" thickBot="1" x14ac:dyDescent="0.3">
      <c r="C1628" s="29" t="s">
        <v>1308</v>
      </c>
      <c r="D1628" s="30">
        <f>SUM(G1635:G1653)</f>
        <v>449200</v>
      </c>
      <c r="E1628" s="91"/>
      <c r="F1628" s="91"/>
      <c r="G1628" s="91"/>
      <c r="H1628" s="499"/>
      <c r="I1628" s="75"/>
      <c r="J1628" s="75"/>
      <c r="K1628" s="109"/>
    </row>
    <row r="1629" spans="3:12" s="426" customFormat="1" x14ac:dyDescent="0.25">
      <c r="C1629" s="69"/>
      <c r="D1629" s="31"/>
      <c r="E1629" s="91"/>
      <c r="F1629" s="91"/>
      <c r="G1629" s="91"/>
      <c r="H1629" s="499"/>
      <c r="I1629" s="75"/>
      <c r="J1629" s="75"/>
      <c r="K1629" s="109"/>
    </row>
    <row r="1630" spans="3:12" s="426" customFormat="1" x14ac:dyDescent="0.25">
      <c r="C1630" s="69"/>
      <c r="D1630" s="31"/>
      <c r="E1630" s="91"/>
      <c r="F1630" s="91"/>
      <c r="G1630" s="91"/>
      <c r="H1630" s="499"/>
      <c r="I1630" s="75"/>
      <c r="J1630" s="75"/>
      <c r="K1630" s="109"/>
    </row>
    <row r="1631" spans="3:12" s="426" customFormat="1" ht="15.75" x14ac:dyDescent="0.25">
      <c r="C1631" s="190" t="s">
        <v>1309</v>
      </c>
      <c r="D1631" s="341" t="s">
        <v>2093</v>
      </c>
      <c r="E1631" s="91"/>
      <c r="F1631" s="91"/>
      <c r="G1631" s="91"/>
      <c r="H1631" s="499"/>
      <c r="I1631" s="75"/>
      <c r="J1631" s="75"/>
      <c r="K1631" s="109"/>
    </row>
    <row r="1632" spans="3:12" s="426" customFormat="1" ht="18.75" x14ac:dyDescent="0.25">
      <c r="C1632" s="197" t="str">
        <f>IFERROR(VLOOKUP(D1631,'1. Desarrollo e Innov. Curricu.'!$F:$G,2,FALSE),IFERROR(VLOOKUP(D1631,'2. Investigación Científica'!$F:$G,2,FALSE),IFERROR(VLOOKUP(D1631,'3. Vinculación Univ. Sociedad'!$F:$G,2,FALSE),IFERROR(VLOOKUP(D1631,'4. Docencia y Profesorado Univ.'!$F:$G,2,FALSE),IFERROR(VLOOKUP(D1631,'5. Estudiantes y Graduados'!$F:$G,2,FALSE),IFERROR(VLOOKUP(D1631,'11. Gestion Administrativa'!$F:$G,2,FALSE),IFERROR(VLOOKUP(D1631,'13. Gestión Académica'!$F:$G,2,FALSE),IFERROR(VLOOKUP(D1631,'9. Asegura. de la Calid. y M'!$F:$G,2,FALSE),IFERROR(VLOOKUP(D1631,'6. Gestión del Conocimiento'!$F:$G,2,FALSE),IFERROR(VLOOKUP(D1631,'15. Gobernabilidad y Proceso...'!$F:$G,2,FALSE),IFERROR(VLOOKUP(D1631,'12. Gestión del Talento Humano'!$F:$G,2,FALSE),IFERROR(VLOOKUP(D1631,'14. Internacional... de la E.S.'!$F:$G,2,FALSE),IFERROR(VLOOKUP(D1631,'10. Posgrado'!$F:$G,2,FALSE),IFERROR(VLOOKUP(D1631,'17. Gestión TIC'!$F:$G,2,FALSE),IFERROR(VLOOKUP(D1631,'16. Desa. del Sistema Educ.Sup.'!$F:$G,2,FALSE),IFERROR(VLOOKUP(D1631,'8. Cultura de Inno. Insti...'!$F:$G,2,FALSE),VLOOKUP(D1631,'7. Lo Esencial de la Reforma U.'!$F:$G,2,0)))))))))))))))))</f>
        <v>Congreso Mesoamericano sobre migraciones internacionales</v>
      </c>
      <c r="D1632" s="31"/>
      <c r="E1632" s="91"/>
      <c r="F1632" s="91"/>
      <c r="G1632" s="91"/>
      <c r="H1632" s="499"/>
      <c r="I1632" s="75"/>
      <c r="J1632" s="75"/>
      <c r="K1632" s="109"/>
    </row>
    <row r="1633" spans="3:12" s="426" customFormat="1" ht="15.75" thickBot="1" x14ac:dyDescent="0.3">
      <c r="C1633" s="69"/>
      <c r="D1633" s="31"/>
      <c r="E1633" s="91"/>
      <c r="F1633" s="91"/>
      <c r="G1633" s="91"/>
      <c r="H1633" s="499"/>
      <c r="I1633" s="75"/>
      <c r="J1633" s="75"/>
      <c r="K1633" s="109"/>
    </row>
    <row r="1634" spans="3:12" s="426" customFormat="1" ht="30.75" thickBot="1" x14ac:dyDescent="0.3">
      <c r="C1634" s="122" t="s">
        <v>1310</v>
      </c>
      <c r="D1634" s="125" t="s">
        <v>1311</v>
      </c>
      <c r="E1634" s="124" t="s">
        <v>99</v>
      </c>
      <c r="F1634" s="124" t="s">
        <v>1312</v>
      </c>
      <c r="G1634" s="123" t="s">
        <v>1313</v>
      </c>
      <c r="H1634" s="129" t="s">
        <v>1314</v>
      </c>
      <c r="I1634" s="124" t="s">
        <v>1315</v>
      </c>
      <c r="J1634" s="124" t="s">
        <v>711</v>
      </c>
      <c r="K1634" s="124" t="s">
        <v>1316</v>
      </c>
      <c r="L1634" s="124" t="s">
        <v>1317</v>
      </c>
    </row>
    <row r="1635" spans="3:12" s="426" customFormat="1" ht="45" x14ac:dyDescent="0.25">
      <c r="C1635" s="492" t="s">
        <v>2075</v>
      </c>
      <c r="D1635" s="503"/>
      <c r="E1635" s="305">
        <v>50</v>
      </c>
      <c r="F1635" s="112">
        <v>46</v>
      </c>
      <c r="G1635" s="306">
        <f t="shared" ref="G1635" si="149">E1635*F1635</f>
        <v>2300</v>
      </c>
      <c r="H1635" s="500" t="s">
        <v>712</v>
      </c>
      <c r="I1635" s="113" t="s">
        <v>268</v>
      </c>
      <c r="J1635" s="113" t="str">
        <f>VLOOKUP(I1635,[2]Presupuesto!$B$11:$C$566,2,0)</f>
        <v>OTROS ALQUILERES</v>
      </c>
      <c r="K1635" s="307" t="s">
        <v>63</v>
      </c>
      <c r="L1635" s="113" t="s">
        <v>728</v>
      </c>
    </row>
    <row r="1636" spans="3:12" s="426" customFormat="1" ht="45" x14ac:dyDescent="0.25">
      <c r="C1636" s="493" t="s">
        <v>2076</v>
      </c>
      <c r="D1636" s="504"/>
      <c r="E1636" s="189">
        <v>8</v>
      </c>
      <c r="F1636" s="97">
        <v>180</v>
      </c>
      <c r="G1636" s="94">
        <f t="shared" ref="G1636:G1652" si="150">E1636*F1636</f>
        <v>1440</v>
      </c>
      <c r="H1636" s="495" t="s">
        <v>712</v>
      </c>
      <c r="I1636" s="95" t="s">
        <v>268</v>
      </c>
      <c r="J1636" s="95" t="str">
        <f>VLOOKUP(I1636,[2]Presupuesto!$B$11:$C$566,2,0)</f>
        <v>OTROS ALQUILERES</v>
      </c>
      <c r="K1636" s="95" t="s">
        <v>63</v>
      </c>
      <c r="L1636" s="95" t="s">
        <v>728</v>
      </c>
    </row>
    <row r="1637" spans="3:12" s="426" customFormat="1" ht="45" x14ac:dyDescent="0.25">
      <c r="C1637" s="493" t="s">
        <v>2077</v>
      </c>
      <c r="D1637" s="504"/>
      <c r="E1637" s="189">
        <v>8</v>
      </c>
      <c r="F1637" s="97">
        <v>150</v>
      </c>
      <c r="G1637" s="94">
        <f t="shared" si="150"/>
        <v>1200</v>
      </c>
      <c r="H1637" s="495" t="s">
        <v>712</v>
      </c>
      <c r="I1637" s="95" t="s">
        <v>268</v>
      </c>
      <c r="J1637" s="95" t="str">
        <f>VLOOKUP(I1637,[2]Presupuesto!$B$11:$C$566,2,0)</f>
        <v>OTROS ALQUILERES</v>
      </c>
      <c r="K1637" s="95" t="s">
        <v>63</v>
      </c>
      <c r="L1637" s="95" t="s">
        <v>728</v>
      </c>
    </row>
    <row r="1638" spans="3:12" s="426" customFormat="1" ht="60" x14ac:dyDescent="0.25">
      <c r="C1638" s="493" t="s">
        <v>2078</v>
      </c>
      <c r="D1638" s="504"/>
      <c r="E1638" s="189">
        <v>3.5</v>
      </c>
      <c r="F1638" s="97">
        <v>10000</v>
      </c>
      <c r="G1638" s="94">
        <f t="shared" si="150"/>
        <v>35000</v>
      </c>
      <c r="H1638" s="495" t="s">
        <v>712</v>
      </c>
      <c r="I1638" s="95" t="s">
        <v>268</v>
      </c>
      <c r="J1638" s="95" t="str">
        <f>VLOOKUP(I1638,[2]Presupuesto!$B$11:$C$566,2,0)</f>
        <v>OTROS ALQUILERES</v>
      </c>
      <c r="K1638" s="95" t="s">
        <v>63</v>
      </c>
      <c r="L1638" s="95" t="s">
        <v>728</v>
      </c>
    </row>
    <row r="1639" spans="3:12" s="426" customFormat="1" ht="45" x14ac:dyDescent="0.25">
      <c r="C1639" s="493" t="s">
        <v>2079</v>
      </c>
      <c r="D1639" s="504"/>
      <c r="E1639" s="189">
        <v>250</v>
      </c>
      <c r="F1639" s="97">
        <v>42</v>
      </c>
      <c r="G1639" s="94">
        <f t="shared" si="150"/>
        <v>10500</v>
      </c>
      <c r="H1639" s="495" t="s">
        <v>712</v>
      </c>
      <c r="I1639" s="95" t="s">
        <v>307</v>
      </c>
      <c r="J1639" s="95" t="str">
        <f>VLOOKUP(I1639,[2]Presupuesto!$B$11:$C$566,2,0)</f>
        <v>SERVICIOS DE IMPRENTA PUBLIC.Y REPRODUCCION</v>
      </c>
      <c r="K1639" s="95" t="s">
        <v>63</v>
      </c>
      <c r="L1639" s="95" t="s">
        <v>728</v>
      </c>
    </row>
    <row r="1640" spans="3:12" s="426" customFormat="1" ht="45" x14ac:dyDescent="0.25">
      <c r="C1640" s="493" t="s">
        <v>2080</v>
      </c>
      <c r="D1640" s="504"/>
      <c r="E1640" s="189">
        <v>15</v>
      </c>
      <c r="F1640" s="97">
        <v>6777</v>
      </c>
      <c r="G1640" s="94">
        <f t="shared" si="150"/>
        <v>101655</v>
      </c>
      <c r="H1640" s="495" t="s">
        <v>712</v>
      </c>
      <c r="I1640" s="95" t="s">
        <v>341</v>
      </c>
      <c r="J1640" s="95" t="str">
        <f>VLOOKUP(I1640,[2]Presupuesto!$B$11:$C$566,2,0)</f>
        <v>VIATICOS AL EXTERIOR</v>
      </c>
      <c r="K1640" s="95" t="s">
        <v>63</v>
      </c>
      <c r="L1640" s="95" t="s">
        <v>728</v>
      </c>
    </row>
    <row r="1641" spans="3:12" s="426" customFormat="1" ht="45" x14ac:dyDescent="0.25">
      <c r="C1641" s="493" t="s">
        <v>2081</v>
      </c>
      <c r="D1641" s="504"/>
      <c r="E1641" s="189">
        <v>4</v>
      </c>
      <c r="F1641" s="97">
        <v>30000</v>
      </c>
      <c r="G1641" s="94">
        <f t="shared" si="150"/>
        <v>120000</v>
      </c>
      <c r="H1641" s="495" t="s">
        <v>712</v>
      </c>
      <c r="I1641" s="95" t="s">
        <v>332</v>
      </c>
      <c r="J1641" s="95" t="str">
        <f>VLOOKUP(I1641,[2]Presupuesto!$B$11:$C$566,2,0)</f>
        <v>PASAJES AL EXTERIOR</v>
      </c>
      <c r="K1641" s="95" t="s">
        <v>63</v>
      </c>
      <c r="L1641" s="95" t="s">
        <v>728</v>
      </c>
    </row>
    <row r="1642" spans="3:12" s="426" customFormat="1" ht="45" x14ac:dyDescent="0.25">
      <c r="C1642" s="493" t="s">
        <v>2082</v>
      </c>
      <c r="D1642" s="504"/>
      <c r="E1642" s="189">
        <v>15</v>
      </c>
      <c r="F1642" s="97">
        <v>1050</v>
      </c>
      <c r="G1642" s="94">
        <f t="shared" si="150"/>
        <v>15750</v>
      </c>
      <c r="H1642" s="495" t="s">
        <v>712</v>
      </c>
      <c r="I1642" s="95" t="s">
        <v>360</v>
      </c>
      <c r="J1642" s="95" t="str">
        <f>VLOOKUP(I1642,[2]Presupuesto!$B$11:$C$566,2,0)</f>
        <v>ALIMENTOS Y BEBIDAS PARA PERSONAS (31100-00)</v>
      </c>
      <c r="K1642" s="95" t="s">
        <v>63</v>
      </c>
      <c r="L1642" s="95" t="s">
        <v>728</v>
      </c>
    </row>
    <row r="1643" spans="3:12" s="426" customFormat="1" ht="45" x14ac:dyDescent="0.25">
      <c r="C1643" s="493" t="s">
        <v>2083</v>
      </c>
      <c r="D1643" s="504"/>
      <c r="E1643" s="189">
        <v>70</v>
      </c>
      <c r="F1643" s="97">
        <v>250</v>
      </c>
      <c r="G1643" s="94">
        <f t="shared" si="150"/>
        <v>17500</v>
      </c>
      <c r="H1643" s="495" t="s">
        <v>712</v>
      </c>
      <c r="I1643" s="95" t="s">
        <v>360</v>
      </c>
      <c r="J1643" s="95" t="str">
        <f>VLOOKUP(I1643,[2]Presupuesto!$B$11:$C$566,2,0)</f>
        <v>ALIMENTOS Y BEBIDAS PARA PERSONAS (31100-00)</v>
      </c>
      <c r="K1643" s="95" t="s">
        <v>63</v>
      </c>
      <c r="L1643" s="95" t="s">
        <v>728</v>
      </c>
    </row>
    <row r="1644" spans="3:12" s="426" customFormat="1" ht="45" x14ac:dyDescent="0.25">
      <c r="C1644" s="493" t="s">
        <v>2084</v>
      </c>
      <c r="D1644" s="504"/>
      <c r="E1644" s="189">
        <v>120</v>
      </c>
      <c r="F1644" s="97">
        <v>280</v>
      </c>
      <c r="G1644" s="94">
        <f t="shared" si="150"/>
        <v>33600</v>
      </c>
      <c r="H1644" s="495" t="s">
        <v>712</v>
      </c>
      <c r="I1644" s="95" t="s">
        <v>360</v>
      </c>
      <c r="J1644" s="95" t="str">
        <f>VLOOKUP(I1644,[2]Presupuesto!$B$11:$C$566,2,0)</f>
        <v>ALIMENTOS Y BEBIDAS PARA PERSONAS (31100-00)</v>
      </c>
      <c r="K1644" s="95" t="s">
        <v>63</v>
      </c>
      <c r="L1644" s="95" t="s">
        <v>728</v>
      </c>
    </row>
    <row r="1645" spans="3:12" s="426" customFormat="1" ht="45" x14ac:dyDescent="0.25">
      <c r="C1645" s="493" t="s">
        <v>2085</v>
      </c>
      <c r="D1645" s="504"/>
      <c r="E1645" s="189">
        <v>120</v>
      </c>
      <c r="F1645" s="97">
        <v>100</v>
      </c>
      <c r="G1645" s="94">
        <f t="shared" si="150"/>
        <v>12000</v>
      </c>
      <c r="H1645" s="495" t="s">
        <v>712</v>
      </c>
      <c r="I1645" s="95" t="s">
        <v>360</v>
      </c>
      <c r="J1645" s="95" t="str">
        <f>VLOOKUP(I1645,[2]Presupuesto!$B$11:$C$566,2,0)</f>
        <v>ALIMENTOS Y BEBIDAS PARA PERSONAS (31100-00)</v>
      </c>
      <c r="K1645" s="95" t="s">
        <v>63</v>
      </c>
      <c r="L1645" s="95" t="s">
        <v>728</v>
      </c>
    </row>
    <row r="1646" spans="3:12" s="426" customFormat="1" ht="45" x14ac:dyDescent="0.25">
      <c r="C1646" s="493" t="s">
        <v>2086</v>
      </c>
      <c r="D1646" s="504"/>
      <c r="E1646" s="189">
        <v>1500</v>
      </c>
      <c r="F1646" s="97">
        <v>12</v>
      </c>
      <c r="G1646" s="94">
        <f t="shared" si="150"/>
        <v>18000</v>
      </c>
      <c r="H1646" s="495" t="s">
        <v>712</v>
      </c>
      <c r="I1646" s="95" t="s">
        <v>360</v>
      </c>
      <c r="J1646" s="95" t="str">
        <f>VLOOKUP(I1646,[2]Presupuesto!$B$11:$C$566,2,0)</f>
        <v>ALIMENTOS Y BEBIDAS PARA PERSONAS (31100-00)</v>
      </c>
      <c r="K1646" s="95" t="s">
        <v>63</v>
      </c>
      <c r="L1646" s="95" t="s">
        <v>728</v>
      </c>
    </row>
    <row r="1647" spans="3:12" s="426" customFormat="1" ht="45" x14ac:dyDescent="0.25">
      <c r="C1647" s="493" t="s">
        <v>2087</v>
      </c>
      <c r="D1647" s="504"/>
      <c r="E1647" s="189">
        <v>1000</v>
      </c>
      <c r="F1647" s="97">
        <v>3</v>
      </c>
      <c r="G1647" s="94">
        <f t="shared" si="150"/>
        <v>3000</v>
      </c>
      <c r="H1647" s="495" t="s">
        <v>712</v>
      </c>
      <c r="I1647" s="95" t="s">
        <v>283</v>
      </c>
      <c r="J1647" s="95" t="str">
        <f>VLOOKUP(I1647,[2]Presupuesto!$B$11:$C$566,2,0)</f>
        <v>LIMPIEZA ASEO Y FUMIGACION</v>
      </c>
      <c r="K1647" s="95" t="s">
        <v>63</v>
      </c>
      <c r="L1647" s="95" t="s">
        <v>728</v>
      </c>
    </row>
    <row r="1648" spans="3:12" s="426" customFormat="1" ht="45" x14ac:dyDescent="0.25">
      <c r="C1648" s="493" t="s">
        <v>2088</v>
      </c>
      <c r="D1648" s="504"/>
      <c r="E1648" s="189">
        <v>61</v>
      </c>
      <c r="F1648" s="97">
        <v>255</v>
      </c>
      <c r="G1648" s="94">
        <f t="shared" si="150"/>
        <v>15555</v>
      </c>
      <c r="H1648" s="495" t="s">
        <v>712</v>
      </c>
      <c r="I1648" s="95" t="s">
        <v>382</v>
      </c>
      <c r="J1648" s="95" t="str">
        <f>VLOOKUP(I1648,[2]Presupuesto!$B$11:$C$566,2,0)</f>
        <v>PRODUCTOS DE ARTES GRAFICAS</v>
      </c>
      <c r="K1648" s="95" t="s">
        <v>63</v>
      </c>
      <c r="L1648" s="95" t="s">
        <v>728</v>
      </c>
    </row>
    <row r="1649" spans="3:12" s="426" customFormat="1" ht="45" x14ac:dyDescent="0.25">
      <c r="C1649" s="493" t="s">
        <v>2089</v>
      </c>
      <c r="D1649" s="504"/>
      <c r="E1649" s="189">
        <v>100</v>
      </c>
      <c r="F1649" s="97">
        <v>185</v>
      </c>
      <c r="G1649" s="94">
        <f t="shared" si="150"/>
        <v>18500</v>
      </c>
      <c r="H1649" s="495" t="s">
        <v>712</v>
      </c>
      <c r="I1649" s="95" t="s">
        <v>458</v>
      </c>
      <c r="J1649" s="95" t="str">
        <f>VLOOKUP(I1649,[2]Presupuesto!$B$11:$C$566,2,0)</f>
        <v>OTROS RESPUESTOS Y ACCESORIOS MENORES</v>
      </c>
      <c r="K1649" s="95" t="s">
        <v>63</v>
      </c>
      <c r="L1649" s="95" t="s">
        <v>728</v>
      </c>
    </row>
    <row r="1650" spans="3:12" s="426" customFormat="1" ht="45" x14ac:dyDescent="0.25">
      <c r="C1650" s="493" t="s">
        <v>2090</v>
      </c>
      <c r="D1650" s="504"/>
      <c r="E1650" s="189">
        <v>1</v>
      </c>
      <c r="F1650" s="97">
        <v>5000</v>
      </c>
      <c r="G1650" s="94">
        <f t="shared" si="150"/>
        <v>5000</v>
      </c>
      <c r="H1650" s="495" t="s">
        <v>712</v>
      </c>
      <c r="I1650" s="95" t="s">
        <v>413</v>
      </c>
      <c r="J1650" s="95" t="str">
        <f>VLOOKUP(I1650,[2]Presupuesto!$B$11:$C$566,2,0)</f>
        <v>GASOLINA</v>
      </c>
      <c r="K1650" s="95" t="s">
        <v>63</v>
      </c>
      <c r="L1650" s="95" t="s">
        <v>728</v>
      </c>
    </row>
    <row r="1651" spans="3:12" s="426" customFormat="1" ht="45" x14ac:dyDescent="0.25">
      <c r="C1651" s="493" t="s">
        <v>2091</v>
      </c>
      <c r="D1651" s="504"/>
      <c r="E1651" s="189">
        <v>300</v>
      </c>
      <c r="F1651" s="97">
        <v>110</v>
      </c>
      <c r="G1651" s="94">
        <f t="shared" si="150"/>
        <v>33000</v>
      </c>
      <c r="H1651" s="495" t="s">
        <v>712</v>
      </c>
      <c r="I1651" s="95" t="s">
        <v>451</v>
      </c>
      <c r="J1651" s="95" t="str">
        <f>VLOOKUP(I1651,[2]Presupuesto!$B$11:$C$566,2,0)</f>
        <v>UTILES DE ESCRITORIO, OFICINA Y ENSE¥ANZA</v>
      </c>
      <c r="K1651" s="95" t="s">
        <v>63</v>
      </c>
      <c r="L1651" s="95" t="s">
        <v>728</v>
      </c>
    </row>
    <row r="1652" spans="3:12" s="426" customFormat="1" ht="45" x14ac:dyDescent="0.25">
      <c r="C1652" s="493" t="s">
        <v>2092</v>
      </c>
      <c r="D1652" s="504"/>
      <c r="E1652" s="189">
        <v>52</v>
      </c>
      <c r="F1652" s="97">
        <v>100</v>
      </c>
      <c r="G1652" s="94">
        <f t="shared" si="150"/>
        <v>5200</v>
      </c>
      <c r="H1652" s="495" t="s">
        <v>712</v>
      </c>
      <c r="I1652" s="95" t="s">
        <v>454</v>
      </c>
      <c r="J1652" s="95" t="str">
        <f>VLOOKUP(I1652,[2]Presupuesto!$B$11:$C$566,2,0)</f>
        <v>UTENCILIOS DE COCINA Y COMEDOR</v>
      </c>
      <c r="K1652" s="95" t="s">
        <v>63</v>
      </c>
      <c r="L1652" s="95" t="s">
        <v>728</v>
      </c>
    </row>
    <row r="1653" spans="3:12" s="426" customFormat="1" ht="15.75" thickBot="1" x14ac:dyDescent="0.3">
      <c r="C1653" s="203" t="s">
        <v>1275</v>
      </c>
      <c r="D1653" s="204">
        <v>0</v>
      </c>
      <c r="E1653" s="308">
        <v>0</v>
      </c>
      <c r="F1653" s="101">
        <f>HLOOKUP(C1653,$AH$2:$BU$3,2,0)</f>
        <v>1150</v>
      </c>
      <c r="G1653" s="102">
        <f>D1653*E1653*F1653</f>
        <v>0</v>
      </c>
      <c r="H1653" s="501"/>
      <c r="I1653" s="309" t="s">
        <v>268</v>
      </c>
      <c r="J1653" s="103" t="str">
        <f>VLOOKUP(I1653,[2]Presupuesto!$B$11:$C$566,2,0)</f>
        <v>OTROS ALQUILERES</v>
      </c>
      <c r="K1653" s="310" t="s">
        <v>63</v>
      </c>
      <c r="L1653" s="310" t="s">
        <v>728</v>
      </c>
    </row>
    <row r="1654" spans="3:12" s="426" customFormat="1" x14ac:dyDescent="0.25">
      <c r="H1654" s="497"/>
    </row>
    <row r="1655" spans="3:12" s="426" customFormat="1" ht="15.75" thickBot="1" x14ac:dyDescent="0.3">
      <c r="H1655" s="497"/>
    </row>
    <row r="1656" spans="3:12" s="426" customFormat="1" ht="15.75" thickBot="1" x14ac:dyDescent="0.3">
      <c r="C1656" s="29" t="s">
        <v>1308</v>
      </c>
      <c r="D1656" s="30">
        <f>SUM(G1663:G1680)</f>
        <v>0</v>
      </c>
      <c r="E1656" s="91"/>
      <c r="F1656" s="91"/>
      <c r="G1656" s="91"/>
      <c r="H1656" s="499"/>
      <c r="I1656" s="75"/>
      <c r="J1656" s="75"/>
      <c r="K1656" s="109"/>
    </row>
    <row r="1657" spans="3:12" s="426" customFormat="1" x14ac:dyDescent="0.25">
      <c r="C1657" s="69"/>
      <c r="D1657" s="31"/>
      <c r="E1657" s="91"/>
      <c r="F1657" s="91"/>
      <c r="G1657" s="91"/>
      <c r="H1657" s="499"/>
      <c r="I1657" s="75"/>
      <c r="J1657" s="75"/>
      <c r="K1657" s="109"/>
    </row>
    <row r="1658" spans="3:12" s="426" customFormat="1" x14ac:dyDescent="0.25">
      <c r="C1658" s="69"/>
      <c r="D1658" s="31"/>
      <c r="E1658" s="91"/>
      <c r="F1658" s="91"/>
      <c r="G1658" s="91"/>
      <c r="H1658" s="499"/>
      <c r="I1658" s="75"/>
      <c r="J1658" s="75"/>
      <c r="K1658" s="109"/>
    </row>
    <row r="1659" spans="3:12" s="426" customFormat="1" ht="15.75" x14ac:dyDescent="0.25">
      <c r="C1659" s="190" t="s">
        <v>1309</v>
      </c>
      <c r="D1659" s="341"/>
      <c r="E1659" s="91"/>
      <c r="F1659" s="91"/>
      <c r="G1659" s="91"/>
      <c r="H1659" s="499"/>
      <c r="I1659" s="75"/>
      <c r="J1659" s="75"/>
      <c r="K1659" s="109"/>
    </row>
    <row r="1660" spans="3:12" s="426" customFormat="1" ht="18.75" x14ac:dyDescent="0.25">
      <c r="C1660" s="197" t="e">
        <f>IFERROR(VLOOKUP(D1659,'1. Desarrollo e Innov. Curricu.'!$F:$G,2,FALSE),IFERROR(VLOOKUP(D1659,'2. Investigación Científica'!$F:$G,2,FALSE),IFERROR(VLOOKUP(D1659,'3. Vinculación Univ. Sociedad'!$F:$G,2,FALSE),IFERROR(VLOOKUP(D1659,'4. Docencia y Profesorado Univ.'!$F:$G,2,FALSE),IFERROR(VLOOKUP(D1659,'5. Estudiantes y Graduados'!$F:$G,2,FALSE),IFERROR(VLOOKUP(D1659,'11. Gestion Administrativa'!$F:$G,2,FALSE),IFERROR(VLOOKUP(D1659,'13. Gestión Académica'!$F:$G,2,FALSE),IFERROR(VLOOKUP(D1659,'9. Asegura. de la Calid. y M'!$F:$G,2,FALSE),IFERROR(VLOOKUP(D1659,'6. Gestión del Conocimiento'!$F:$G,2,FALSE),IFERROR(VLOOKUP(D1659,'15. Gobernabilidad y Proceso...'!$F:$G,2,FALSE),IFERROR(VLOOKUP(D1659,'12. Gestión del Talento Humano'!$F:$G,2,FALSE),IFERROR(VLOOKUP(D1659,'14. Internacional... de la E.S.'!$F:$G,2,FALSE),IFERROR(VLOOKUP(D1659,'10. Posgrado'!$F:$G,2,FALSE),IFERROR(VLOOKUP(D1659,'17. Gestión TIC'!$F:$G,2,FALSE),IFERROR(VLOOKUP(D1659,'16. Desa. del Sistema Educ.Sup.'!$F:$G,2,FALSE),IFERROR(VLOOKUP(D1659,'8. Cultura de Inno. Insti...'!$F:$G,2,FALSE),VLOOKUP(D1659,'7. Lo Esencial de la Reforma U.'!$F:$G,2,0)))))))))))))))))</f>
        <v>#N/A</v>
      </c>
      <c r="D1660" s="31"/>
      <c r="E1660" s="91"/>
      <c r="F1660" s="91"/>
      <c r="G1660" s="91"/>
      <c r="H1660" s="499"/>
      <c r="I1660" s="75"/>
      <c r="J1660" s="75"/>
      <c r="K1660" s="109"/>
    </row>
    <row r="1661" spans="3:12" s="426" customFormat="1" ht="15.75" thickBot="1" x14ac:dyDescent="0.3">
      <c r="C1661" s="69"/>
      <c r="D1661" s="31"/>
      <c r="E1661" s="91"/>
      <c r="F1661" s="91"/>
      <c r="G1661" s="91"/>
      <c r="H1661" s="499"/>
      <c r="I1661" s="75"/>
      <c r="J1661" s="75"/>
      <c r="K1661" s="109"/>
    </row>
    <row r="1662" spans="3:12" s="426" customFormat="1" ht="30.75" thickBot="1" x14ac:dyDescent="0.3">
      <c r="C1662" s="122" t="s">
        <v>1310</v>
      </c>
      <c r="D1662" s="125" t="s">
        <v>1311</v>
      </c>
      <c r="E1662" s="124" t="s">
        <v>99</v>
      </c>
      <c r="F1662" s="124" t="s">
        <v>1312</v>
      </c>
      <c r="G1662" s="123" t="s">
        <v>1313</v>
      </c>
      <c r="H1662" s="129" t="s">
        <v>1314</v>
      </c>
      <c r="I1662" s="124" t="s">
        <v>1315</v>
      </c>
      <c r="J1662" s="124" t="s">
        <v>711</v>
      </c>
      <c r="K1662" s="124" t="s">
        <v>1316</v>
      </c>
      <c r="L1662" s="124" t="s">
        <v>1317</v>
      </c>
    </row>
    <row r="1663" spans="3:12" s="426" customFormat="1" ht="30" x14ac:dyDescent="0.25">
      <c r="C1663" s="492" t="s">
        <v>1890</v>
      </c>
      <c r="D1663" s="503"/>
      <c r="E1663" s="305"/>
      <c r="F1663" s="112">
        <v>25</v>
      </c>
      <c r="G1663" s="306">
        <f t="shared" ref="G1663:G1679" si="151">E1663*F1663</f>
        <v>0</v>
      </c>
      <c r="H1663" s="500" t="s">
        <v>703</v>
      </c>
      <c r="I1663" s="113" t="s">
        <v>361</v>
      </c>
      <c r="J1663" s="113" t="str">
        <f>VLOOKUP(I1663,[2]Presupuesto!$B$11:$C$566,2,0)</f>
        <v>ALIMENTOS B EBIDAS PARA PERSONAS</v>
      </c>
      <c r="K1663" s="307" t="s">
        <v>63</v>
      </c>
      <c r="L1663" s="113" t="s">
        <v>727</v>
      </c>
    </row>
    <row r="1664" spans="3:12" s="426" customFormat="1" x14ac:dyDescent="0.25">
      <c r="C1664" s="493" t="s">
        <v>1891</v>
      </c>
      <c r="D1664" s="504"/>
      <c r="E1664" s="189"/>
      <c r="F1664" s="97">
        <v>45</v>
      </c>
      <c r="G1664" s="94">
        <f t="shared" si="151"/>
        <v>0</v>
      </c>
      <c r="H1664" s="495" t="s">
        <v>703</v>
      </c>
      <c r="I1664" s="95" t="s">
        <v>454</v>
      </c>
      <c r="J1664" s="95" t="str">
        <f>VLOOKUP(I1664,[2]Presupuesto!$B$11:$C$566,2,0)</f>
        <v>UTENCILIOS DE COCINA Y COMEDOR</v>
      </c>
      <c r="K1664" s="95" t="s">
        <v>63</v>
      </c>
      <c r="L1664" s="95" t="s">
        <v>727</v>
      </c>
    </row>
    <row r="1665" spans="3:12" s="426" customFormat="1" x14ac:dyDescent="0.25">
      <c r="C1665" s="493" t="s">
        <v>1892</v>
      </c>
      <c r="D1665" s="504"/>
      <c r="E1665" s="189"/>
      <c r="F1665" s="97">
        <v>1</v>
      </c>
      <c r="G1665" s="94">
        <f t="shared" si="151"/>
        <v>0</v>
      </c>
      <c r="H1665" s="495" t="s">
        <v>703</v>
      </c>
      <c r="I1665" s="95" t="s">
        <v>420</v>
      </c>
      <c r="J1665" s="95" t="str">
        <f>VLOOKUP(I1665,[2]Presupuesto!$B$11:$C$566,2,0)</f>
        <v>PRODUCTOS DE MATERIAL PLASTICO.</v>
      </c>
      <c r="K1665" s="95" t="s">
        <v>63</v>
      </c>
      <c r="L1665" s="95" t="s">
        <v>727</v>
      </c>
    </row>
    <row r="1666" spans="3:12" s="426" customFormat="1" x14ac:dyDescent="0.25">
      <c r="C1666" s="493" t="s">
        <v>2006</v>
      </c>
      <c r="D1666" s="504"/>
      <c r="E1666" s="189"/>
      <c r="F1666" s="97">
        <f>(50*2.11)+(15*35)</f>
        <v>630.5</v>
      </c>
      <c r="G1666" s="94">
        <f t="shared" si="151"/>
        <v>0</v>
      </c>
      <c r="H1666" s="495" t="s">
        <v>703</v>
      </c>
      <c r="I1666" s="95" t="s">
        <v>382</v>
      </c>
      <c r="J1666" s="95" t="str">
        <f>VLOOKUP(I1666,[2]Presupuesto!$B$11:$C$566,2,0)</f>
        <v>PRODUCTOS DE ARTES GRAFICAS</v>
      </c>
      <c r="K1666" s="95" t="s">
        <v>63</v>
      </c>
      <c r="L1666" s="95" t="s">
        <v>727</v>
      </c>
    </row>
    <row r="1667" spans="3:12" s="426" customFormat="1" x14ac:dyDescent="0.25">
      <c r="C1667" s="493" t="s">
        <v>1894</v>
      </c>
      <c r="D1667" s="504"/>
      <c r="E1667" s="189"/>
      <c r="F1667" s="97">
        <v>4.5</v>
      </c>
      <c r="G1667" s="94">
        <f t="shared" si="151"/>
        <v>0</v>
      </c>
      <c r="H1667" s="495" t="s">
        <v>703</v>
      </c>
      <c r="I1667" s="95" t="s">
        <v>307</v>
      </c>
      <c r="J1667" s="95" t="str">
        <f>VLOOKUP(I1667,[2]Presupuesto!$B$11:$C$566,2,0)</f>
        <v>SERVICIOS DE IMPRENTA PUBLIC.Y REPRODUCCION</v>
      </c>
      <c r="K1667" s="95" t="s">
        <v>63</v>
      </c>
      <c r="L1667" s="95" t="s">
        <v>727</v>
      </c>
    </row>
    <row r="1668" spans="3:12" s="426" customFormat="1" x14ac:dyDescent="0.25">
      <c r="C1668" s="493" t="s">
        <v>1895</v>
      </c>
      <c r="D1668" s="504"/>
      <c r="E1668" s="189"/>
      <c r="F1668" s="97">
        <v>3</v>
      </c>
      <c r="G1668" s="94">
        <f t="shared" si="151"/>
        <v>0</v>
      </c>
      <c r="H1668" s="495" t="s">
        <v>703</v>
      </c>
      <c r="I1668" s="95" t="s">
        <v>384</v>
      </c>
      <c r="J1668" s="95" t="str">
        <f>VLOOKUP(I1668,[2]Presupuesto!$B$11:$C$566,2,0)</f>
        <v>PRODUCTOS PAPEL Y CARTON</v>
      </c>
      <c r="K1668" s="95" t="s">
        <v>63</v>
      </c>
      <c r="L1668" s="95" t="s">
        <v>727</v>
      </c>
    </row>
    <row r="1669" spans="3:12" s="426" customFormat="1" ht="30" x14ac:dyDescent="0.25">
      <c r="C1669" s="493" t="s">
        <v>1896</v>
      </c>
      <c r="D1669" s="504"/>
      <c r="E1669" s="189"/>
      <c r="F1669" s="97">
        <v>3</v>
      </c>
      <c r="G1669" s="94">
        <f t="shared" si="151"/>
        <v>0</v>
      </c>
      <c r="H1669" s="495" t="s">
        <v>703</v>
      </c>
      <c r="I1669" s="95" t="s">
        <v>451</v>
      </c>
      <c r="J1669" s="95" t="str">
        <f>VLOOKUP(I1669,[2]Presupuesto!$B$11:$C$566,2,0)</f>
        <v>UTILES DE ESCRITORIO, OFICINA Y ENSE¥ANZA</v>
      </c>
      <c r="K1669" s="95" t="s">
        <v>63</v>
      </c>
      <c r="L1669" s="95" t="s">
        <v>727</v>
      </c>
    </row>
    <row r="1670" spans="3:12" s="426" customFormat="1" x14ac:dyDescent="0.25">
      <c r="C1670" s="493" t="s">
        <v>1897</v>
      </c>
      <c r="D1670" s="504"/>
      <c r="E1670" s="189"/>
      <c r="F1670" s="97">
        <v>6.7</v>
      </c>
      <c r="G1670" s="94">
        <f t="shared" si="151"/>
        <v>0</v>
      </c>
      <c r="H1670" s="495" t="s">
        <v>703</v>
      </c>
      <c r="I1670" s="95" t="s">
        <v>458</v>
      </c>
      <c r="J1670" s="95" t="str">
        <f>VLOOKUP(I1670,[2]Presupuesto!$B$11:$C$566,2,0)</f>
        <v>OTROS RESPUESTOS Y ACCESORIOS MENORES</v>
      </c>
      <c r="K1670" s="95" t="s">
        <v>63</v>
      </c>
      <c r="L1670" s="95" t="s">
        <v>727</v>
      </c>
    </row>
    <row r="1671" spans="3:12" s="426" customFormat="1" x14ac:dyDescent="0.25">
      <c r="C1671" s="493" t="s">
        <v>1898</v>
      </c>
      <c r="D1671" s="504"/>
      <c r="E1671" s="189"/>
      <c r="F1671" s="97">
        <v>3</v>
      </c>
      <c r="G1671" s="94">
        <f t="shared" si="151"/>
        <v>0</v>
      </c>
      <c r="H1671" s="495" t="s">
        <v>703</v>
      </c>
      <c r="I1671" s="95" t="s">
        <v>380</v>
      </c>
      <c r="J1671" s="95" t="str">
        <f>VLOOKUP(I1671,[2]Presupuesto!$B$11:$C$566,2,0)</f>
        <v>PAPEL DE ESCRITORIO</v>
      </c>
      <c r="K1671" s="95" t="s">
        <v>63</v>
      </c>
      <c r="L1671" s="95" t="s">
        <v>727</v>
      </c>
    </row>
    <row r="1672" spans="3:12" s="426" customFormat="1" ht="30" x14ac:dyDescent="0.25">
      <c r="C1672" s="493" t="s">
        <v>1899</v>
      </c>
      <c r="D1672" s="504"/>
      <c r="E1672" s="189"/>
      <c r="F1672" s="97">
        <v>1300</v>
      </c>
      <c r="G1672" s="94">
        <f t="shared" si="151"/>
        <v>0</v>
      </c>
      <c r="H1672" s="495" t="s">
        <v>703</v>
      </c>
      <c r="I1672" s="95" t="s">
        <v>268</v>
      </c>
      <c r="J1672" s="95" t="str">
        <f>VLOOKUP(I1672,[2]Presupuesto!$B$11:$C$566,2,0)</f>
        <v>OTROS ALQUILERES</v>
      </c>
      <c r="K1672" s="95" t="s">
        <v>63</v>
      </c>
      <c r="L1672" s="95" t="s">
        <v>727</v>
      </c>
    </row>
    <row r="1673" spans="3:12" s="426" customFormat="1" x14ac:dyDescent="0.25">
      <c r="C1673" s="96" t="s">
        <v>1974</v>
      </c>
      <c r="D1673" s="504"/>
      <c r="E1673" s="189"/>
      <c r="F1673" s="97">
        <v>1</v>
      </c>
      <c r="G1673" s="94">
        <f t="shared" si="151"/>
        <v>0</v>
      </c>
      <c r="H1673" s="495" t="s">
        <v>703</v>
      </c>
      <c r="I1673" s="95" t="s">
        <v>420</v>
      </c>
      <c r="J1673" s="95" t="str">
        <f>VLOOKUP(I1673,[2]Presupuesto!$B$11:$C$566,2,0)</f>
        <v>PRODUCTOS DE MATERIAL PLASTICO.</v>
      </c>
      <c r="K1673" s="95" t="s">
        <v>63</v>
      </c>
      <c r="L1673" s="95" t="s">
        <v>724</v>
      </c>
    </row>
    <row r="1674" spans="3:12" s="426" customFormat="1" x14ac:dyDescent="0.25">
      <c r="C1674" s="96" t="s">
        <v>1973</v>
      </c>
      <c r="D1674" s="504"/>
      <c r="E1674" s="147"/>
      <c r="F1674" s="115">
        <v>2.2000000000000002</v>
      </c>
      <c r="G1674" s="94">
        <f t="shared" si="151"/>
        <v>0</v>
      </c>
      <c r="H1674" s="495" t="s">
        <v>703</v>
      </c>
      <c r="I1674" s="300" t="s">
        <v>382</v>
      </c>
      <c r="J1674" s="95" t="str">
        <f>VLOOKUP(I1674,[2]Presupuesto!$B$11:$C$566,2,0)</f>
        <v>PRODUCTOS DE ARTES GRAFICAS</v>
      </c>
      <c r="K1674" s="95" t="s">
        <v>63</v>
      </c>
      <c r="L1674" s="95" t="s">
        <v>724</v>
      </c>
    </row>
    <row r="1675" spans="3:12" s="426" customFormat="1" x14ac:dyDescent="0.25">
      <c r="C1675" s="96" t="s">
        <v>1894</v>
      </c>
      <c r="D1675" s="504"/>
      <c r="E1675" s="147"/>
      <c r="F1675" s="115">
        <v>4.5</v>
      </c>
      <c r="G1675" s="94">
        <f t="shared" si="151"/>
        <v>0</v>
      </c>
      <c r="H1675" s="495" t="s">
        <v>703</v>
      </c>
      <c r="I1675" s="95" t="s">
        <v>307</v>
      </c>
      <c r="J1675" s="95" t="str">
        <f>VLOOKUP(I1675,[2]Presupuesto!$B$11:$C$566,2,0)</f>
        <v>SERVICIOS DE IMPRENTA PUBLIC.Y REPRODUCCION</v>
      </c>
      <c r="K1675" s="95" t="s">
        <v>63</v>
      </c>
      <c r="L1675" s="95" t="s">
        <v>724</v>
      </c>
    </row>
    <row r="1676" spans="3:12" s="426" customFormat="1" x14ac:dyDescent="0.25">
      <c r="C1676" s="96" t="s">
        <v>1895</v>
      </c>
      <c r="D1676" s="504"/>
      <c r="E1676" s="189"/>
      <c r="F1676" s="97">
        <v>4.5</v>
      </c>
      <c r="G1676" s="94">
        <f t="shared" si="151"/>
        <v>0</v>
      </c>
      <c r="H1676" s="495" t="s">
        <v>703</v>
      </c>
      <c r="I1676" s="95" t="s">
        <v>384</v>
      </c>
      <c r="J1676" s="95" t="str">
        <f>VLOOKUP(I1676,[2]Presupuesto!$B$11:$C$566,2,0)</f>
        <v>PRODUCTOS PAPEL Y CARTON</v>
      </c>
      <c r="K1676" s="95" t="s">
        <v>63</v>
      </c>
      <c r="L1676" s="95" t="s">
        <v>724</v>
      </c>
    </row>
    <row r="1677" spans="3:12" s="426" customFormat="1" x14ac:dyDescent="0.25">
      <c r="C1677" s="96" t="s">
        <v>1937</v>
      </c>
      <c r="D1677" s="504"/>
      <c r="E1677" s="189"/>
      <c r="F1677" s="97">
        <v>3</v>
      </c>
      <c r="G1677" s="94">
        <f t="shared" si="151"/>
        <v>0</v>
      </c>
      <c r="H1677" s="495" t="s">
        <v>703</v>
      </c>
      <c r="I1677" s="95" t="s">
        <v>451</v>
      </c>
      <c r="J1677" s="95" t="str">
        <f>VLOOKUP(I1677,[2]Presupuesto!$B$11:$C$566,2,0)</f>
        <v>UTILES DE ESCRITORIO, OFICINA Y ENSE¥ANZA</v>
      </c>
      <c r="K1677" s="95" t="s">
        <v>63</v>
      </c>
      <c r="L1677" s="95" t="s">
        <v>724</v>
      </c>
    </row>
    <row r="1678" spans="3:12" s="426" customFormat="1" x14ac:dyDescent="0.25">
      <c r="C1678" s="96" t="s">
        <v>1971</v>
      </c>
      <c r="D1678" s="504"/>
      <c r="E1678" s="189"/>
      <c r="F1678" s="97">
        <v>50</v>
      </c>
      <c r="G1678" s="94">
        <f t="shared" si="151"/>
        <v>0</v>
      </c>
      <c r="H1678" s="495" t="s">
        <v>703</v>
      </c>
      <c r="I1678" s="95" t="s">
        <v>307</v>
      </c>
      <c r="J1678" s="95" t="str">
        <f>VLOOKUP(I1678,[2]Presupuesto!$B$11:$C$566,2,0)</f>
        <v>SERVICIOS DE IMPRENTA PUBLIC.Y REPRODUCCION</v>
      </c>
      <c r="K1678" s="95" t="s">
        <v>63</v>
      </c>
      <c r="L1678" s="95" t="s">
        <v>724</v>
      </c>
    </row>
    <row r="1679" spans="3:12" s="426" customFormat="1" x14ac:dyDescent="0.25">
      <c r="C1679" s="106" t="s">
        <v>1899</v>
      </c>
      <c r="D1679" s="504"/>
      <c r="E1679" s="199"/>
      <c r="F1679" s="116">
        <v>1300</v>
      </c>
      <c r="G1679" s="94">
        <f t="shared" si="151"/>
        <v>0</v>
      </c>
      <c r="H1679" s="495" t="s">
        <v>703</v>
      </c>
      <c r="I1679" s="95" t="s">
        <v>268</v>
      </c>
      <c r="J1679" s="95" t="str">
        <f>VLOOKUP(I1679,[2]Presupuesto!$B$11:$C$566,2,0)</f>
        <v>OTROS ALQUILERES</v>
      </c>
      <c r="K1679" s="95" t="s">
        <v>63</v>
      </c>
      <c r="L1679" s="95" t="s">
        <v>724</v>
      </c>
    </row>
    <row r="1680" spans="3:12" s="426" customFormat="1" ht="15.75" thickBot="1" x14ac:dyDescent="0.3">
      <c r="C1680" s="203" t="s">
        <v>1275</v>
      </c>
      <c r="D1680" s="204">
        <v>0</v>
      </c>
      <c r="E1680" s="308">
        <v>0</v>
      </c>
      <c r="F1680" s="101">
        <f>HLOOKUP(C1680,$AH$2:$BU$3,2,0)</f>
        <v>1150</v>
      </c>
      <c r="G1680" s="102">
        <f>D1680*E1680*F1680</f>
        <v>0</v>
      </c>
      <c r="H1680" s="501"/>
      <c r="I1680" s="309" t="s">
        <v>335</v>
      </c>
      <c r="J1680" s="103" t="str">
        <f>VLOOKUP(I1680,Presupuesto!$B$11:$C$566,2,0)</f>
        <v>VIATICOS (26200-00)</v>
      </c>
      <c r="K1680" s="310" t="str">
        <f t="shared" ref="K1680" si="152">$K$389</f>
        <v>Gestión del Conocimiento</v>
      </c>
      <c r="L1680" s="310" t="s">
        <v>720</v>
      </c>
    </row>
    <row r="1681" spans="3:12" s="426" customFormat="1" x14ac:dyDescent="0.25">
      <c r="H1681" s="497"/>
    </row>
    <row r="1682" spans="3:12" s="426" customFormat="1" ht="15.75" thickBot="1" x14ac:dyDescent="0.3">
      <c r="H1682" s="497"/>
    </row>
    <row r="1683" spans="3:12" s="426" customFormat="1" ht="15.75" thickBot="1" x14ac:dyDescent="0.3">
      <c r="C1683" s="29" t="s">
        <v>1308</v>
      </c>
      <c r="D1683" s="30">
        <f>SUM(G1690:G1707)</f>
        <v>0</v>
      </c>
      <c r="E1683" s="91"/>
      <c r="F1683" s="91"/>
      <c r="G1683" s="91"/>
      <c r="H1683" s="499"/>
      <c r="I1683" s="75"/>
      <c r="J1683" s="75"/>
      <c r="K1683" s="109"/>
    </row>
    <row r="1684" spans="3:12" s="426" customFormat="1" x14ac:dyDescent="0.25">
      <c r="C1684" s="69"/>
      <c r="D1684" s="31"/>
      <c r="E1684" s="91"/>
      <c r="F1684" s="91"/>
      <c r="G1684" s="91"/>
      <c r="H1684" s="499"/>
      <c r="I1684" s="75"/>
      <c r="J1684" s="75"/>
      <c r="K1684" s="109"/>
    </row>
    <row r="1685" spans="3:12" s="426" customFormat="1" x14ac:dyDescent="0.25">
      <c r="C1685" s="69"/>
      <c r="D1685" s="31"/>
      <c r="E1685" s="91"/>
      <c r="F1685" s="91"/>
      <c r="G1685" s="91"/>
      <c r="H1685" s="499"/>
      <c r="I1685" s="75"/>
      <c r="J1685" s="75"/>
      <c r="K1685" s="109"/>
    </row>
    <row r="1686" spans="3:12" s="426" customFormat="1" ht="15.75" x14ac:dyDescent="0.25">
      <c r="C1686" s="190" t="s">
        <v>1309</v>
      </c>
      <c r="D1686" s="341"/>
      <c r="E1686" s="91"/>
      <c r="F1686" s="91"/>
      <c r="G1686" s="91"/>
      <c r="H1686" s="499"/>
      <c r="I1686" s="75"/>
      <c r="J1686" s="75"/>
      <c r="K1686" s="109"/>
    </row>
    <row r="1687" spans="3:12" s="426" customFormat="1" ht="18.75" x14ac:dyDescent="0.25">
      <c r="C1687" s="197" t="e">
        <f>IFERROR(VLOOKUP(D1686,'1. Desarrollo e Innov. Curricu.'!$F:$G,2,FALSE),IFERROR(VLOOKUP(D1686,'2. Investigación Científica'!$F:$G,2,FALSE),IFERROR(VLOOKUP(D1686,'3. Vinculación Univ. Sociedad'!$F:$G,2,FALSE),IFERROR(VLOOKUP(D1686,'4. Docencia y Profesorado Univ.'!$F:$G,2,FALSE),IFERROR(VLOOKUP(D1686,'5. Estudiantes y Graduados'!$F:$G,2,FALSE),IFERROR(VLOOKUP(D1686,'11. Gestion Administrativa'!$F:$G,2,FALSE),IFERROR(VLOOKUP(D1686,'13. Gestión Académica'!$F:$G,2,FALSE),IFERROR(VLOOKUP(D1686,'9. Asegura. de la Calid. y M'!$F:$G,2,FALSE),IFERROR(VLOOKUP(D1686,'6. Gestión del Conocimiento'!$F:$G,2,FALSE),IFERROR(VLOOKUP(D1686,'15. Gobernabilidad y Proceso...'!$F:$G,2,FALSE),IFERROR(VLOOKUP(D1686,'12. Gestión del Talento Humano'!$F:$G,2,FALSE),IFERROR(VLOOKUP(D1686,'14. Internacional... de la E.S.'!$F:$G,2,FALSE),IFERROR(VLOOKUP(D1686,'10. Posgrado'!$F:$G,2,FALSE),IFERROR(VLOOKUP(D1686,'17. Gestión TIC'!$F:$G,2,FALSE),IFERROR(VLOOKUP(D1686,'16. Desa. del Sistema Educ.Sup.'!$F:$G,2,FALSE),IFERROR(VLOOKUP(D1686,'8. Cultura de Inno. Insti...'!$F:$G,2,FALSE),VLOOKUP(D1686,'7. Lo Esencial de la Reforma U.'!$F:$G,2,0)))))))))))))))))</f>
        <v>#N/A</v>
      </c>
      <c r="D1687" s="31"/>
      <c r="E1687" s="91"/>
      <c r="F1687" s="91"/>
      <c r="G1687" s="91"/>
      <c r="H1687" s="499"/>
      <c r="I1687" s="75"/>
      <c r="J1687" s="75"/>
      <c r="K1687" s="109"/>
    </row>
    <row r="1688" spans="3:12" s="426" customFormat="1" ht="15.75" thickBot="1" x14ac:dyDescent="0.3">
      <c r="C1688" s="69"/>
      <c r="D1688" s="31"/>
      <c r="E1688" s="91"/>
      <c r="F1688" s="91"/>
      <c r="G1688" s="91"/>
      <c r="H1688" s="499"/>
      <c r="I1688" s="75"/>
      <c r="J1688" s="75"/>
      <c r="K1688" s="109"/>
    </row>
    <row r="1689" spans="3:12" s="426" customFormat="1" ht="30.75" thickBot="1" x14ac:dyDescent="0.3">
      <c r="C1689" s="122" t="s">
        <v>1310</v>
      </c>
      <c r="D1689" s="125" t="s">
        <v>1311</v>
      </c>
      <c r="E1689" s="124" t="s">
        <v>99</v>
      </c>
      <c r="F1689" s="124" t="s">
        <v>1312</v>
      </c>
      <c r="G1689" s="123" t="s">
        <v>1313</v>
      </c>
      <c r="H1689" s="129" t="s">
        <v>1314</v>
      </c>
      <c r="I1689" s="124" t="s">
        <v>1315</v>
      </c>
      <c r="J1689" s="124" t="s">
        <v>711</v>
      </c>
      <c r="K1689" s="124" t="s">
        <v>1316</v>
      </c>
      <c r="L1689" s="124" t="s">
        <v>1317</v>
      </c>
    </row>
    <row r="1690" spans="3:12" s="426" customFormat="1" ht="30" x14ac:dyDescent="0.25">
      <c r="C1690" s="492" t="s">
        <v>1890</v>
      </c>
      <c r="D1690" s="503"/>
      <c r="E1690" s="305"/>
      <c r="F1690" s="112">
        <v>25</v>
      </c>
      <c r="G1690" s="306">
        <f t="shared" ref="G1690:G1706" si="153">E1690*F1690</f>
        <v>0</v>
      </c>
      <c r="H1690" s="500" t="s">
        <v>703</v>
      </c>
      <c r="I1690" s="113" t="s">
        <v>361</v>
      </c>
      <c r="J1690" s="113" t="str">
        <f>VLOOKUP(I1690,[2]Presupuesto!$B$11:$C$566,2,0)</f>
        <v>ALIMENTOS B EBIDAS PARA PERSONAS</v>
      </c>
      <c r="K1690" s="307" t="s">
        <v>63</v>
      </c>
      <c r="L1690" s="113" t="s">
        <v>725</v>
      </c>
    </row>
    <row r="1691" spans="3:12" s="426" customFormat="1" x14ac:dyDescent="0.25">
      <c r="C1691" s="493" t="s">
        <v>1891</v>
      </c>
      <c r="D1691" s="504"/>
      <c r="E1691" s="189"/>
      <c r="F1691" s="97">
        <v>45</v>
      </c>
      <c r="G1691" s="94">
        <f t="shared" si="153"/>
        <v>0</v>
      </c>
      <c r="H1691" s="495" t="s">
        <v>703</v>
      </c>
      <c r="I1691" s="95" t="s">
        <v>454</v>
      </c>
      <c r="J1691" s="95" t="str">
        <f>VLOOKUP(I1691,[2]Presupuesto!$B$11:$C$566,2,0)</f>
        <v>UTENCILIOS DE COCINA Y COMEDOR</v>
      </c>
      <c r="K1691" s="95" t="s">
        <v>63</v>
      </c>
      <c r="L1691" s="95" t="s">
        <v>725</v>
      </c>
    </row>
    <row r="1692" spans="3:12" s="426" customFormat="1" x14ac:dyDescent="0.25">
      <c r="C1692" s="493" t="s">
        <v>1892</v>
      </c>
      <c r="D1692" s="504"/>
      <c r="E1692" s="189"/>
      <c r="F1692" s="97">
        <v>1</v>
      </c>
      <c r="G1692" s="94">
        <f t="shared" si="153"/>
        <v>0</v>
      </c>
      <c r="H1692" s="495" t="s">
        <v>703</v>
      </c>
      <c r="I1692" s="95" t="s">
        <v>420</v>
      </c>
      <c r="J1692" s="95" t="str">
        <f>VLOOKUP(I1692,[2]Presupuesto!$B$11:$C$566,2,0)</f>
        <v>PRODUCTOS DE MATERIAL PLASTICO.</v>
      </c>
      <c r="K1692" s="95" t="s">
        <v>63</v>
      </c>
      <c r="L1692" s="95" t="s">
        <v>725</v>
      </c>
    </row>
    <row r="1693" spans="3:12" s="426" customFormat="1" x14ac:dyDescent="0.25">
      <c r="C1693" s="493" t="s">
        <v>2006</v>
      </c>
      <c r="D1693" s="504"/>
      <c r="E1693" s="189"/>
      <c r="F1693" s="97">
        <f>(50*2.11)+(15*35)</f>
        <v>630.5</v>
      </c>
      <c r="G1693" s="94">
        <f t="shared" si="153"/>
        <v>0</v>
      </c>
      <c r="H1693" s="495" t="s">
        <v>703</v>
      </c>
      <c r="I1693" s="95" t="s">
        <v>382</v>
      </c>
      <c r="J1693" s="95" t="str">
        <f>VLOOKUP(I1693,[2]Presupuesto!$B$11:$C$566,2,0)</f>
        <v>PRODUCTOS DE ARTES GRAFICAS</v>
      </c>
      <c r="K1693" s="95" t="s">
        <v>63</v>
      </c>
      <c r="L1693" s="95" t="s">
        <v>725</v>
      </c>
    </row>
    <row r="1694" spans="3:12" s="426" customFormat="1" x14ac:dyDescent="0.25">
      <c r="C1694" s="493" t="s">
        <v>1894</v>
      </c>
      <c r="D1694" s="504"/>
      <c r="E1694" s="189"/>
      <c r="F1694" s="97">
        <v>4.5</v>
      </c>
      <c r="G1694" s="94">
        <f t="shared" si="153"/>
        <v>0</v>
      </c>
      <c r="H1694" s="495" t="s">
        <v>703</v>
      </c>
      <c r="I1694" s="95" t="s">
        <v>307</v>
      </c>
      <c r="J1694" s="95" t="str">
        <f>VLOOKUP(I1694,[2]Presupuesto!$B$11:$C$566,2,0)</f>
        <v>SERVICIOS DE IMPRENTA PUBLIC.Y REPRODUCCION</v>
      </c>
      <c r="K1694" s="95" t="s">
        <v>63</v>
      </c>
      <c r="L1694" s="95" t="s">
        <v>725</v>
      </c>
    </row>
    <row r="1695" spans="3:12" s="426" customFormat="1" x14ac:dyDescent="0.25">
      <c r="C1695" s="493" t="s">
        <v>1895</v>
      </c>
      <c r="D1695" s="504"/>
      <c r="E1695" s="189"/>
      <c r="F1695" s="97">
        <v>3</v>
      </c>
      <c r="G1695" s="94">
        <f t="shared" si="153"/>
        <v>0</v>
      </c>
      <c r="H1695" s="495" t="s">
        <v>703</v>
      </c>
      <c r="I1695" s="95" t="s">
        <v>384</v>
      </c>
      <c r="J1695" s="95" t="str">
        <f>VLOOKUP(I1695,[2]Presupuesto!$B$11:$C$566,2,0)</f>
        <v>PRODUCTOS PAPEL Y CARTON</v>
      </c>
      <c r="K1695" s="95" t="s">
        <v>63</v>
      </c>
      <c r="L1695" s="95" t="s">
        <v>725</v>
      </c>
    </row>
    <row r="1696" spans="3:12" s="426" customFormat="1" ht="30" x14ac:dyDescent="0.25">
      <c r="C1696" s="493" t="s">
        <v>1896</v>
      </c>
      <c r="D1696" s="504"/>
      <c r="E1696" s="189"/>
      <c r="F1696" s="97">
        <v>3</v>
      </c>
      <c r="G1696" s="94">
        <f t="shared" si="153"/>
        <v>0</v>
      </c>
      <c r="H1696" s="495" t="s">
        <v>703</v>
      </c>
      <c r="I1696" s="95" t="s">
        <v>450</v>
      </c>
      <c r="J1696" s="95" t="str">
        <f>VLOOKUP(I1696,[2]Presupuesto!$B$11:$C$566,2,0)</f>
        <v>UTILES DE ESCRITORIO, OFICINA Y ENZE¥ANZA</v>
      </c>
      <c r="K1696" s="95" t="s">
        <v>63</v>
      </c>
      <c r="L1696" s="95" t="s">
        <v>725</v>
      </c>
    </row>
    <row r="1697" spans="3:12" s="426" customFormat="1" x14ac:dyDescent="0.25">
      <c r="C1697" s="493" t="s">
        <v>1897</v>
      </c>
      <c r="D1697" s="504"/>
      <c r="E1697" s="189"/>
      <c r="F1697" s="97">
        <v>6.7</v>
      </c>
      <c r="G1697" s="94">
        <f t="shared" si="153"/>
        <v>0</v>
      </c>
      <c r="H1697" s="495" t="s">
        <v>703</v>
      </c>
      <c r="I1697" s="95" t="s">
        <v>458</v>
      </c>
      <c r="J1697" s="95" t="str">
        <f>VLOOKUP(I1697,[2]Presupuesto!$B$11:$C$566,2,0)</f>
        <v>OTROS RESPUESTOS Y ACCESORIOS MENORES</v>
      </c>
      <c r="K1697" s="95" t="s">
        <v>63</v>
      </c>
      <c r="L1697" s="95" t="s">
        <v>725</v>
      </c>
    </row>
    <row r="1698" spans="3:12" s="426" customFormat="1" x14ac:dyDescent="0.25">
      <c r="C1698" s="493" t="s">
        <v>1898</v>
      </c>
      <c r="D1698" s="504"/>
      <c r="E1698" s="189"/>
      <c r="F1698" s="97">
        <v>3</v>
      </c>
      <c r="G1698" s="94">
        <f t="shared" si="153"/>
        <v>0</v>
      </c>
      <c r="H1698" s="495" t="s">
        <v>703</v>
      </c>
      <c r="I1698" s="95" t="s">
        <v>380</v>
      </c>
      <c r="J1698" s="95" t="str">
        <f>VLOOKUP(I1698,[2]Presupuesto!$B$11:$C$566,2,0)</f>
        <v>PAPEL DE ESCRITORIO</v>
      </c>
      <c r="K1698" s="95" t="s">
        <v>63</v>
      </c>
      <c r="L1698" s="95" t="s">
        <v>725</v>
      </c>
    </row>
    <row r="1699" spans="3:12" s="426" customFormat="1" ht="30" x14ac:dyDescent="0.25">
      <c r="C1699" s="493" t="s">
        <v>1899</v>
      </c>
      <c r="D1699" s="504"/>
      <c r="E1699" s="189"/>
      <c r="F1699" s="97">
        <v>1300</v>
      </c>
      <c r="G1699" s="94">
        <f t="shared" si="153"/>
        <v>0</v>
      </c>
      <c r="H1699" s="495" t="s">
        <v>703</v>
      </c>
      <c r="I1699" s="95" t="s">
        <v>268</v>
      </c>
      <c r="J1699" s="95" t="str">
        <f>VLOOKUP(I1699,[2]Presupuesto!$B$11:$C$566,2,0)</f>
        <v>OTROS ALQUILERES</v>
      </c>
      <c r="K1699" s="95" t="s">
        <v>63</v>
      </c>
      <c r="L1699" s="95" t="s">
        <v>725</v>
      </c>
    </row>
    <row r="1700" spans="3:12" s="426" customFormat="1" x14ac:dyDescent="0.25">
      <c r="C1700" s="96" t="s">
        <v>1974</v>
      </c>
      <c r="D1700" s="504"/>
      <c r="E1700" s="189"/>
      <c r="F1700" s="97">
        <v>1</v>
      </c>
      <c r="G1700" s="94">
        <f t="shared" si="153"/>
        <v>0</v>
      </c>
      <c r="H1700" s="495" t="s">
        <v>703</v>
      </c>
      <c r="I1700" s="95" t="s">
        <v>420</v>
      </c>
      <c r="J1700" s="95" t="str">
        <f>VLOOKUP(I1700,[2]Presupuesto!$B$11:$C$566,2,0)</f>
        <v>PRODUCTOS DE MATERIAL PLASTICO.</v>
      </c>
      <c r="K1700" s="95" t="s">
        <v>63</v>
      </c>
      <c r="L1700" s="95" t="s">
        <v>724</v>
      </c>
    </row>
    <row r="1701" spans="3:12" s="426" customFormat="1" x14ac:dyDescent="0.25">
      <c r="C1701" s="96" t="s">
        <v>1973</v>
      </c>
      <c r="D1701" s="504"/>
      <c r="E1701" s="147"/>
      <c r="F1701" s="115">
        <v>2.2000000000000002</v>
      </c>
      <c r="G1701" s="94">
        <f t="shared" si="153"/>
        <v>0</v>
      </c>
      <c r="H1701" s="495" t="s">
        <v>703</v>
      </c>
      <c r="I1701" s="300" t="s">
        <v>382</v>
      </c>
      <c r="J1701" s="95" t="str">
        <f>VLOOKUP(I1701,[2]Presupuesto!$B$11:$C$566,2,0)</f>
        <v>PRODUCTOS DE ARTES GRAFICAS</v>
      </c>
      <c r="K1701" s="95" t="s">
        <v>63</v>
      </c>
      <c r="L1701" s="95" t="s">
        <v>724</v>
      </c>
    </row>
    <row r="1702" spans="3:12" s="426" customFormat="1" x14ac:dyDescent="0.25">
      <c r="C1702" s="96" t="s">
        <v>1894</v>
      </c>
      <c r="D1702" s="504"/>
      <c r="E1702" s="147"/>
      <c r="F1702" s="115">
        <v>4.5</v>
      </c>
      <c r="G1702" s="94">
        <f t="shared" si="153"/>
        <v>0</v>
      </c>
      <c r="H1702" s="495" t="s">
        <v>703</v>
      </c>
      <c r="I1702" s="95" t="s">
        <v>307</v>
      </c>
      <c r="J1702" s="95" t="str">
        <f>VLOOKUP(I1702,[2]Presupuesto!$B$11:$C$566,2,0)</f>
        <v>SERVICIOS DE IMPRENTA PUBLIC.Y REPRODUCCION</v>
      </c>
      <c r="K1702" s="95" t="s">
        <v>63</v>
      </c>
      <c r="L1702" s="95" t="s">
        <v>724</v>
      </c>
    </row>
    <row r="1703" spans="3:12" s="426" customFormat="1" x14ac:dyDescent="0.25">
      <c r="C1703" s="96" t="s">
        <v>1895</v>
      </c>
      <c r="D1703" s="504"/>
      <c r="E1703" s="189"/>
      <c r="F1703" s="97">
        <v>4.5</v>
      </c>
      <c r="G1703" s="94">
        <f t="shared" si="153"/>
        <v>0</v>
      </c>
      <c r="H1703" s="495" t="s">
        <v>703</v>
      </c>
      <c r="I1703" s="95" t="s">
        <v>384</v>
      </c>
      <c r="J1703" s="95" t="str">
        <f>VLOOKUP(I1703,[2]Presupuesto!$B$11:$C$566,2,0)</f>
        <v>PRODUCTOS PAPEL Y CARTON</v>
      </c>
      <c r="K1703" s="95" t="s">
        <v>63</v>
      </c>
      <c r="L1703" s="95" t="s">
        <v>724</v>
      </c>
    </row>
    <row r="1704" spans="3:12" s="426" customFormat="1" x14ac:dyDescent="0.25">
      <c r="C1704" s="96" t="s">
        <v>1937</v>
      </c>
      <c r="D1704" s="504"/>
      <c r="E1704" s="189"/>
      <c r="F1704" s="97">
        <v>3</v>
      </c>
      <c r="G1704" s="94">
        <f t="shared" si="153"/>
        <v>0</v>
      </c>
      <c r="H1704" s="495" t="s">
        <v>703</v>
      </c>
      <c r="I1704" s="95" t="s">
        <v>451</v>
      </c>
      <c r="J1704" s="95" t="str">
        <f>VLOOKUP(I1704,[2]Presupuesto!$B$11:$C$566,2,0)</f>
        <v>UTILES DE ESCRITORIO, OFICINA Y ENSE¥ANZA</v>
      </c>
      <c r="K1704" s="95" t="s">
        <v>63</v>
      </c>
      <c r="L1704" s="95" t="s">
        <v>724</v>
      </c>
    </row>
    <row r="1705" spans="3:12" s="426" customFormat="1" x14ac:dyDescent="0.25">
      <c r="C1705" s="96" t="s">
        <v>1971</v>
      </c>
      <c r="D1705" s="504"/>
      <c r="E1705" s="189"/>
      <c r="F1705" s="97">
        <v>50</v>
      </c>
      <c r="G1705" s="94">
        <f t="shared" si="153"/>
        <v>0</v>
      </c>
      <c r="H1705" s="495" t="s">
        <v>703</v>
      </c>
      <c r="I1705" s="95" t="s">
        <v>307</v>
      </c>
      <c r="J1705" s="95" t="str">
        <f>VLOOKUP(I1705,[2]Presupuesto!$B$11:$C$566,2,0)</f>
        <v>SERVICIOS DE IMPRENTA PUBLIC.Y REPRODUCCION</v>
      </c>
      <c r="K1705" s="95" t="s">
        <v>63</v>
      </c>
      <c r="L1705" s="95" t="s">
        <v>724</v>
      </c>
    </row>
    <row r="1706" spans="3:12" s="426" customFormat="1" x14ac:dyDescent="0.25">
      <c r="C1706" s="106" t="s">
        <v>1899</v>
      </c>
      <c r="D1706" s="504"/>
      <c r="E1706" s="199"/>
      <c r="F1706" s="116">
        <v>1300</v>
      </c>
      <c r="G1706" s="94">
        <f t="shared" si="153"/>
        <v>0</v>
      </c>
      <c r="H1706" s="495" t="s">
        <v>703</v>
      </c>
      <c r="I1706" s="95" t="s">
        <v>268</v>
      </c>
      <c r="J1706" s="95" t="str">
        <f>VLOOKUP(I1706,[2]Presupuesto!$B$11:$C$566,2,0)</f>
        <v>OTROS ALQUILERES</v>
      </c>
      <c r="K1706" s="95" t="s">
        <v>63</v>
      </c>
      <c r="L1706" s="95" t="s">
        <v>724</v>
      </c>
    </row>
    <row r="1707" spans="3:12" s="426" customFormat="1" ht="15.75" thickBot="1" x14ac:dyDescent="0.3">
      <c r="C1707" s="203" t="s">
        <v>1275</v>
      </c>
      <c r="D1707" s="204">
        <v>0</v>
      </c>
      <c r="E1707" s="308">
        <v>0</v>
      </c>
      <c r="F1707" s="101">
        <f>HLOOKUP(C1707,$AH$2:$BU$3,2,0)</f>
        <v>1150</v>
      </c>
      <c r="G1707" s="102">
        <f>D1707*E1707*F1707</f>
        <v>0</v>
      </c>
      <c r="H1707" s="501"/>
      <c r="I1707" s="309" t="s">
        <v>335</v>
      </c>
      <c r="J1707" s="103" t="str">
        <f>VLOOKUP(I1707,Presupuesto!$B$11:$C$566,2,0)</f>
        <v>VIATICOS (26200-00)</v>
      </c>
      <c r="K1707" s="310" t="str">
        <f t="shared" ref="K1707" si="154">$K$389</f>
        <v>Gestión del Conocimiento</v>
      </c>
      <c r="L1707" s="310" t="s">
        <v>720</v>
      </c>
    </row>
    <row r="1708" spans="3:12" s="426" customFormat="1" x14ac:dyDescent="0.25">
      <c r="H1708" s="497"/>
    </row>
    <row r="1709" spans="3:12" s="426" customFormat="1" ht="15.75" thickBot="1" x14ac:dyDescent="0.3">
      <c r="H1709" s="497"/>
    </row>
    <row r="1710" spans="3:12" s="426" customFormat="1" ht="15.75" thickBot="1" x14ac:dyDescent="0.3">
      <c r="C1710" s="29" t="s">
        <v>1308</v>
      </c>
      <c r="D1710" s="30">
        <f>SUM(G1717:G1734)</f>
        <v>0</v>
      </c>
      <c r="E1710" s="91"/>
      <c r="F1710" s="91"/>
      <c r="G1710" s="91"/>
      <c r="H1710" s="499"/>
      <c r="I1710" s="75"/>
      <c r="J1710" s="75"/>
      <c r="K1710" s="109"/>
    </row>
    <row r="1711" spans="3:12" s="426" customFormat="1" x14ac:dyDescent="0.25">
      <c r="C1711" s="69"/>
      <c r="D1711" s="31"/>
      <c r="E1711" s="91"/>
      <c r="F1711" s="91"/>
      <c r="G1711" s="91"/>
      <c r="H1711" s="499"/>
      <c r="I1711" s="75"/>
      <c r="J1711" s="75"/>
      <c r="K1711" s="109"/>
    </row>
    <row r="1712" spans="3:12" s="426" customFormat="1" x14ac:dyDescent="0.25">
      <c r="C1712" s="69"/>
      <c r="D1712" s="31"/>
      <c r="E1712" s="91"/>
      <c r="F1712" s="91"/>
      <c r="G1712" s="91"/>
      <c r="H1712" s="499"/>
      <c r="I1712" s="75"/>
      <c r="J1712" s="75"/>
      <c r="K1712" s="109"/>
    </row>
    <row r="1713" spans="3:12" s="426" customFormat="1" ht="15.75" x14ac:dyDescent="0.25">
      <c r="C1713" s="190" t="s">
        <v>1309</v>
      </c>
      <c r="D1713" s="341"/>
      <c r="E1713" s="91"/>
      <c r="F1713" s="91"/>
      <c r="G1713" s="91"/>
      <c r="H1713" s="499"/>
      <c r="I1713" s="75"/>
      <c r="J1713" s="75"/>
      <c r="K1713" s="109"/>
    </row>
    <row r="1714" spans="3:12" s="426" customFormat="1" ht="18.75" x14ac:dyDescent="0.25">
      <c r="C1714" s="197" t="e">
        <f>IFERROR(VLOOKUP(D1713,'1. Desarrollo e Innov. Curricu.'!$F:$G,2,FALSE),IFERROR(VLOOKUP(D1713,'2. Investigación Científica'!$F:$G,2,FALSE),IFERROR(VLOOKUP(D1713,'3. Vinculación Univ. Sociedad'!$F:$G,2,FALSE),IFERROR(VLOOKUP(D1713,'4. Docencia y Profesorado Univ.'!$F:$G,2,FALSE),IFERROR(VLOOKUP(D1713,'5. Estudiantes y Graduados'!$F:$G,2,FALSE),IFERROR(VLOOKUP(D1713,'11. Gestion Administrativa'!$F:$G,2,FALSE),IFERROR(VLOOKUP(D1713,'13. Gestión Académica'!$F:$G,2,FALSE),IFERROR(VLOOKUP(D1713,'9. Asegura. de la Calid. y M'!$F:$G,2,FALSE),IFERROR(VLOOKUP(D1713,'6. Gestión del Conocimiento'!$F:$G,2,FALSE),IFERROR(VLOOKUP(D1713,'15. Gobernabilidad y Proceso...'!$F:$G,2,FALSE),IFERROR(VLOOKUP(D1713,'12. Gestión del Talento Humano'!$F:$G,2,FALSE),IFERROR(VLOOKUP(D1713,'14. Internacional... de la E.S.'!$F:$G,2,FALSE),IFERROR(VLOOKUP(D1713,'10. Posgrado'!$F:$G,2,FALSE),IFERROR(VLOOKUP(D1713,'17. Gestión TIC'!$F:$G,2,FALSE),IFERROR(VLOOKUP(D1713,'16. Desa. del Sistema Educ.Sup.'!$F:$G,2,FALSE),IFERROR(VLOOKUP(D1713,'8. Cultura de Inno. Insti...'!$F:$G,2,FALSE),VLOOKUP(D1713,'7. Lo Esencial de la Reforma U.'!$F:$G,2,0)))))))))))))))))</f>
        <v>#N/A</v>
      </c>
      <c r="D1714" s="31"/>
      <c r="E1714" s="91"/>
      <c r="F1714" s="91"/>
      <c r="G1714" s="91"/>
      <c r="H1714" s="499"/>
      <c r="I1714" s="75"/>
      <c r="J1714" s="75"/>
      <c r="K1714" s="109"/>
    </row>
    <row r="1715" spans="3:12" s="426" customFormat="1" ht="15.75" thickBot="1" x14ac:dyDescent="0.3">
      <c r="C1715" s="69"/>
      <c r="D1715" s="31"/>
      <c r="E1715" s="91"/>
      <c r="F1715" s="91"/>
      <c r="G1715" s="91"/>
      <c r="H1715" s="499"/>
      <c r="I1715" s="75"/>
      <c r="J1715" s="75"/>
      <c r="K1715" s="109"/>
    </row>
    <row r="1716" spans="3:12" s="426" customFormat="1" ht="30.75" thickBot="1" x14ac:dyDescent="0.3">
      <c r="C1716" s="122" t="s">
        <v>1310</v>
      </c>
      <c r="D1716" s="125" t="s">
        <v>1311</v>
      </c>
      <c r="E1716" s="124" t="s">
        <v>99</v>
      </c>
      <c r="F1716" s="124" t="s">
        <v>1312</v>
      </c>
      <c r="G1716" s="123" t="s">
        <v>1313</v>
      </c>
      <c r="H1716" s="129" t="s">
        <v>1314</v>
      </c>
      <c r="I1716" s="124" t="s">
        <v>1315</v>
      </c>
      <c r="J1716" s="124" t="s">
        <v>711</v>
      </c>
      <c r="K1716" s="124" t="s">
        <v>1316</v>
      </c>
      <c r="L1716" s="124" t="s">
        <v>1317</v>
      </c>
    </row>
    <row r="1717" spans="3:12" s="426" customFormat="1" ht="30" x14ac:dyDescent="0.25">
      <c r="C1717" s="492" t="s">
        <v>1890</v>
      </c>
      <c r="D1717" s="503"/>
      <c r="E1717" s="305"/>
      <c r="F1717" s="112">
        <v>25</v>
      </c>
      <c r="G1717" s="306">
        <f t="shared" ref="G1717:G1733" si="155">E1717*F1717</f>
        <v>0</v>
      </c>
      <c r="H1717" s="500" t="s">
        <v>703</v>
      </c>
      <c r="I1717" s="113" t="s">
        <v>361</v>
      </c>
      <c r="J1717" s="113" t="str">
        <f>VLOOKUP(I1717,[2]Presupuesto!$B$11:$C$566,2,0)</f>
        <v>ALIMENTOS B EBIDAS PARA PERSONAS</v>
      </c>
      <c r="K1717" s="307" t="s">
        <v>63</v>
      </c>
      <c r="L1717" s="113" t="s">
        <v>727</v>
      </c>
    </row>
    <row r="1718" spans="3:12" s="426" customFormat="1" x14ac:dyDescent="0.25">
      <c r="C1718" s="493" t="s">
        <v>1891</v>
      </c>
      <c r="D1718" s="504"/>
      <c r="E1718" s="189"/>
      <c r="F1718" s="97">
        <v>45</v>
      </c>
      <c r="G1718" s="94">
        <f t="shared" si="155"/>
        <v>0</v>
      </c>
      <c r="H1718" s="495" t="s">
        <v>703</v>
      </c>
      <c r="I1718" s="95" t="s">
        <v>454</v>
      </c>
      <c r="J1718" s="95" t="str">
        <f>VLOOKUP(I1718,[2]Presupuesto!$B$11:$C$566,2,0)</f>
        <v>UTENCILIOS DE COCINA Y COMEDOR</v>
      </c>
      <c r="K1718" s="95" t="s">
        <v>63</v>
      </c>
      <c r="L1718" s="95" t="s">
        <v>727</v>
      </c>
    </row>
    <row r="1719" spans="3:12" s="426" customFormat="1" x14ac:dyDescent="0.25">
      <c r="C1719" s="493" t="s">
        <v>1892</v>
      </c>
      <c r="D1719" s="504"/>
      <c r="E1719" s="189"/>
      <c r="F1719" s="97">
        <v>1</v>
      </c>
      <c r="G1719" s="94">
        <f t="shared" si="155"/>
        <v>0</v>
      </c>
      <c r="H1719" s="495" t="s">
        <v>703</v>
      </c>
      <c r="I1719" s="95" t="s">
        <v>420</v>
      </c>
      <c r="J1719" s="95" t="str">
        <f>VLOOKUP(I1719,[2]Presupuesto!$B$11:$C$566,2,0)</f>
        <v>PRODUCTOS DE MATERIAL PLASTICO.</v>
      </c>
      <c r="K1719" s="95" t="s">
        <v>63</v>
      </c>
      <c r="L1719" s="95" t="s">
        <v>727</v>
      </c>
    </row>
    <row r="1720" spans="3:12" s="426" customFormat="1" x14ac:dyDescent="0.25">
      <c r="C1720" s="493" t="s">
        <v>2006</v>
      </c>
      <c r="D1720" s="504"/>
      <c r="E1720" s="189"/>
      <c r="F1720" s="97">
        <f>(50*2.11)+(15*35)</f>
        <v>630.5</v>
      </c>
      <c r="G1720" s="94">
        <f t="shared" si="155"/>
        <v>0</v>
      </c>
      <c r="H1720" s="495" t="s">
        <v>703</v>
      </c>
      <c r="I1720" s="95" t="s">
        <v>382</v>
      </c>
      <c r="J1720" s="95" t="str">
        <f>VLOOKUP(I1720,[2]Presupuesto!$B$11:$C$566,2,0)</f>
        <v>PRODUCTOS DE ARTES GRAFICAS</v>
      </c>
      <c r="K1720" s="95" t="s">
        <v>63</v>
      </c>
      <c r="L1720" s="95" t="s">
        <v>727</v>
      </c>
    </row>
    <row r="1721" spans="3:12" s="426" customFormat="1" x14ac:dyDescent="0.25">
      <c r="C1721" s="493" t="s">
        <v>1894</v>
      </c>
      <c r="D1721" s="504"/>
      <c r="E1721" s="189"/>
      <c r="F1721" s="97">
        <v>4.5</v>
      </c>
      <c r="G1721" s="94">
        <f t="shared" si="155"/>
        <v>0</v>
      </c>
      <c r="H1721" s="495" t="s">
        <v>703</v>
      </c>
      <c r="I1721" s="95" t="s">
        <v>307</v>
      </c>
      <c r="J1721" s="95" t="str">
        <f>VLOOKUP(I1721,[2]Presupuesto!$B$11:$C$566,2,0)</f>
        <v>SERVICIOS DE IMPRENTA PUBLIC.Y REPRODUCCION</v>
      </c>
      <c r="K1721" s="95" t="s">
        <v>63</v>
      </c>
      <c r="L1721" s="95" t="s">
        <v>727</v>
      </c>
    </row>
    <row r="1722" spans="3:12" s="426" customFormat="1" x14ac:dyDescent="0.25">
      <c r="C1722" s="493" t="s">
        <v>1895</v>
      </c>
      <c r="D1722" s="504"/>
      <c r="E1722" s="189"/>
      <c r="F1722" s="97">
        <v>3</v>
      </c>
      <c r="G1722" s="94">
        <f t="shared" si="155"/>
        <v>0</v>
      </c>
      <c r="H1722" s="495" t="s">
        <v>703</v>
      </c>
      <c r="I1722" s="95" t="s">
        <v>384</v>
      </c>
      <c r="J1722" s="95" t="str">
        <f>VLOOKUP(I1722,[2]Presupuesto!$B$11:$C$566,2,0)</f>
        <v>PRODUCTOS PAPEL Y CARTON</v>
      </c>
      <c r="K1722" s="95" t="s">
        <v>63</v>
      </c>
      <c r="L1722" s="95" t="s">
        <v>727</v>
      </c>
    </row>
    <row r="1723" spans="3:12" s="426" customFormat="1" ht="30" x14ac:dyDescent="0.25">
      <c r="C1723" s="493" t="s">
        <v>1896</v>
      </c>
      <c r="D1723" s="504"/>
      <c r="E1723" s="189"/>
      <c r="F1723" s="97">
        <v>3</v>
      </c>
      <c r="G1723" s="94">
        <f t="shared" si="155"/>
        <v>0</v>
      </c>
      <c r="H1723" s="495" t="s">
        <v>703</v>
      </c>
      <c r="I1723" s="95" t="s">
        <v>451</v>
      </c>
      <c r="J1723" s="95" t="str">
        <f>VLOOKUP(I1723,[2]Presupuesto!$B$11:$C$566,2,0)</f>
        <v>UTILES DE ESCRITORIO, OFICINA Y ENSE¥ANZA</v>
      </c>
      <c r="K1723" s="95" t="s">
        <v>63</v>
      </c>
      <c r="L1723" s="95" t="s">
        <v>727</v>
      </c>
    </row>
    <row r="1724" spans="3:12" s="426" customFormat="1" x14ac:dyDescent="0.25">
      <c r="C1724" s="493" t="s">
        <v>1897</v>
      </c>
      <c r="D1724" s="504"/>
      <c r="E1724" s="189"/>
      <c r="F1724" s="97">
        <v>6.7</v>
      </c>
      <c r="G1724" s="94">
        <f t="shared" si="155"/>
        <v>0</v>
      </c>
      <c r="H1724" s="495" t="s">
        <v>703</v>
      </c>
      <c r="I1724" s="95" t="s">
        <v>458</v>
      </c>
      <c r="J1724" s="95" t="str">
        <f>VLOOKUP(I1724,[2]Presupuesto!$B$11:$C$566,2,0)</f>
        <v>OTROS RESPUESTOS Y ACCESORIOS MENORES</v>
      </c>
      <c r="K1724" s="95" t="s">
        <v>63</v>
      </c>
      <c r="L1724" s="95" t="s">
        <v>727</v>
      </c>
    </row>
    <row r="1725" spans="3:12" s="426" customFormat="1" x14ac:dyDescent="0.25">
      <c r="C1725" s="493" t="s">
        <v>1898</v>
      </c>
      <c r="D1725" s="504"/>
      <c r="E1725" s="189"/>
      <c r="F1725" s="97">
        <v>3</v>
      </c>
      <c r="G1725" s="94">
        <f t="shared" si="155"/>
        <v>0</v>
      </c>
      <c r="H1725" s="495" t="s">
        <v>703</v>
      </c>
      <c r="I1725" s="95" t="s">
        <v>380</v>
      </c>
      <c r="J1725" s="95" t="str">
        <f>VLOOKUP(I1725,[2]Presupuesto!$B$11:$C$566,2,0)</f>
        <v>PAPEL DE ESCRITORIO</v>
      </c>
      <c r="K1725" s="95" t="s">
        <v>63</v>
      </c>
      <c r="L1725" s="95" t="s">
        <v>727</v>
      </c>
    </row>
    <row r="1726" spans="3:12" s="426" customFormat="1" ht="30" x14ac:dyDescent="0.25">
      <c r="C1726" s="493" t="s">
        <v>1899</v>
      </c>
      <c r="D1726" s="504"/>
      <c r="E1726" s="189"/>
      <c r="F1726" s="97">
        <v>1300</v>
      </c>
      <c r="G1726" s="94">
        <f t="shared" si="155"/>
        <v>0</v>
      </c>
      <c r="H1726" s="495" t="s">
        <v>703</v>
      </c>
      <c r="I1726" s="95" t="s">
        <v>268</v>
      </c>
      <c r="J1726" s="95" t="str">
        <f>VLOOKUP(I1726,[2]Presupuesto!$B$11:$C$566,2,0)</f>
        <v>OTROS ALQUILERES</v>
      </c>
      <c r="K1726" s="95" t="s">
        <v>63</v>
      </c>
      <c r="L1726" s="95" t="s">
        <v>727</v>
      </c>
    </row>
    <row r="1727" spans="3:12" s="426" customFormat="1" x14ac:dyDescent="0.25">
      <c r="C1727" s="96" t="s">
        <v>1974</v>
      </c>
      <c r="D1727" s="504"/>
      <c r="E1727" s="189"/>
      <c r="F1727" s="97">
        <v>1</v>
      </c>
      <c r="G1727" s="94">
        <f t="shared" si="155"/>
        <v>0</v>
      </c>
      <c r="H1727" s="495" t="s">
        <v>703</v>
      </c>
      <c r="I1727" s="95" t="s">
        <v>420</v>
      </c>
      <c r="J1727" s="95" t="str">
        <f>VLOOKUP(I1727,[2]Presupuesto!$B$11:$C$566,2,0)</f>
        <v>PRODUCTOS DE MATERIAL PLASTICO.</v>
      </c>
      <c r="K1727" s="95" t="s">
        <v>63</v>
      </c>
      <c r="L1727" s="95" t="s">
        <v>724</v>
      </c>
    </row>
    <row r="1728" spans="3:12" s="426" customFormat="1" x14ac:dyDescent="0.25">
      <c r="C1728" s="96" t="s">
        <v>1973</v>
      </c>
      <c r="D1728" s="504"/>
      <c r="E1728" s="147"/>
      <c r="F1728" s="115">
        <v>2.2000000000000002</v>
      </c>
      <c r="G1728" s="94">
        <f t="shared" si="155"/>
        <v>0</v>
      </c>
      <c r="H1728" s="495" t="s">
        <v>703</v>
      </c>
      <c r="I1728" s="300" t="s">
        <v>382</v>
      </c>
      <c r="J1728" s="95" t="str">
        <f>VLOOKUP(I1728,[2]Presupuesto!$B$11:$C$566,2,0)</f>
        <v>PRODUCTOS DE ARTES GRAFICAS</v>
      </c>
      <c r="K1728" s="95" t="s">
        <v>63</v>
      </c>
      <c r="L1728" s="95" t="s">
        <v>724</v>
      </c>
    </row>
    <row r="1729" spans="3:12" s="426" customFormat="1" x14ac:dyDescent="0.25">
      <c r="C1729" s="96" t="s">
        <v>1894</v>
      </c>
      <c r="D1729" s="504"/>
      <c r="E1729" s="147"/>
      <c r="F1729" s="115">
        <v>4.5</v>
      </c>
      <c r="G1729" s="94">
        <f t="shared" si="155"/>
        <v>0</v>
      </c>
      <c r="H1729" s="495" t="s">
        <v>703</v>
      </c>
      <c r="I1729" s="95" t="s">
        <v>307</v>
      </c>
      <c r="J1729" s="95" t="str">
        <f>VLOOKUP(I1729,[2]Presupuesto!$B$11:$C$566,2,0)</f>
        <v>SERVICIOS DE IMPRENTA PUBLIC.Y REPRODUCCION</v>
      </c>
      <c r="K1729" s="95" t="s">
        <v>63</v>
      </c>
      <c r="L1729" s="95" t="s">
        <v>724</v>
      </c>
    </row>
    <row r="1730" spans="3:12" s="426" customFormat="1" x14ac:dyDescent="0.25">
      <c r="C1730" s="96" t="s">
        <v>1895</v>
      </c>
      <c r="D1730" s="504"/>
      <c r="E1730" s="189"/>
      <c r="F1730" s="97">
        <v>4.5</v>
      </c>
      <c r="G1730" s="94">
        <f t="shared" si="155"/>
        <v>0</v>
      </c>
      <c r="H1730" s="495" t="s">
        <v>703</v>
      </c>
      <c r="I1730" s="95" t="s">
        <v>384</v>
      </c>
      <c r="J1730" s="95" t="str">
        <f>VLOOKUP(I1730,[2]Presupuesto!$B$11:$C$566,2,0)</f>
        <v>PRODUCTOS PAPEL Y CARTON</v>
      </c>
      <c r="K1730" s="95" t="s">
        <v>63</v>
      </c>
      <c r="L1730" s="95" t="s">
        <v>724</v>
      </c>
    </row>
    <row r="1731" spans="3:12" s="426" customFormat="1" x14ac:dyDescent="0.25">
      <c r="C1731" s="96" t="s">
        <v>1937</v>
      </c>
      <c r="D1731" s="504"/>
      <c r="E1731" s="189"/>
      <c r="F1731" s="97">
        <v>3</v>
      </c>
      <c r="G1731" s="94">
        <f t="shared" si="155"/>
        <v>0</v>
      </c>
      <c r="H1731" s="495" t="s">
        <v>703</v>
      </c>
      <c r="I1731" s="95" t="s">
        <v>451</v>
      </c>
      <c r="J1731" s="95" t="str">
        <f>VLOOKUP(I1731,[2]Presupuesto!$B$11:$C$566,2,0)</f>
        <v>UTILES DE ESCRITORIO, OFICINA Y ENSE¥ANZA</v>
      </c>
      <c r="K1731" s="95" t="s">
        <v>63</v>
      </c>
      <c r="L1731" s="95" t="s">
        <v>724</v>
      </c>
    </row>
    <row r="1732" spans="3:12" s="426" customFormat="1" x14ac:dyDescent="0.25">
      <c r="C1732" s="96" t="s">
        <v>1971</v>
      </c>
      <c r="D1732" s="504"/>
      <c r="E1732" s="189"/>
      <c r="F1732" s="97">
        <v>50</v>
      </c>
      <c r="G1732" s="94">
        <f t="shared" si="155"/>
        <v>0</v>
      </c>
      <c r="H1732" s="495" t="s">
        <v>703</v>
      </c>
      <c r="I1732" s="95" t="s">
        <v>307</v>
      </c>
      <c r="J1732" s="95" t="str">
        <f>VLOOKUP(I1732,[2]Presupuesto!$B$11:$C$566,2,0)</f>
        <v>SERVICIOS DE IMPRENTA PUBLIC.Y REPRODUCCION</v>
      </c>
      <c r="K1732" s="95" t="s">
        <v>63</v>
      </c>
      <c r="L1732" s="95" t="s">
        <v>724</v>
      </c>
    </row>
    <row r="1733" spans="3:12" s="426" customFormat="1" x14ac:dyDescent="0.25">
      <c r="C1733" s="106" t="s">
        <v>1899</v>
      </c>
      <c r="D1733" s="504"/>
      <c r="E1733" s="199"/>
      <c r="F1733" s="116">
        <v>1300</v>
      </c>
      <c r="G1733" s="94">
        <f t="shared" si="155"/>
        <v>0</v>
      </c>
      <c r="H1733" s="495" t="s">
        <v>703</v>
      </c>
      <c r="I1733" s="95" t="s">
        <v>268</v>
      </c>
      <c r="J1733" s="95" t="str">
        <f>VLOOKUP(I1733,[2]Presupuesto!$B$11:$C$566,2,0)</f>
        <v>OTROS ALQUILERES</v>
      </c>
      <c r="K1733" s="95" t="s">
        <v>63</v>
      </c>
      <c r="L1733" s="95" t="s">
        <v>724</v>
      </c>
    </row>
    <row r="1734" spans="3:12" s="426" customFormat="1" ht="15.75" thickBot="1" x14ac:dyDescent="0.3">
      <c r="C1734" s="203" t="s">
        <v>1275</v>
      </c>
      <c r="D1734" s="204">
        <v>0</v>
      </c>
      <c r="E1734" s="308">
        <v>0</v>
      </c>
      <c r="F1734" s="101">
        <f>HLOOKUP(C1734,$AH$2:$BU$3,2,0)</f>
        <v>1150</v>
      </c>
      <c r="G1734" s="102">
        <f>D1734*E1734*F1734</f>
        <v>0</v>
      </c>
      <c r="H1734" s="501"/>
      <c r="I1734" s="309" t="s">
        <v>335</v>
      </c>
      <c r="J1734" s="103" t="str">
        <f>VLOOKUP(I1734,Presupuesto!$B$11:$C$566,2,0)</f>
        <v>VIATICOS (26200-00)</v>
      </c>
      <c r="K1734" s="310" t="str">
        <f t="shared" ref="K1734" si="156">$K$389</f>
        <v>Gestión del Conocimiento</v>
      </c>
      <c r="L1734" s="310" t="s">
        <v>720</v>
      </c>
    </row>
    <row r="1735" spans="3:12" s="426" customFormat="1" x14ac:dyDescent="0.25">
      <c r="H1735" s="497"/>
    </row>
    <row r="1736" spans="3:12" s="426" customFormat="1" ht="15.75" thickBot="1" x14ac:dyDescent="0.3">
      <c r="H1736" s="497"/>
    </row>
    <row r="1737" spans="3:12" s="426" customFormat="1" ht="15.75" thickBot="1" x14ac:dyDescent="0.3">
      <c r="C1737" s="29" t="s">
        <v>1308</v>
      </c>
      <c r="D1737" s="30">
        <f>SUM(G1744:G1761)</f>
        <v>0</v>
      </c>
      <c r="E1737" s="91"/>
      <c r="F1737" s="91"/>
      <c r="G1737" s="91"/>
      <c r="H1737" s="499"/>
      <c r="I1737" s="75"/>
      <c r="J1737" s="75"/>
      <c r="K1737" s="109"/>
    </row>
    <row r="1738" spans="3:12" s="426" customFormat="1" x14ac:dyDescent="0.25">
      <c r="C1738" s="69"/>
      <c r="D1738" s="31"/>
      <c r="E1738" s="91"/>
      <c r="F1738" s="91"/>
      <c r="G1738" s="91"/>
      <c r="H1738" s="499"/>
      <c r="I1738" s="75"/>
      <c r="J1738" s="75"/>
      <c r="K1738" s="109"/>
    </row>
    <row r="1739" spans="3:12" s="426" customFormat="1" x14ac:dyDescent="0.25">
      <c r="C1739" s="69"/>
      <c r="D1739" s="31"/>
      <c r="E1739" s="91"/>
      <c r="F1739" s="91"/>
      <c r="G1739" s="91"/>
      <c r="H1739" s="499"/>
      <c r="I1739" s="75"/>
      <c r="J1739" s="75"/>
      <c r="K1739" s="109"/>
    </row>
    <row r="1740" spans="3:12" s="426" customFormat="1" ht="15.75" x14ac:dyDescent="0.25">
      <c r="C1740" s="190" t="s">
        <v>1309</v>
      </c>
      <c r="D1740" s="341"/>
      <c r="E1740" s="91"/>
      <c r="F1740" s="91"/>
      <c r="G1740" s="91"/>
      <c r="H1740" s="499"/>
      <c r="I1740" s="75"/>
      <c r="J1740" s="75"/>
      <c r="K1740" s="109"/>
    </row>
    <row r="1741" spans="3:12" s="426" customFormat="1" ht="18.75" x14ac:dyDescent="0.25">
      <c r="C1741" s="197" t="e">
        <f>IFERROR(VLOOKUP(D1740,'1. Desarrollo e Innov. Curricu.'!$F:$G,2,FALSE),IFERROR(VLOOKUP(D1740,'2. Investigación Científica'!$F:$G,2,FALSE),IFERROR(VLOOKUP(D1740,'3. Vinculación Univ. Sociedad'!$F:$G,2,FALSE),IFERROR(VLOOKUP(D1740,'4. Docencia y Profesorado Univ.'!$F:$G,2,FALSE),IFERROR(VLOOKUP(D1740,'5. Estudiantes y Graduados'!$F:$G,2,FALSE),IFERROR(VLOOKUP(D1740,'11. Gestion Administrativa'!$F:$G,2,FALSE),IFERROR(VLOOKUP(D1740,'13. Gestión Académica'!$F:$G,2,FALSE),IFERROR(VLOOKUP(D1740,'9. Asegura. de la Calid. y M'!$F:$G,2,FALSE),IFERROR(VLOOKUP(D1740,'6. Gestión del Conocimiento'!$F:$G,2,FALSE),IFERROR(VLOOKUP(D1740,'15. Gobernabilidad y Proceso...'!$F:$G,2,FALSE),IFERROR(VLOOKUP(D1740,'12. Gestión del Talento Humano'!$F:$G,2,FALSE),IFERROR(VLOOKUP(D1740,'14. Internacional... de la E.S.'!$F:$G,2,FALSE),IFERROR(VLOOKUP(D1740,'10. Posgrado'!$F:$G,2,FALSE),IFERROR(VLOOKUP(D1740,'17. Gestión TIC'!$F:$G,2,FALSE),IFERROR(VLOOKUP(D1740,'16. Desa. del Sistema Educ.Sup.'!$F:$G,2,FALSE),IFERROR(VLOOKUP(D1740,'8. Cultura de Inno. Insti...'!$F:$G,2,FALSE),VLOOKUP(D1740,'7. Lo Esencial de la Reforma U.'!$F:$G,2,0)))))))))))))))))</f>
        <v>#N/A</v>
      </c>
      <c r="D1741" s="31"/>
      <c r="E1741" s="91"/>
      <c r="F1741" s="91"/>
      <c r="G1741" s="91"/>
      <c r="H1741" s="499"/>
      <c r="I1741" s="75"/>
      <c r="J1741" s="75"/>
      <c r="K1741" s="109"/>
    </row>
    <row r="1742" spans="3:12" s="426" customFormat="1" ht="15.75" thickBot="1" x14ac:dyDescent="0.3">
      <c r="C1742" s="69"/>
      <c r="D1742" s="31"/>
      <c r="E1742" s="91"/>
      <c r="F1742" s="91"/>
      <c r="G1742" s="91"/>
      <c r="H1742" s="499"/>
      <c r="I1742" s="75"/>
      <c r="J1742" s="75"/>
      <c r="K1742" s="109"/>
    </row>
    <row r="1743" spans="3:12" s="426" customFormat="1" ht="30.75" thickBot="1" x14ac:dyDescent="0.3">
      <c r="C1743" s="122" t="s">
        <v>1310</v>
      </c>
      <c r="D1743" s="125" t="s">
        <v>1311</v>
      </c>
      <c r="E1743" s="124" t="s">
        <v>99</v>
      </c>
      <c r="F1743" s="124" t="s">
        <v>1312</v>
      </c>
      <c r="G1743" s="123" t="s">
        <v>1313</v>
      </c>
      <c r="H1743" s="129" t="s">
        <v>1314</v>
      </c>
      <c r="I1743" s="124" t="s">
        <v>1315</v>
      </c>
      <c r="J1743" s="124" t="s">
        <v>711</v>
      </c>
      <c r="K1743" s="124" t="s">
        <v>1316</v>
      </c>
      <c r="L1743" s="124" t="s">
        <v>1317</v>
      </c>
    </row>
    <row r="1744" spans="3:12" s="426" customFormat="1" ht="30" x14ac:dyDescent="0.25">
      <c r="C1744" s="492" t="s">
        <v>1890</v>
      </c>
      <c r="D1744" s="503"/>
      <c r="E1744" s="305"/>
      <c r="F1744" s="112">
        <v>25</v>
      </c>
      <c r="G1744" s="306">
        <f t="shared" ref="G1744:G1760" si="157">E1744*F1744</f>
        <v>0</v>
      </c>
      <c r="H1744" s="500" t="s">
        <v>703</v>
      </c>
      <c r="I1744" s="113" t="s">
        <v>361</v>
      </c>
      <c r="J1744" s="113" t="str">
        <f>VLOOKUP(I1744,[2]Presupuesto!$B$11:$C$566,2,0)</f>
        <v>ALIMENTOS B EBIDAS PARA PERSONAS</v>
      </c>
      <c r="K1744" s="307" t="s">
        <v>63</v>
      </c>
      <c r="L1744" s="113" t="s">
        <v>725</v>
      </c>
    </row>
    <row r="1745" spans="3:12" s="426" customFormat="1" x14ac:dyDescent="0.25">
      <c r="C1745" s="493" t="s">
        <v>1891</v>
      </c>
      <c r="D1745" s="504"/>
      <c r="E1745" s="189"/>
      <c r="F1745" s="97">
        <v>45</v>
      </c>
      <c r="G1745" s="94">
        <f t="shared" si="157"/>
        <v>0</v>
      </c>
      <c r="H1745" s="495" t="s">
        <v>703</v>
      </c>
      <c r="I1745" s="95" t="s">
        <v>454</v>
      </c>
      <c r="J1745" s="95" t="str">
        <f>VLOOKUP(I1745,[2]Presupuesto!$B$11:$C$566,2,0)</f>
        <v>UTENCILIOS DE COCINA Y COMEDOR</v>
      </c>
      <c r="K1745" s="95" t="s">
        <v>63</v>
      </c>
      <c r="L1745" s="95" t="s">
        <v>725</v>
      </c>
    </row>
    <row r="1746" spans="3:12" s="426" customFormat="1" x14ac:dyDescent="0.25">
      <c r="C1746" s="493" t="s">
        <v>1892</v>
      </c>
      <c r="D1746" s="504"/>
      <c r="E1746" s="189"/>
      <c r="F1746" s="97">
        <v>1</v>
      </c>
      <c r="G1746" s="94">
        <f t="shared" si="157"/>
        <v>0</v>
      </c>
      <c r="H1746" s="495" t="s">
        <v>703</v>
      </c>
      <c r="I1746" s="95" t="s">
        <v>420</v>
      </c>
      <c r="J1746" s="95" t="str">
        <f>VLOOKUP(I1746,[2]Presupuesto!$B$11:$C$566,2,0)</f>
        <v>PRODUCTOS DE MATERIAL PLASTICO.</v>
      </c>
      <c r="K1746" s="95" t="s">
        <v>63</v>
      </c>
      <c r="L1746" s="95" t="s">
        <v>725</v>
      </c>
    </row>
    <row r="1747" spans="3:12" s="426" customFormat="1" x14ac:dyDescent="0.25">
      <c r="C1747" s="493" t="s">
        <v>2006</v>
      </c>
      <c r="D1747" s="504"/>
      <c r="E1747" s="189"/>
      <c r="F1747" s="97">
        <f>(50*2.11)+(15*35)</f>
        <v>630.5</v>
      </c>
      <c r="G1747" s="94">
        <f t="shared" si="157"/>
        <v>0</v>
      </c>
      <c r="H1747" s="495" t="s">
        <v>703</v>
      </c>
      <c r="I1747" s="95" t="s">
        <v>382</v>
      </c>
      <c r="J1747" s="95" t="str">
        <f>VLOOKUP(I1747,[2]Presupuesto!$B$11:$C$566,2,0)</f>
        <v>PRODUCTOS DE ARTES GRAFICAS</v>
      </c>
      <c r="K1747" s="95" t="s">
        <v>63</v>
      </c>
      <c r="L1747" s="95" t="s">
        <v>725</v>
      </c>
    </row>
    <row r="1748" spans="3:12" s="426" customFormat="1" x14ac:dyDescent="0.25">
      <c r="C1748" s="493" t="s">
        <v>1894</v>
      </c>
      <c r="D1748" s="504"/>
      <c r="E1748" s="189"/>
      <c r="F1748" s="97">
        <v>4.5</v>
      </c>
      <c r="G1748" s="94">
        <f t="shared" si="157"/>
        <v>0</v>
      </c>
      <c r="H1748" s="495" t="s">
        <v>703</v>
      </c>
      <c r="I1748" s="95" t="s">
        <v>307</v>
      </c>
      <c r="J1748" s="95" t="str">
        <f>VLOOKUP(I1748,[2]Presupuesto!$B$11:$C$566,2,0)</f>
        <v>SERVICIOS DE IMPRENTA PUBLIC.Y REPRODUCCION</v>
      </c>
      <c r="K1748" s="95" t="s">
        <v>63</v>
      </c>
      <c r="L1748" s="95" t="s">
        <v>725</v>
      </c>
    </row>
    <row r="1749" spans="3:12" s="426" customFormat="1" x14ac:dyDescent="0.25">
      <c r="C1749" s="493" t="s">
        <v>1895</v>
      </c>
      <c r="D1749" s="504"/>
      <c r="E1749" s="189"/>
      <c r="F1749" s="97">
        <v>3</v>
      </c>
      <c r="G1749" s="94">
        <f t="shared" si="157"/>
        <v>0</v>
      </c>
      <c r="H1749" s="495" t="s">
        <v>703</v>
      </c>
      <c r="I1749" s="95" t="s">
        <v>384</v>
      </c>
      <c r="J1749" s="95" t="str">
        <f>VLOOKUP(I1749,[2]Presupuesto!$B$11:$C$566,2,0)</f>
        <v>PRODUCTOS PAPEL Y CARTON</v>
      </c>
      <c r="K1749" s="95" t="s">
        <v>63</v>
      </c>
      <c r="L1749" s="95" t="s">
        <v>725</v>
      </c>
    </row>
    <row r="1750" spans="3:12" s="426" customFormat="1" ht="30" x14ac:dyDescent="0.25">
      <c r="C1750" s="493" t="s">
        <v>1896</v>
      </c>
      <c r="D1750" s="504"/>
      <c r="E1750" s="189"/>
      <c r="F1750" s="97">
        <v>3</v>
      </c>
      <c r="G1750" s="94">
        <f t="shared" si="157"/>
        <v>0</v>
      </c>
      <c r="H1750" s="495" t="s">
        <v>703</v>
      </c>
      <c r="I1750" s="95" t="s">
        <v>450</v>
      </c>
      <c r="J1750" s="95" t="str">
        <f>VLOOKUP(I1750,[2]Presupuesto!$B$11:$C$566,2,0)</f>
        <v>UTILES DE ESCRITORIO, OFICINA Y ENZE¥ANZA</v>
      </c>
      <c r="K1750" s="95" t="s">
        <v>63</v>
      </c>
      <c r="L1750" s="95" t="s">
        <v>725</v>
      </c>
    </row>
    <row r="1751" spans="3:12" s="426" customFormat="1" x14ac:dyDescent="0.25">
      <c r="C1751" s="493" t="s">
        <v>1897</v>
      </c>
      <c r="D1751" s="504"/>
      <c r="E1751" s="189"/>
      <c r="F1751" s="97">
        <v>6.7</v>
      </c>
      <c r="G1751" s="94">
        <f t="shared" si="157"/>
        <v>0</v>
      </c>
      <c r="H1751" s="495" t="s">
        <v>703</v>
      </c>
      <c r="I1751" s="95" t="s">
        <v>458</v>
      </c>
      <c r="J1751" s="95" t="str">
        <f>VLOOKUP(I1751,[2]Presupuesto!$B$11:$C$566,2,0)</f>
        <v>OTROS RESPUESTOS Y ACCESORIOS MENORES</v>
      </c>
      <c r="K1751" s="95" t="s">
        <v>63</v>
      </c>
      <c r="L1751" s="95" t="s">
        <v>725</v>
      </c>
    </row>
    <row r="1752" spans="3:12" s="426" customFormat="1" x14ac:dyDescent="0.25">
      <c r="C1752" s="493" t="s">
        <v>1898</v>
      </c>
      <c r="D1752" s="504"/>
      <c r="E1752" s="189"/>
      <c r="F1752" s="97">
        <v>3</v>
      </c>
      <c r="G1752" s="94">
        <f t="shared" si="157"/>
        <v>0</v>
      </c>
      <c r="H1752" s="495" t="s">
        <v>703</v>
      </c>
      <c r="I1752" s="95" t="s">
        <v>380</v>
      </c>
      <c r="J1752" s="95" t="str">
        <f>VLOOKUP(I1752,[2]Presupuesto!$B$11:$C$566,2,0)</f>
        <v>PAPEL DE ESCRITORIO</v>
      </c>
      <c r="K1752" s="95" t="s">
        <v>63</v>
      </c>
      <c r="L1752" s="95" t="s">
        <v>725</v>
      </c>
    </row>
    <row r="1753" spans="3:12" s="426" customFormat="1" ht="30" x14ac:dyDescent="0.25">
      <c r="C1753" s="493" t="s">
        <v>1899</v>
      </c>
      <c r="D1753" s="504"/>
      <c r="E1753" s="189"/>
      <c r="F1753" s="97">
        <v>1300</v>
      </c>
      <c r="G1753" s="94">
        <f t="shared" si="157"/>
        <v>0</v>
      </c>
      <c r="H1753" s="495" t="s">
        <v>703</v>
      </c>
      <c r="I1753" s="95" t="s">
        <v>268</v>
      </c>
      <c r="J1753" s="95" t="str">
        <f>VLOOKUP(I1753,[2]Presupuesto!$B$11:$C$566,2,0)</f>
        <v>OTROS ALQUILERES</v>
      </c>
      <c r="K1753" s="95" t="s">
        <v>63</v>
      </c>
      <c r="L1753" s="95" t="s">
        <v>725</v>
      </c>
    </row>
    <row r="1754" spans="3:12" s="426" customFormat="1" x14ac:dyDescent="0.25">
      <c r="C1754" s="96" t="s">
        <v>1974</v>
      </c>
      <c r="D1754" s="504"/>
      <c r="E1754" s="189"/>
      <c r="F1754" s="97">
        <v>1</v>
      </c>
      <c r="G1754" s="94">
        <f t="shared" si="157"/>
        <v>0</v>
      </c>
      <c r="H1754" s="495" t="s">
        <v>703</v>
      </c>
      <c r="I1754" s="95" t="s">
        <v>420</v>
      </c>
      <c r="J1754" s="95" t="str">
        <f>VLOOKUP(I1754,[2]Presupuesto!$B$11:$C$566,2,0)</f>
        <v>PRODUCTOS DE MATERIAL PLASTICO.</v>
      </c>
      <c r="K1754" s="95" t="s">
        <v>63</v>
      </c>
      <c r="L1754" s="95" t="s">
        <v>724</v>
      </c>
    </row>
    <row r="1755" spans="3:12" s="426" customFormat="1" x14ac:dyDescent="0.25">
      <c r="C1755" s="96" t="s">
        <v>1973</v>
      </c>
      <c r="D1755" s="504"/>
      <c r="E1755" s="147"/>
      <c r="F1755" s="115">
        <v>2.2000000000000002</v>
      </c>
      <c r="G1755" s="94">
        <f t="shared" si="157"/>
        <v>0</v>
      </c>
      <c r="H1755" s="495" t="s">
        <v>703</v>
      </c>
      <c r="I1755" s="300" t="s">
        <v>382</v>
      </c>
      <c r="J1755" s="95" t="str">
        <f>VLOOKUP(I1755,[2]Presupuesto!$B$11:$C$566,2,0)</f>
        <v>PRODUCTOS DE ARTES GRAFICAS</v>
      </c>
      <c r="K1755" s="95" t="s">
        <v>63</v>
      </c>
      <c r="L1755" s="95" t="s">
        <v>724</v>
      </c>
    </row>
    <row r="1756" spans="3:12" s="426" customFormat="1" x14ac:dyDescent="0.25">
      <c r="C1756" s="96" t="s">
        <v>1894</v>
      </c>
      <c r="D1756" s="504"/>
      <c r="E1756" s="147"/>
      <c r="F1756" s="115">
        <v>4.5</v>
      </c>
      <c r="G1756" s="94">
        <f t="shared" si="157"/>
        <v>0</v>
      </c>
      <c r="H1756" s="495" t="s">
        <v>703</v>
      </c>
      <c r="I1756" s="95" t="s">
        <v>307</v>
      </c>
      <c r="J1756" s="95" t="str">
        <f>VLOOKUP(I1756,[2]Presupuesto!$B$11:$C$566,2,0)</f>
        <v>SERVICIOS DE IMPRENTA PUBLIC.Y REPRODUCCION</v>
      </c>
      <c r="K1756" s="95" t="s">
        <v>63</v>
      </c>
      <c r="L1756" s="95" t="s">
        <v>724</v>
      </c>
    </row>
    <row r="1757" spans="3:12" s="426" customFormat="1" x14ac:dyDescent="0.25">
      <c r="C1757" s="96" t="s">
        <v>1895</v>
      </c>
      <c r="D1757" s="504"/>
      <c r="E1757" s="189"/>
      <c r="F1757" s="97">
        <v>4.5</v>
      </c>
      <c r="G1757" s="94">
        <f t="shared" si="157"/>
        <v>0</v>
      </c>
      <c r="H1757" s="495" t="s">
        <v>703</v>
      </c>
      <c r="I1757" s="95" t="s">
        <v>384</v>
      </c>
      <c r="J1757" s="95" t="str">
        <f>VLOOKUP(I1757,[2]Presupuesto!$B$11:$C$566,2,0)</f>
        <v>PRODUCTOS PAPEL Y CARTON</v>
      </c>
      <c r="K1757" s="95" t="s">
        <v>63</v>
      </c>
      <c r="L1757" s="95" t="s">
        <v>724</v>
      </c>
    </row>
    <row r="1758" spans="3:12" s="426" customFormat="1" x14ac:dyDescent="0.25">
      <c r="C1758" s="96" t="s">
        <v>1937</v>
      </c>
      <c r="D1758" s="504"/>
      <c r="E1758" s="189"/>
      <c r="F1758" s="97">
        <v>3</v>
      </c>
      <c r="G1758" s="94">
        <f t="shared" si="157"/>
        <v>0</v>
      </c>
      <c r="H1758" s="495" t="s">
        <v>703</v>
      </c>
      <c r="I1758" s="95" t="s">
        <v>451</v>
      </c>
      <c r="J1758" s="95" t="str">
        <f>VLOOKUP(I1758,[2]Presupuesto!$B$11:$C$566,2,0)</f>
        <v>UTILES DE ESCRITORIO, OFICINA Y ENSE¥ANZA</v>
      </c>
      <c r="K1758" s="95" t="s">
        <v>63</v>
      </c>
      <c r="L1758" s="95" t="s">
        <v>724</v>
      </c>
    </row>
    <row r="1759" spans="3:12" s="426" customFormat="1" x14ac:dyDescent="0.25">
      <c r="C1759" s="96" t="s">
        <v>1971</v>
      </c>
      <c r="D1759" s="504"/>
      <c r="E1759" s="189"/>
      <c r="F1759" s="97">
        <v>50</v>
      </c>
      <c r="G1759" s="94">
        <f t="shared" si="157"/>
        <v>0</v>
      </c>
      <c r="H1759" s="495" t="s">
        <v>703</v>
      </c>
      <c r="I1759" s="95" t="s">
        <v>307</v>
      </c>
      <c r="J1759" s="95" t="str">
        <f>VLOOKUP(I1759,[2]Presupuesto!$B$11:$C$566,2,0)</f>
        <v>SERVICIOS DE IMPRENTA PUBLIC.Y REPRODUCCION</v>
      </c>
      <c r="K1759" s="95" t="s">
        <v>63</v>
      </c>
      <c r="L1759" s="95" t="s">
        <v>724</v>
      </c>
    </row>
    <row r="1760" spans="3:12" s="426" customFormat="1" x14ac:dyDescent="0.25">
      <c r="C1760" s="106" t="s">
        <v>1899</v>
      </c>
      <c r="D1760" s="504"/>
      <c r="E1760" s="199"/>
      <c r="F1760" s="116">
        <v>1300</v>
      </c>
      <c r="G1760" s="94">
        <f t="shared" si="157"/>
        <v>0</v>
      </c>
      <c r="H1760" s="495" t="s">
        <v>703</v>
      </c>
      <c r="I1760" s="95" t="s">
        <v>268</v>
      </c>
      <c r="J1760" s="95" t="str">
        <f>VLOOKUP(I1760,[2]Presupuesto!$B$11:$C$566,2,0)</f>
        <v>OTROS ALQUILERES</v>
      </c>
      <c r="K1760" s="95" t="s">
        <v>63</v>
      </c>
      <c r="L1760" s="95" t="s">
        <v>724</v>
      </c>
    </row>
    <row r="1761" spans="3:12" s="426" customFormat="1" ht="15.75" thickBot="1" x14ac:dyDescent="0.3">
      <c r="C1761" s="203" t="s">
        <v>1275</v>
      </c>
      <c r="D1761" s="204">
        <v>0</v>
      </c>
      <c r="E1761" s="308">
        <v>0</v>
      </c>
      <c r="F1761" s="101">
        <f>HLOOKUP(C1761,$AH$2:$BU$3,2,0)</f>
        <v>1150</v>
      </c>
      <c r="G1761" s="102">
        <f>D1761*E1761*F1761</f>
        <v>0</v>
      </c>
      <c r="H1761" s="501"/>
      <c r="I1761" s="309" t="s">
        <v>335</v>
      </c>
      <c r="J1761" s="103" t="str">
        <f>VLOOKUP(I1761,Presupuesto!$B$11:$C$566,2,0)</f>
        <v>VIATICOS (26200-00)</v>
      </c>
      <c r="K1761" s="310" t="str">
        <f t="shared" ref="K1761" si="158">$K$389</f>
        <v>Gestión del Conocimiento</v>
      </c>
      <c r="L1761" s="310" t="s">
        <v>720</v>
      </c>
    </row>
    <row r="1762" spans="3:12" s="426" customFormat="1" x14ac:dyDescent="0.25">
      <c r="H1762" s="497"/>
    </row>
    <row r="1763" spans="3:12" s="426" customFormat="1" ht="15.75" thickBot="1" x14ac:dyDescent="0.3">
      <c r="H1763" s="497"/>
    </row>
    <row r="1764" spans="3:12" s="426" customFormat="1" ht="15.75" thickBot="1" x14ac:dyDescent="0.3">
      <c r="C1764" s="29" t="s">
        <v>1308</v>
      </c>
      <c r="D1764" s="30">
        <f>SUM(G1771:G1788)</f>
        <v>0</v>
      </c>
      <c r="E1764" s="91"/>
      <c r="F1764" s="91"/>
      <c r="G1764" s="91"/>
      <c r="H1764" s="499"/>
      <c r="I1764" s="75"/>
      <c r="J1764" s="75"/>
      <c r="K1764" s="109"/>
    </row>
    <row r="1765" spans="3:12" s="426" customFormat="1" x14ac:dyDescent="0.25">
      <c r="C1765" s="69"/>
      <c r="D1765" s="31"/>
      <c r="E1765" s="91"/>
      <c r="F1765" s="91"/>
      <c r="G1765" s="91"/>
      <c r="H1765" s="499"/>
      <c r="I1765" s="75"/>
      <c r="J1765" s="75"/>
      <c r="K1765" s="109"/>
    </row>
    <row r="1766" spans="3:12" s="426" customFormat="1" x14ac:dyDescent="0.25">
      <c r="C1766" s="69"/>
      <c r="D1766" s="31"/>
      <c r="E1766" s="91"/>
      <c r="F1766" s="91"/>
      <c r="G1766" s="91"/>
      <c r="H1766" s="499"/>
      <c r="I1766" s="75"/>
      <c r="J1766" s="75"/>
      <c r="K1766" s="109"/>
    </row>
    <row r="1767" spans="3:12" s="426" customFormat="1" ht="15.75" x14ac:dyDescent="0.25">
      <c r="C1767" s="190" t="s">
        <v>1309</v>
      </c>
      <c r="D1767" s="341"/>
      <c r="E1767" s="91"/>
      <c r="F1767" s="91"/>
      <c r="G1767" s="91"/>
      <c r="H1767" s="499"/>
      <c r="I1767" s="75"/>
      <c r="J1767" s="75"/>
      <c r="K1767" s="109"/>
    </row>
    <row r="1768" spans="3:12" s="426" customFormat="1" ht="18.75" x14ac:dyDescent="0.25">
      <c r="C1768" s="197" t="e">
        <f>IFERROR(VLOOKUP(D1767,'1. Desarrollo e Innov. Curricu.'!$F:$G,2,FALSE),IFERROR(VLOOKUP(D1767,'2. Investigación Científica'!$F:$G,2,FALSE),IFERROR(VLOOKUP(D1767,'3. Vinculación Univ. Sociedad'!$F:$G,2,FALSE),IFERROR(VLOOKUP(D1767,'4. Docencia y Profesorado Univ.'!$F:$G,2,FALSE),IFERROR(VLOOKUP(D1767,'5. Estudiantes y Graduados'!$F:$G,2,FALSE),IFERROR(VLOOKUP(D1767,'11. Gestion Administrativa'!$F:$G,2,FALSE),IFERROR(VLOOKUP(D1767,'13. Gestión Académica'!$F:$G,2,FALSE),IFERROR(VLOOKUP(D1767,'9. Asegura. de la Calid. y M'!$F:$G,2,FALSE),IFERROR(VLOOKUP(D1767,'6. Gestión del Conocimiento'!$F:$G,2,FALSE),IFERROR(VLOOKUP(D1767,'15. Gobernabilidad y Proceso...'!$F:$G,2,FALSE),IFERROR(VLOOKUP(D1767,'12. Gestión del Talento Humano'!$F:$G,2,FALSE),IFERROR(VLOOKUP(D1767,'14. Internacional... de la E.S.'!$F:$G,2,FALSE),IFERROR(VLOOKUP(D1767,'10. Posgrado'!$F:$G,2,FALSE),IFERROR(VLOOKUP(D1767,'17. Gestión TIC'!$F:$G,2,FALSE),IFERROR(VLOOKUP(D1767,'16. Desa. del Sistema Educ.Sup.'!$F:$G,2,FALSE),IFERROR(VLOOKUP(D1767,'8. Cultura de Inno. Insti...'!$F:$G,2,FALSE),VLOOKUP(D1767,'7. Lo Esencial de la Reforma U.'!$F:$G,2,0)))))))))))))))))</f>
        <v>#N/A</v>
      </c>
      <c r="D1768" s="31"/>
      <c r="E1768" s="91"/>
      <c r="F1768" s="91"/>
      <c r="G1768" s="91"/>
      <c r="H1768" s="499"/>
      <c r="I1768" s="75"/>
      <c r="J1768" s="75"/>
      <c r="K1768" s="109"/>
    </row>
    <row r="1769" spans="3:12" s="426" customFormat="1" ht="15.75" thickBot="1" x14ac:dyDescent="0.3">
      <c r="C1769" s="69"/>
      <c r="D1769" s="31"/>
      <c r="E1769" s="91"/>
      <c r="F1769" s="91"/>
      <c r="G1769" s="91"/>
      <c r="H1769" s="499"/>
      <c r="I1769" s="75"/>
      <c r="J1769" s="75"/>
      <c r="K1769" s="109"/>
    </row>
    <row r="1770" spans="3:12" s="426" customFormat="1" ht="30.75" thickBot="1" x14ac:dyDescent="0.3">
      <c r="C1770" s="122" t="s">
        <v>1310</v>
      </c>
      <c r="D1770" s="125" t="s">
        <v>1311</v>
      </c>
      <c r="E1770" s="124" t="s">
        <v>99</v>
      </c>
      <c r="F1770" s="124" t="s">
        <v>1312</v>
      </c>
      <c r="G1770" s="123" t="s">
        <v>1313</v>
      </c>
      <c r="H1770" s="129" t="s">
        <v>1314</v>
      </c>
      <c r="I1770" s="124" t="s">
        <v>1315</v>
      </c>
      <c r="J1770" s="124" t="s">
        <v>711</v>
      </c>
      <c r="K1770" s="124" t="s">
        <v>1316</v>
      </c>
      <c r="L1770" s="124" t="s">
        <v>1317</v>
      </c>
    </row>
    <row r="1771" spans="3:12" s="426" customFormat="1" ht="30" x14ac:dyDescent="0.25">
      <c r="C1771" s="492" t="s">
        <v>1890</v>
      </c>
      <c r="D1771" s="503"/>
      <c r="E1771" s="305"/>
      <c r="F1771" s="112">
        <v>25</v>
      </c>
      <c r="G1771" s="306">
        <f t="shared" ref="G1771:G1787" si="159">E1771*F1771</f>
        <v>0</v>
      </c>
      <c r="H1771" s="500" t="s">
        <v>703</v>
      </c>
      <c r="I1771" s="113" t="s">
        <v>361</v>
      </c>
      <c r="J1771" s="113" t="str">
        <f>VLOOKUP(I1771,[2]Presupuesto!$B$11:$C$566,2,0)</f>
        <v>ALIMENTOS B EBIDAS PARA PERSONAS</v>
      </c>
      <c r="K1771" s="307" t="s">
        <v>63</v>
      </c>
      <c r="L1771" s="113" t="s">
        <v>727</v>
      </c>
    </row>
    <row r="1772" spans="3:12" s="426" customFormat="1" x14ac:dyDescent="0.25">
      <c r="C1772" s="493" t="s">
        <v>1891</v>
      </c>
      <c r="D1772" s="504"/>
      <c r="E1772" s="189"/>
      <c r="F1772" s="97">
        <v>45</v>
      </c>
      <c r="G1772" s="94">
        <f t="shared" si="159"/>
        <v>0</v>
      </c>
      <c r="H1772" s="495" t="s">
        <v>703</v>
      </c>
      <c r="I1772" s="95" t="s">
        <v>454</v>
      </c>
      <c r="J1772" s="95" t="str">
        <f>VLOOKUP(I1772,[2]Presupuesto!$B$11:$C$566,2,0)</f>
        <v>UTENCILIOS DE COCINA Y COMEDOR</v>
      </c>
      <c r="K1772" s="95" t="s">
        <v>63</v>
      </c>
      <c r="L1772" s="95" t="s">
        <v>727</v>
      </c>
    </row>
    <row r="1773" spans="3:12" s="426" customFormat="1" x14ac:dyDescent="0.25">
      <c r="C1773" s="493" t="s">
        <v>1892</v>
      </c>
      <c r="D1773" s="504"/>
      <c r="E1773" s="189"/>
      <c r="F1773" s="97">
        <v>1</v>
      </c>
      <c r="G1773" s="94">
        <f t="shared" si="159"/>
        <v>0</v>
      </c>
      <c r="H1773" s="495" t="s">
        <v>703</v>
      </c>
      <c r="I1773" s="95" t="s">
        <v>420</v>
      </c>
      <c r="J1773" s="95" t="str">
        <f>VLOOKUP(I1773,[2]Presupuesto!$B$11:$C$566,2,0)</f>
        <v>PRODUCTOS DE MATERIAL PLASTICO.</v>
      </c>
      <c r="K1773" s="95" t="s">
        <v>63</v>
      </c>
      <c r="L1773" s="95" t="s">
        <v>727</v>
      </c>
    </row>
    <row r="1774" spans="3:12" s="426" customFormat="1" x14ac:dyDescent="0.25">
      <c r="C1774" s="493" t="s">
        <v>2006</v>
      </c>
      <c r="D1774" s="504"/>
      <c r="E1774" s="189"/>
      <c r="F1774" s="97">
        <f>(50*2.11)+(15*35)</f>
        <v>630.5</v>
      </c>
      <c r="G1774" s="94">
        <f t="shared" si="159"/>
        <v>0</v>
      </c>
      <c r="H1774" s="495" t="s">
        <v>703</v>
      </c>
      <c r="I1774" s="95" t="s">
        <v>382</v>
      </c>
      <c r="J1774" s="95" t="str">
        <f>VLOOKUP(I1774,[2]Presupuesto!$B$11:$C$566,2,0)</f>
        <v>PRODUCTOS DE ARTES GRAFICAS</v>
      </c>
      <c r="K1774" s="95" t="s">
        <v>63</v>
      </c>
      <c r="L1774" s="95" t="s">
        <v>727</v>
      </c>
    </row>
    <row r="1775" spans="3:12" s="426" customFormat="1" x14ac:dyDescent="0.25">
      <c r="C1775" s="493" t="s">
        <v>1894</v>
      </c>
      <c r="D1775" s="504"/>
      <c r="E1775" s="189"/>
      <c r="F1775" s="97">
        <v>4.5</v>
      </c>
      <c r="G1775" s="94">
        <f t="shared" si="159"/>
        <v>0</v>
      </c>
      <c r="H1775" s="495" t="s">
        <v>703</v>
      </c>
      <c r="I1775" s="95" t="s">
        <v>307</v>
      </c>
      <c r="J1775" s="95" t="str">
        <f>VLOOKUP(I1775,[2]Presupuesto!$B$11:$C$566,2,0)</f>
        <v>SERVICIOS DE IMPRENTA PUBLIC.Y REPRODUCCION</v>
      </c>
      <c r="K1775" s="95" t="s">
        <v>63</v>
      </c>
      <c r="L1775" s="95" t="s">
        <v>727</v>
      </c>
    </row>
    <row r="1776" spans="3:12" s="426" customFormat="1" x14ac:dyDescent="0.25">
      <c r="C1776" s="493" t="s">
        <v>1895</v>
      </c>
      <c r="D1776" s="504"/>
      <c r="E1776" s="189"/>
      <c r="F1776" s="97">
        <v>3</v>
      </c>
      <c r="G1776" s="94">
        <f t="shared" si="159"/>
        <v>0</v>
      </c>
      <c r="H1776" s="495" t="s">
        <v>703</v>
      </c>
      <c r="I1776" s="95" t="s">
        <v>384</v>
      </c>
      <c r="J1776" s="95" t="str">
        <f>VLOOKUP(I1776,[2]Presupuesto!$B$11:$C$566,2,0)</f>
        <v>PRODUCTOS PAPEL Y CARTON</v>
      </c>
      <c r="K1776" s="95" t="s">
        <v>63</v>
      </c>
      <c r="L1776" s="95" t="s">
        <v>727</v>
      </c>
    </row>
    <row r="1777" spans="3:12" s="426" customFormat="1" ht="30" x14ac:dyDescent="0.25">
      <c r="C1777" s="493" t="s">
        <v>1896</v>
      </c>
      <c r="D1777" s="504"/>
      <c r="E1777" s="189"/>
      <c r="F1777" s="97">
        <v>3</v>
      </c>
      <c r="G1777" s="94">
        <f t="shared" si="159"/>
        <v>0</v>
      </c>
      <c r="H1777" s="495" t="s">
        <v>703</v>
      </c>
      <c r="I1777" s="95" t="s">
        <v>451</v>
      </c>
      <c r="J1777" s="95" t="str">
        <f>VLOOKUP(I1777,[2]Presupuesto!$B$11:$C$566,2,0)</f>
        <v>UTILES DE ESCRITORIO, OFICINA Y ENSE¥ANZA</v>
      </c>
      <c r="K1777" s="95" t="s">
        <v>63</v>
      </c>
      <c r="L1777" s="95" t="s">
        <v>727</v>
      </c>
    </row>
    <row r="1778" spans="3:12" s="426" customFormat="1" x14ac:dyDescent="0.25">
      <c r="C1778" s="493" t="s">
        <v>1897</v>
      </c>
      <c r="D1778" s="504"/>
      <c r="E1778" s="189"/>
      <c r="F1778" s="97">
        <v>6.7</v>
      </c>
      <c r="G1778" s="94">
        <f t="shared" si="159"/>
        <v>0</v>
      </c>
      <c r="H1778" s="495" t="s">
        <v>703</v>
      </c>
      <c r="I1778" s="95" t="s">
        <v>458</v>
      </c>
      <c r="J1778" s="95" t="str">
        <f>VLOOKUP(I1778,[2]Presupuesto!$B$11:$C$566,2,0)</f>
        <v>OTROS RESPUESTOS Y ACCESORIOS MENORES</v>
      </c>
      <c r="K1778" s="95" t="s">
        <v>63</v>
      </c>
      <c r="L1778" s="95" t="s">
        <v>727</v>
      </c>
    </row>
    <row r="1779" spans="3:12" s="426" customFormat="1" x14ac:dyDescent="0.25">
      <c r="C1779" s="493" t="s">
        <v>1898</v>
      </c>
      <c r="D1779" s="504"/>
      <c r="E1779" s="189"/>
      <c r="F1779" s="97">
        <v>3</v>
      </c>
      <c r="G1779" s="94">
        <f t="shared" si="159"/>
        <v>0</v>
      </c>
      <c r="H1779" s="495" t="s">
        <v>703</v>
      </c>
      <c r="I1779" s="95" t="s">
        <v>380</v>
      </c>
      <c r="J1779" s="95" t="str">
        <f>VLOOKUP(I1779,[2]Presupuesto!$B$11:$C$566,2,0)</f>
        <v>PAPEL DE ESCRITORIO</v>
      </c>
      <c r="K1779" s="95" t="s">
        <v>63</v>
      </c>
      <c r="L1779" s="95" t="s">
        <v>727</v>
      </c>
    </row>
    <row r="1780" spans="3:12" s="426" customFormat="1" ht="30" x14ac:dyDescent="0.25">
      <c r="C1780" s="493" t="s">
        <v>1899</v>
      </c>
      <c r="D1780" s="504"/>
      <c r="E1780" s="189"/>
      <c r="F1780" s="97">
        <v>1300</v>
      </c>
      <c r="G1780" s="94">
        <f t="shared" si="159"/>
        <v>0</v>
      </c>
      <c r="H1780" s="495" t="s">
        <v>703</v>
      </c>
      <c r="I1780" s="95" t="s">
        <v>268</v>
      </c>
      <c r="J1780" s="95" t="str">
        <f>VLOOKUP(I1780,[2]Presupuesto!$B$11:$C$566,2,0)</f>
        <v>OTROS ALQUILERES</v>
      </c>
      <c r="K1780" s="95" t="s">
        <v>63</v>
      </c>
      <c r="L1780" s="95" t="s">
        <v>727</v>
      </c>
    </row>
    <row r="1781" spans="3:12" s="426" customFormat="1" x14ac:dyDescent="0.25">
      <c r="C1781" s="96" t="s">
        <v>1974</v>
      </c>
      <c r="D1781" s="504"/>
      <c r="E1781" s="189"/>
      <c r="F1781" s="97">
        <v>1</v>
      </c>
      <c r="G1781" s="94">
        <f t="shared" si="159"/>
        <v>0</v>
      </c>
      <c r="H1781" s="495" t="s">
        <v>703</v>
      </c>
      <c r="I1781" s="95" t="s">
        <v>420</v>
      </c>
      <c r="J1781" s="95" t="str">
        <f>VLOOKUP(I1781,[2]Presupuesto!$B$11:$C$566,2,0)</f>
        <v>PRODUCTOS DE MATERIAL PLASTICO.</v>
      </c>
      <c r="K1781" s="95" t="s">
        <v>63</v>
      </c>
      <c r="L1781" s="95" t="s">
        <v>724</v>
      </c>
    </row>
    <row r="1782" spans="3:12" s="426" customFormat="1" x14ac:dyDescent="0.25">
      <c r="C1782" s="96" t="s">
        <v>1973</v>
      </c>
      <c r="D1782" s="504"/>
      <c r="E1782" s="147"/>
      <c r="F1782" s="115">
        <v>2.2000000000000002</v>
      </c>
      <c r="G1782" s="94">
        <f t="shared" si="159"/>
        <v>0</v>
      </c>
      <c r="H1782" s="495" t="s">
        <v>703</v>
      </c>
      <c r="I1782" s="300" t="s">
        <v>382</v>
      </c>
      <c r="J1782" s="95" t="str">
        <f>VLOOKUP(I1782,[2]Presupuesto!$B$11:$C$566,2,0)</f>
        <v>PRODUCTOS DE ARTES GRAFICAS</v>
      </c>
      <c r="K1782" s="95" t="s">
        <v>63</v>
      </c>
      <c r="L1782" s="95" t="s">
        <v>724</v>
      </c>
    </row>
    <row r="1783" spans="3:12" s="426" customFormat="1" x14ac:dyDescent="0.25">
      <c r="C1783" s="96" t="s">
        <v>1894</v>
      </c>
      <c r="D1783" s="504"/>
      <c r="E1783" s="147"/>
      <c r="F1783" s="115">
        <v>4.5</v>
      </c>
      <c r="G1783" s="94">
        <f t="shared" si="159"/>
        <v>0</v>
      </c>
      <c r="H1783" s="495" t="s">
        <v>703</v>
      </c>
      <c r="I1783" s="95" t="s">
        <v>307</v>
      </c>
      <c r="J1783" s="95" t="str">
        <f>VLOOKUP(I1783,[2]Presupuesto!$B$11:$C$566,2,0)</f>
        <v>SERVICIOS DE IMPRENTA PUBLIC.Y REPRODUCCION</v>
      </c>
      <c r="K1783" s="95" t="s">
        <v>63</v>
      </c>
      <c r="L1783" s="95" t="s">
        <v>724</v>
      </c>
    </row>
    <row r="1784" spans="3:12" s="426" customFormat="1" x14ac:dyDescent="0.25">
      <c r="C1784" s="96" t="s">
        <v>1895</v>
      </c>
      <c r="D1784" s="504"/>
      <c r="E1784" s="189"/>
      <c r="F1784" s="97">
        <v>4.5</v>
      </c>
      <c r="G1784" s="94">
        <f t="shared" si="159"/>
        <v>0</v>
      </c>
      <c r="H1784" s="495" t="s">
        <v>703</v>
      </c>
      <c r="I1784" s="95" t="s">
        <v>384</v>
      </c>
      <c r="J1784" s="95" t="str">
        <f>VLOOKUP(I1784,[2]Presupuesto!$B$11:$C$566,2,0)</f>
        <v>PRODUCTOS PAPEL Y CARTON</v>
      </c>
      <c r="K1784" s="95" t="s">
        <v>63</v>
      </c>
      <c r="L1784" s="95" t="s">
        <v>724</v>
      </c>
    </row>
    <row r="1785" spans="3:12" s="426" customFormat="1" x14ac:dyDescent="0.25">
      <c r="C1785" s="96" t="s">
        <v>1937</v>
      </c>
      <c r="D1785" s="504"/>
      <c r="E1785" s="189"/>
      <c r="F1785" s="97">
        <v>3</v>
      </c>
      <c r="G1785" s="94">
        <f t="shared" si="159"/>
        <v>0</v>
      </c>
      <c r="H1785" s="495" t="s">
        <v>703</v>
      </c>
      <c r="I1785" s="95" t="s">
        <v>451</v>
      </c>
      <c r="J1785" s="95" t="str">
        <f>VLOOKUP(I1785,[2]Presupuesto!$B$11:$C$566,2,0)</f>
        <v>UTILES DE ESCRITORIO, OFICINA Y ENSE¥ANZA</v>
      </c>
      <c r="K1785" s="95" t="s">
        <v>63</v>
      </c>
      <c r="L1785" s="95" t="s">
        <v>724</v>
      </c>
    </row>
    <row r="1786" spans="3:12" s="426" customFormat="1" x14ac:dyDescent="0.25">
      <c r="C1786" s="96" t="s">
        <v>1971</v>
      </c>
      <c r="D1786" s="504"/>
      <c r="E1786" s="189"/>
      <c r="F1786" s="97">
        <v>50</v>
      </c>
      <c r="G1786" s="94">
        <f t="shared" si="159"/>
        <v>0</v>
      </c>
      <c r="H1786" s="495" t="s">
        <v>703</v>
      </c>
      <c r="I1786" s="95" t="s">
        <v>307</v>
      </c>
      <c r="J1786" s="95" t="str">
        <f>VLOOKUP(I1786,[2]Presupuesto!$B$11:$C$566,2,0)</f>
        <v>SERVICIOS DE IMPRENTA PUBLIC.Y REPRODUCCION</v>
      </c>
      <c r="K1786" s="95" t="s">
        <v>63</v>
      </c>
      <c r="L1786" s="95" t="s">
        <v>724</v>
      </c>
    </row>
    <row r="1787" spans="3:12" s="426" customFormat="1" x14ac:dyDescent="0.25">
      <c r="C1787" s="106" t="s">
        <v>1899</v>
      </c>
      <c r="D1787" s="504"/>
      <c r="E1787" s="199"/>
      <c r="F1787" s="116">
        <v>1300</v>
      </c>
      <c r="G1787" s="94">
        <f t="shared" si="159"/>
        <v>0</v>
      </c>
      <c r="H1787" s="495" t="s">
        <v>703</v>
      </c>
      <c r="I1787" s="95" t="s">
        <v>268</v>
      </c>
      <c r="J1787" s="95" t="str">
        <f>VLOOKUP(I1787,[2]Presupuesto!$B$11:$C$566,2,0)</f>
        <v>OTROS ALQUILERES</v>
      </c>
      <c r="K1787" s="95" t="s">
        <v>63</v>
      </c>
      <c r="L1787" s="95" t="s">
        <v>724</v>
      </c>
    </row>
    <row r="1788" spans="3:12" s="426" customFormat="1" ht="15.75" thickBot="1" x14ac:dyDescent="0.3">
      <c r="C1788" s="203" t="s">
        <v>1275</v>
      </c>
      <c r="D1788" s="204">
        <v>0</v>
      </c>
      <c r="E1788" s="308">
        <v>0</v>
      </c>
      <c r="F1788" s="101">
        <f>HLOOKUP(C1788,$AH$2:$BU$3,2,0)</f>
        <v>1150</v>
      </c>
      <c r="G1788" s="102">
        <f>D1788*E1788*F1788</f>
        <v>0</v>
      </c>
      <c r="H1788" s="501"/>
      <c r="I1788" s="309" t="s">
        <v>335</v>
      </c>
      <c r="J1788" s="103" t="str">
        <f>VLOOKUP(I1788,Presupuesto!$B$11:$C$566,2,0)</f>
        <v>VIATICOS (26200-00)</v>
      </c>
      <c r="K1788" s="310" t="str">
        <f t="shared" ref="K1788" si="160">$K$389</f>
        <v>Gestión del Conocimiento</v>
      </c>
      <c r="L1788" s="310" t="s">
        <v>720</v>
      </c>
    </row>
    <row r="1789" spans="3:12" s="426" customFormat="1" x14ac:dyDescent="0.25">
      <c r="H1789" s="497"/>
    </row>
    <row r="1790" spans="3:12" s="426" customFormat="1" ht="15.75" thickBot="1" x14ac:dyDescent="0.3">
      <c r="H1790" s="497"/>
    </row>
    <row r="1791" spans="3:12" s="426" customFormat="1" ht="15.75" thickBot="1" x14ac:dyDescent="0.3">
      <c r="C1791" s="29" t="s">
        <v>1308</v>
      </c>
      <c r="D1791" s="30">
        <f>SUM(G1798:G1815)</f>
        <v>0</v>
      </c>
      <c r="E1791" s="91"/>
      <c r="F1791" s="91"/>
      <c r="G1791" s="91"/>
      <c r="H1791" s="499"/>
      <c r="I1791" s="75"/>
      <c r="J1791" s="75"/>
      <c r="K1791" s="109"/>
    </row>
    <row r="1792" spans="3:12" s="426" customFormat="1" x14ac:dyDescent="0.25">
      <c r="C1792" s="69"/>
      <c r="D1792" s="31"/>
      <c r="E1792" s="91"/>
      <c r="F1792" s="91"/>
      <c r="G1792" s="91"/>
      <c r="H1792" s="499"/>
      <c r="I1792" s="75"/>
      <c r="J1792" s="75"/>
      <c r="K1792" s="109"/>
    </row>
    <row r="1793" spans="3:12" s="426" customFormat="1" x14ac:dyDescent="0.25">
      <c r="C1793" s="69"/>
      <c r="D1793" s="31"/>
      <c r="E1793" s="91"/>
      <c r="F1793" s="91"/>
      <c r="G1793" s="91"/>
      <c r="H1793" s="499"/>
      <c r="I1793" s="75"/>
      <c r="J1793" s="75"/>
      <c r="K1793" s="109"/>
    </row>
    <row r="1794" spans="3:12" s="426" customFormat="1" ht="15.75" x14ac:dyDescent="0.25">
      <c r="C1794" s="190" t="s">
        <v>1309</v>
      </c>
      <c r="D1794" s="341"/>
      <c r="E1794" s="91"/>
      <c r="F1794" s="91"/>
      <c r="G1794" s="91"/>
      <c r="H1794" s="499"/>
      <c r="I1794" s="75"/>
      <c r="J1794" s="75"/>
      <c r="K1794" s="109"/>
    </row>
    <row r="1795" spans="3:12" s="426" customFormat="1" ht="18.75" x14ac:dyDescent="0.25">
      <c r="C1795" s="197" t="e">
        <f>IFERROR(VLOOKUP(D1794,'1. Desarrollo e Innov. Curricu.'!$F:$G,2,FALSE),IFERROR(VLOOKUP(D1794,'2. Investigación Científica'!$F:$G,2,FALSE),IFERROR(VLOOKUP(D1794,'3. Vinculación Univ. Sociedad'!$F:$G,2,FALSE),IFERROR(VLOOKUP(D1794,'4. Docencia y Profesorado Univ.'!$F:$G,2,FALSE),IFERROR(VLOOKUP(D1794,'5. Estudiantes y Graduados'!$F:$G,2,FALSE),IFERROR(VLOOKUP(D1794,'11. Gestion Administrativa'!$F:$G,2,FALSE),IFERROR(VLOOKUP(D1794,'13. Gestión Académica'!$F:$G,2,FALSE),IFERROR(VLOOKUP(D1794,'9. Asegura. de la Calid. y M'!$F:$G,2,FALSE),IFERROR(VLOOKUP(D1794,'6. Gestión del Conocimiento'!$F:$G,2,FALSE),IFERROR(VLOOKUP(D1794,'15. Gobernabilidad y Proceso...'!$F:$G,2,FALSE),IFERROR(VLOOKUP(D1794,'12. Gestión del Talento Humano'!$F:$G,2,FALSE),IFERROR(VLOOKUP(D1794,'14. Internacional... de la E.S.'!$F:$G,2,FALSE),IFERROR(VLOOKUP(D1794,'10. Posgrado'!$F:$G,2,FALSE),IFERROR(VLOOKUP(D1794,'17. Gestión TIC'!$F:$G,2,FALSE),IFERROR(VLOOKUP(D1794,'16. Desa. del Sistema Educ.Sup.'!$F:$G,2,FALSE),IFERROR(VLOOKUP(D1794,'8. Cultura de Inno. Insti...'!$F:$G,2,FALSE),VLOOKUP(D1794,'7. Lo Esencial de la Reforma U.'!$F:$G,2,0)))))))))))))))))</f>
        <v>#N/A</v>
      </c>
      <c r="D1795" s="31"/>
      <c r="E1795" s="91"/>
      <c r="F1795" s="91"/>
      <c r="G1795" s="91"/>
      <c r="H1795" s="499"/>
      <c r="I1795" s="75"/>
      <c r="J1795" s="75"/>
      <c r="K1795" s="109"/>
    </row>
    <row r="1796" spans="3:12" s="426" customFormat="1" ht="15.75" thickBot="1" x14ac:dyDescent="0.3">
      <c r="C1796" s="69"/>
      <c r="D1796" s="31"/>
      <c r="E1796" s="91"/>
      <c r="F1796" s="91"/>
      <c r="G1796" s="91"/>
      <c r="H1796" s="499"/>
      <c r="I1796" s="75"/>
      <c r="J1796" s="75"/>
      <c r="K1796" s="109"/>
    </row>
    <row r="1797" spans="3:12" s="426" customFormat="1" ht="30.75" thickBot="1" x14ac:dyDescent="0.3">
      <c r="C1797" s="122" t="s">
        <v>1310</v>
      </c>
      <c r="D1797" s="125" t="s">
        <v>1311</v>
      </c>
      <c r="E1797" s="124" t="s">
        <v>99</v>
      </c>
      <c r="F1797" s="124" t="s">
        <v>1312</v>
      </c>
      <c r="G1797" s="123" t="s">
        <v>1313</v>
      </c>
      <c r="H1797" s="129" t="s">
        <v>1314</v>
      </c>
      <c r="I1797" s="124" t="s">
        <v>1315</v>
      </c>
      <c r="J1797" s="124" t="s">
        <v>711</v>
      </c>
      <c r="K1797" s="124" t="s">
        <v>1316</v>
      </c>
      <c r="L1797" s="124" t="s">
        <v>1317</v>
      </c>
    </row>
    <row r="1798" spans="3:12" s="426" customFormat="1" ht="30" x14ac:dyDescent="0.25">
      <c r="C1798" s="492" t="s">
        <v>1890</v>
      </c>
      <c r="D1798" s="503"/>
      <c r="E1798" s="305"/>
      <c r="F1798" s="112">
        <v>25</v>
      </c>
      <c r="G1798" s="306">
        <f t="shared" ref="G1798:G1814" si="161">E1798*F1798</f>
        <v>0</v>
      </c>
      <c r="H1798" s="500" t="s">
        <v>703</v>
      </c>
      <c r="I1798" s="113" t="s">
        <v>361</v>
      </c>
      <c r="J1798" s="113" t="str">
        <f>VLOOKUP(I1798,[2]Presupuesto!$B$11:$C$566,2,0)</f>
        <v>ALIMENTOS B EBIDAS PARA PERSONAS</v>
      </c>
      <c r="K1798" s="307" t="s">
        <v>63</v>
      </c>
      <c r="L1798" s="113" t="s">
        <v>725</v>
      </c>
    </row>
    <row r="1799" spans="3:12" s="426" customFormat="1" x14ac:dyDescent="0.25">
      <c r="C1799" s="493" t="s">
        <v>1891</v>
      </c>
      <c r="D1799" s="504"/>
      <c r="E1799" s="189"/>
      <c r="F1799" s="97">
        <v>45</v>
      </c>
      <c r="G1799" s="94">
        <f t="shared" si="161"/>
        <v>0</v>
      </c>
      <c r="H1799" s="495" t="s">
        <v>703</v>
      </c>
      <c r="I1799" s="95" t="s">
        <v>454</v>
      </c>
      <c r="J1799" s="95" t="str">
        <f>VLOOKUP(I1799,[2]Presupuesto!$B$11:$C$566,2,0)</f>
        <v>UTENCILIOS DE COCINA Y COMEDOR</v>
      </c>
      <c r="K1799" s="95" t="s">
        <v>63</v>
      </c>
      <c r="L1799" s="95" t="s">
        <v>725</v>
      </c>
    </row>
    <row r="1800" spans="3:12" s="426" customFormat="1" x14ac:dyDescent="0.25">
      <c r="C1800" s="493" t="s">
        <v>1892</v>
      </c>
      <c r="D1800" s="504"/>
      <c r="E1800" s="189"/>
      <c r="F1800" s="97">
        <v>1</v>
      </c>
      <c r="G1800" s="94">
        <f t="shared" si="161"/>
        <v>0</v>
      </c>
      <c r="H1800" s="495" t="s">
        <v>703</v>
      </c>
      <c r="I1800" s="95" t="s">
        <v>420</v>
      </c>
      <c r="J1800" s="95" t="str">
        <f>VLOOKUP(I1800,[2]Presupuesto!$B$11:$C$566,2,0)</f>
        <v>PRODUCTOS DE MATERIAL PLASTICO.</v>
      </c>
      <c r="K1800" s="95" t="s">
        <v>63</v>
      </c>
      <c r="L1800" s="95" t="s">
        <v>725</v>
      </c>
    </row>
    <row r="1801" spans="3:12" s="426" customFormat="1" x14ac:dyDescent="0.25">
      <c r="C1801" s="493" t="s">
        <v>2006</v>
      </c>
      <c r="D1801" s="504"/>
      <c r="E1801" s="189"/>
      <c r="F1801" s="97">
        <f>(50*2.11)+(15*35)</f>
        <v>630.5</v>
      </c>
      <c r="G1801" s="94">
        <f t="shared" si="161"/>
        <v>0</v>
      </c>
      <c r="H1801" s="495" t="s">
        <v>703</v>
      </c>
      <c r="I1801" s="95" t="s">
        <v>382</v>
      </c>
      <c r="J1801" s="95" t="str">
        <f>VLOOKUP(I1801,[2]Presupuesto!$B$11:$C$566,2,0)</f>
        <v>PRODUCTOS DE ARTES GRAFICAS</v>
      </c>
      <c r="K1801" s="95" t="s">
        <v>63</v>
      </c>
      <c r="L1801" s="95" t="s">
        <v>725</v>
      </c>
    </row>
    <row r="1802" spans="3:12" s="426" customFormat="1" x14ac:dyDescent="0.25">
      <c r="C1802" s="493" t="s">
        <v>1894</v>
      </c>
      <c r="D1802" s="504"/>
      <c r="E1802" s="189"/>
      <c r="F1802" s="97">
        <v>4.5</v>
      </c>
      <c r="G1802" s="94">
        <f t="shared" si="161"/>
        <v>0</v>
      </c>
      <c r="H1802" s="495" t="s">
        <v>703</v>
      </c>
      <c r="I1802" s="95" t="s">
        <v>307</v>
      </c>
      <c r="J1802" s="95" t="str">
        <f>VLOOKUP(I1802,[2]Presupuesto!$B$11:$C$566,2,0)</f>
        <v>SERVICIOS DE IMPRENTA PUBLIC.Y REPRODUCCION</v>
      </c>
      <c r="K1802" s="95" t="s">
        <v>63</v>
      </c>
      <c r="L1802" s="95" t="s">
        <v>725</v>
      </c>
    </row>
    <row r="1803" spans="3:12" s="426" customFormat="1" x14ac:dyDescent="0.25">
      <c r="C1803" s="493" t="s">
        <v>1895</v>
      </c>
      <c r="D1803" s="504"/>
      <c r="E1803" s="189"/>
      <c r="F1803" s="97">
        <v>3</v>
      </c>
      <c r="G1803" s="94">
        <f t="shared" si="161"/>
        <v>0</v>
      </c>
      <c r="H1803" s="495" t="s">
        <v>703</v>
      </c>
      <c r="I1803" s="95" t="s">
        <v>384</v>
      </c>
      <c r="J1803" s="95" t="str">
        <f>VLOOKUP(I1803,[2]Presupuesto!$B$11:$C$566,2,0)</f>
        <v>PRODUCTOS PAPEL Y CARTON</v>
      </c>
      <c r="K1803" s="95" t="s">
        <v>63</v>
      </c>
      <c r="L1803" s="95" t="s">
        <v>725</v>
      </c>
    </row>
    <row r="1804" spans="3:12" s="426" customFormat="1" ht="30" x14ac:dyDescent="0.25">
      <c r="C1804" s="493" t="s">
        <v>1896</v>
      </c>
      <c r="D1804" s="504"/>
      <c r="E1804" s="189"/>
      <c r="F1804" s="97">
        <v>3</v>
      </c>
      <c r="G1804" s="94">
        <f t="shared" si="161"/>
        <v>0</v>
      </c>
      <c r="H1804" s="495" t="s">
        <v>703</v>
      </c>
      <c r="I1804" s="95" t="s">
        <v>450</v>
      </c>
      <c r="J1804" s="95" t="str">
        <f>VLOOKUP(I1804,[2]Presupuesto!$B$11:$C$566,2,0)</f>
        <v>UTILES DE ESCRITORIO, OFICINA Y ENZE¥ANZA</v>
      </c>
      <c r="K1804" s="95" t="s">
        <v>63</v>
      </c>
      <c r="L1804" s="95" t="s">
        <v>725</v>
      </c>
    </row>
    <row r="1805" spans="3:12" s="426" customFormat="1" x14ac:dyDescent="0.25">
      <c r="C1805" s="493" t="s">
        <v>1897</v>
      </c>
      <c r="D1805" s="504"/>
      <c r="E1805" s="189"/>
      <c r="F1805" s="97">
        <v>6.7</v>
      </c>
      <c r="G1805" s="94">
        <f t="shared" si="161"/>
        <v>0</v>
      </c>
      <c r="H1805" s="495" t="s">
        <v>703</v>
      </c>
      <c r="I1805" s="95" t="s">
        <v>458</v>
      </c>
      <c r="J1805" s="95" t="str">
        <f>VLOOKUP(I1805,[2]Presupuesto!$B$11:$C$566,2,0)</f>
        <v>OTROS RESPUESTOS Y ACCESORIOS MENORES</v>
      </c>
      <c r="K1805" s="95" t="s">
        <v>63</v>
      </c>
      <c r="L1805" s="95" t="s">
        <v>725</v>
      </c>
    </row>
    <row r="1806" spans="3:12" s="426" customFormat="1" x14ac:dyDescent="0.25">
      <c r="C1806" s="493" t="s">
        <v>1898</v>
      </c>
      <c r="D1806" s="504"/>
      <c r="E1806" s="189"/>
      <c r="F1806" s="97">
        <v>3</v>
      </c>
      <c r="G1806" s="94">
        <f t="shared" si="161"/>
        <v>0</v>
      </c>
      <c r="H1806" s="495" t="s">
        <v>703</v>
      </c>
      <c r="I1806" s="95" t="s">
        <v>380</v>
      </c>
      <c r="J1806" s="95" t="str">
        <f>VLOOKUP(I1806,[2]Presupuesto!$B$11:$C$566,2,0)</f>
        <v>PAPEL DE ESCRITORIO</v>
      </c>
      <c r="K1806" s="95" t="s">
        <v>63</v>
      </c>
      <c r="L1806" s="95" t="s">
        <v>725</v>
      </c>
    </row>
    <row r="1807" spans="3:12" s="426" customFormat="1" ht="30" x14ac:dyDescent="0.25">
      <c r="C1807" s="493" t="s">
        <v>1899</v>
      </c>
      <c r="D1807" s="504"/>
      <c r="E1807" s="189"/>
      <c r="F1807" s="97">
        <v>1300</v>
      </c>
      <c r="G1807" s="94">
        <f t="shared" si="161"/>
        <v>0</v>
      </c>
      <c r="H1807" s="495" t="s">
        <v>703</v>
      </c>
      <c r="I1807" s="95" t="s">
        <v>268</v>
      </c>
      <c r="J1807" s="95" t="str">
        <f>VLOOKUP(I1807,[2]Presupuesto!$B$11:$C$566,2,0)</f>
        <v>OTROS ALQUILERES</v>
      </c>
      <c r="K1807" s="95" t="s">
        <v>63</v>
      </c>
      <c r="L1807" s="95" t="s">
        <v>725</v>
      </c>
    </row>
    <row r="1808" spans="3:12" s="426" customFormat="1" x14ac:dyDescent="0.25">
      <c r="C1808" s="96" t="s">
        <v>1974</v>
      </c>
      <c r="D1808" s="504"/>
      <c r="E1808" s="189"/>
      <c r="F1808" s="97">
        <v>1</v>
      </c>
      <c r="G1808" s="94">
        <f t="shared" si="161"/>
        <v>0</v>
      </c>
      <c r="H1808" s="495" t="s">
        <v>703</v>
      </c>
      <c r="I1808" s="95" t="s">
        <v>420</v>
      </c>
      <c r="J1808" s="95" t="str">
        <f>VLOOKUP(I1808,[2]Presupuesto!$B$11:$C$566,2,0)</f>
        <v>PRODUCTOS DE MATERIAL PLASTICO.</v>
      </c>
      <c r="K1808" s="95" t="s">
        <v>63</v>
      </c>
      <c r="L1808" s="95" t="s">
        <v>724</v>
      </c>
    </row>
    <row r="1809" spans="3:12" s="426" customFormat="1" x14ac:dyDescent="0.25">
      <c r="C1809" s="96" t="s">
        <v>1973</v>
      </c>
      <c r="D1809" s="504"/>
      <c r="E1809" s="147"/>
      <c r="F1809" s="115">
        <v>2.2000000000000002</v>
      </c>
      <c r="G1809" s="94">
        <f t="shared" si="161"/>
        <v>0</v>
      </c>
      <c r="H1809" s="495" t="s">
        <v>703</v>
      </c>
      <c r="I1809" s="300" t="s">
        <v>382</v>
      </c>
      <c r="J1809" s="95" t="str">
        <f>VLOOKUP(I1809,[2]Presupuesto!$B$11:$C$566,2,0)</f>
        <v>PRODUCTOS DE ARTES GRAFICAS</v>
      </c>
      <c r="K1809" s="95" t="s">
        <v>63</v>
      </c>
      <c r="L1809" s="95" t="s">
        <v>724</v>
      </c>
    </row>
    <row r="1810" spans="3:12" s="426" customFormat="1" x14ac:dyDescent="0.25">
      <c r="C1810" s="96" t="s">
        <v>1894</v>
      </c>
      <c r="D1810" s="504"/>
      <c r="E1810" s="147"/>
      <c r="F1810" s="115">
        <v>4.5</v>
      </c>
      <c r="G1810" s="94">
        <f t="shared" si="161"/>
        <v>0</v>
      </c>
      <c r="H1810" s="495" t="s">
        <v>703</v>
      </c>
      <c r="I1810" s="95" t="s">
        <v>307</v>
      </c>
      <c r="J1810" s="95" t="str">
        <f>VLOOKUP(I1810,[2]Presupuesto!$B$11:$C$566,2,0)</f>
        <v>SERVICIOS DE IMPRENTA PUBLIC.Y REPRODUCCION</v>
      </c>
      <c r="K1810" s="95" t="s">
        <v>63</v>
      </c>
      <c r="L1810" s="95" t="s">
        <v>724</v>
      </c>
    </row>
    <row r="1811" spans="3:12" s="426" customFormat="1" x14ac:dyDescent="0.25">
      <c r="C1811" s="96" t="s">
        <v>1895</v>
      </c>
      <c r="D1811" s="504"/>
      <c r="E1811" s="189"/>
      <c r="F1811" s="97">
        <v>4.5</v>
      </c>
      <c r="G1811" s="94">
        <f t="shared" si="161"/>
        <v>0</v>
      </c>
      <c r="H1811" s="495" t="s">
        <v>703</v>
      </c>
      <c r="I1811" s="95" t="s">
        <v>384</v>
      </c>
      <c r="J1811" s="95" t="str">
        <f>VLOOKUP(I1811,[2]Presupuesto!$B$11:$C$566,2,0)</f>
        <v>PRODUCTOS PAPEL Y CARTON</v>
      </c>
      <c r="K1811" s="95" t="s">
        <v>63</v>
      </c>
      <c r="L1811" s="95" t="s">
        <v>724</v>
      </c>
    </row>
    <row r="1812" spans="3:12" s="426" customFormat="1" x14ac:dyDescent="0.25">
      <c r="C1812" s="96" t="s">
        <v>1937</v>
      </c>
      <c r="D1812" s="504"/>
      <c r="E1812" s="189"/>
      <c r="F1812" s="97">
        <v>3</v>
      </c>
      <c r="G1812" s="94">
        <f t="shared" si="161"/>
        <v>0</v>
      </c>
      <c r="H1812" s="495" t="s">
        <v>703</v>
      </c>
      <c r="I1812" s="95" t="s">
        <v>451</v>
      </c>
      <c r="J1812" s="95" t="str">
        <f>VLOOKUP(I1812,[2]Presupuesto!$B$11:$C$566,2,0)</f>
        <v>UTILES DE ESCRITORIO, OFICINA Y ENSE¥ANZA</v>
      </c>
      <c r="K1812" s="95" t="s">
        <v>63</v>
      </c>
      <c r="L1812" s="95" t="s">
        <v>724</v>
      </c>
    </row>
    <row r="1813" spans="3:12" s="426" customFormat="1" x14ac:dyDescent="0.25">
      <c r="C1813" s="96" t="s">
        <v>1971</v>
      </c>
      <c r="D1813" s="504"/>
      <c r="E1813" s="189"/>
      <c r="F1813" s="97">
        <v>50</v>
      </c>
      <c r="G1813" s="94">
        <f t="shared" si="161"/>
        <v>0</v>
      </c>
      <c r="H1813" s="495" t="s">
        <v>703</v>
      </c>
      <c r="I1813" s="95" t="s">
        <v>307</v>
      </c>
      <c r="J1813" s="95" t="str">
        <f>VLOOKUP(I1813,[2]Presupuesto!$B$11:$C$566,2,0)</f>
        <v>SERVICIOS DE IMPRENTA PUBLIC.Y REPRODUCCION</v>
      </c>
      <c r="K1813" s="95" t="s">
        <v>63</v>
      </c>
      <c r="L1813" s="95" t="s">
        <v>724</v>
      </c>
    </row>
    <row r="1814" spans="3:12" s="426" customFormat="1" x14ac:dyDescent="0.25">
      <c r="C1814" s="106" t="s">
        <v>1899</v>
      </c>
      <c r="D1814" s="504"/>
      <c r="E1814" s="199"/>
      <c r="F1814" s="116">
        <v>1300</v>
      </c>
      <c r="G1814" s="94">
        <f t="shared" si="161"/>
        <v>0</v>
      </c>
      <c r="H1814" s="495" t="s">
        <v>703</v>
      </c>
      <c r="I1814" s="95" t="s">
        <v>268</v>
      </c>
      <c r="J1814" s="95" t="str">
        <f>VLOOKUP(I1814,[2]Presupuesto!$B$11:$C$566,2,0)</f>
        <v>OTROS ALQUILERES</v>
      </c>
      <c r="K1814" s="95" t="s">
        <v>63</v>
      </c>
      <c r="L1814" s="95" t="s">
        <v>724</v>
      </c>
    </row>
    <row r="1815" spans="3:12" s="426" customFormat="1" ht="15.75" thickBot="1" x14ac:dyDescent="0.3">
      <c r="C1815" s="203" t="s">
        <v>1275</v>
      </c>
      <c r="D1815" s="204">
        <v>0</v>
      </c>
      <c r="E1815" s="308">
        <v>0</v>
      </c>
      <c r="F1815" s="101">
        <f>HLOOKUP(C1815,$AH$2:$BU$3,2,0)</f>
        <v>1150</v>
      </c>
      <c r="G1815" s="102">
        <f>D1815*E1815*F1815</f>
        <v>0</v>
      </c>
      <c r="H1815" s="501"/>
      <c r="I1815" s="309" t="s">
        <v>335</v>
      </c>
      <c r="J1815" s="103" t="str">
        <f>VLOOKUP(I1815,Presupuesto!$B$11:$C$566,2,0)</f>
        <v>VIATICOS (26200-00)</v>
      </c>
      <c r="K1815" s="310" t="str">
        <f t="shared" ref="K1815" si="162">$K$389</f>
        <v>Gestión del Conocimiento</v>
      </c>
      <c r="L1815" s="310" t="s">
        <v>720</v>
      </c>
    </row>
    <row r="1816" spans="3:12" s="426" customFormat="1" ht="15.75" thickBot="1" x14ac:dyDescent="0.3">
      <c r="H1816" s="497"/>
    </row>
    <row r="1817" spans="3:12" s="426" customFormat="1" ht="15.75" thickBot="1" x14ac:dyDescent="0.3">
      <c r="C1817" s="29" t="s">
        <v>1308</v>
      </c>
      <c r="D1817" s="30">
        <f>SUM(G1824:G1841)</f>
        <v>0</v>
      </c>
      <c r="E1817" s="91"/>
      <c r="F1817" s="91"/>
      <c r="G1817" s="91"/>
      <c r="H1817" s="499"/>
      <c r="I1817" s="75"/>
      <c r="J1817" s="75"/>
      <c r="K1817" s="109"/>
    </row>
    <row r="1818" spans="3:12" s="426" customFormat="1" x14ac:dyDescent="0.25">
      <c r="C1818" s="69"/>
      <c r="D1818" s="31"/>
      <c r="E1818" s="91"/>
      <c r="F1818" s="91"/>
      <c r="G1818" s="91"/>
      <c r="H1818" s="499"/>
      <c r="I1818" s="75"/>
      <c r="J1818" s="75"/>
      <c r="K1818" s="109"/>
    </row>
    <row r="1819" spans="3:12" s="426" customFormat="1" x14ac:dyDescent="0.25">
      <c r="C1819" s="69"/>
      <c r="D1819" s="31"/>
      <c r="E1819" s="91"/>
      <c r="F1819" s="91"/>
      <c r="G1819" s="91"/>
      <c r="H1819" s="499"/>
      <c r="I1819" s="75"/>
      <c r="J1819" s="75"/>
      <c r="K1819" s="109"/>
    </row>
    <row r="1820" spans="3:12" s="426" customFormat="1" ht="15.75" x14ac:dyDescent="0.25">
      <c r="C1820" s="190" t="s">
        <v>1309</v>
      </c>
      <c r="D1820" s="341"/>
      <c r="E1820" s="91"/>
      <c r="F1820" s="91"/>
      <c r="G1820" s="91"/>
      <c r="H1820" s="499"/>
      <c r="I1820" s="75"/>
      <c r="J1820" s="75"/>
      <c r="K1820" s="109"/>
    </row>
    <row r="1821" spans="3:12" s="426" customFormat="1" ht="18.75" x14ac:dyDescent="0.25">
      <c r="C1821" s="197" t="e">
        <f>IFERROR(VLOOKUP(D1820,'1. Desarrollo e Innov. Curricu.'!$F:$G,2,FALSE),IFERROR(VLOOKUP(D1820,'2. Investigación Científica'!$F:$G,2,FALSE),IFERROR(VLOOKUP(D1820,'3. Vinculación Univ. Sociedad'!$F:$G,2,FALSE),IFERROR(VLOOKUP(D1820,'4. Docencia y Profesorado Univ.'!$F:$G,2,FALSE),IFERROR(VLOOKUP(D1820,'5. Estudiantes y Graduados'!$F:$G,2,FALSE),IFERROR(VLOOKUP(D1820,'11. Gestion Administrativa'!$F:$G,2,FALSE),IFERROR(VLOOKUP(D1820,'13. Gestión Académica'!$F:$G,2,FALSE),IFERROR(VLOOKUP(D1820,'9. Asegura. de la Calid. y M'!$F:$G,2,FALSE),IFERROR(VLOOKUP(D1820,'6. Gestión del Conocimiento'!$F:$G,2,FALSE),IFERROR(VLOOKUP(D1820,'15. Gobernabilidad y Proceso...'!$F:$G,2,FALSE),IFERROR(VLOOKUP(D1820,'12. Gestión del Talento Humano'!$F:$G,2,FALSE),IFERROR(VLOOKUP(D1820,'14. Internacional... de la E.S.'!$F:$G,2,FALSE),IFERROR(VLOOKUP(D1820,'10. Posgrado'!$F:$G,2,FALSE),IFERROR(VLOOKUP(D1820,'17. Gestión TIC'!$F:$G,2,FALSE),IFERROR(VLOOKUP(D1820,'16. Desa. del Sistema Educ.Sup.'!$F:$G,2,FALSE),IFERROR(VLOOKUP(D1820,'8. Cultura de Inno. Insti...'!$F:$G,2,FALSE),VLOOKUP(D1820,'7. Lo Esencial de la Reforma U.'!$F:$G,2,0)))))))))))))))))</f>
        <v>#N/A</v>
      </c>
      <c r="D1821" s="31"/>
      <c r="E1821" s="91"/>
      <c r="F1821" s="91"/>
      <c r="G1821" s="91"/>
      <c r="H1821" s="499"/>
      <c r="I1821" s="75"/>
      <c r="J1821" s="75"/>
      <c r="K1821" s="109"/>
    </row>
    <row r="1822" spans="3:12" s="426" customFormat="1" ht="15.75" thickBot="1" x14ac:dyDescent="0.3">
      <c r="C1822" s="69"/>
      <c r="D1822" s="31"/>
      <c r="E1822" s="91"/>
      <c r="F1822" s="91"/>
      <c r="G1822" s="91"/>
      <c r="H1822" s="499"/>
      <c r="I1822" s="75"/>
      <c r="J1822" s="75"/>
      <c r="K1822" s="109"/>
    </row>
    <row r="1823" spans="3:12" s="426" customFormat="1" ht="30.75" thickBot="1" x14ac:dyDescent="0.3">
      <c r="C1823" s="122" t="s">
        <v>1310</v>
      </c>
      <c r="D1823" s="125" t="s">
        <v>1311</v>
      </c>
      <c r="E1823" s="124" t="s">
        <v>99</v>
      </c>
      <c r="F1823" s="124" t="s">
        <v>1312</v>
      </c>
      <c r="G1823" s="123" t="s">
        <v>1313</v>
      </c>
      <c r="H1823" s="129" t="s">
        <v>1314</v>
      </c>
      <c r="I1823" s="124" t="s">
        <v>1315</v>
      </c>
      <c r="J1823" s="124" t="s">
        <v>711</v>
      </c>
      <c r="K1823" s="124" t="s">
        <v>1316</v>
      </c>
      <c r="L1823" s="124" t="s">
        <v>1317</v>
      </c>
    </row>
    <row r="1824" spans="3:12" s="426" customFormat="1" ht="30" x14ac:dyDescent="0.25">
      <c r="C1824" s="492" t="s">
        <v>1890</v>
      </c>
      <c r="D1824" s="503"/>
      <c r="E1824" s="305"/>
      <c r="F1824" s="112">
        <v>25</v>
      </c>
      <c r="G1824" s="306">
        <f t="shared" ref="G1824:G1840" si="163">E1824*F1824</f>
        <v>0</v>
      </c>
      <c r="H1824" s="500" t="s">
        <v>703</v>
      </c>
      <c r="I1824" s="113" t="s">
        <v>361</v>
      </c>
      <c r="J1824" s="113" t="str">
        <f>VLOOKUP(I1824,[2]Presupuesto!$B$11:$C$566,2,0)</f>
        <v>ALIMENTOS B EBIDAS PARA PERSONAS</v>
      </c>
      <c r="K1824" s="307" t="s">
        <v>63</v>
      </c>
      <c r="L1824" s="113" t="s">
        <v>725</v>
      </c>
    </row>
    <row r="1825" spans="3:12" s="426" customFormat="1" x14ac:dyDescent="0.25">
      <c r="C1825" s="493" t="s">
        <v>1891</v>
      </c>
      <c r="D1825" s="504"/>
      <c r="E1825" s="189"/>
      <c r="F1825" s="97">
        <v>45</v>
      </c>
      <c r="G1825" s="94">
        <f t="shared" si="163"/>
        <v>0</v>
      </c>
      <c r="H1825" s="495" t="s">
        <v>703</v>
      </c>
      <c r="I1825" s="95" t="s">
        <v>454</v>
      </c>
      <c r="J1825" s="95" t="str">
        <f>VLOOKUP(I1825,[2]Presupuesto!$B$11:$C$566,2,0)</f>
        <v>UTENCILIOS DE COCINA Y COMEDOR</v>
      </c>
      <c r="K1825" s="95" t="s">
        <v>63</v>
      </c>
      <c r="L1825" s="95" t="s">
        <v>725</v>
      </c>
    </row>
    <row r="1826" spans="3:12" s="426" customFormat="1" x14ac:dyDescent="0.25">
      <c r="C1826" s="493" t="s">
        <v>1892</v>
      </c>
      <c r="D1826" s="504"/>
      <c r="E1826" s="189"/>
      <c r="F1826" s="97">
        <v>1</v>
      </c>
      <c r="G1826" s="94">
        <f t="shared" si="163"/>
        <v>0</v>
      </c>
      <c r="H1826" s="495" t="s">
        <v>703</v>
      </c>
      <c r="I1826" s="95" t="s">
        <v>420</v>
      </c>
      <c r="J1826" s="95" t="str">
        <f>VLOOKUP(I1826,[2]Presupuesto!$B$11:$C$566,2,0)</f>
        <v>PRODUCTOS DE MATERIAL PLASTICO.</v>
      </c>
      <c r="K1826" s="95" t="s">
        <v>63</v>
      </c>
      <c r="L1826" s="95" t="s">
        <v>725</v>
      </c>
    </row>
    <row r="1827" spans="3:12" s="426" customFormat="1" x14ac:dyDescent="0.25">
      <c r="C1827" s="493" t="s">
        <v>2006</v>
      </c>
      <c r="D1827" s="504"/>
      <c r="E1827" s="189"/>
      <c r="F1827" s="97">
        <f>(50*2.11)+(15*35)</f>
        <v>630.5</v>
      </c>
      <c r="G1827" s="94">
        <f t="shared" si="163"/>
        <v>0</v>
      </c>
      <c r="H1827" s="495" t="s">
        <v>703</v>
      </c>
      <c r="I1827" s="95" t="s">
        <v>382</v>
      </c>
      <c r="J1827" s="95" t="str">
        <f>VLOOKUP(I1827,[2]Presupuesto!$B$11:$C$566,2,0)</f>
        <v>PRODUCTOS DE ARTES GRAFICAS</v>
      </c>
      <c r="K1827" s="95" t="s">
        <v>63</v>
      </c>
      <c r="L1827" s="95" t="s">
        <v>725</v>
      </c>
    </row>
    <row r="1828" spans="3:12" s="426" customFormat="1" x14ac:dyDescent="0.25">
      <c r="C1828" s="493" t="s">
        <v>1894</v>
      </c>
      <c r="D1828" s="504"/>
      <c r="E1828" s="189"/>
      <c r="F1828" s="97">
        <v>4.5</v>
      </c>
      <c r="G1828" s="94">
        <f t="shared" si="163"/>
        <v>0</v>
      </c>
      <c r="H1828" s="495" t="s">
        <v>703</v>
      </c>
      <c r="I1828" s="95" t="s">
        <v>307</v>
      </c>
      <c r="J1828" s="95" t="str">
        <f>VLOOKUP(I1828,[2]Presupuesto!$B$11:$C$566,2,0)</f>
        <v>SERVICIOS DE IMPRENTA PUBLIC.Y REPRODUCCION</v>
      </c>
      <c r="K1828" s="95" t="s">
        <v>63</v>
      </c>
      <c r="L1828" s="95" t="s">
        <v>725</v>
      </c>
    </row>
    <row r="1829" spans="3:12" s="426" customFormat="1" x14ac:dyDescent="0.25">
      <c r="C1829" s="493" t="s">
        <v>1895</v>
      </c>
      <c r="D1829" s="504"/>
      <c r="E1829" s="189"/>
      <c r="F1829" s="97">
        <v>3</v>
      </c>
      <c r="G1829" s="94">
        <f t="shared" si="163"/>
        <v>0</v>
      </c>
      <c r="H1829" s="495" t="s">
        <v>703</v>
      </c>
      <c r="I1829" s="95" t="s">
        <v>384</v>
      </c>
      <c r="J1829" s="95" t="str">
        <f>VLOOKUP(I1829,[2]Presupuesto!$B$11:$C$566,2,0)</f>
        <v>PRODUCTOS PAPEL Y CARTON</v>
      </c>
      <c r="K1829" s="95" t="s">
        <v>63</v>
      </c>
      <c r="L1829" s="95" t="s">
        <v>725</v>
      </c>
    </row>
    <row r="1830" spans="3:12" s="426" customFormat="1" ht="30" x14ac:dyDescent="0.25">
      <c r="C1830" s="493" t="s">
        <v>1896</v>
      </c>
      <c r="D1830" s="504"/>
      <c r="E1830" s="189"/>
      <c r="F1830" s="97">
        <v>3</v>
      </c>
      <c r="G1830" s="94">
        <f t="shared" si="163"/>
        <v>0</v>
      </c>
      <c r="H1830" s="495" t="s">
        <v>703</v>
      </c>
      <c r="I1830" s="95" t="s">
        <v>450</v>
      </c>
      <c r="J1830" s="95" t="str">
        <f>VLOOKUP(I1830,[2]Presupuesto!$B$11:$C$566,2,0)</f>
        <v>UTILES DE ESCRITORIO, OFICINA Y ENZE¥ANZA</v>
      </c>
      <c r="K1830" s="95" t="s">
        <v>63</v>
      </c>
      <c r="L1830" s="95" t="s">
        <v>725</v>
      </c>
    </row>
    <row r="1831" spans="3:12" s="426" customFormat="1" x14ac:dyDescent="0.25">
      <c r="C1831" s="493" t="s">
        <v>1897</v>
      </c>
      <c r="D1831" s="504"/>
      <c r="E1831" s="189"/>
      <c r="F1831" s="97">
        <v>6.7</v>
      </c>
      <c r="G1831" s="94">
        <f t="shared" si="163"/>
        <v>0</v>
      </c>
      <c r="H1831" s="495" t="s">
        <v>703</v>
      </c>
      <c r="I1831" s="95" t="s">
        <v>458</v>
      </c>
      <c r="J1831" s="95" t="str">
        <f>VLOOKUP(I1831,[2]Presupuesto!$B$11:$C$566,2,0)</f>
        <v>OTROS RESPUESTOS Y ACCESORIOS MENORES</v>
      </c>
      <c r="K1831" s="95" t="s">
        <v>63</v>
      </c>
      <c r="L1831" s="95" t="s">
        <v>725</v>
      </c>
    </row>
    <row r="1832" spans="3:12" s="426" customFormat="1" x14ac:dyDescent="0.25">
      <c r="C1832" s="493" t="s">
        <v>1898</v>
      </c>
      <c r="D1832" s="504"/>
      <c r="E1832" s="189"/>
      <c r="F1832" s="97">
        <v>3</v>
      </c>
      <c r="G1832" s="94">
        <f t="shared" si="163"/>
        <v>0</v>
      </c>
      <c r="H1832" s="495" t="s">
        <v>703</v>
      </c>
      <c r="I1832" s="95" t="s">
        <v>380</v>
      </c>
      <c r="J1832" s="95" t="str">
        <f>VLOOKUP(I1832,[2]Presupuesto!$B$11:$C$566,2,0)</f>
        <v>PAPEL DE ESCRITORIO</v>
      </c>
      <c r="K1832" s="95" t="s">
        <v>63</v>
      </c>
      <c r="L1832" s="95" t="s">
        <v>725</v>
      </c>
    </row>
    <row r="1833" spans="3:12" s="426" customFormat="1" ht="30" x14ac:dyDescent="0.25">
      <c r="C1833" s="493" t="s">
        <v>1899</v>
      </c>
      <c r="D1833" s="504"/>
      <c r="E1833" s="189"/>
      <c r="F1833" s="97">
        <v>1300</v>
      </c>
      <c r="G1833" s="94">
        <f t="shared" si="163"/>
        <v>0</v>
      </c>
      <c r="H1833" s="495" t="s">
        <v>703</v>
      </c>
      <c r="I1833" s="95" t="s">
        <v>268</v>
      </c>
      <c r="J1833" s="95" t="str">
        <f>VLOOKUP(I1833,[2]Presupuesto!$B$11:$C$566,2,0)</f>
        <v>OTROS ALQUILERES</v>
      </c>
      <c r="K1833" s="95" t="s">
        <v>63</v>
      </c>
      <c r="L1833" s="95" t="s">
        <v>725</v>
      </c>
    </row>
    <row r="1834" spans="3:12" s="426" customFormat="1" x14ac:dyDescent="0.25">
      <c r="C1834" s="96" t="s">
        <v>1974</v>
      </c>
      <c r="D1834" s="504"/>
      <c r="E1834" s="189"/>
      <c r="F1834" s="97">
        <v>1</v>
      </c>
      <c r="G1834" s="94">
        <f t="shared" si="163"/>
        <v>0</v>
      </c>
      <c r="H1834" s="495" t="s">
        <v>703</v>
      </c>
      <c r="I1834" s="95" t="s">
        <v>420</v>
      </c>
      <c r="J1834" s="95" t="str">
        <f>VLOOKUP(I1834,[2]Presupuesto!$B$11:$C$566,2,0)</f>
        <v>PRODUCTOS DE MATERIAL PLASTICO.</v>
      </c>
      <c r="K1834" s="95" t="s">
        <v>63</v>
      </c>
      <c r="L1834" s="95" t="s">
        <v>724</v>
      </c>
    </row>
    <row r="1835" spans="3:12" s="426" customFormat="1" x14ac:dyDescent="0.25">
      <c r="C1835" s="96" t="s">
        <v>1973</v>
      </c>
      <c r="D1835" s="504"/>
      <c r="E1835" s="147"/>
      <c r="F1835" s="115">
        <v>2.2000000000000002</v>
      </c>
      <c r="G1835" s="94">
        <f t="shared" si="163"/>
        <v>0</v>
      </c>
      <c r="H1835" s="495" t="s">
        <v>703</v>
      </c>
      <c r="I1835" s="300" t="s">
        <v>382</v>
      </c>
      <c r="J1835" s="95" t="str">
        <f>VLOOKUP(I1835,[2]Presupuesto!$B$11:$C$566,2,0)</f>
        <v>PRODUCTOS DE ARTES GRAFICAS</v>
      </c>
      <c r="K1835" s="95" t="s">
        <v>63</v>
      </c>
      <c r="L1835" s="95" t="s">
        <v>724</v>
      </c>
    </row>
    <row r="1836" spans="3:12" s="426" customFormat="1" x14ac:dyDescent="0.25">
      <c r="C1836" s="96" t="s">
        <v>1894</v>
      </c>
      <c r="D1836" s="504"/>
      <c r="E1836" s="147"/>
      <c r="F1836" s="115">
        <v>4.5</v>
      </c>
      <c r="G1836" s="94">
        <f t="shared" si="163"/>
        <v>0</v>
      </c>
      <c r="H1836" s="495" t="s">
        <v>703</v>
      </c>
      <c r="I1836" s="95" t="s">
        <v>307</v>
      </c>
      <c r="J1836" s="95" t="str">
        <f>VLOOKUP(I1836,[2]Presupuesto!$B$11:$C$566,2,0)</f>
        <v>SERVICIOS DE IMPRENTA PUBLIC.Y REPRODUCCION</v>
      </c>
      <c r="K1836" s="95" t="s">
        <v>63</v>
      </c>
      <c r="L1836" s="95" t="s">
        <v>724</v>
      </c>
    </row>
    <row r="1837" spans="3:12" s="426" customFormat="1" x14ac:dyDescent="0.25">
      <c r="C1837" s="96" t="s">
        <v>1895</v>
      </c>
      <c r="D1837" s="504"/>
      <c r="E1837" s="189"/>
      <c r="F1837" s="97">
        <v>4.5</v>
      </c>
      <c r="G1837" s="94">
        <f t="shared" si="163"/>
        <v>0</v>
      </c>
      <c r="H1837" s="495" t="s">
        <v>703</v>
      </c>
      <c r="I1837" s="95" t="s">
        <v>384</v>
      </c>
      <c r="J1837" s="95" t="str">
        <f>VLOOKUP(I1837,[2]Presupuesto!$B$11:$C$566,2,0)</f>
        <v>PRODUCTOS PAPEL Y CARTON</v>
      </c>
      <c r="K1837" s="95" t="s">
        <v>63</v>
      </c>
      <c r="L1837" s="95" t="s">
        <v>724</v>
      </c>
    </row>
    <row r="1838" spans="3:12" s="426" customFormat="1" x14ac:dyDescent="0.25">
      <c r="C1838" s="96" t="s">
        <v>1937</v>
      </c>
      <c r="D1838" s="504"/>
      <c r="E1838" s="189"/>
      <c r="F1838" s="97">
        <v>3</v>
      </c>
      <c r="G1838" s="94">
        <f t="shared" si="163"/>
        <v>0</v>
      </c>
      <c r="H1838" s="495" t="s">
        <v>703</v>
      </c>
      <c r="I1838" s="95" t="s">
        <v>451</v>
      </c>
      <c r="J1838" s="95" t="str">
        <f>VLOOKUP(I1838,[2]Presupuesto!$B$11:$C$566,2,0)</f>
        <v>UTILES DE ESCRITORIO, OFICINA Y ENSE¥ANZA</v>
      </c>
      <c r="K1838" s="95" t="s">
        <v>63</v>
      </c>
      <c r="L1838" s="95" t="s">
        <v>724</v>
      </c>
    </row>
    <row r="1839" spans="3:12" s="426" customFormat="1" x14ac:dyDescent="0.25">
      <c r="C1839" s="96" t="s">
        <v>1971</v>
      </c>
      <c r="D1839" s="504"/>
      <c r="E1839" s="189"/>
      <c r="F1839" s="97">
        <v>50</v>
      </c>
      <c r="G1839" s="94">
        <f t="shared" si="163"/>
        <v>0</v>
      </c>
      <c r="H1839" s="495" t="s">
        <v>703</v>
      </c>
      <c r="I1839" s="95" t="s">
        <v>307</v>
      </c>
      <c r="J1839" s="95" t="str">
        <f>VLOOKUP(I1839,[2]Presupuesto!$B$11:$C$566,2,0)</f>
        <v>SERVICIOS DE IMPRENTA PUBLIC.Y REPRODUCCION</v>
      </c>
      <c r="K1839" s="95" t="s">
        <v>63</v>
      </c>
      <c r="L1839" s="95" t="s">
        <v>724</v>
      </c>
    </row>
    <row r="1840" spans="3:12" s="426" customFormat="1" x14ac:dyDescent="0.25">
      <c r="C1840" s="106" t="s">
        <v>1899</v>
      </c>
      <c r="D1840" s="504"/>
      <c r="E1840" s="199"/>
      <c r="F1840" s="116">
        <v>1300</v>
      </c>
      <c r="G1840" s="94">
        <f t="shared" si="163"/>
        <v>0</v>
      </c>
      <c r="H1840" s="495" t="s">
        <v>703</v>
      </c>
      <c r="I1840" s="95" t="s">
        <v>268</v>
      </c>
      <c r="J1840" s="95" t="str">
        <f>VLOOKUP(I1840,[2]Presupuesto!$B$11:$C$566,2,0)</f>
        <v>OTROS ALQUILERES</v>
      </c>
      <c r="K1840" s="95" t="s">
        <v>63</v>
      </c>
      <c r="L1840" s="95" t="s">
        <v>724</v>
      </c>
    </row>
    <row r="1841" spans="3:12" s="426" customFormat="1" ht="15.75" thickBot="1" x14ac:dyDescent="0.3">
      <c r="C1841" s="203" t="s">
        <v>1275</v>
      </c>
      <c r="D1841" s="204">
        <v>0</v>
      </c>
      <c r="E1841" s="308">
        <v>0</v>
      </c>
      <c r="F1841" s="101">
        <f>HLOOKUP(C1841,$AH$2:$BU$3,2,0)</f>
        <v>1150</v>
      </c>
      <c r="G1841" s="102">
        <f>D1841*E1841*F1841</f>
        <v>0</v>
      </c>
      <c r="H1841" s="501"/>
      <c r="I1841" s="309" t="s">
        <v>335</v>
      </c>
      <c r="J1841" s="103" t="str">
        <f>VLOOKUP(I1841,Presupuesto!$B$11:$C$566,2,0)</f>
        <v>VIATICOS (26200-00)</v>
      </c>
      <c r="K1841" s="310" t="str">
        <f t="shared" ref="K1841" si="164">$K$389</f>
        <v>Gestión del Conocimiento</v>
      </c>
      <c r="L1841" s="310" t="s">
        <v>720</v>
      </c>
    </row>
    <row r="1842" spans="3:12" s="426" customFormat="1" x14ac:dyDescent="0.25">
      <c r="H1842" s="497"/>
    </row>
    <row r="1843" spans="3:12" s="426" customFormat="1" ht="15.75" thickBot="1" x14ac:dyDescent="0.3">
      <c r="H1843" s="497"/>
    </row>
    <row r="1844" spans="3:12" s="426" customFormat="1" ht="15.75" thickBot="1" x14ac:dyDescent="0.3">
      <c r="C1844" s="29" t="s">
        <v>1308</v>
      </c>
      <c r="D1844" s="30">
        <f>SUM(G1851:G1868)</f>
        <v>0</v>
      </c>
      <c r="E1844" s="91"/>
      <c r="F1844" s="91"/>
      <c r="G1844" s="91"/>
      <c r="H1844" s="499"/>
      <c r="I1844" s="75"/>
      <c r="J1844" s="75"/>
      <c r="K1844" s="109"/>
    </row>
    <row r="1845" spans="3:12" s="426" customFormat="1" x14ac:dyDescent="0.25">
      <c r="C1845" s="69"/>
      <c r="D1845" s="31"/>
      <c r="E1845" s="91"/>
      <c r="F1845" s="91"/>
      <c r="G1845" s="91"/>
      <c r="H1845" s="499"/>
      <c r="I1845" s="75"/>
      <c r="J1845" s="75"/>
      <c r="K1845" s="109"/>
    </row>
    <row r="1846" spans="3:12" s="426" customFormat="1" x14ac:dyDescent="0.25">
      <c r="C1846" s="69"/>
      <c r="D1846" s="31"/>
      <c r="E1846" s="91"/>
      <c r="F1846" s="91"/>
      <c r="G1846" s="91"/>
      <c r="H1846" s="499"/>
      <c r="I1846" s="75"/>
      <c r="J1846" s="75"/>
      <c r="K1846" s="109"/>
    </row>
    <row r="1847" spans="3:12" s="426" customFormat="1" ht="15.75" x14ac:dyDescent="0.25">
      <c r="C1847" s="190" t="s">
        <v>1309</v>
      </c>
      <c r="D1847" s="341"/>
      <c r="E1847" s="91"/>
      <c r="F1847" s="91"/>
      <c r="G1847" s="91"/>
      <c r="H1847" s="499"/>
      <c r="I1847" s="75"/>
      <c r="J1847" s="75"/>
      <c r="K1847" s="109"/>
    </row>
    <row r="1848" spans="3:12" s="426" customFormat="1" ht="18.75" x14ac:dyDescent="0.25">
      <c r="C1848" s="197" t="e">
        <f>IFERROR(VLOOKUP(D1847,'1. Desarrollo e Innov. Curricu.'!$F:$G,2,FALSE),IFERROR(VLOOKUP(D1847,'2. Investigación Científica'!$F:$G,2,FALSE),IFERROR(VLOOKUP(D1847,'3. Vinculación Univ. Sociedad'!$F:$G,2,FALSE),IFERROR(VLOOKUP(D1847,'4. Docencia y Profesorado Univ.'!$F:$G,2,FALSE),IFERROR(VLOOKUP(D1847,'5. Estudiantes y Graduados'!$F:$G,2,FALSE),IFERROR(VLOOKUP(D1847,'11. Gestion Administrativa'!$F:$G,2,FALSE),IFERROR(VLOOKUP(D1847,'13. Gestión Académica'!$F:$G,2,FALSE),IFERROR(VLOOKUP(D1847,'9. Asegura. de la Calid. y M'!$F:$G,2,FALSE),IFERROR(VLOOKUP(D1847,'6. Gestión del Conocimiento'!$F:$G,2,FALSE),IFERROR(VLOOKUP(D1847,'15. Gobernabilidad y Proceso...'!$F:$G,2,FALSE),IFERROR(VLOOKUP(D1847,'12. Gestión del Talento Humano'!$F:$G,2,FALSE),IFERROR(VLOOKUP(D1847,'14. Internacional... de la E.S.'!$F:$G,2,FALSE),IFERROR(VLOOKUP(D1847,'10. Posgrado'!$F:$G,2,FALSE),IFERROR(VLOOKUP(D1847,'17. Gestión TIC'!$F:$G,2,FALSE),IFERROR(VLOOKUP(D1847,'16. Desa. del Sistema Educ.Sup.'!$F:$G,2,FALSE),IFERROR(VLOOKUP(D1847,'8. Cultura de Inno. Insti...'!$F:$G,2,FALSE),VLOOKUP(D1847,'7. Lo Esencial de la Reforma U.'!$F:$G,2,0)))))))))))))))))</f>
        <v>#N/A</v>
      </c>
      <c r="D1848" s="31"/>
      <c r="E1848" s="91"/>
      <c r="F1848" s="91"/>
      <c r="G1848" s="91"/>
      <c r="H1848" s="499"/>
      <c r="I1848" s="75"/>
      <c r="J1848" s="75"/>
      <c r="K1848" s="109"/>
    </row>
    <row r="1849" spans="3:12" s="426" customFormat="1" ht="15.75" thickBot="1" x14ac:dyDescent="0.3">
      <c r="C1849" s="69"/>
      <c r="D1849" s="31"/>
      <c r="E1849" s="91"/>
      <c r="F1849" s="91"/>
      <c r="G1849" s="91"/>
      <c r="H1849" s="499"/>
      <c r="I1849" s="75"/>
      <c r="J1849" s="75"/>
      <c r="K1849" s="109"/>
    </row>
    <row r="1850" spans="3:12" s="426" customFormat="1" ht="30.75" thickBot="1" x14ac:dyDescent="0.3">
      <c r="C1850" s="122" t="s">
        <v>1310</v>
      </c>
      <c r="D1850" s="125" t="s">
        <v>1311</v>
      </c>
      <c r="E1850" s="124" t="s">
        <v>99</v>
      </c>
      <c r="F1850" s="124" t="s">
        <v>1312</v>
      </c>
      <c r="G1850" s="123" t="s">
        <v>1313</v>
      </c>
      <c r="H1850" s="129" t="s">
        <v>1314</v>
      </c>
      <c r="I1850" s="124" t="s">
        <v>1315</v>
      </c>
      <c r="J1850" s="124" t="s">
        <v>711</v>
      </c>
      <c r="K1850" s="124" t="s">
        <v>1316</v>
      </c>
      <c r="L1850" s="124" t="s">
        <v>1317</v>
      </c>
    </row>
    <row r="1851" spans="3:12" s="426" customFormat="1" ht="30" x14ac:dyDescent="0.25">
      <c r="C1851" s="492" t="s">
        <v>1890</v>
      </c>
      <c r="D1851" s="503"/>
      <c r="E1851" s="305"/>
      <c r="F1851" s="112">
        <v>25</v>
      </c>
      <c r="G1851" s="306">
        <f t="shared" ref="G1851:G1867" si="165">E1851*F1851</f>
        <v>0</v>
      </c>
      <c r="H1851" s="500" t="s">
        <v>703</v>
      </c>
      <c r="I1851" s="113" t="s">
        <v>361</v>
      </c>
      <c r="J1851" s="113" t="str">
        <f>VLOOKUP(I1851,[2]Presupuesto!$B$11:$C$566,2,0)</f>
        <v>ALIMENTOS B EBIDAS PARA PERSONAS</v>
      </c>
      <c r="K1851" s="307" t="s">
        <v>63</v>
      </c>
      <c r="L1851" s="113" t="s">
        <v>727</v>
      </c>
    </row>
    <row r="1852" spans="3:12" s="426" customFormat="1" x14ac:dyDescent="0.25">
      <c r="C1852" s="493" t="s">
        <v>1891</v>
      </c>
      <c r="D1852" s="504"/>
      <c r="E1852" s="189"/>
      <c r="F1852" s="97">
        <v>45</v>
      </c>
      <c r="G1852" s="94">
        <f t="shared" si="165"/>
        <v>0</v>
      </c>
      <c r="H1852" s="495" t="s">
        <v>703</v>
      </c>
      <c r="I1852" s="95" t="s">
        <v>454</v>
      </c>
      <c r="J1852" s="95" t="str">
        <f>VLOOKUP(I1852,[2]Presupuesto!$B$11:$C$566,2,0)</f>
        <v>UTENCILIOS DE COCINA Y COMEDOR</v>
      </c>
      <c r="K1852" s="95" t="s">
        <v>63</v>
      </c>
      <c r="L1852" s="95" t="s">
        <v>727</v>
      </c>
    </row>
    <row r="1853" spans="3:12" s="426" customFormat="1" x14ac:dyDescent="0.25">
      <c r="C1853" s="493" t="s">
        <v>1892</v>
      </c>
      <c r="D1853" s="504"/>
      <c r="E1853" s="189"/>
      <c r="F1853" s="97">
        <v>1</v>
      </c>
      <c r="G1853" s="94">
        <f t="shared" si="165"/>
        <v>0</v>
      </c>
      <c r="H1853" s="495" t="s">
        <v>703</v>
      </c>
      <c r="I1853" s="95" t="s">
        <v>420</v>
      </c>
      <c r="J1853" s="95" t="str">
        <f>VLOOKUP(I1853,[2]Presupuesto!$B$11:$C$566,2,0)</f>
        <v>PRODUCTOS DE MATERIAL PLASTICO.</v>
      </c>
      <c r="K1853" s="95" t="s">
        <v>63</v>
      </c>
      <c r="L1853" s="95" t="s">
        <v>727</v>
      </c>
    </row>
    <row r="1854" spans="3:12" s="426" customFormat="1" x14ac:dyDescent="0.25">
      <c r="C1854" s="493" t="s">
        <v>2006</v>
      </c>
      <c r="D1854" s="504"/>
      <c r="E1854" s="189"/>
      <c r="F1854" s="97">
        <f>(50*2.11)+(15*35)</f>
        <v>630.5</v>
      </c>
      <c r="G1854" s="94">
        <f t="shared" si="165"/>
        <v>0</v>
      </c>
      <c r="H1854" s="495" t="s">
        <v>703</v>
      </c>
      <c r="I1854" s="95" t="s">
        <v>382</v>
      </c>
      <c r="J1854" s="95" t="str">
        <f>VLOOKUP(I1854,[2]Presupuesto!$B$11:$C$566,2,0)</f>
        <v>PRODUCTOS DE ARTES GRAFICAS</v>
      </c>
      <c r="K1854" s="95" t="s">
        <v>63</v>
      </c>
      <c r="L1854" s="95" t="s">
        <v>727</v>
      </c>
    </row>
    <row r="1855" spans="3:12" s="426" customFormat="1" x14ac:dyDescent="0.25">
      <c r="C1855" s="493" t="s">
        <v>1894</v>
      </c>
      <c r="D1855" s="504"/>
      <c r="E1855" s="189"/>
      <c r="F1855" s="97">
        <v>4.5</v>
      </c>
      <c r="G1855" s="94">
        <f t="shared" si="165"/>
        <v>0</v>
      </c>
      <c r="H1855" s="495" t="s">
        <v>703</v>
      </c>
      <c r="I1855" s="95" t="s">
        <v>307</v>
      </c>
      <c r="J1855" s="95" t="str">
        <f>VLOOKUP(I1855,[2]Presupuesto!$B$11:$C$566,2,0)</f>
        <v>SERVICIOS DE IMPRENTA PUBLIC.Y REPRODUCCION</v>
      </c>
      <c r="K1855" s="95" t="s">
        <v>63</v>
      </c>
      <c r="L1855" s="95" t="s">
        <v>727</v>
      </c>
    </row>
    <row r="1856" spans="3:12" s="426" customFormat="1" x14ac:dyDescent="0.25">
      <c r="C1856" s="493" t="s">
        <v>1895</v>
      </c>
      <c r="D1856" s="504"/>
      <c r="E1856" s="189"/>
      <c r="F1856" s="97">
        <v>3</v>
      </c>
      <c r="G1856" s="94">
        <f t="shared" si="165"/>
        <v>0</v>
      </c>
      <c r="H1856" s="495" t="s">
        <v>703</v>
      </c>
      <c r="I1856" s="95" t="s">
        <v>384</v>
      </c>
      <c r="J1856" s="95" t="str">
        <f>VLOOKUP(I1856,[2]Presupuesto!$B$11:$C$566,2,0)</f>
        <v>PRODUCTOS PAPEL Y CARTON</v>
      </c>
      <c r="K1856" s="95" t="s">
        <v>63</v>
      </c>
      <c r="L1856" s="95" t="s">
        <v>727</v>
      </c>
    </row>
    <row r="1857" spans="3:12" s="426" customFormat="1" ht="30" x14ac:dyDescent="0.25">
      <c r="C1857" s="493" t="s">
        <v>1896</v>
      </c>
      <c r="D1857" s="504"/>
      <c r="E1857" s="189"/>
      <c r="F1857" s="97">
        <v>3</v>
      </c>
      <c r="G1857" s="94">
        <f t="shared" si="165"/>
        <v>0</v>
      </c>
      <c r="H1857" s="495" t="s">
        <v>703</v>
      </c>
      <c r="I1857" s="95" t="s">
        <v>451</v>
      </c>
      <c r="J1857" s="95" t="str">
        <f>VLOOKUP(I1857,[2]Presupuesto!$B$11:$C$566,2,0)</f>
        <v>UTILES DE ESCRITORIO, OFICINA Y ENSE¥ANZA</v>
      </c>
      <c r="K1857" s="95" t="s">
        <v>63</v>
      </c>
      <c r="L1857" s="95" t="s">
        <v>727</v>
      </c>
    </row>
    <row r="1858" spans="3:12" s="426" customFormat="1" x14ac:dyDescent="0.25">
      <c r="C1858" s="493" t="s">
        <v>1897</v>
      </c>
      <c r="D1858" s="504"/>
      <c r="E1858" s="189"/>
      <c r="F1858" s="97">
        <v>6.7</v>
      </c>
      <c r="G1858" s="94">
        <f t="shared" si="165"/>
        <v>0</v>
      </c>
      <c r="H1858" s="495" t="s">
        <v>703</v>
      </c>
      <c r="I1858" s="95" t="s">
        <v>458</v>
      </c>
      <c r="J1858" s="95" t="str">
        <f>VLOOKUP(I1858,[2]Presupuesto!$B$11:$C$566,2,0)</f>
        <v>OTROS RESPUESTOS Y ACCESORIOS MENORES</v>
      </c>
      <c r="K1858" s="95" t="s">
        <v>63</v>
      </c>
      <c r="L1858" s="95" t="s">
        <v>727</v>
      </c>
    </row>
    <row r="1859" spans="3:12" s="426" customFormat="1" x14ac:dyDescent="0.25">
      <c r="C1859" s="493" t="s">
        <v>1898</v>
      </c>
      <c r="D1859" s="504"/>
      <c r="E1859" s="189"/>
      <c r="F1859" s="97">
        <v>3</v>
      </c>
      <c r="G1859" s="94">
        <f t="shared" si="165"/>
        <v>0</v>
      </c>
      <c r="H1859" s="495" t="s">
        <v>703</v>
      </c>
      <c r="I1859" s="95" t="s">
        <v>380</v>
      </c>
      <c r="J1859" s="95" t="str">
        <f>VLOOKUP(I1859,[2]Presupuesto!$B$11:$C$566,2,0)</f>
        <v>PAPEL DE ESCRITORIO</v>
      </c>
      <c r="K1859" s="95" t="s">
        <v>63</v>
      </c>
      <c r="L1859" s="95" t="s">
        <v>727</v>
      </c>
    </row>
    <row r="1860" spans="3:12" s="426" customFormat="1" ht="30" x14ac:dyDescent="0.25">
      <c r="C1860" s="493" t="s">
        <v>1899</v>
      </c>
      <c r="D1860" s="504"/>
      <c r="E1860" s="189"/>
      <c r="F1860" s="97">
        <v>1300</v>
      </c>
      <c r="G1860" s="94">
        <f t="shared" si="165"/>
        <v>0</v>
      </c>
      <c r="H1860" s="495" t="s">
        <v>703</v>
      </c>
      <c r="I1860" s="95" t="s">
        <v>268</v>
      </c>
      <c r="J1860" s="95" t="str">
        <f>VLOOKUP(I1860,[2]Presupuesto!$B$11:$C$566,2,0)</f>
        <v>OTROS ALQUILERES</v>
      </c>
      <c r="K1860" s="95" t="s">
        <v>63</v>
      </c>
      <c r="L1860" s="95" t="s">
        <v>727</v>
      </c>
    </row>
    <row r="1861" spans="3:12" s="426" customFormat="1" x14ac:dyDescent="0.25">
      <c r="C1861" s="96" t="s">
        <v>1974</v>
      </c>
      <c r="D1861" s="504"/>
      <c r="E1861" s="189"/>
      <c r="F1861" s="97">
        <v>1</v>
      </c>
      <c r="G1861" s="94">
        <f t="shared" si="165"/>
        <v>0</v>
      </c>
      <c r="H1861" s="495" t="s">
        <v>703</v>
      </c>
      <c r="I1861" s="95" t="s">
        <v>420</v>
      </c>
      <c r="J1861" s="95" t="str">
        <f>VLOOKUP(I1861,[2]Presupuesto!$B$11:$C$566,2,0)</f>
        <v>PRODUCTOS DE MATERIAL PLASTICO.</v>
      </c>
      <c r="K1861" s="95" t="s">
        <v>63</v>
      </c>
      <c r="L1861" s="95" t="s">
        <v>724</v>
      </c>
    </row>
    <row r="1862" spans="3:12" s="426" customFormat="1" x14ac:dyDescent="0.25">
      <c r="C1862" s="96" t="s">
        <v>1973</v>
      </c>
      <c r="D1862" s="504"/>
      <c r="E1862" s="147"/>
      <c r="F1862" s="115">
        <v>2.2000000000000002</v>
      </c>
      <c r="G1862" s="94">
        <f t="shared" si="165"/>
        <v>0</v>
      </c>
      <c r="H1862" s="495" t="s">
        <v>703</v>
      </c>
      <c r="I1862" s="300" t="s">
        <v>382</v>
      </c>
      <c r="J1862" s="95" t="str">
        <f>VLOOKUP(I1862,[2]Presupuesto!$B$11:$C$566,2,0)</f>
        <v>PRODUCTOS DE ARTES GRAFICAS</v>
      </c>
      <c r="K1862" s="95" t="s">
        <v>63</v>
      </c>
      <c r="L1862" s="95" t="s">
        <v>724</v>
      </c>
    </row>
    <row r="1863" spans="3:12" s="426" customFormat="1" x14ac:dyDescent="0.25">
      <c r="C1863" s="96" t="s">
        <v>1894</v>
      </c>
      <c r="D1863" s="504"/>
      <c r="E1863" s="147"/>
      <c r="F1863" s="115">
        <v>4.5</v>
      </c>
      <c r="G1863" s="94">
        <f t="shared" si="165"/>
        <v>0</v>
      </c>
      <c r="H1863" s="495" t="s">
        <v>703</v>
      </c>
      <c r="I1863" s="95" t="s">
        <v>307</v>
      </c>
      <c r="J1863" s="95" t="str">
        <f>VLOOKUP(I1863,[2]Presupuesto!$B$11:$C$566,2,0)</f>
        <v>SERVICIOS DE IMPRENTA PUBLIC.Y REPRODUCCION</v>
      </c>
      <c r="K1863" s="95" t="s">
        <v>63</v>
      </c>
      <c r="L1863" s="95" t="s">
        <v>724</v>
      </c>
    </row>
    <row r="1864" spans="3:12" s="426" customFormat="1" x14ac:dyDescent="0.25">
      <c r="C1864" s="96" t="s">
        <v>1895</v>
      </c>
      <c r="D1864" s="504"/>
      <c r="E1864" s="189"/>
      <c r="F1864" s="97">
        <v>4.5</v>
      </c>
      <c r="G1864" s="94">
        <f t="shared" si="165"/>
        <v>0</v>
      </c>
      <c r="H1864" s="495" t="s">
        <v>703</v>
      </c>
      <c r="I1864" s="95" t="s">
        <v>384</v>
      </c>
      <c r="J1864" s="95" t="str">
        <f>VLOOKUP(I1864,[2]Presupuesto!$B$11:$C$566,2,0)</f>
        <v>PRODUCTOS PAPEL Y CARTON</v>
      </c>
      <c r="K1864" s="95" t="s">
        <v>63</v>
      </c>
      <c r="L1864" s="95" t="s">
        <v>724</v>
      </c>
    </row>
    <row r="1865" spans="3:12" s="426" customFormat="1" x14ac:dyDescent="0.25">
      <c r="C1865" s="96" t="s">
        <v>1937</v>
      </c>
      <c r="D1865" s="504"/>
      <c r="E1865" s="189"/>
      <c r="F1865" s="97">
        <v>3</v>
      </c>
      <c r="G1865" s="94">
        <f t="shared" si="165"/>
        <v>0</v>
      </c>
      <c r="H1865" s="495" t="s">
        <v>703</v>
      </c>
      <c r="I1865" s="95" t="s">
        <v>451</v>
      </c>
      <c r="J1865" s="95" t="str">
        <f>VLOOKUP(I1865,[2]Presupuesto!$B$11:$C$566,2,0)</f>
        <v>UTILES DE ESCRITORIO, OFICINA Y ENSE¥ANZA</v>
      </c>
      <c r="K1865" s="95" t="s">
        <v>63</v>
      </c>
      <c r="L1865" s="95" t="s">
        <v>724</v>
      </c>
    </row>
    <row r="1866" spans="3:12" s="426" customFormat="1" x14ac:dyDescent="0.25">
      <c r="C1866" s="96" t="s">
        <v>1971</v>
      </c>
      <c r="D1866" s="504"/>
      <c r="E1866" s="189"/>
      <c r="F1866" s="97">
        <v>50</v>
      </c>
      <c r="G1866" s="94">
        <f t="shared" si="165"/>
        <v>0</v>
      </c>
      <c r="H1866" s="495" t="s">
        <v>703</v>
      </c>
      <c r="I1866" s="95" t="s">
        <v>307</v>
      </c>
      <c r="J1866" s="95" t="str">
        <f>VLOOKUP(I1866,[2]Presupuesto!$B$11:$C$566,2,0)</f>
        <v>SERVICIOS DE IMPRENTA PUBLIC.Y REPRODUCCION</v>
      </c>
      <c r="K1866" s="95" t="s">
        <v>63</v>
      </c>
      <c r="L1866" s="95" t="s">
        <v>724</v>
      </c>
    </row>
    <row r="1867" spans="3:12" s="426" customFormat="1" x14ac:dyDescent="0.25">
      <c r="C1867" s="106" t="s">
        <v>1899</v>
      </c>
      <c r="D1867" s="504"/>
      <c r="E1867" s="199"/>
      <c r="F1867" s="116">
        <v>1300</v>
      </c>
      <c r="G1867" s="94">
        <f t="shared" si="165"/>
        <v>0</v>
      </c>
      <c r="H1867" s="495" t="s">
        <v>703</v>
      </c>
      <c r="I1867" s="95" t="s">
        <v>268</v>
      </c>
      <c r="J1867" s="95" t="str">
        <f>VLOOKUP(I1867,[2]Presupuesto!$B$11:$C$566,2,0)</f>
        <v>OTROS ALQUILERES</v>
      </c>
      <c r="K1867" s="95" t="s">
        <v>63</v>
      </c>
      <c r="L1867" s="95" t="s">
        <v>724</v>
      </c>
    </row>
    <row r="1868" spans="3:12" s="426" customFormat="1" ht="15.75" thickBot="1" x14ac:dyDescent="0.3">
      <c r="C1868" s="203" t="s">
        <v>1275</v>
      </c>
      <c r="D1868" s="204">
        <v>0</v>
      </c>
      <c r="E1868" s="308">
        <v>0</v>
      </c>
      <c r="F1868" s="101">
        <f>HLOOKUP(C1868,$AH$2:$BU$3,2,0)</f>
        <v>1150</v>
      </c>
      <c r="G1868" s="102">
        <f>D1868*E1868*F1868</f>
        <v>0</v>
      </c>
      <c r="H1868" s="501"/>
      <c r="I1868" s="309" t="s">
        <v>335</v>
      </c>
      <c r="J1868" s="103" t="str">
        <f>VLOOKUP(I1868,Presupuesto!$B$11:$C$566,2,0)</f>
        <v>VIATICOS (26200-00)</v>
      </c>
      <c r="K1868" s="310" t="str">
        <f t="shared" ref="K1868" si="166">$K$389</f>
        <v>Gestión del Conocimiento</v>
      </c>
      <c r="L1868" s="310" t="s">
        <v>720</v>
      </c>
    </row>
    <row r="1869" spans="3:12" s="426" customFormat="1" x14ac:dyDescent="0.25">
      <c r="H1869" s="497"/>
    </row>
    <row r="1870" spans="3:12" s="426" customFormat="1" ht="15.75" thickBot="1" x14ac:dyDescent="0.3">
      <c r="H1870" s="497"/>
    </row>
    <row r="1871" spans="3:12" s="426" customFormat="1" ht="15.75" thickBot="1" x14ac:dyDescent="0.3">
      <c r="C1871" s="29" t="s">
        <v>1308</v>
      </c>
      <c r="D1871" s="30">
        <f>SUM(G1878:G1895)</f>
        <v>0</v>
      </c>
      <c r="E1871" s="91"/>
      <c r="F1871" s="91"/>
      <c r="G1871" s="91"/>
      <c r="H1871" s="499"/>
      <c r="I1871" s="75"/>
      <c r="J1871" s="75"/>
      <c r="K1871" s="109"/>
    </row>
    <row r="1872" spans="3:12" s="426" customFormat="1" x14ac:dyDescent="0.25">
      <c r="C1872" s="69"/>
      <c r="D1872" s="31"/>
      <c r="E1872" s="91"/>
      <c r="F1872" s="91"/>
      <c r="G1872" s="91"/>
      <c r="H1872" s="499"/>
      <c r="I1872" s="75"/>
      <c r="J1872" s="75"/>
      <c r="K1872" s="109"/>
    </row>
    <row r="1873" spans="3:12" s="426" customFormat="1" x14ac:dyDescent="0.25">
      <c r="C1873" s="69"/>
      <c r="D1873" s="31"/>
      <c r="E1873" s="91"/>
      <c r="F1873" s="91"/>
      <c r="G1873" s="91"/>
      <c r="H1873" s="499"/>
      <c r="I1873" s="75"/>
      <c r="J1873" s="75"/>
      <c r="K1873" s="109"/>
    </row>
    <row r="1874" spans="3:12" s="426" customFormat="1" ht="15.75" x14ac:dyDescent="0.25">
      <c r="C1874" s="190" t="s">
        <v>1309</v>
      </c>
      <c r="D1874" s="341"/>
      <c r="E1874" s="91"/>
      <c r="F1874" s="91"/>
      <c r="G1874" s="91"/>
      <c r="H1874" s="499"/>
      <c r="I1874" s="75"/>
      <c r="J1874" s="75"/>
      <c r="K1874" s="109"/>
    </row>
    <row r="1875" spans="3:12" s="426" customFormat="1" ht="18.75" x14ac:dyDescent="0.25">
      <c r="C1875" s="197" t="e">
        <f>IFERROR(VLOOKUP(D1874,'1. Desarrollo e Innov. Curricu.'!$F:$G,2,FALSE),IFERROR(VLOOKUP(D1874,'2. Investigación Científica'!$F:$G,2,FALSE),IFERROR(VLOOKUP(D1874,'3. Vinculación Univ. Sociedad'!$F:$G,2,FALSE),IFERROR(VLOOKUP(D1874,'4. Docencia y Profesorado Univ.'!$F:$G,2,FALSE),IFERROR(VLOOKUP(D1874,'5. Estudiantes y Graduados'!$F:$G,2,FALSE),IFERROR(VLOOKUP(D1874,'11. Gestion Administrativa'!$F:$G,2,FALSE),IFERROR(VLOOKUP(D1874,'13. Gestión Académica'!$F:$G,2,FALSE),IFERROR(VLOOKUP(D1874,'9. Asegura. de la Calid. y M'!$F:$G,2,FALSE),IFERROR(VLOOKUP(D1874,'6. Gestión del Conocimiento'!$F:$G,2,FALSE),IFERROR(VLOOKUP(D1874,'15. Gobernabilidad y Proceso...'!$F:$G,2,FALSE),IFERROR(VLOOKUP(D1874,'12. Gestión del Talento Humano'!$F:$G,2,FALSE),IFERROR(VLOOKUP(D1874,'14. Internacional... de la E.S.'!$F:$G,2,FALSE),IFERROR(VLOOKUP(D1874,'10. Posgrado'!$F:$G,2,FALSE),IFERROR(VLOOKUP(D1874,'17. Gestión TIC'!$F:$G,2,FALSE),IFERROR(VLOOKUP(D1874,'16. Desa. del Sistema Educ.Sup.'!$F:$G,2,FALSE),IFERROR(VLOOKUP(D1874,'8. Cultura de Inno. Insti...'!$F:$G,2,FALSE),VLOOKUP(D1874,'7. Lo Esencial de la Reforma U.'!$F:$G,2,0)))))))))))))))))</f>
        <v>#N/A</v>
      </c>
      <c r="D1875" s="31"/>
      <c r="E1875" s="91"/>
      <c r="F1875" s="91"/>
      <c r="G1875" s="91"/>
      <c r="H1875" s="499"/>
      <c r="I1875" s="75"/>
      <c r="J1875" s="75"/>
      <c r="K1875" s="109"/>
    </row>
    <row r="1876" spans="3:12" s="426" customFormat="1" ht="15.75" thickBot="1" x14ac:dyDescent="0.3">
      <c r="C1876" s="69"/>
      <c r="D1876" s="31"/>
      <c r="E1876" s="91"/>
      <c r="F1876" s="91"/>
      <c r="G1876" s="91"/>
      <c r="H1876" s="499"/>
      <c r="I1876" s="75"/>
      <c r="J1876" s="75"/>
      <c r="K1876" s="109"/>
    </row>
    <row r="1877" spans="3:12" s="426" customFormat="1" ht="30.75" thickBot="1" x14ac:dyDescent="0.3">
      <c r="C1877" s="122" t="s">
        <v>1310</v>
      </c>
      <c r="D1877" s="125" t="s">
        <v>1311</v>
      </c>
      <c r="E1877" s="124" t="s">
        <v>99</v>
      </c>
      <c r="F1877" s="124" t="s">
        <v>1312</v>
      </c>
      <c r="G1877" s="123" t="s">
        <v>1313</v>
      </c>
      <c r="H1877" s="129" t="s">
        <v>1314</v>
      </c>
      <c r="I1877" s="124" t="s">
        <v>1315</v>
      </c>
      <c r="J1877" s="124" t="s">
        <v>711</v>
      </c>
      <c r="K1877" s="124" t="s">
        <v>1316</v>
      </c>
      <c r="L1877" s="124" t="s">
        <v>1317</v>
      </c>
    </row>
    <row r="1878" spans="3:12" s="426" customFormat="1" ht="30" x14ac:dyDescent="0.25">
      <c r="C1878" s="492" t="s">
        <v>1890</v>
      </c>
      <c r="D1878" s="503"/>
      <c r="E1878" s="305"/>
      <c r="F1878" s="112">
        <v>25</v>
      </c>
      <c r="G1878" s="306">
        <f t="shared" ref="G1878:G1894" si="167">E1878*F1878</f>
        <v>0</v>
      </c>
      <c r="H1878" s="500" t="s">
        <v>703</v>
      </c>
      <c r="I1878" s="113" t="s">
        <v>361</v>
      </c>
      <c r="J1878" s="113" t="str">
        <f>VLOOKUP(I1878,[2]Presupuesto!$B$11:$C$566,2,0)</f>
        <v>ALIMENTOS B EBIDAS PARA PERSONAS</v>
      </c>
      <c r="K1878" s="307" t="s">
        <v>63</v>
      </c>
      <c r="L1878" s="113" t="s">
        <v>725</v>
      </c>
    </row>
    <row r="1879" spans="3:12" s="426" customFormat="1" x14ac:dyDescent="0.25">
      <c r="C1879" s="493" t="s">
        <v>1891</v>
      </c>
      <c r="D1879" s="504"/>
      <c r="E1879" s="189"/>
      <c r="F1879" s="97">
        <v>45</v>
      </c>
      <c r="G1879" s="94">
        <f t="shared" si="167"/>
        <v>0</v>
      </c>
      <c r="H1879" s="495" t="s">
        <v>703</v>
      </c>
      <c r="I1879" s="95" t="s">
        <v>454</v>
      </c>
      <c r="J1879" s="95" t="str">
        <f>VLOOKUP(I1879,[2]Presupuesto!$B$11:$C$566,2,0)</f>
        <v>UTENCILIOS DE COCINA Y COMEDOR</v>
      </c>
      <c r="K1879" s="95" t="s">
        <v>63</v>
      </c>
      <c r="L1879" s="95" t="s">
        <v>725</v>
      </c>
    </row>
    <row r="1880" spans="3:12" s="426" customFormat="1" x14ac:dyDescent="0.25">
      <c r="C1880" s="493" t="s">
        <v>1892</v>
      </c>
      <c r="D1880" s="504"/>
      <c r="E1880" s="189"/>
      <c r="F1880" s="97">
        <v>1</v>
      </c>
      <c r="G1880" s="94">
        <f t="shared" si="167"/>
        <v>0</v>
      </c>
      <c r="H1880" s="495" t="s">
        <v>703</v>
      </c>
      <c r="I1880" s="95" t="s">
        <v>420</v>
      </c>
      <c r="J1880" s="95" t="str">
        <f>VLOOKUP(I1880,[2]Presupuesto!$B$11:$C$566,2,0)</f>
        <v>PRODUCTOS DE MATERIAL PLASTICO.</v>
      </c>
      <c r="K1880" s="95" t="s">
        <v>63</v>
      </c>
      <c r="L1880" s="95" t="s">
        <v>725</v>
      </c>
    </row>
    <row r="1881" spans="3:12" s="426" customFormat="1" x14ac:dyDescent="0.25">
      <c r="C1881" s="493" t="s">
        <v>2006</v>
      </c>
      <c r="D1881" s="504"/>
      <c r="E1881" s="189"/>
      <c r="F1881" s="97">
        <f>(50*2.11)+(15*35)</f>
        <v>630.5</v>
      </c>
      <c r="G1881" s="94">
        <f t="shared" si="167"/>
        <v>0</v>
      </c>
      <c r="H1881" s="495" t="s">
        <v>703</v>
      </c>
      <c r="I1881" s="95" t="s">
        <v>382</v>
      </c>
      <c r="J1881" s="95" t="str">
        <f>VLOOKUP(I1881,[2]Presupuesto!$B$11:$C$566,2,0)</f>
        <v>PRODUCTOS DE ARTES GRAFICAS</v>
      </c>
      <c r="K1881" s="95" t="s">
        <v>63</v>
      </c>
      <c r="L1881" s="95" t="s">
        <v>725</v>
      </c>
    </row>
    <row r="1882" spans="3:12" s="426" customFormat="1" x14ac:dyDescent="0.25">
      <c r="C1882" s="493" t="s">
        <v>1894</v>
      </c>
      <c r="D1882" s="504"/>
      <c r="E1882" s="189"/>
      <c r="F1882" s="97">
        <v>4.5</v>
      </c>
      <c r="G1882" s="94">
        <f t="shared" si="167"/>
        <v>0</v>
      </c>
      <c r="H1882" s="495" t="s">
        <v>703</v>
      </c>
      <c r="I1882" s="95" t="s">
        <v>307</v>
      </c>
      <c r="J1882" s="95" t="str">
        <f>VLOOKUP(I1882,[2]Presupuesto!$B$11:$C$566,2,0)</f>
        <v>SERVICIOS DE IMPRENTA PUBLIC.Y REPRODUCCION</v>
      </c>
      <c r="K1882" s="95" t="s">
        <v>63</v>
      </c>
      <c r="L1882" s="95" t="s">
        <v>725</v>
      </c>
    </row>
    <row r="1883" spans="3:12" s="426" customFormat="1" x14ac:dyDescent="0.25">
      <c r="C1883" s="493" t="s">
        <v>1895</v>
      </c>
      <c r="D1883" s="504"/>
      <c r="E1883" s="189"/>
      <c r="F1883" s="97">
        <v>3</v>
      </c>
      <c r="G1883" s="94">
        <f t="shared" si="167"/>
        <v>0</v>
      </c>
      <c r="H1883" s="495" t="s">
        <v>703</v>
      </c>
      <c r="I1883" s="95" t="s">
        <v>384</v>
      </c>
      <c r="J1883" s="95" t="str">
        <f>VLOOKUP(I1883,[2]Presupuesto!$B$11:$C$566,2,0)</f>
        <v>PRODUCTOS PAPEL Y CARTON</v>
      </c>
      <c r="K1883" s="95" t="s">
        <v>63</v>
      </c>
      <c r="L1883" s="95" t="s">
        <v>725</v>
      </c>
    </row>
    <row r="1884" spans="3:12" s="426" customFormat="1" ht="30" x14ac:dyDescent="0.25">
      <c r="C1884" s="493" t="s">
        <v>1896</v>
      </c>
      <c r="D1884" s="504"/>
      <c r="E1884" s="189"/>
      <c r="F1884" s="97">
        <v>3</v>
      </c>
      <c r="G1884" s="94">
        <f t="shared" si="167"/>
        <v>0</v>
      </c>
      <c r="H1884" s="495" t="s">
        <v>703</v>
      </c>
      <c r="I1884" s="95" t="s">
        <v>450</v>
      </c>
      <c r="J1884" s="95" t="str">
        <f>VLOOKUP(I1884,[2]Presupuesto!$B$11:$C$566,2,0)</f>
        <v>UTILES DE ESCRITORIO, OFICINA Y ENZE¥ANZA</v>
      </c>
      <c r="K1884" s="95" t="s">
        <v>63</v>
      </c>
      <c r="L1884" s="95" t="s">
        <v>725</v>
      </c>
    </row>
    <row r="1885" spans="3:12" s="426" customFormat="1" x14ac:dyDescent="0.25">
      <c r="C1885" s="493" t="s">
        <v>1897</v>
      </c>
      <c r="D1885" s="504"/>
      <c r="E1885" s="189"/>
      <c r="F1885" s="97">
        <v>6.7</v>
      </c>
      <c r="G1885" s="94">
        <f t="shared" si="167"/>
        <v>0</v>
      </c>
      <c r="H1885" s="495" t="s">
        <v>703</v>
      </c>
      <c r="I1885" s="95" t="s">
        <v>458</v>
      </c>
      <c r="J1885" s="95" t="str">
        <f>VLOOKUP(I1885,[2]Presupuesto!$B$11:$C$566,2,0)</f>
        <v>OTROS RESPUESTOS Y ACCESORIOS MENORES</v>
      </c>
      <c r="K1885" s="95" t="s">
        <v>63</v>
      </c>
      <c r="L1885" s="95" t="s">
        <v>725</v>
      </c>
    </row>
    <row r="1886" spans="3:12" s="426" customFormat="1" x14ac:dyDescent="0.25">
      <c r="C1886" s="493" t="s">
        <v>1898</v>
      </c>
      <c r="D1886" s="504"/>
      <c r="E1886" s="189"/>
      <c r="F1886" s="97">
        <v>3</v>
      </c>
      <c r="G1886" s="94">
        <f t="shared" si="167"/>
        <v>0</v>
      </c>
      <c r="H1886" s="495" t="s">
        <v>703</v>
      </c>
      <c r="I1886" s="95" t="s">
        <v>380</v>
      </c>
      <c r="J1886" s="95" t="str">
        <f>VLOOKUP(I1886,[2]Presupuesto!$B$11:$C$566,2,0)</f>
        <v>PAPEL DE ESCRITORIO</v>
      </c>
      <c r="K1886" s="95" t="s">
        <v>63</v>
      </c>
      <c r="L1886" s="95" t="s">
        <v>725</v>
      </c>
    </row>
    <row r="1887" spans="3:12" s="426" customFormat="1" ht="30" x14ac:dyDescent="0.25">
      <c r="C1887" s="493" t="s">
        <v>1899</v>
      </c>
      <c r="D1887" s="504"/>
      <c r="E1887" s="189"/>
      <c r="F1887" s="97">
        <v>1300</v>
      </c>
      <c r="G1887" s="94">
        <f t="shared" si="167"/>
        <v>0</v>
      </c>
      <c r="H1887" s="495" t="s">
        <v>703</v>
      </c>
      <c r="I1887" s="95" t="s">
        <v>268</v>
      </c>
      <c r="J1887" s="95" t="str">
        <f>VLOOKUP(I1887,[2]Presupuesto!$B$11:$C$566,2,0)</f>
        <v>OTROS ALQUILERES</v>
      </c>
      <c r="K1887" s="95" t="s">
        <v>63</v>
      </c>
      <c r="L1887" s="95" t="s">
        <v>725</v>
      </c>
    </row>
    <row r="1888" spans="3:12" s="426" customFormat="1" x14ac:dyDescent="0.25">
      <c r="C1888" s="96" t="s">
        <v>1974</v>
      </c>
      <c r="D1888" s="504"/>
      <c r="E1888" s="189"/>
      <c r="F1888" s="97">
        <v>1</v>
      </c>
      <c r="G1888" s="94">
        <f t="shared" si="167"/>
        <v>0</v>
      </c>
      <c r="H1888" s="495" t="s">
        <v>703</v>
      </c>
      <c r="I1888" s="95" t="s">
        <v>420</v>
      </c>
      <c r="J1888" s="95" t="str">
        <f>VLOOKUP(I1888,[2]Presupuesto!$B$11:$C$566,2,0)</f>
        <v>PRODUCTOS DE MATERIAL PLASTICO.</v>
      </c>
      <c r="K1888" s="95" t="s">
        <v>63</v>
      </c>
      <c r="L1888" s="95" t="s">
        <v>724</v>
      </c>
    </row>
    <row r="1889" spans="3:12" s="426" customFormat="1" x14ac:dyDescent="0.25">
      <c r="C1889" s="96" t="s">
        <v>1973</v>
      </c>
      <c r="D1889" s="504"/>
      <c r="E1889" s="147"/>
      <c r="F1889" s="115">
        <v>2.2000000000000002</v>
      </c>
      <c r="G1889" s="94">
        <f t="shared" si="167"/>
        <v>0</v>
      </c>
      <c r="H1889" s="495" t="s">
        <v>703</v>
      </c>
      <c r="I1889" s="300" t="s">
        <v>382</v>
      </c>
      <c r="J1889" s="95" t="str">
        <f>VLOOKUP(I1889,[2]Presupuesto!$B$11:$C$566,2,0)</f>
        <v>PRODUCTOS DE ARTES GRAFICAS</v>
      </c>
      <c r="K1889" s="95" t="s">
        <v>63</v>
      </c>
      <c r="L1889" s="95" t="s">
        <v>724</v>
      </c>
    </row>
    <row r="1890" spans="3:12" s="426" customFormat="1" x14ac:dyDescent="0.25">
      <c r="C1890" s="96" t="s">
        <v>1894</v>
      </c>
      <c r="D1890" s="504"/>
      <c r="E1890" s="147"/>
      <c r="F1890" s="115">
        <v>4.5</v>
      </c>
      <c r="G1890" s="94">
        <f t="shared" si="167"/>
        <v>0</v>
      </c>
      <c r="H1890" s="495" t="s">
        <v>703</v>
      </c>
      <c r="I1890" s="95" t="s">
        <v>307</v>
      </c>
      <c r="J1890" s="95" t="str">
        <f>VLOOKUP(I1890,[2]Presupuesto!$B$11:$C$566,2,0)</f>
        <v>SERVICIOS DE IMPRENTA PUBLIC.Y REPRODUCCION</v>
      </c>
      <c r="K1890" s="95" t="s">
        <v>63</v>
      </c>
      <c r="L1890" s="95" t="s">
        <v>724</v>
      </c>
    </row>
    <row r="1891" spans="3:12" s="426" customFormat="1" x14ac:dyDescent="0.25">
      <c r="C1891" s="96" t="s">
        <v>1895</v>
      </c>
      <c r="D1891" s="504"/>
      <c r="E1891" s="189"/>
      <c r="F1891" s="97">
        <v>4.5</v>
      </c>
      <c r="G1891" s="94">
        <f t="shared" si="167"/>
        <v>0</v>
      </c>
      <c r="H1891" s="495" t="s">
        <v>703</v>
      </c>
      <c r="I1891" s="95" t="s">
        <v>384</v>
      </c>
      <c r="J1891" s="95" t="str">
        <f>VLOOKUP(I1891,[2]Presupuesto!$B$11:$C$566,2,0)</f>
        <v>PRODUCTOS PAPEL Y CARTON</v>
      </c>
      <c r="K1891" s="95" t="s">
        <v>63</v>
      </c>
      <c r="L1891" s="95" t="s">
        <v>724</v>
      </c>
    </row>
    <row r="1892" spans="3:12" s="426" customFormat="1" x14ac:dyDescent="0.25">
      <c r="C1892" s="96" t="s">
        <v>1937</v>
      </c>
      <c r="D1892" s="504"/>
      <c r="E1892" s="189"/>
      <c r="F1892" s="97">
        <v>3</v>
      </c>
      <c r="G1892" s="94">
        <f t="shared" si="167"/>
        <v>0</v>
      </c>
      <c r="H1892" s="495" t="s">
        <v>703</v>
      </c>
      <c r="I1892" s="95" t="s">
        <v>451</v>
      </c>
      <c r="J1892" s="95" t="str">
        <f>VLOOKUP(I1892,[2]Presupuesto!$B$11:$C$566,2,0)</f>
        <v>UTILES DE ESCRITORIO, OFICINA Y ENSE¥ANZA</v>
      </c>
      <c r="K1892" s="95" t="s">
        <v>63</v>
      </c>
      <c r="L1892" s="95" t="s">
        <v>724</v>
      </c>
    </row>
    <row r="1893" spans="3:12" s="426" customFormat="1" x14ac:dyDescent="0.25">
      <c r="C1893" s="96" t="s">
        <v>1971</v>
      </c>
      <c r="D1893" s="504"/>
      <c r="E1893" s="189"/>
      <c r="F1893" s="97">
        <v>50</v>
      </c>
      <c r="G1893" s="94">
        <f t="shared" si="167"/>
        <v>0</v>
      </c>
      <c r="H1893" s="495" t="s">
        <v>703</v>
      </c>
      <c r="I1893" s="95" t="s">
        <v>307</v>
      </c>
      <c r="J1893" s="95" t="str">
        <f>VLOOKUP(I1893,[2]Presupuesto!$B$11:$C$566,2,0)</f>
        <v>SERVICIOS DE IMPRENTA PUBLIC.Y REPRODUCCION</v>
      </c>
      <c r="K1893" s="95" t="s">
        <v>63</v>
      </c>
      <c r="L1893" s="95" t="s">
        <v>724</v>
      </c>
    </row>
    <row r="1894" spans="3:12" s="426" customFormat="1" x14ac:dyDescent="0.25">
      <c r="C1894" s="106" t="s">
        <v>1899</v>
      </c>
      <c r="D1894" s="504"/>
      <c r="E1894" s="199"/>
      <c r="F1894" s="116">
        <v>1300</v>
      </c>
      <c r="G1894" s="94">
        <f t="shared" si="167"/>
        <v>0</v>
      </c>
      <c r="H1894" s="495" t="s">
        <v>703</v>
      </c>
      <c r="I1894" s="95" t="s">
        <v>268</v>
      </c>
      <c r="J1894" s="95" t="str">
        <f>VLOOKUP(I1894,[2]Presupuesto!$B$11:$C$566,2,0)</f>
        <v>OTROS ALQUILERES</v>
      </c>
      <c r="K1894" s="95" t="s">
        <v>63</v>
      </c>
      <c r="L1894" s="95" t="s">
        <v>724</v>
      </c>
    </row>
    <row r="1895" spans="3:12" s="426" customFormat="1" ht="15.75" thickBot="1" x14ac:dyDescent="0.3">
      <c r="C1895" s="203" t="s">
        <v>1275</v>
      </c>
      <c r="D1895" s="204">
        <v>0</v>
      </c>
      <c r="E1895" s="308">
        <v>0</v>
      </c>
      <c r="F1895" s="101">
        <f>HLOOKUP(C1895,$AH$2:$BU$3,2,0)</f>
        <v>1150</v>
      </c>
      <c r="G1895" s="102">
        <f>D1895*E1895*F1895</f>
        <v>0</v>
      </c>
      <c r="H1895" s="501"/>
      <c r="I1895" s="309" t="s">
        <v>335</v>
      </c>
      <c r="J1895" s="103" t="str">
        <f>VLOOKUP(I1895,Presupuesto!$B$11:$C$566,2,0)</f>
        <v>VIATICOS (26200-00)</v>
      </c>
      <c r="K1895" s="310" t="str">
        <f t="shared" ref="K1895" si="168">$K$389</f>
        <v>Gestión del Conocimiento</v>
      </c>
      <c r="L1895" s="310" t="s">
        <v>720</v>
      </c>
    </row>
    <row r="1896" spans="3:12" s="426" customFormat="1" x14ac:dyDescent="0.25">
      <c r="H1896" s="497"/>
    </row>
    <row r="1897" spans="3:12" s="426" customFormat="1" ht="15.75" thickBot="1" x14ac:dyDescent="0.3">
      <c r="H1897" s="497"/>
    </row>
    <row r="1898" spans="3:12" s="426" customFormat="1" ht="15.75" thickBot="1" x14ac:dyDescent="0.3">
      <c r="C1898" s="29" t="s">
        <v>1308</v>
      </c>
      <c r="D1898" s="30">
        <f>SUM(G1905:G1922)</f>
        <v>0</v>
      </c>
      <c r="E1898" s="91"/>
      <c r="F1898" s="91"/>
      <c r="G1898" s="91"/>
      <c r="H1898" s="499"/>
      <c r="I1898" s="75"/>
      <c r="J1898" s="75"/>
      <c r="K1898" s="109"/>
    </row>
    <row r="1899" spans="3:12" s="426" customFormat="1" x14ac:dyDescent="0.25">
      <c r="C1899" s="69"/>
      <c r="D1899" s="31"/>
      <c r="E1899" s="91"/>
      <c r="F1899" s="91"/>
      <c r="G1899" s="91"/>
      <c r="H1899" s="499"/>
      <c r="I1899" s="75"/>
      <c r="J1899" s="75"/>
      <c r="K1899" s="109"/>
    </row>
    <row r="1900" spans="3:12" s="426" customFormat="1" x14ac:dyDescent="0.25">
      <c r="C1900" s="69"/>
      <c r="D1900" s="31"/>
      <c r="E1900" s="91"/>
      <c r="F1900" s="91"/>
      <c r="G1900" s="91"/>
      <c r="H1900" s="499"/>
      <c r="I1900" s="75"/>
      <c r="J1900" s="75"/>
      <c r="K1900" s="109"/>
    </row>
    <row r="1901" spans="3:12" s="426" customFormat="1" ht="15.75" x14ac:dyDescent="0.25">
      <c r="C1901" s="190" t="s">
        <v>1309</v>
      </c>
      <c r="D1901" s="341"/>
      <c r="E1901" s="91"/>
      <c r="F1901" s="91"/>
      <c r="G1901" s="91"/>
      <c r="H1901" s="499"/>
      <c r="I1901" s="75"/>
      <c r="J1901" s="75"/>
      <c r="K1901" s="109"/>
    </row>
    <row r="1902" spans="3:12" s="426" customFormat="1" ht="18.75" x14ac:dyDescent="0.25">
      <c r="C1902" s="197" t="e">
        <f>IFERROR(VLOOKUP(D1901,'1. Desarrollo e Innov. Curricu.'!$F:$G,2,FALSE),IFERROR(VLOOKUP(D1901,'2. Investigación Científica'!$F:$G,2,FALSE),IFERROR(VLOOKUP(D1901,'3. Vinculación Univ. Sociedad'!$F:$G,2,FALSE),IFERROR(VLOOKUP(D1901,'4. Docencia y Profesorado Univ.'!$F:$G,2,FALSE),IFERROR(VLOOKUP(D1901,'5. Estudiantes y Graduados'!$F:$G,2,FALSE),IFERROR(VLOOKUP(D1901,'11. Gestion Administrativa'!$F:$G,2,FALSE),IFERROR(VLOOKUP(D1901,'13. Gestión Académica'!$F:$G,2,FALSE),IFERROR(VLOOKUP(D1901,'9. Asegura. de la Calid. y M'!$F:$G,2,FALSE),IFERROR(VLOOKUP(D1901,'6. Gestión del Conocimiento'!$F:$G,2,FALSE),IFERROR(VLOOKUP(D1901,'15. Gobernabilidad y Proceso...'!$F:$G,2,FALSE),IFERROR(VLOOKUP(D1901,'12. Gestión del Talento Humano'!$F:$G,2,FALSE),IFERROR(VLOOKUP(D1901,'14. Internacional... de la E.S.'!$F:$G,2,FALSE),IFERROR(VLOOKUP(D1901,'10. Posgrado'!$F:$G,2,FALSE),IFERROR(VLOOKUP(D1901,'17. Gestión TIC'!$F:$G,2,FALSE),IFERROR(VLOOKUP(D1901,'16. Desa. del Sistema Educ.Sup.'!$F:$G,2,FALSE),IFERROR(VLOOKUP(D1901,'8. Cultura de Inno. Insti...'!$F:$G,2,FALSE),VLOOKUP(D1901,'7. Lo Esencial de la Reforma U.'!$F:$G,2,0)))))))))))))))))</f>
        <v>#N/A</v>
      </c>
      <c r="D1902" s="31"/>
      <c r="E1902" s="91"/>
      <c r="F1902" s="91"/>
      <c r="G1902" s="91"/>
      <c r="H1902" s="499"/>
      <c r="I1902" s="75"/>
      <c r="J1902" s="75"/>
      <c r="K1902" s="109"/>
    </row>
    <row r="1903" spans="3:12" s="426" customFormat="1" ht="15.75" thickBot="1" x14ac:dyDescent="0.3">
      <c r="C1903" s="69"/>
      <c r="D1903" s="31"/>
      <c r="E1903" s="91"/>
      <c r="F1903" s="91"/>
      <c r="G1903" s="91"/>
      <c r="H1903" s="499"/>
      <c r="I1903" s="75"/>
      <c r="J1903" s="75"/>
      <c r="K1903" s="109"/>
    </row>
    <row r="1904" spans="3:12" s="426" customFormat="1" ht="30.75" thickBot="1" x14ac:dyDescent="0.3">
      <c r="C1904" s="122" t="s">
        <v>1310</v>
      </c>
      <c r="D1904" s="125" t="s">
        <v>1311</v>
      </c>
      <c r="E1904" s="124" t="s">
        <v>99</v>
      </c>
      <c r="F1904" s="124" t="s">
        <v>1312</v>
      </c>
      <c r="G1904" s="123" t="s">
        <v>1313</v>
      </c>
      <c r="H1904" s="129" t="s">
        <v>1314</v>
      </c>
      <c r="I1904" s="124" t="s">
        <v>1315</v>
      </c>
      <c r="J1904" s="124" t="s">
        <v>711</v>
      </c>
      <c r="K1904" s="124" t="s">
        <v>1316</v>
      </c>
      <c r="L1904" s="124" t="s">
        <v>1317</v>
      </c>
    </row>
    <row r="1905" spans="3:12" s="426" customFormat="1" ht="30" x14ac:dyDescent="0.25">
      <c r="C1905" s="492" t="s">
        <v>1890</v>
      </c>
      <c r="D1905" s="503"/>
      <c r="E1905" s="305"/>
      <c r="F1905" s="112">
        <v>25</v>
      </c>
      <c r="G1905" s="306">
        <f t="shared" ref="G1905:G1921" si="169">E1905*F1905</f>
        <v>0</v>
      </c>
      <c r="H1905" s="500" t="s">
        <v>703</v>
      </c>
      <c r="I1905" s="113" t="s">
        <v>361</v>
      </c>
      <c r="J1905" s="113" t="str">
        <f>VLOOKUP(I1905,[2]Presupuesto!$B$11:$C$566,2,0)</f>
        <v>ALIMENTOS B EBIDAS PARA PERSONAS</v>
      </c>
      <c r="K1905" s="307" t="s">
        <v>63</v>
      </c>
      <c r="L1905" s="113" t="s">
        <v>727</v>
      </c>
    </row>
    <row r="1906" spans="3:12" s="426" customFormat="1" x14ac:dyDescent="0.25">
      <c r="C1906" s="493" t="s">
        <v>1891</v>
      </c>
      <c r="D1906" s="504"/>
      <c r="E1906" s="189"/>
      <c r="F1906" s="97">
        <v>45</v>
      </c>
      <c r="G1906" s="94">
        <f t="shared" si="169"/>
        <v>0</v>
      </c>
      <c r="H1906" s="495" t="s">
        <v>703</v>
      </c>
      <c r="I1906" s="95" t="s">
        <v>454</v>
      </c>
      <c r="J1906" s="95" t="str">
        <f>VLOOKUP(I1906,[2]Presupuesto!$B$11:$C$566,2,0)</f>
        <v>UTENCILIOS DE COCINA Y COMEDOR</v>
      </c>
      <c r="K1906" s="95" t="s">
        <v>63</v>
      </c>
      <c r="L1906" s="95" t="s">
        <v>727</v>
      </c>
    </row>
    <row r="1907" spans="3:12" s="426" customFormat="1" x14ac:dyDescent="0.25">
      <c r="C1907" s="493" t="s">
        <v>1892</v>
      </c>
      <c r="D1907" s="504"/>
      <c r="E1907" s="189"/>
      <c r="F1907" s="97">
        <v>1</v>
      </c>
      <c r="G1907" s="94">
        <f t="shared" si="169"/>
        <v>0</v>
      </c>
      <c r="H1907" s="495" t="s">
        <v>703</v>
      </c>
      <c r="I1907" s="95" t="s">
        <v>420</v>
      </c>
      <c r="J1907" s="95" t="str">
        <f>VLOOKUP(I1907,[2]Presupuesto!$B$11:$C$566,2,0)</f>
        <v>PRODUCTOS DE MATERIAL PLASTICO.</v>
      </c>
      <c r="K1907" s="95" t="s">
        <v>63</v>
      </c>
      <c r="L1907" s="95" t="s">
        <v>727</v>
      </c>
    </row>
    <row r="1908" spans="3:12" s="426" customFormat="1" x14ac:dyDescent="0.25">
      <c r="C1908" s="493" t="s">
        <v>2006</v>
      </c>
      <c r="D1908" s="504"/>
      <c r="E1908" s="189"/>
      <c r="F1908" s="97">
        <f>(50*2.11)+(15*35)</f>
        <v>630.5</v>
      </c>
      <c r="G1908" s="94">
        <f t="shared" si="169"/>
        <v>0</v>
      </c>
      <c r="H1908" s="495" t="s">
        <v>703</v>
      </c>
      <c r="I1908" s="95" t="s">
        <v>382</v>
      </c>
      <c r="J1908" s="95" t="str">
        <f>VLOOKUP(I1908,[2]Presupuesto!$B$11:$C$566,2,0)</f>
        <v>PRODUCTOS DE ARTES GRAFICAS</v>
      </c>
      <c r="K1908" s="95" t="s">
        <v>63</v>
      </c>
      <c r="L1908" s="95" t="s">
        <v>727</v>
      </c>
    </row>
    <row r="1909" spans="3:12" s="426" customFormat="1" x14ac:dyDescent="0.25">
      <c r="C1909" s="493" t="s">
        <v>1894</v>
      </c>
      <c r="D1909" s="504"/>
      <c r="E1909" s="189"/>
      <c r="F1909" s="97">
        <v>4.5</v>
      </c>
      <c r="G1909" s="94">
        <f t="shared" si="169"/>
        <v>0</v>
      </c>
      <c r="H1909" s="495" t="s">
        <v>703</v>
      </c>
      <c r="I1909" s="95" t="s">
        <v>307</v>
      </c>
      <c r="J1909" s="95" t="str">
        <f>VLOOKUP(I1909,[2]Presupuesto!$B$11:$C$566,2,0)</f>
        <v>SERVICIOS DE IMPRENTA PUBLIC.Y REPRODUCCION</v>
      </c>
      <c r="K1909" s="95" t="s">
        <v>63</v>
      </c>
      <c r="L1909" s="95" t="s">
        <v>727</v>
      </c>
    </row>
    <row r="1910" spans="3:12" s="426" customFormat="1" x14ac:dyDescent="0.25">
      <c r="C1910" s="493" t="s">
        <v>1895</v>
      </c>
      <c r="D1910" s="504"/>
      <c r="E1910" s="189"/>
      <c r="F1910" s="97">
        <v>3</v>
      </c>
      <c r="G1910" s="94">
        <f t="shared" si="169"/>
        <v>0</v>
      </c>
      <c r="H1910" s="495" t="s">
        <v>703</v>
      </c>
      <c r="I1910" s="95" t="s">
        <v>384</v>
      </c>
      <c r="J1910" s="95" t="str">
        <f>VLOOKUP(I1910,[2]Presupuesto!$B$11:$C$566,2,0)</f>
        <v>PRODUCTOS PAPEL Y CARTON</v>
      </c>
      <c r="K1910" s="95" t="s">
        <v>63</v>
      </c>
      <c r="L1910" s="95" t="s">
        <v>727</v>
      </c>
    </row>
    <row r="1911" spans="3:12" s="426" customFormat="1" ht="30" x14ac:dyDescent="0.25">
      <c r="C1911" s="493" t="s">
        <v>1896</v>
      </c>
      <c r="D1911" s="504"/>
      <c r="E1911" s="189"/>
      <c r="F1911" s="97">
        <v>3</v>
      </c>
      <c r="G1911" s="94">
        <f t="shared" si="169"/>
        <v>0</v>
      </c>
      <c r="H1911" s="495" t="s">
        <v>703</v>
      </c>
      <c r="I1911" s="95" t="s">
        <v>451</v>
      </c>
      <c r="J1911" s="95" t="str">
        <f>VLOOKUP(I1911,[2]Presupuesto!$B$11:$C$566,2,0)</f>
        <v>UTILES DE ESCRITORIO, OFICINA Y ENSE¥ANZA</v>
      </c>
      <c r="K1911" s="95" t="s">
        <v>63</v>
      </c>
      <c r="L1911" s="95" t="s">
        <v>727</v>
      </c>
    </row>
    <row r="1912" spans="3:12" s="426" customFormat="1" x14ac:dyDescent="0.25">
      <c r="C1912" s="493" t="s">
        <v>1897</v>
      </c>
      <c r="D1912" s="504"/>
      <c r="E1912" s="189"/>
      <c r="F1912" s="97">
        <v>6.7</v>
      </c>
      <c r="G1912" s="94">
        <f t="shared" si="169"/>
        <v>0</v>
      </c>
      <c r="H1912" s="495" t="s">
        <v>703</v>
      </c>
      <c r="I1912" s="95" t="s">
        <v>458</v>
      </c>
      <c r="J1912" s="95" t="str">
        <f>VLOOKUP(I1912,[2]Presupuesto!$B$11:$C$566,2,0)</f>
        <v>OTROS RESPUESTOS Y ACCESORIOS MENORES</v>
      </c>
      <c r="K1912" s="95" t="s">
        <v>63</v>
      </c>
      <c r="L1912" s="95" t="s">
        <v>727</v>
      </c>
    </row>
    <row r="1913" spans="3:12" s="426" customFormat="1" x14ac:dyDescent="0.25">
      <c r="C1913" s="493" t="s">
        <v>1898</v>
      </c>
      <c r="D1913" s="504"/>
      <c r="E1913" s="189"/>
      <c r="F1913" s="97">
        <v>3</v>
      </c>
      <c r="G1913" s="94">
        <f t="shared" si="169"/>
        <v>0</v>
      </c>
      <c r="H1913" s="495" t="s">
        <v>703</v>
      </c>
      <c r="I1913" s="95" t="s">
        <v>380</v>
      </c>
      <c r="J1913" s="95" t="str">
        <f>VLOOKUP(I1913,[2]Presupuesto!$B$11:$C$566,2,0)</f>
        <v>PAPEL DE ESCRITORIO</v>
      </c>
      <c r="K1913" s="95" t="s">
        <v>63</v>
      </c>
      <c r="L1913" s="95" t="s">
        <v>727</v>
      </c>
    </row>
    <row r="1914" spans="3:12" s="426" customFormat="1" ht="30" x14ac:dyDescent="0.25">
      <c r="C1914" s="493" t="s">
        <v>1899</v>
      </c>
      <c r="D1914" s="504"/>
      <c r="E1914" s="189"/>
      <c r="F1914" s="97">
        <v>1300</v>
      </c>
      <c r="G1914" s="94">
        <f t="shared" si="169"/>
        <v>0</v>
      </c>
      <c r="H1914" s="495" t="s">
        <v>703</v>
      </c>
      <c r="I1914" s="95" t="s">
        <v>268</v>
      </c>
      <c r="J1914" s="95" t="str">
        <f>VLOOKUP(I1914,[2]Presupuesto!$B$11:$C$566,2,0)</f>
        <v>OTROS ALQUILERES</v>
      </c>
      <c r="K1914" s="95" t="s">
        <v>63</v>
      </c>
      <c r="L1914" s="95" t="s">
        <v>727</v>
      </c>
    </row>
    <row r="1915" spans="3:12" s="426" customFormat="1" x14ac:dyDescent="0.25">
      <c r="C1915" s="96" t="s">
        <v>1974</v>
      </c>
      <c r="D1915" s="504"/>
      <c r="E1915" s="189"/>
      <c r="F1915" s="97">
        <v>1</v>
      </c>
      <c r="G1915" s="94">
        <f t="shared" si="169"/>
        <v>0</v>
      </c>
      <c r="H1915" s="495" t="s">
        <v>703</v>
      </c>
      <c r="I1915" s="95" t="s">
        <v>420</v>
      </c>
      <c r="J1915" s="95" t="str">
        <f>VLOOKUP(I1915,[2]Presupuesto!$B$11:$C$566,2,0)</f>
        <v>PRODUCTOS DE MATERIAL PLASTICO.</v>
      </c>
      <c r="K1915" s="95" t="s">
        <v>63</v>
      </c>
      <c r="L1915" s="95" t="s">
        <v>724</v>
      </c>
    </row>
    <row r="1916" spans="3:12" s="426" customFormat="1" x14ac:dyDescent="0.25">
      <c r="C1916" s="96" t="s">
        <v>1973</v>
      </c>
      <c r="D1916" s="504"/>
      <c r="E1916" s="147"/>
      <c r="F1916" s="115">
        <v>2.2000000000000002</v>
      </c>
      <c r="G1916" s="94">
        <f t="shared" si="169"/>
        <v>0</v>
      </c>
      <c r="H1916" s="495" t="s">
        <v>703</v>
      </c>
      <c r="I1916" s="300" t="s">
        <v>382</v>
      </c>
      <c r="J1916" s="95" t="str">
        <f>VLOOKUP(I1916,[2]Presupuesto!$B$11:$C$566,2,0)</f>
        <v>PRODUCTOS DE ARTES GRAFICAS</v>
      </c>
      <c r="K1916" s="95" t="s">
        <v>63</v>
      </c>
      <c r="L1916" s="95" t="s">
        <v>724</v>
      </c>
    </row>
    <row r="1917" spans="3:12" s="426" customFormat="1" x14ac:dyDescent="0.25">
      <c r="C1917" s="96" t="s">
        <v>1894</v>
      </c>
      <c r="D1917" s="504"/>
      <c r="E1917" s="147"/>
      <c r="F1917" s="115">
        <v>4.5</v>
      </c>
      <c r="G1917" s="94">
        <f t="shared" si="169"/>
        <v>0</v>
      </c>
      <c r="H1917" s="495" t="s">
        <v>703</v>
      </c>
      <c r="I1917" s="95" t="s">
        <v>307</v>
      </c>
      <c r="J1917" s="95" t="str">
        <f>VLOOKUP(I1917,[2]Presupuesto!$B$11:$C$566,2,0)</f>
        <v>SERVICIOS DE IMPRENTA PUBLIC.Y REPRODUCCION</v>
      </c>
      <c r="K1917" s="95" t="s">
        <v>63</v>
      </c>
      <c r="L1917" s="95" t="s">
        <v>724</v>
      </c>
    </row>
    <row r="1918" spans="3:12" s="426" customFormat="1" x14ac:dyDescent="0.25">
      <c r="C1918" s="96" t="s">
        <v>1895</v>
      </c>
      <c r="D1918" s="504"/>
      <c r="E1918" s="189"/>
      <c r="F1918" s="97">
        <v>4.5</v>
      </c>
      <c r="G1918" s="94">
        <f t="shared" si="169"/>
        <v>0</v>
      </c>
      <c r="H1918" s="495" t="s">
        <v>703</v>
      </c>
      <c r="I1918" s="95" t="s">
        <v>384</v>
      </c>
      <c r="J1918" s="95" t="str">
        <f>VLOOKUP(I1918,[2]Presupuesto!$B$11:$C$566,2,0)</f>
        <v>PRODUCTOS PAPEL Y CARTON</v>
      </c>
      <c r="K1918" s="95" t="s">
        <v>63</v>
      </c>
      <c r="L1918" s="95" t="s">
        <v>724</v>
      </c>
    </row>
    <row r="1919" spans="3:12" s="426" customFormat="1" x14ac:dyDescent="0.25">
      <c r="C1919" s="96" t="s">
        <v>1937</v>
      </c>
      <c r="D1919" s="504"/>
      <c r="E1919" s="189"/>
      <c r="F1919" s="97">
        <v>3</v>
      </c>
      <c r="G1919" s="94">
        <f t="shared" si="169"/>
        <v>0</v>
      </c>
      <c r="H1919" s="495" t="s">
        <v>703</v>
      </c>
      <c r="I1919" s="95" t="s">
        <v>451</v>
      </c>
      <c r="J1919" s="95" t="str">
        <f>VLOOKUP(I1919,[2]Presupuesto!$B$11:$C$566,2,0)</f>
        <v>UTILES DE ESCRITORIO, OFICINA Y ENSE¥ANZA</v>
      </c>
      <c r="K1919" s="95" t="s">
        <v>63</v>
      </c>
      <c r="L1919" s="95" t="s">
        <v>724</v>
      </c>
    </row>
    <row r="1920" spans="3:12" s="426" customFormat="1" x14ac:dyDescent="0.25">
      <c r="C1920" s="96" t="s">
        <v>1971</v>
      </c>
      <c r="D1920" s="504"/>
      <c r="E1920" s="189"/>
      <c r="F1920" s="97">
        <v>50</v>
      </c>
      <c r="G1920" s="94">
        <f t="shared" si="169"/>
        <v>0</v>
      </c>
      <c r="H1920" s="495" t="s">
        <v>703</v>
      </c>
      <c r="I1920" s="95" t="s">
        <v>307</v>
      </c>
      <c r="J1920" s="95" t="str">
        <f>VLOOKUP(I1920,[2]Presupuesto!$B$11:$C$566,2,0)</f>
        <v>SERVICIOS DE IMPRENTA PUBLIC.Y REPRODUCCION</v>
      </c>
      <c r="K1920" s="95" t="s">
        <v>63</v>
      </c>
      <c r="L1920" s="95" t="s">
        <v>724</v>
      </c>
    </row>
    <row r="1921" spans="3:12" s="426" customFormat="1" x14ac:dyDescent="0.25">
      <c r="C1921" s="106" t="s">
        <v>1899</v>
      </c>
      <c r="D1921" s="504"/>
      <c r="E1921" s="199"/>
      <c r="F1921" s="116">
        <v>1300</v>
      </c>
      <c r="G1921" s="94">
        <f t="shared" si="169"/>
        <v>0</v>
      </c>
      <c r="H1921" s="495" t="s">
        <v>703</v>
      </c>
      <c r="I1921" s="95" t="s">
        <v>268</v>
      </c>
      <c r="J1921" s="95" t="str">
        <f>VLOOKUP(I1921,[2]Presupuesto!$B$11:$C$566,2,0)</f>
        <v>OTROS ALQUILERES</v>
      </c>
      <c r="K1921" s="95" t="s">
        <v>63</v>
      </c>
      <c r="L1921" s="95" t="s">
        <v>724</v>
      </c>
    </row>
    <row r="1922" spans="3:12" s="426" customFormat="1" ht="15.75" thickBot="1" x14ac:dyDescent="0.3">
      <c r="C1922" s="203" t="s">
        <v>1275</v>
      </c>
      <c r="D1922" s="204">
        <v>0</v>
      </c>
      <c r="E1922" s="308">
        <v>0</v>
      </c>
      <c r="F1922" s="101">
        <f>HLOOKUP(C1922,$AH$2:$BU$3,2,0)</f>
        <v>1150</v>
      </c>
      <c r="G1922" s="102">
        <f>D1922*E1922*F1922</f>
        <v>0</v>
      </c>
      <c r="H1922" s="501"/>
      <c r="I1922" s="309" t="s">
        <v>335</v>
      </c>
      <c r="J1922" s="103" t="str">
        <f>VLOOKUP(I1922,Presupuesto!$B$11:$C$566,2,0)</f>
        <v>VIATICOS (26200-00)</v>
      </c>
      <c r="K1922" s="310" t="str">
        <f t="shared" ref="K1922" si="170">$K$389</f>
        <v>Gestión del Conocimiento</v>
      </c>
      <c r="L1922" s="310" t="s">
        <v>720</v>
      </c>
    </row>
    <row r="1923" spans="3:12" s="426" customFormat="1" x14ac:dyDescent="0.25">
      <c r="H1923" s="497"/>
    </row>
    <row r="1924" spans="3:12" s="426" customFormat="1" ht="15.75" thickBot="1" x14ac:dyDescent="0.3">
      <c r="H1924" s="497"/>
    </row>
    <row r="1925" spans="3:12" s="426" customFormat="1" ht="15.75" thickBot="1" x14ac:dyDescent="0.3">
      <c r="C1925" s="29" t="s">
        <v>1308</v>
      </c>
      <c r="D1925" s="30">
        <f>SUM(G1932:G1949)</f>
        <v>0</v>
      </c>
      <c r="E1925" s="91"/>
      <c r="F1925" s="91"/>
      <c r="G1925" s="91"/>
      <c r="H1925" s="499"/>
      <c r="I1925" s="75"/>
      <c r="J1925" s="75"/>
      <c r="K1925" s="109"/>
    </row>
    <row r="1926" spans="3:12" s="426" customFormat="1" x14ac:dyDescent="0.25">
      <c r="C1926" s="69"/>
      <c r="D1926" s="31"/>
      <c r="E1926" s="91"/>
      <c r="F1926" s="91"/>
      <c r="G1926" s="91"/>
      <c r="H1926" s="499"/>
      <c r="I1926" s="75"/>
      <c r="J1926" s="75"/>
      <c r="K1926" s="109"/>
    </row>
    <row r="1927" spans="3:12" s="426" customFormat="1" x14ac:dyDescent="0.25">
      <c r="C1927" s="69"/>
      <c r="D1927" s="31"/>
      <c r="E1927" s="91"/>
      <c r="F1927" s="91"/>
      <c r="G1927" s="91"/>
      <c r="H1927" s="499"/>
      <c r="I1927" s="75"/>
      <c r="J1927" s="75"/>
      <c r="K1927" s="109"/>
    </row>
    <row r="1928" spans="3:12" s="426" customFormat="1" ht="15.75" x14ac:dyDescent="0.25">
      <c r="C1928" s="190" t="s">
        <v>1309</v>
      </c>
      <c r="D1928" s="341"/>
      <c r="E1928" s="91"/>
      <c r="F1928" s="91"/>
      <c r="G1928" s="91"/>
      <c r="H1928" s="499"/>
      <c r="I1928" s="75"/>
      <c r="J1928" s="75"/>
      <c r="K1928" s="109"/>
    </row>
    <row r="1929" spans="3:12" s="426" customFormat="1" ht="18.75" x14ac:dyDescent="0.25">
      <c r="C1929" s="197" t="e">
        <f>IFERROR(VLOOKUP(D1928,'1. Desarrollo e Innov. Curricu.'!$F:$G,2,FALSE),IFERROR(VLOOKUP(D1928,'2. Investigación Científica'!$F:$G,2,FALSE),IFERROR(VLOOKUP(D1928,'3. Vinculación Univ. Sociedad'!$F:$G,2,FALSE),IFERROR(VLOOKUP(D1928,'4. Docencia y Profesorado Univ.'!$F:$G,2,FALSE),IFERROR(VLOOKUP(D1928,'5. Estudiantes y Graduados'!$F:$G,2,FALSE),IFERROR(VLOOKUP(D1928,'11. Gestion Administrativa'!$F:$G,2,FALSE),IFERROR(VLOOKUP(D1928,'13. Gestión Académica'!$F:$G,2,FALSE),IFERROR(VLOOKUP(D1928,'9. Asegura. de la Calid. y M'!$F:$G,2,FALSE),IFERROR(VLOOKUP(D1928,'6. Gestión del Conocimiento'!$F:$G,2,FALSE),IFERROR(VLOOKUP(D1928,'15. Gobernabilidad y Proceso...'!$F:$G,2,FALSE),IFERROR(VLOOKUP(D1928,'12. Gestión del Talento Humano'!$F:$G,2,FALSE),IFERROR(VLOOKUP(D1928,'14. Internacional... de la E.S.'!$F:$G,2,FALSE),IFERROR(VLOOKUP(D1928,'10. Posgrado'!$F:$G,2,FALSE),IFERROR(VLOOKUP(D1928,'17. Gestión TIC'!$F:$G,2,FALSE),IFERROR(VLOOKUP(D1928,'16. Desa. del Sistema Educ.Sup.'!$F:$G,2,FALSE),IFERROR(VLOOKUP(D1928,'8. Cultura de Inno. Insti...'!$F:$G,2,FALSE),VLOOKUP(D1928,'7. Lo Esencial de la Reforma U.'!$F:$G,2,0)))))))))))))))))</f>
        <v>#N/A</v>
      </c>
      <c r="D1929" s="31"/>
      <c r="E1929" s="91"/>
      <c r="F1929" s="91"/>
      <c r="G1929" s="91"/>
      <c r="H1929" s="499"/>
      <c r="I1929" s="75"/>
      <c r="J1929" s="75"/>
      <c r="K1929" s="109"/>
    </row>
    <row r="1930" spans="3:12" s="426" customFormat="1" ht="15.75" thickBot="1" x14ac:dyDescent="0.3">
      <c r="C1930" s="69"/>
      <c r="D1930" s="31"/>
      <c r="E1930" s="91"/>
      <c r="F1930" s="91"/>
      <c r="G1930" s="91"/>
      <c r="H1930" s="499"/>
      <c r="I1930" s="75"/>
      <c r="J1930" s="75"/>
      <c r="K1930" s="109"/>
    </row>
    <row r="1931" spans="3:12" s="426" customFormat="1" ht="30.75" thickBot="1" x14ac:dyDescent="0.3">
      <c r="C1931" s="122" t="s">
        <v>1310</v>
      </c>
      <c r="D1931" s="125" t="s">
        <v>1311</v>
      </c>
      <c r="E1931" s="124" t="s">
        <v>99</v>
      </c>
      <c r="F1931" s="124" t="s">
        <v>1312</v>
      </c>
      <c r="G1931" s="123" t="s">
        <v>1313</v>
      </c>
      <c r="H1931" s="129" t="s">
        <v>1314</v>
      </c>
      <c r="I1931" s="124" t="s">
        <v>1315</v>
      </c>
      <c r="J1931" s="124" t="s">
        <v>711</v>
      </c>
      <c r="K1931" s="124" t="s">
        <v>1316</v>
      </c>
      <c r="L1931" s="124" t="s">
        <v>1317</v>
      </c>
    </row>
    <row r="1932" spans="3:12" s="426" customFormat="1" ht="30" x14ac:dyDescent="0.25">
      <c r="C1932" s="492" t="s">
        <v>1890</v>
      </c>
      <c r="D1932" s="503"/>
      <c r="E1932" s="305"/>
      <c r="F1932" s="112">
        <v>25</v>
      </c>
      <c r="G1932" s="306">
        <f t="shared" ref="G1932:G1948" si="171">E1932*F1932</f>
        <v>0</v>
      </c>
      <c r="H1932" s="500" t="s">
        <v>703</v>
      </c>
      <c r="I1932" s="113" t="s">
        <v>361</v>
      </c>
      <c r="J1932" s="113" t="str">
        <f>VLOOKUP(I1932,[2]Presupuesto!$B$11:$C$566,2,0)</f>
        <v>ALIMENTOS B EBIDAS PARA PERSONAS</v>
      </c>
      <c r="K1932" s="307" t="s">
        <v>63</v>
      </c>
      <c r="L1932" s="113" t="s">
        <v>725</v>
      </c>
    </row>
    <row r="1933" spans="3:12" s="426" customFormat="1" x14ac:dyDescent="0.25">
      <c r="C1933" s="493" t="s">
        <v>1891</v>
      </c>
      <c r="D1933" s="504"/>
      <c r="E1933" s="189"/>
      <c r="F1933" s="97">
        <v>45</v>
      </c>
      <c r="G1933" s="94">
        <f t="shared" si="171"/>
        <v>0</v>
      </c>
      <c r="H1933" s="495" t="s">
        <v>703</v>
      </c>
      <c r="I1933" s="95" t="s">
        <v>454</v>
      </c>
      <c r="J1933" s="95" t="str">
        <f>VLOOKUP(I1933,[2]Presupuesto!$B$11:$C$566,2,0)</f>
        <v>UTENCILIOS DE COCINA Y COMEDOR</v>
      </c>
      <c r="K1933" s="95" t="s">
        <v>63</v>
      </c>
      <c r="L1933" s="95" t="s">
        <v>725</v>
      </c>
    </row>
    <row r="1934" spans="3:12" s="426" customFormat="1" x14ac:dyDescent="0.25">
      <c r="C1934" s="493" t="s">
        <v>1892</v>
      </c>
      <c r="D1934" s="504"/>
      <c r="E1934" s="189"/>
      <c r="F1934" s="97">
        <v>1</v>
      </c>
      <c r="G1934" s="94">
        <f t="shared" si="171"/>
        <v>0</v>
      </c>
      <c r="H1934" s="495" t="s">
        <v>703</v>
      </c>
      <c r="I1934" s="95" t="s">
        <v>420</v>
      </c>
      <c r="J1934" s="95" t="str">
        <f>VLOOKUP(I1934,[2]Presupuesto!$B$11:$C$566,2,0)</f>
        <v>PRODUCTOS DE MATERIAL PLASTICO.</v>
      </c>
      <c r="K1934" s="95" t="s">
        <v>63</v>
      </c>
      <c r="L1934" s="95" t="s">
        <v>725</v>
      </c>
    </row>
    <row r="1935" spans="3:12" s="426" customFormat="1" x14ac:dyDescent="0.25">
      <c r="C1935" s="493" t="s">
        <v>2006</v>
      </c>
      <c r="D1935" s="504"/>
      <c r="E1935" s="189"/>
      <c r="F1935" s="97">
        <f>(50*2.11)+(15*35)</f>
        <v>630.5</v>
      </c>
      <c r="G1935" s="94">
        <f t="shared" si="171"/>
        <v>0</v>
      </c>
      <c r="H1935" s="495" t="s">
        <v>703</v>
      </c>
      <c r="I1935" s="95" t="s">
        <v>382</v>
      </c>
      <c r="J1935" s="95" t="str">
        <f>VLOOKUP(I1935,[2]Presupuesto!$B$11:$C$566,2,0)</f>
        <v>PRODUCTOS DE ARTES GRAFICAS</v>
      </c>
      <c r="K1935" s="95" t="s">
        <v>63</v>
      </c>
      <c r="L1935" s="95" t="s">
        <v>725</v>
      </c>
    </row>
    <row r="1936" spans="3:12" s="426" customFormat="1" x14ac:dyDescent="0.25">
      <c r="C1936" s="493" t="s">
        <v>1894</v>
      </c>
      <c r="D1936" s="504"/>
      <c r="E1936" s="189"/>
      <c r="F1936" s="97">
        <v>4.5</v>
      </c>
      <c r="G1936" s="94">
        <f t="shared" si="171"/>
        <v>0</v>
      </c>
      <c r="H1936" s="495" t="s">
        <v>703</v>
      </c>
      <c r="I1936" s="95" t="s">
        <v>307</v>
      </c>
      <c r="J1936" s="95" t="str">
        <f>VLOOKUP(I1936,[2]Presupuesto!$B$11:$C$566,2,0)</f>
        <v>SERVICIOS DE IMPRENTA PUBLIC.Y REPRODUCCION</v>
      </c>
      <c r="K1936" s="95" t="s">
        <v>63</v>
      </c>
      <c r="L1936" s="95" t="s">
        <v>725</v>
      </c>
    </row>
    <row r="1937" spans="3:12" s="426" customFormat="1" x14ac:dyDescent="0.25">
      <c r="C1937" s="493" t="s">
        <v>1895</v>
      </c>
      <c r="D1937" s="504"/>
      <c r="E1937" s="189"/>
      <c r="F1937" s="97">
        <v>3</v>
      </c>
      <c r="G1937" s="94">
        <f t="shared" si="171"/>
        <v>0</v>
      </c>
      <c r="H1937" s="495" t="s">
        <v>703</v>
      </c>
      <c r="I1937" s="95" t="s">
        <v>384</v>
      </c>
      <c r="J1937" s="95" t="str">
        <f>VLOOKUP(I1937,[2]Presupuesto!$B$11:$C$566,2,0)</f>
        <v>PRODUCTOS PAPEL Y CARTON</v>
      </c>
      <c r="K1937" s="95" t="s">
        <v>63</v>
      </c>
      <c r="L1937" s="95" t="s">
        <v>725</v>
      </c>
    </row>
    <row r="1938" spans="3:12" s="426" customFormat="1" ht="30" x14ac:dyDescent="0.25">
      <c r="C1938" s="493" t="s">
        <v>1896</v>
      </c>
      <c r="D1938" s="504"/>
      <c r="E1938" s="189"/>
      <c r="F1938" s="97">
        <v>3</v>
      </c>
      <c r="G1938" s="94">
        <f t="shared" si="171"/>
        <v>0</v>
      </c>
      <c r="H1938" s="495" t="s">
        <v>703</v>
      </c>
      <c r="I1938" s="95" t="s">
        <v>450</v>
      </c>
      <c r="J1938" s="95" t="str">
        <f>VLOOKUP(I1938,[2]Presupuesto!$B$11:$C$566,2,0)</f>
        <v>UTILES DE ESCRITORIO, OFICINA Y ENZE¥ANZA</v>
      </c>
      <c r="K1938" s="95" t="s">
        <v>63</v>
      </c>
      <c r="L1938" s="95" t="s">
        <v>725</v>
      </c>
    </row>
    <row r="1939" spans="3:12" s="426" customFormat="1" x14ac:dyDescent="0.25">
      <c r="C1939" s="493" t="s">
        <v>1897</v>
      </c>
      <c r="D1939" s="504"/>
      <c r="E1939" s="189"/>
      <c r="F1939" s="97">
        <v>6.7</v>
      </c>
      <c r="G1939" s="94">
        <f t="shared" si="171"/>
        <v>0</v>
      </c>
      <c r="H1939" s="495" t="s">
        <v>703</v>
      </c>
      <c r="I1939" s="95" t="s">
        <v>458</v>
      </c>
      <c r="J1939" s="95" t="str">
        <f>VLOOKUP(I1939,[2]Presupuesto!$B$11:$C$566,2,0)</f>
        <v>OTROS RESPUESTOS Y ACCESORIOS MENORES</v>
      </c>
      <c r="K1939" s="95" t="s">
        <v>63</v>
      </c>
      <c r="L1939" s="95" t="s">
        <v>725</v>
      </c>
    </row>
    <row r="1940" spans="3:12" s="426" customFormat="1" x14ac:dyDescent="0.25">
      <c r="C1940" s="493" t="s">
        <v>1898</v>
      </c>
      <c r="D1940" s="504"/>
      <c r="E1940" s="189"/>
      <c r="F1940" s="97">
        <v>3</v>
      </c>
      <c r="G1940" s="94">
        <f t="shared" si="171"/>
        <v>0</v>
      </c>
      <c r="H1940" s="495" t="s">
        <v>703</v>
      </c>
      <c r="I1940" s="95" t="s">
        <v>380</v>
      </c>
      <c r="J1940" s="95" t="str">
        <f>VLOOKUP(I1940,[2]Presupuesto!$B$11:$C$566,2,0)</f>
        <v>PAPEL DE ESCRITORIO</v>
      </c>
      <c r="K1940" s="95" t="s">
        <v>63</v>
      </c>
      <c r="L1940" s="95" t="s">
        <v>725</v>
      </c>
    </row>
    <row r="1941" spans="3:12" s="426" customFormat="1" ht="30" x14ac:dyDescent="0.25">
      <c r="C1941" s="493" t="s">
        <v>1899</v>
      </c>
      <c r="D1941" s="504"/>
      <c r="E1941" s="189"/>
      <c r="F1941" s="97">
        <v>1300</v>
      </c>
      <c r="G1941" s="94">
        <f t="shared" si="171"/>
        <v>0</v>
      </c>
      <c r="H1941" s="495" t="s">
        <v>703</v>
      </c>
      <c r="I1941" s="95" t="s">
        <v>268</v>
      </c>
      <c r="J1941" s="95" t="str">
        <f>VLOOKUP(I1941,[2]Presupuesto!$B$11:$C$566,2,0)</f>
        <v>OTROS ALQUILERES</v>
      </c>
      <c r="K1941" s="95" t="s">
        <v>63</v>
      </c>
      <c r="L1941" s="95" t="s">
        <v>725</v>
      </c>
    </row>
    <row r="1942" spans="3:12" s="426" customFormat="1" x14ac:dyDescent="0.25">
      <c r="C1942" s="96" t="s">
        <v>1974</v>
      </c>
      <c r="D1942" s="504"/>
      <c r="E1942" s="189"/>
      <c r="F1942" s="97">
        <v>1</v>
      </c>
      <c r="G1942" s="94">
        <f t="shared" si="171"/>
        <v>0</v>
      </c>
      <c r="H1942" s="495" t="s">
        <v>703</v>
      </c>
      <c r="I1942" s="95" t="s">
        <v>420</v>
      </c>
      <c r="J1942" s="95" t="str">
        <f>VLOOKUP(I1942,[2]Presupuesto!$B$11:$C$566,2,0)</f>
        <v>PRODUCTOS DE MATERIAL PLASTICO.</v>
      </c>
      <c r="K1942" s="95" t="s">
        <v>63</v>
      </c>
      <c r="L1942" s="95" t="s">
        <v>724</v>
      </c>
    </row>
    <row r="1943" spans="3:12" s="426" customFormat="1" x14ac:dyDescent="0.25">
      <c r="C1943" s="96" t="s">
        <v>1973</v>
      </c>
      <c r="D1943" s="504"/>
      <c r="E1943" s="147"/>
      <c r="F1943" s="115">
        <v>2.2000000000000002</v>
      </c>
      <c r="G1943" s="94">
        <f t="shared" si="171"/>
        <v>0</v>
      </c>
      <c r="H1943" s="495" t="s">
        <v>703</v>
      </c>
      <c r="I1943" s="300" t="s">
        <v>382</v>
      </c>
      <c r="J1943" s="95" t="str">
        <f>VLOOKUP(I1943,[2]Presupuesto!$B$11:$C$566,2,0)</f>
        <v>PRODUCTOS DE ARTES GRAFICAS</v>
      </c>
      <c r="K1943" s="95" t="s">
        <v>63</v>
      </c>
      <c r="L1943" s="95" t="s">
        <v>724</v>
      </c>
    </row>
    <row r="1944" spans="3:12" s="426" customFormat="1" x14ac:dyDescent="0.25">
      <c r="C1944" s="96" t="s">
        <v>1894</v>
      </c>
      <c r="D1944" s="504"/>
      <c r="E1944" s="147"/>
      <c r="F1944" s="115">
        <v>4.5</v>
      </c>
      <c r="G1944" s="94">
        <f t="shared" si="171"/>
        <v>0</v>
      </c>
      <c r="H1944" s="495" t="s">
        <v>703</v>
      </c>
      <c r="I1944" s="95" t="s">
        <v>307</v>
      </c>
      <c r="J1944" s="95" t="str">
        <f>VLOOKUP(I1944,[2]Presupuesto!$B$11:$C$566,2,0)</f>
        <v>SERVICIOS DE IMPRENTA PUBLIC.Y REPRODUCCION</v>
      </c>
      <c r="K1944" s="95" t="s">
        <v>63</v>
      </c>
      <c r="L1944" s="95" t="s">
        <v>724</v>
      </c>
    </row>
    <row r="1945" spans="3:12" s="426" customFormat="1" x14ac:dyDescent="0.25">
      <c r="C1945" s="96" t="s">
        <v>1895</v>
      </c>
      <c r="D1945" s="504"/>
      <c r="E1945" s="189"/>
      <c r="F1945" s="97">
        <v>4.5</v>
      </c>
      <c r="G1945" s="94">
        <f t="shared" si="171"/>
        <v>0</v>
      </c>
      <c r="H1945" s="495" t="s">
        <v>703</v>
      </c>
      <c r="I1945" s="95" t="s">
        <v>384</v>
      </c>
      <c r="J1945" s="95" t="str">
        <f>VLOOKUP(I1945,[2]Presupuesto!$B$11:$C$566,2,0)</f>
        <v>PRODUCTOS PAPEL Y CARTON</v>
      </c>
      <c r="K1945" s="95" t="s">
        <v>63</v>
      </c>
      <c r="L1945" s="95" t="s">
        <v>724</v>
      </c>
    </row>
    <row r="1946" spans="3:12" s="426" customFormat="1" x14ac:dyDescent="0.25">
      <c r="C1946" s="96" t="s">
        <v>1937</v>
      </c>
      <c r="D1946" s="504"/>
      <c r="E1946" s="189"/>
      <c r="F1946" s="97">
        <v>3</v>
      </c>
      <c r="G1946" s="94">
        <f t="shared" si="171"/>
        <v>0</v>
      </c>
      <c r="H1946" s="495" t="s">
        <v>703</v>
      </c>
      <c r="I1946" s="95" t="s">
        <v>451</v>
      </c>
      <c r="J1946" s="95" t="str">
        <f>VLOOKUP(I1946,[2]Presupuesto!$B$11:$C$566,2,0)</f>
        <v>UTILES DE ESCRITORIO, OFICINA Y ENSE¥ANZA</v>
      </c>
      <c r="K1946" s="95" t="s">
        <v>63</v>
      </c>
      <c r="L1946" s="95" t="s">
        <v>724</v>
      </c>
    </row>
    <row r="1947" spans="3:12" s="426" customFormat="1" x14ac:dyDescent="0.25">
      <c r="C1947" s="96" t="s">
        <v>1971</v>
      </c>
      <c r="D1947" s="504"/>
      <c r="E1947" s="189"/>
      <c r="F1947" s="97">
        <v>50</v>
      </c>
      <c r="G1947" s="94">
        <f t="shared" si="171"/>
        <v>0</v>
      </c>
      <c r="H1947" s="495" t="s">
        <v>703</v>
      </c>
      <c r="I1947" s="95" t="s">
        <v>307</v>
      </c>
      <c r="J1947" s="95" t="str">
        <f>VLOOKUP(I1947,[2]Presupuesto!$B$11:$C$566,2,0)</f>
        <v>SERVICIOS DE IMPRENTA PUBLIC.Y REPRODUCCION</v>
      </c>
      <c r="K1947" s="95" t="s">
        <v>63</v>
      </c>
      <c r="L1947" s="95" t="s">
        <v>724</v>
      </c>
    </row>
    <row r="1948" spans="3:12" s="426" customFormat="1" x14ac:dyDescent="0.25">
      <c r="C1948" s="106" t="s">
        <v>1899</v>
      </c>
      <c r="D1948" s="504"/>
      <c r="E1948" s="199"/>
      <c r="F1948" s="116">
        <v>1300</v>
      </c>
      <c r="G1948" s="94">
        <f t="shared" si="171"/>
        <v>0</v>
      </c>
      <c r="H1948" s="495" t="s">
        <v>703</v>
      </c>
      <c r="I1948" s="95" t="s">
        <v>268</v>
      </c>
      <c r="J1948" s="95" t="str">
        <f>VLOOKUP(I1948,[2]Presupuesto!$B$11:$C$566,2,0)</f>
        <v>OTROS ALQUILERES</v>
      </c>
      <c r="K1948" s="95" t="s">
        <v>63</v>
      </c>
      <c r="L1948" s="95" t="s">
        <v>724</v>
      </c>
    </row>
    <row r="1949" spans="3:12" s="426" customFormat="1" ht="15.75" thickBot="1" x14ac:dyDescent="0.3">
      <c r="C1949" s="203" t="s">
        <v>1275</v>
      </c>
      <c r="D1949" s="204">
        <v>0</v>
      </c>
      <c r="E1949" s="308">
        <v>0</v>
      </c>
      <c r="F1949" s="101">
        <f>HLOOKUP(C1949,$AH$2:$BU$3,2,0)</f>
        <v>1150</v>
      </c>
      <c r="G1949" s="102">
        <f>D1949*E1949*F1949</f>
        <v>0</v>
      </c>
      <c r="H1949" s="501"/>
      <c r="I1949" s="309" t="s">
        <v>335</v>
      </c>
      <c r="J1949" s="103" t="str">
        <f>VLOOKUP(I1949,Presupuesto!$B$11:$C$566,2,0)</f>
        <v>VIATICOS (26200-00)</v>
      </c>
      <c r="K1949" s="310" t="str">
        <f t="shared" ref="K1949" si="172">$K$389</f>
        <v>Gestión del Conocimiento</v>
      </c>
      <c r="L1949" s="310" t="s">
        <v>720</v>
      </c>
    </row>
    <row r="1950" spans="3:12" s="426" customFormat="1" x14ac:dyDescent="0.25">
      <c r="H1950" s="497"/>
    </row>
    <row r="1951" spans="3:12" s="426" customFormat="1" ht="15.75" thickBot="1" x14ac:dyDescent="0.3">
      <c r="H1951" s="497"/>
    </row>
    <row r="1952" spans="3:12" s="426" customFormat="1" ht="15.75" thickBot="1" x14ac:dyDescent="0.3">
      <c r="C1952" s="29" t="s">
        <v>1308</v>
      </c>
      <c r="D1952" s="30">
        <f>SUM(G1959:G1976)</f>
        <v>0</v>
      </c>
      <c r="E1952" s="91"/>
      <c r="F1952" s="91"/>
      <c r="G1952" s="91"/>
      <c r="H1952" s="499"/>
      <c r="I1952" s="75"/>
      <c r="J1952" s="75"/>
      <c r="K1952" s="109"/>
    </row>
    <row r="1953" spans="3:12" s="426" customFormat="1" x14ac:dyDescent="0.25">
      <c r="C1953" s="69"/>
      <c r="D1953" s="31"/>
      <c r="E1953" s="91"/>
      <c r="F1953" s="91"/>
      <c r="G1953" s="91"/>
      <c r="H1953" s="499"/>
      <c r="I1953" s="75"/>
      <c r="J1953" s="75"/>
      <c r="K1953" s="109"/>
    </row>
    <row r="1954" spans="3:12" s="426" customFormat="1" x14ac:dyDescent="0.25">
      <c r="C1954" s="69"/>
      <c r="D1954" s="31"/>
      <c r="E1954" s="91"/>
      <c r="F1954" s="91"/>
      <c r="G1954" s="91"/>
      <c r="H1954" s="499"/>
      <c r="I1954" s="75"/>
      <c r="J1954" s="75"/>
      <c r="K1954" s="109"/>
    </row>
    <row r="1955" spans="3:12" s="426" customFormat="1" ht="15.75" x14ac:dyDescent="0.25">
      <c r="C1955" s="190" t="s">
        <v>1309</v>
      </c>
      <c r="D1955" s="341"/>
      <c r="E1955" s="91"/>
      <c r="F1955" s="91"/>
      <c r="G1955" s="91"/>
      <c r="H1955" s="499"/>
      <c r="I1955" s="75"/>
      <c r="J1955" s="75"/>
      <c r="K1955" s="109"/>
    </row>
    <row r="1956" spans="3:12" s="426" customFormat="1" ht="18.75" x14ac:dyDescent="0.25">
      <c r="C1956" s="197" t="e">
        <f>IFERROR(VLOOKUP(D1955,'1. Desarrollo e Innov. Curricu.'!$F:$G,2,FALSE),IFERROR(VLOOKUP(D1955,'2. Investigación Científica'!$F:$G,2,FALSE),IFERROR(VLOOKUP(D1955,'3. Vinculación Univ. Sociedad'!$F:$G,2,FALSE),IFERROR(VLOOKUP(D1955,'4. Docencia y Profesorado Univ.'!$F:$G,2,FALSE),IFERROR(VLOOKUP(D1955,'5. Estudiantes y Graduados'!$F:$G,2,FALSE),IFERROR(VLOOKUP(D1955,'11. Gestion Administrativa'!$F:$G,2,FALSE),IFERROR(VLOOKUP(D1955,'13. Gestión Académica'!$F:$G,2,FALSE),IFERROR(VLOOKUP(D1955,'9. Asegura. de la Calid. y M'!$F:$G,2,FALSE),IFERROR(VLOOKUP(D1955,'6. Gestión del Conocimiento'!$F:$G,2,FALSE),IFERROR(VLOOKUP(D1955,'15. Gobernabilidad y Proceso...'!$F:$G,2,FALSE),IFERROR(VLOOKUP(D1955,'12. Gestión del Talento Humano'!$F:$G,2,FALSE),IFERROR(VLOOKUP(D1955,'14. Internacional... de la E.S.'!$F:$G,2,FALSE),IFERROR(VLOOKUP(D1955,'10. Posgrado'!$F:$G,2,FALSE),IFERROR(VLOOKUP(D1955,'17. Gestión TIC'!$F:$G,2,FALSE),IFERROR(VLOOKUP(D1955,'16. Desa. del Sistema Educ.Sup.'!$F:$G,2,FALSE),IFERROR(VLOOKUP(D1955,'8. Cultura de Inno. Insti...'!$F:$G,2,FALSE),VLOOKUP(D1955,'7. Lo Esencial de la Reforma U.'!$F:$G,2,0)))))))))))))))))</f>
        <v>#N/A</v>
      </c>
      <c r="D1956" s="31"/>
      <c r="E1956" s="91"/>
      <c r="F1956" s="91"/>
      <c r="G1956" s="91"/>
      <c r="H1956" s="499"/>
      <c r="I1956" s="75"/>
      <c r="J1956" s="75"/>
      <c r="K1956" s="109"/>
    </row>
    <row r="1957" spans="3:12" s="426" customFormat="1" ht="15.75" thickBot="1" x14ac:dyDescent="0.3">
      <c r="C1957" s="69"/>
      <c r="D1957" s="31"/>
      <c r="E1957" s="91"/>
      <c r="F1957" s="91"/>
      <c r="G1957" s="91"/>
      <c r="H1957" s="499"/>
      <c r="I1957" s="75"/>
      <c r="J1957" s="75"/>
      <c r="K1957" s="109"/>
    </row>
    <row r="1958" spans="3:12" s="426" customFormat="1" ht="30.75" thickBot="1" x14ac:dyDescent="0.3">
      <c r="C1958" s="122" t="s">
        <v>1310</v>
      </c>
      <c r="D1958" s="125" t="s">
        <v>1311</v>
      </c>
      <c r="E1958" s="124" t="s">
        <v>99</v>
      </c>
      <c r="F1958" s="124" t="s">
        <v>1312</v>
      </c>
      <c r="G1958" s="123" t="s">
        <v>1313</v>
      </c>
      <c r="H1958" s="129" t="s">
        <v>1314</v>
      </c>
      <c r="I1958" s="124" t="s">
        <v>1315</v>
      </c>
      <c r="J1958" s="124" t="s">
        <v>711</v>
      </c>
      <c r="K1958" s="124" t="s">
        <v>1316</v>
      </c>
      <c r="L1958" s="124" t="s">
        <v>1317</v>
      </c>
    </row>
    <row r="1959" spans="3:12" s="426" customFormat="1" ht="30" x14ac:dyDescent="0.25">
      <c r="C1959" s="492" t="s">
        <v>1890</v>
      </c>
      <c r="D1959" s="503"/>
      <c r="E1959" s="305"/>
      <c r="F1959" s="112">
        <v>25</v>
      </c>
      <c r="G1959" s="306">
        <f t="shared" ref="G1959:G1975" si="173">E1959*F1959</f>
        <v>0</v>
      </c>
      <c r="H1959" s="500" t="s">
        <v>703</v>
      </c>
      <c r="I1959" s="113" t="s">
        <v>361</v>
      </c>
      <c r="J1959" s="113" t="str">
        <f>VLOOKUP(I1959,[2]Presupuesto!$B$11:$C$566,2,0)</f>
        <v>ALIMENTOS B EBIDAS PARA PERSONAS</v>
      </c>
      <c r="K1959" s="307" t="s">
        <v>63</v>
      </c>
      <c r="L1959" s="113" t="s">
        <v>727</v>
      </c>
    </row>
    <row r="1960" spans="3:12" s="426" customFormat="1" x14ac:dyDescent="0.25">
      <c r="C1960" s="493" t="s">
        <v>1891</v>
      </c>
      <c r="D1960" s="504"/>
      <c r="E1960" s="189"/>
      <c r="F1960" s="97">
        <v>45</v>
      </c>
      <c r="G1960" s="94">
        <f t="shared" si="173"/>
        <v>0</v>
      </c>
      <c r="H1960" s="495" t="s">
        <v>703</v>
      </c>
      <c r="I1960" s="95" t="s">
        <v>454</v>
      </c>
      <c r="J1960" s="95" t="str">
        <f>VLOOKUP(I1960,[2]Presupuesto!$B$11:$C$566,2,0)</f>
        <v>UTENCILIOS DE COCINA Y COMEDOR</v>
      </c>
      <c r="K1960" s="95" t="s">
        <v>63</v>
      </c>
      <c r="L1960" s="95" t="s">
        <v>727</v>
      </c>
    </row>
    <row r="1961" spans="3:12" s="426" customFormat="1" x14ac:dyDescent="0.25">
      <c r="C1961" s="493" t="s">
        <v>1892</v>
      </c>
      <c r="D1961" s="504"/>
      <c r="E1961" s="189"/>
      <c r="F1961" s="97">
        <v>1</v>
      </c>
      <c r="G1961" s="94">
        <f t="shared" si="173"/>
        <v>0</v>
      </c>
      <c r="H1961" s="495" t="s">
        <v>703</v>
      </c>
      <c r="I1961" s="95" t="s">
        <v>420</v>
      </c>
      <c r="J1961" s="95" t="str">
        <f>VLOOKUP(I1961,[2]Presupuesto!$B$11:$C$566,2,0)</f>
        <v>PRODUCTOS DE MATERIAL PLASTICO.</v>
      </c>
      <c r="K1961" s="95" t="s">
        <v>63</v>
      </c>
      <c r="L1961" s="95" t="s">
        <v>727</v>
      </c>
    </row>
    <row r="1962" spans="3:12" s="426" customFormat="1" x14ac:dyDescent="0.25">
      <c r="C1962" s="493" t="s">
        <v>2006</v>
      </c>
      <c r="D1962" s="504"/>
      <c r="E1962" s="189"/>
      <c r="F1962" s="97">
        <f>(50*2.11)+(15*35)</f>
        <v>630.5</v>
      </c>
      <c r="G1962" s="94">
        <f t="shared" si="173"/>
        <v>0</v>
      </c>
      <c r="H1962" s="495" t="s">
        <v>703</v>
      </c>
      <c r="I1962" s="95" t="s">
        <v>382</v>
      </c>
      <c r="J1962" s="95" t="str">
        <f>VLOOKUP(I1962,[2]Presupuesto!$B$11:$C$566,2,0)</f>
        <v>PRODUCTOS DE ARTES GRAFICAS</v>
      </c>
      <c r="K1962" s="95" t="s">
        <v>63</v>
      </c>
      <c r="L1962" s="95" t="s">
        <v>727</v>
      </c>
    </row>
    <row r="1963" spans="3:12" s="426" customFormat="1" x14ac:dyDescent="0.25">
      <c r="C1963" s="493" t="s">
        <v>1894</v>
      </c>
      <c r="D1963" s="504"/>
      <c r="E1963" s="189"/>
      <c r="F1963" s="97">
        <v>4.5</v>
      </c>
      <c r="G1963" s="94">
        <f t="shared" si="173"/>
        <v>0</v>
      </c>
      <c r="H1963" s="495" t="s">
        <v>703</v>
      </c>
      <c r="I1963" s="95" t="s">
        <v>307</v>
      </c>
      <c r="J1963" s="95" t="str">
        <f>VLOOKUP(I1963,[2]Presupuesto!$B$11:$C$566,2,0)</f>
        <v>SERVICIOS DE IMPRENTA PUBLIC.Y REPRODUCCION</v>
      </c>
      <c r="K1963" s="95" t="s">
        <v>63</v>
      </c>
      <c r="L1963" s="95" t="s">
        <v>727</v>
      </c>
    </row>
    <row r="1964" spans="3:12" s="426" customFormat="1" x14ac:dyDescent="0.25">
      <c r="C1964" s="493" t="s">
        <v>1895</v>
      </c>
      <c r="D1964" s="504"/>
      <c r="E1964" s="189"/>
      <c r="F1964" s="97">
        <v>3</v>
      </c>
      <c r="G1964" s="94">
        <f t="shared" si="173"/>
        <v>0</v>
      </c>
      <c r="H1964" s="495" t="s">
        <v>703</v>
      </c>
      <c r="I1964" s="95" t="s">
        <v>384</v>
      </c>
      <c r="J1964" s="95" t="str">
        <f>VLOOKUP(I1964,[2]Presupuesto!$B$11:$C$566,2,0)</f>
        <v>PRODUCTOS PAPEL Y CARTON</v>
      </c>
      <c r="K1964" s="95" t="s">
        <v>63</v>
      </c>
      <c r="L1964" s="95" t="s">
        <v>727</v>
      </c>
    </row>
    <row r="1965" spans="3:12" s="426" customFormat="1" ht="30" x14ac:dyDescent="0.25">
      <c r="C1965" s="493" t="s">
        <v>1896</v>
      </c>
      <c r="D1965" s="504"/>
      <c r="E1965" s="189"/>
      <c r="F1965" s="97">
        <v>3</v>
      </c>
      <c r="G1965" s="94">
        <f t="shared" si="173"/>
        <v>0</v>
      </c>
      <c r="H1965" s="495" t="s">
        <v>703</v>
      </c>
      <c r="I1965" s="95" t="s">
        <v>451</v>
      </c>
      <c r="J1965" s="95" t="str">
        <f>VLOOKUP(I1965,[2]Presupuesto!$B$11:$C$566,2,0)</f>
        <v>UTILES DE ESCRITORIO, OFICINA Y ENSE¥ANZA</v>
      </c>
      <c r="K1965" s="95" t="s">
        <v>63</v>
      </c>
      <c r="L1965" s="95" t="s">
        <v>727</v>
      </c>
    </row>
    <row r="1966" spans="3:12" s="426" customFormat="1" x14ac:dyDescent="0.25">
      <c r="C1966" s="493" t="s">
        <v>1897</v>
      </c>
      <c r="D1966" s="504"/>
      <c r="E1966" s="189"/>
      <c r="F1966" s="97">
        <v>6.7</v>
      </c>
      <c r="G1966" s="94">
        <f t="shared" si="173"/>
        <v>0</v>
      </c>
      <c r="H1966" s="495" t="s">
        <v>703</v>
      </c>
      <c r="I1966" s="95" t="s">
        <v>458</v>
      </c>
      <c r="J1966" s="95" t="str">
        <f>VLOOKUP(I1966,[2]Presupuesto!$B$11:$C$566,2,0)</f>
        <v>OTROS RESPUESTOS Y ACCESORIOS MENORES</v>
      </c>
      <c r="K1966" s="95" t="s">
        <v>63</v>
      </c>
      <c r="L1966" s="95" t="s">
        <v>727</v>
      </c>
    </row>
    <row r="1967" spans="3:12" s="426" customFormat="1" x14ac:dyDescent="0.25">
      <c r="C1967" s="493" t="s">
        <v>1898</v>
      </c>
      <c r="D1967" s="504"/>
      <c r="E1967" s="189"/>
      <c r="F1967" s="97">
        <v>3</v>
      </c>
      <c r="G1967" s="94">
        <f t="shared" si="173"/>
        <v>0</v>
      </c>
      <c r="H1967" s="495" t="s">
        <v>703</v>
      </c>
      <c r="I1967" s="95" t="s">
        <v>380</v>
      </c>
      <c r="J1967" s="95" t="str">
        <f>VLOOKUP(I1967,[2]Presupuesto!$B$11:$C$566,2,0)</f>
        <v>PAPEL DE ESCRITORIO</v>
      </c>
      <c r="K1967" s="95" t="s">
        <v>63</v>
      </c>
      <c r="L1967" s="95" t="s">
        <v>727</v>
      </c>
    </row>
    <row r="1968" spans="3:12" s="426" customFormat="1" ht="30" x14ac:dyDescent="0.25">
      <c r="C1968" s="493" t="s">
        <v>1899</v>
      </c>
      <c r="D1968" s="504"/>
      <c r="E1968" s="189"/>
      <c r="F1968" s="97">
        <v>1300</v>
      </c>
      <c r="G1968" s="94">
        <f t="shared" si="173"/>
        <v>0</v>
      </c>
      <c r="H1968" s="495" t="s">
        <v>703</v>
      </c>
      <c r="I1968" s="95" t="s">
        <v>268</v>
      </c>
      <c r="J1968" s="95" t="str">
        <f>VLOOKUP(I1968,[2]Presupuesto!$B$11:$C$566,2,0)</f>
        <v>OTROS ALQUILERES</v>
      </c>
      <c r="K1968" s="95" t="s">
        <v>63</v>
      </c>
      <c r="L1968" s="95" t="s">
        <v>727</v>
      </c>
    </row>
    <row r="1969" spans="3:12" s="426" customFormat="1" x14ac:dyDescent="0.25">
      <c r="C1969" s="96" t="s">
        <v>1974</v>
      </c>
      <c r="D1969" s="504"/>
      <c r="E1969" s="189"/>
      <c r="F1969" s="97">
        <v>1</v>
      </c>
      <c r="G1969" s="94">
        <f t="shared" si="173"/>
        <v>0</v>
      </c>
      <c r="H1969" s="495" t="s">
        <v>703</v>
      </c>
      <c r="I1969" s="95" t="s">
        <v>420</v>
      </c>
      <c r="J1969" s="95" t="str">
        <f>VLOOKUP(I1969,[2]Presupuesto!$B$11:$C$566,2,0)</f>
        <v>PRODUCTOS DE MATERIAL PLASTICO.</v>
      </c>
      <c r="K1969" s="95" t="s">
        <v>63</v>
      </c>
      <c r="L1969" s="95" t="s">
        <v>724</v>
      </c>
    </row>
    <row r="1970" spans="3:12" s="426" customFormat="1" x14ac:dyDescent="0.25">
      <c r="C1970" s="96" t="s">
        <v>1973</v>
      </c>
      <c r="D1970" s="504"/>
      <c r="E1970" s="147"/>
      <c r="F1970" s="115">
        <v>2.2000000000000002</v>
      </c>
      <c r="G1970" s="94">
        <f t="shared" si="173"/>
        <v>0</v>
      </c>
      <c r="H1970" s="495" t="s">
        <v>703</v>
      </c>
      <c r="I1970" s="300" t="s">
        <v>382</v>
      </c>
      <c r="J1970" s="95" t="str">
        <f>VLOOKUP(I1970,[2]Presupuesto!$B$11:$C$566,2,0)</f>
        <v>PRODUCTOS DE ARTES GRAFICAS</v>
      </c>
      <c r="K1970" s="95" t="s">
        <v>63</v>
      </c>
      <c r="L1970" s="95" t="s">
        <v>724</v>
      </c>
    </row>
    <row r="1971" spans="3:12" s="426" customFormat="1" x14ac:dyDescent="0.25">
      <c r="C1971" s="96" t="s">
        <v>1894</v>
      </c>
      <c r="D1971" s="504"/>
      <c r="E1971" s="147"/>
      <c r="F1971" s="115">
        <v>4.5</v>
      </c>
      <c r="G1971" s="94">
        <f t="shared" si="173"/>
        <v>0</v>
      </c>
      <c r="H1971" s="495" t="s">
        <v>703</v>
      </c>
      <c r="I1971" s="95" t="s">
        <v>307</v>
      </c>
      <c r="J1971" s="95" t="str">
        <f>VLOOKUP(I1971,[2]Presupuesto!$B$11:$C$566,2,0)</f>
        <v>SERVICIOS DE IMPRENTA PUBLIC.Y REPRODUCCION</v>
      </c>
      <c r="K1971" s="95" t="s">
        <v>63</v>
      </c>
      <c r="L1971" s="95" t="s">
        <v>724</v>
      </c>
    </row>
    <row r="1972" spans="3:12" s="426" customFormat="1" x14ac:dyDescent="0.25">
      <c r="C1972" s="96" t="s">
        <v>1895</v>
      </c>
      <c r="D1972" s="504"/>
      <c r="E1972" s="189"/>
      <c r="F1972" s="97">
        <v>4.5</v>
      </c>
      <c r="G1972" s="94">
        <f t="shared" si="173"/>
        <v>0</v>
      </c>
      <c r="H1972" s="495" t="s">
        <v>703</v>
      </c>
      <c r="I1972" s="95" t="s">
        <v>384</v>
      </c>
      <c r="J1972" s="95" t="str">
        <f>VLOOKUP(I1972,[2]Presupuesto!$B$11:$C$566,2,0)</f>
        <v>PRODUCTOS PAPEL Y CARTON</v>
      </c>
      <c r="K1972" s="95" t="s">
        <v>63</v>
      </c>
      <c r="L1972" s="95" t="s">
        <v>724</v>
      </c>
    </row>
    <row r="1973" spans="3:12" s="426" customFormat="1" x14ac:dyDescent="0.25">
      <c r="C1973" s="96" t="s">
        <v>1937</v>
      </c>
      <c r="D1973" s="504"/>
      <c r="E1973" s="189"/>
      <c r="F1973" s="97">
        <v>3</v>
      </c>
      <c r="G1973" s="94">
        <f t="shared" si="173"/>
        <v>0</v>
      </c>
      <c r="H1973" s="495" t="s">
        <v>703</v>
      </c>
      <c r="I1973" s="95" t="s">
        <v>451</v>
      </c>
      <c r="J1973" s="95" t="str">
        <f>VLOOKUP(I1973,[2]Presupuesto!$B$11:$C$566,2,0)</f>
        <v>UTILES DE ESCRITORIO, OFICINA Y ENSE¥ANZA</v>
      </c>
      <c r="K1973" s="95" t="s">
        <v>63</v>
      </c>
      <c r="L1973" s="95" t="s">
        <v>724</v>
      </c>
    </row>
    <row r="1974" spans="3:12" s="426" customFormat="1" x14ac:dyDescent="0.25">
      <c r="C1974" s="96" t="s">
        <v>1971</v>
      </c>
      <c r="D1974" s="504"/>
      <c r="E1974" s="189"/>
      <c r="F1974" s="97">
        <v>50</v>
      </c>
      <c r="G1974" s="94">
        <f t="shared" si="173"/>
        <v>0</v>
      </c>
      <c r="H1974" s="495" t="s">
        <v>703</v>
      </c>
      <c r="I1974" s="95" t="s">
        <v>307</v>
      </c>
      <c r="J1974" s="95" t="str">
        <f>VLOOKUP(I1974,[2]Presupuesto!$B$11:$C$566,2,0)</f>
        <v>SERVICIOS DE IMPRENTA PUBLIC.Y REPRODUCCION</v>
      </c>
      <c r="K1974" s="95" t="s">
        <v>63</v>
      </c>
      <c r="L1974" s="95" t="s">
        <v>724</v>
      </c>
    </row>
    <row r="1975" spans="3:12" s="426" customFormat="1" x14ac:dyDescent="0.25">
      <c r="C1975" s="106" t="s">
        <v>1899</v>
      </c>
      <c r="D1975" s="504"/>
      <c r="E1975" s="199"/>
      <c r="F1975" s="116">
        <v>1300</v>
      </c>
      <c r="G1975" s="94">
        <f t="shared" si="173"/>
        <v>0</v>
      </c>
      <c r="H1975" s="495" t="s">
        <v>703</v>
      </c>
      <c r="I1975" s="95" t="s">
        <v>268</v>
      </c>
      <c r="J1975" s="95" t="str">
        <f>VLOOKUP(I1975,[2]Presupuesto!$B$11:$C$566,2,0)</f>
        <v>OTROS ALQUILERES</v>
      </c>
      <c r="K1975" s="95" t="s">
        <v>63</v>
      </c>
      <c r="L1975" s="95" t="s">
        <v>724</v>
      </c>
    </row>
    <row r="1976" spans="3:12" s="426" customFormat="1" ht="15.75" thickBot="1" x14ac:dyDescent="0.3">
      <c r="C1976" s="203" t="s">
        <v>1275</v>
      </c>
      <c r="D1976" s="204">
        <v>0</v>
      </c>
      <c r="E1976" s="308">
        <v>0</v>
      </c>
      <c r="F1976" s="101">
        <f>HLOOKUP(C1976,$AH$2:$BU$3,2,0)</f>
        <v>1150</v>
      </c>
      <c r="G1976" s="102">
        <f>D1976*E1976*F1976</f>
        <v>0</v>
      </c>
      <c r="H1976" s="501"/>
      <c r="I1976" s="309" t="s">
        <v>335</v>
      </c>
      <c r="J1976" s="103" t="str">
        <f>VLOOKUP(I1976,Presupuesto!$B$11:$C$566,2,0)</f>
        <v>VIATICOS (26200-00)</v>
      </c>
      <c r="K1976" s="310" t="str">
        <f t="shared" ref="K1976" si="174">$K$389</f>
        <v>Gestión del Conocimiento</v>
      </c>
      <c r="L1976" s="310" t="s">
        <v>720</v>
      </c>
    </row>
    <row r="1977" spans="3:12" s="426" customFormat="1" x14ac:dyDescent="0.25">
      <c r="H1977" s="497"/>
    </row>
    <row r="1978" spans="3:12" s="426" customFormat="1" ht="15.75" thickBot="1" x14ac:dyDescent="0.3">
      <c r="H1978" s="497"/>
    </row>
    <row r="1979" spans="3:12" s="426" customFormat="1" ht="15.75" thickBot="1" x14ac:dyDescent="0.3">
      <c r="C1979" s="29" t="s">
        <v>1308</v>
      </c>
      <c r="D1979" s="30">
        <f>SUM(G1986:G2003)</f>
        <v>0</v>
      </c>
      <c r="E1979" s="91"/>
      <c r="F1979" s="91"/>
      <c r="G1979" s="91"/>
      <c r="H1979" s="499"/>
      <c r="I1979" s="75"/>
      <c r="J1979" s="75"/>
      <c r="K1979" s="109"/>
    </row>
    <row r="1980" spans="3:12" s="426" customFormat="1" x14ac:dyDescent="0.25">
      <c r="C1980" s="69"/>
      <c r="D1980" s="31"/>
      <c r="E1980" s="91"/>
      <c r="F1980" s="91"/>
      <c r="G1980" s="91"/>
      <c r="H1980" s="499"/>
      <c r="I1980" s="75"/>
      <c r="J1980" s="75"/>
      <c r="K1980" s="109"/>
    </row>
    <row r="1981" spans="3:12" s="426" customFormat="1" x14ac:dyDescent="0.25">
      <c r="C1981" s="69"/>
      <c r="D1981" s="31"/>
      <c r="E1981" s="91"/>
      <c r="F1981" s="91"/>
      <c r="G1981" s="91"/>
      <c r="H1981" s="499"/>
      <c r="I1981" s="75"/>
      <c r="J1981" s="75"/>
      <c r="K1981" s="109"/>
    </row>
    <row r="1982" spans="3:12" s="426" customFormat="1" ht="15.75" x14ac:dyDescent="0.25">
      <c r="C1982" s="190" t="s">
        <v>1309</v>
      </c>
      <c r="D1982" s="341"/>
      <c r="E1982" s="91"/>
      <c r="F1982" s="91"/>
      <c r="G1982" s="91"/>
      <c r="H1982" s="499"/>
      <c r="I1982" s="75"/>
      <c r="J1982" s="75"/>
      <c r="K1982" s="109"/>
    </row>
    <row r="1983" spans="3:12" s="426" customFormat="1" ht="18.75" x14ac:dyDescent="0.25">
      <c r="C1983" s="197" t="e">
        <f>IFERROR(VLOOKUP(D1982,'1. Desarrollo e Innov. Curricu.'!$F:$G,2,FALSE),IFERROR(VLOOKUP(D1982,'2. Investigación Científica'!$F:$G,2,FALSE),IFERROR(VLOOKUP(D1982,'3. Vinculación Univ. Sociedad'!$F:$G,2,FALSE),IFERROR(VLOOKUP(D1982,'4. Docencia y Profesorado Univ.'!$F:$G,2,FALSE),IFERROR(VLOOKUP(D1982,'5. Estudiantes y Graduados'!$F:$G,2,FALSE),IFERROR(VLOOKUP(D1982,'11. Gestion Administrativa'!$F:$G,2,FALSE),IFERROR(VLOOKUP(D1982,'13. Gestión Académica'!$F:$G,2,FALSE),IFERROR(VLOOKUP(D1982,'9. Asegura. de la Calid. y M'!$F:$G,2,FALSE),IFERROR(VLOOKUP(D1982,'6. Gestión del Conocimiento'!$F:$G,2,FALSE),IFERROR(VLOOKUP(D1982,'15. Gobernabilidad y Proceso...'!$F:$G,2,FALSE),IFERROR(VLOOKUP(D1982,'12. Gestión del Talento Humano'!$F:$G,2,FALSE),IFERROR(VLOOKUP(D1982,'14. Internacional... de la E.S.'!$F:$G,2,FALSE),IFERROR(VLOOKUP(D1982,'10. Posgrado'!$F:$G,2,FALSE),IFERROR(VLOOKUP(D1982,'17. Gestión TIC'!$F:$G,2,FALSE),IFERROR(VLOOKUP(D1982,'16. Desa. del Sistema Educ.Sup.'!$F:$G,2,FALSE),IFERROR(VLOOKUP(D1982,'8. Cultura de Inno. Insti...'!$F:$G,2,FALSE),VLOOKUP(D1982,'7. Lo Esencial de la Reforma U.'!$F:$G,2,0)))))))))))))))))</f>
        <v>#N/A</v>
      </c>
      <c r="D1983" s="31"/>
      <c r="E1983" s="91"/>
      <c r="F1983" s="91"/>
      <c r="G1983" s="91"/>
      <c r="H1983" s="499"/>
      <c r="I1983" s="75"/>
      <c r="J1983" s="75"/>
      <c r="K1983" s="109"/>
    </row>
    <row r="1984" spans="3:12" s="426" customFormat="1" ht="15.75" thickBot="1" x14ac:dyDescent="0.3">
      <c r="C1984" s="69"/>
      <c r="D1984" s="31"/>
      <c r="E1984" s="91"/>
      <c r="F1984" s="91"/>
      <c r="G1984" s="91"/>
      <c r="H1984" s="499"/>
      <c r="I1984" s="75"/>
      <c r="J1984" s="75"/>
      <c r="K1984" s="109"/>
    </row>
    <row r="1985" spans="3:12" s="426" customFormat="1" ht="30.75" thickBot="1" x14ac:dyDescent="0.3">
      <c r="C1985" s="122" t="s">
        <v>1310</v>
      </c>
      <c r="D1985" s="125" t="s">
        <v>1311</v>
      </c>
      <c r="E1985" s="124" t="s">
        <v>99</v>
      </c>
      <c r="F1985" s="124" t="s">
        <v>1312</v>
      </c>
      <c r="G1985" s="123" t="s">
        <v>1313</v>
      </c>
      <c r="H1985" s="129" t="s">
        <v>1314</v>
      </c>
      <c r="I1985" s="124" t="s">
        <v>1315</v>
      </c>
      <c r="J1985" s="124" t="s">
        <v>711</v>
      </c>
      <c r="K1985" s="124" t="s">
        <v>1316</v>
      </c>
      <c r="L1985" s="124" t="s">
        <v>1317</v>
      </c>
    </row>
    <row r="1986" spans="3:12" s="426" customFormat="1" ht="30" x14ac:dyDescent="0.25">
      <c r="C1986" s="492" t="s">
        <v>1890</v>
      </c>
      <c r="D1986" s="503"/>
      <c r="E1986" s="305"/>
      <c r="F1986" s="112">
        <v>25</v>
      </c>
      <c r="G1986" s="306">
        <f t="shared" ref="G1986:G2002" si="175">E1986*F1986</f>
        <v>0</v>
      </c>
      <c r="H1986" s="500" t="s">
        <v>703</v>
      </c>
      <c r="I1986" s="113" t="s">
        <v>361</v>
      </c>
      <c r="J1986" s="113" t="str">
        <f>VLOOKUP(I1986,[2]Presupuesto!$B$11:$C$566,2,0)</f>
        <v>ALIMENTOS B EBIDAS PARA PERSONAS</v>
      </c>
      <c r="K1986" s="307" t="s">
        <v>63</v>
      </c>
      <c r="L1986" s="113" t="s">
        <v>725</v>
      </c>
    </row>
    <row r="1987" spans="3:12" s="426" customFormat="1" x14ac:dyDescent="0.25">
      <c r="C1987" s="493" t="s">
        <v>1891</v>
      </c>
      <c r="D1987" s="504"/>
      <c r="E1987" s="189"/>
      <c r="F1987" s="97">
        <v>45</v>
      </c>
      <c r="G1987" s="94">
        <f t="shared" si="175"/>
        <v>0</v>
      </c>
      <c r="H1987" s="495" t="s">
        <v>703</v>
      </c>
      <c r="I1987" s="95" t="s">
        <v>454</v>
      </c>
      <c r="J1987" s="95" t="str">
        <f>VLOOKUP(I1987,[2]Presupuesto!$B$11:$C$566,2,0)</f>
        <v>UTENCILIOS DE COCINA Y COMEDOR</v>
      </c>
      <c r="K1987" s="95" t="s">
        <v>63</v>
      </c>
      <c r="L1987" s="95" t="s">
        <v>725</v>
      </c>
    </row>
    <row r="1988" spans="3:12" s="426" customFormat="1" x14ac:dyDescent="0.25">
      <c r="C1988" s="493" t="s">
        <v>1892</v>
      </c>
      <c r="D1988" s="504"/>
      <c r="E1988" s="189"/>
      <c r="F1988" s="97">
        <v>1</v>
      </c>
      <c r="G1988" s="94">
        <f t="shared" si="175"/>
        <v>0</v>
      </c>
      <c r="H1988" s="495" t="s">
        <v>703</v>
      </c>
      <c r="I1988" s="95" t="s">
        <v>420</v>
      </c>
      <c r="J1988" s="95" t="str">
        <f>VLOOKUP(I1988,[2]Presupuesto!$B$11:$C$566,2,0)</f>
        <v>PRODUCTOS DE MATERIAL PLASTICO.</v>
      </c>
      <c r="K1988" s="95" t="s">
        <v>63</v>
      </c>
      <c r="L1988" s="95" t="s">
        <v>725</v>
      </c>
    </row>
    <row r="1989" spans="3:12" s="426" customFormat="1" x14ac:dyDescent="0.25">
      <c r="C1989" s="493" t="s">
        <v>2006</v>
      </c>
      <c r="D1989" s="504"/>
      <c r="E1989" s="189"/>
      <c r="F1989" s="97">
        <f>(50*2.11)+(15*35)</f>
        <v>630.5</v>
      </c>
      <c r="G1989" s="94">
        <f t="shared" si="175"/>
        <v>0</v>
      </c>
      <c r="H1989" s="495" t="s">
        <v>703</v>
      </c>
      <c r="I1989" s="95" t="s">
        <v>382</v>
      </c>
      <c r="J1989" s="95" t="str">
        <f>VLOOKUP(I1989,[2]Presupuesto!$B$11:$C$566,2,0)</f>
        <v>PRODUCTOS DE ARTES GRAFICAS</v>
      </c>
      <c r="K1989" s="95" t="s">
        <v>63</v>
      </c>
      <c r="L1989" s="95" t="s">
        <v>725</v>
      </c>
    </row>
    <row r="1990" spans="3:12" s="426" customFormat="1" x14ac:dyDescent="0.25">
      <c r="C1990" s="493" t="s">
        <v>1894</v>
      </c>
      <c r="D1990" s="504"/>
      <c r="E1990" s="189"/>
      <c r="F1990" s="97">
        <v>4.5</v>
      </c>
      <c r="G1990" s="94">
        <f t="shared" si="175"/>
        <v>0</v>
      </c>
      <c r="H1990" s="495" t="s">
        <v>703</v>
      </c>
      <c r="I1990" s="95" t="s">
        <v>307</v>
      </c>
      <c r="J1990" s="95" t="str">
        <f>VLOOKUP(I1990,[2]Presupuesto!$B$11:$C$566,2,0)</f>
        <v>SERVICIOS DE IMPRENTA PUBLIC.Y REPRODUCCION</v>
      </c>
      <c r="K1990" s="95" t="s">
        <v>63</v>
      </c>
      <c r="L1990" s="95" t="s">
        <v>725</v>
      </c>
    </row>
    <row r="1991" spans="3:12" s="426" customFormat="1" x14ac:dyDescent="0.25">
      <c r="C1991" s="493" t="s">
        <v>1895</v>
      </c>
      <c r="D1991" s="504"/>
      <c r="E1991" s="189"/>
      <c r="F1991" s="97">
        <v>3</v>
      </c>
      <c r="G1991" s="94">
        <f t="shared" si="175"/>
        <v>0</v>
      </c>
      <c r="H1991" s="495" t="s">
        <v>703</v>
      </c>
      <c r="I1991" s="95" t="s">
        <v>384</v>
      </c>
      <c r="J1991" s="95" t="str">
        <f>VLOOKUP(I1991,[2]Presupuesto!$B$11:$C$566,2,0)</f>
        <v>PRODUCTOS PAPEL Y CARTON</v>
      </c>
      <c r="K1991" s="95" t="s">
        <v>63</v>
      </c>
      <c r="L1991" s="95" t="s">
        <v>725</v>
      </c>
    </row>
    <row r="1992" spans="3:12" s="426" customFormat="1" ht="30" x14ac:dyDescent="0.25">
      <c r="C1992" s="493" t="s">
        <v>1896</v>
      </c>
      <c r="D1992" s="504"/>
      <c r="E1992" s="189"/>
      <c r="F1992" s="97">
        <v>3</v>
      </c>
      <c r="G1992" s="94">
        <f t="shared" si="175"/>
        <v>0</v>
      </c>
      <c r="H1992" s="495" t="s">
        <v>703</v>
      </c>
      <c r="I1992" s="95" t="s">
        <v>450</v>
      </c>
      <c r="J1992" s="95" t="str">
        <f>VLOOKUP(I1992,[2]Presupuesto!$B$11:$C$566,2,0)</f>
        <v>UTILES DE ESCRITORIO, OFICINA Y ENZE¥ANZA</v>
      </c>
      <c r="K1992" s="95" t="s">
        <v>63</v>
      </c>
      <c r="L1992" s="95" t="s">
        <v>725</v>
      </c>
    </row>
    <row r="1993" spans="3:12" s="426" customFormat="1" x14ac:dyDescent="0.25">
      <c r="C1993" s="493" t="s">
        <v>1897</v>
      </c>
      <c r="D1993" s="504"/>
      <c r="E1993" s="189"/>
      <c r="F1993" s="97">
        <v>6.7</v>
      </c>
      <c r="G1993" s="94">
        <f t="shared" si="175"/>
        <v>0</v>
      </c>
      <c r="H1993" s="495" t="s">
        <v>703</v>
      </c>
      <c r="I1993" s="95" t="s">
        <v>458</v>
      </c>
      <c r="J1993" s="95" t="str">
        <f>VLOOKUP(I1993,[2]Presupuesto!$B$11:$C$566,2,0)</f>
        <v>OTROS RESPUESTOS Y ACCESORIOS MENORES</v>
      </c>
      <c r="K1993" s="95" t="s">
        <v>63</v>
      </c>
      <c r="L1993" s="95" t="s">
        <v>725</v>
      </c>
    </row>
    <row r="1994" spans="3:12" s="426" customFormat="1" x14ac:dyDescent="0.25">
      <c r="C1994" s="493" t="s">
        <v>1898</v>
      </c>
      <c r="D1994" s="504"/>
      <c r="E1994" s="189"/>
      <c r="F1994" s="97">
        <v>3</v>
      </c>
      <c r="G1994" s="94">
        <f t="shared" si="175"/>
        <v>0</v>
      </c>
      <c r="H1994" s="495" t="s">
        <v>703</v>
      </c>
      <c r="I1994" s="95" t="s">
        <v>380</v>
      </c>
      <c r="J1994" s="95" t="str">
        <f>VLOOKUP(I1994,[2]Presupuesto!$B$11:$C$566,2,0)</f>
        <v>PAPEL DE ESCRITORIO</v>
      </c>
      <c r="K1994" s="95" t="s">
        <v>63</v>
      </c>
      <c r="L1994" s="95" t="s">
        <v>725</v>
      </c>
    </row>
    <row r="1995" spans="3:12" s="426" customFormat="1" ht="30" x14ac:dyDescent="0.25">
      <c r="C1995" s="493" t="s">
        <v>1899</v>
      </c>
      <c r="D1995" s="504"/>
      <c r="E1995" s="189"/>
      <c r="F1995" s="97">
        <v>1300</v>
      </c>
      <c r="G1995" s="94">
        <f t="shared" si="175"/>
        <v>0</v>
      </c>
      <c r="H1995" s="495" t="s">
        <v>703</v>
      </c>
      <c r="I1995" s="95" t="s">
        <v>268</v>
      </c>
      <c r="J1995" s="95" t="str">
        <f>VLOOKUP(I1995,[2]Presupuesto!$B$11:$C$566,2,0)</f>
        <v>OTROS ALQUILERES</v>
      </c>
      <c r="K1995" s="95" t="s">
        <v>63</v>
      </c>
      <c r="L1995" s="95" t="s">
        <v>725</v>
      </c>
    </row>
    <row r="1996" spans="3:12" s="426" customFormat="1" x14ac:dyDescent="0.25">
      <c r="C1996" s="96" t="s">
        <v>1974</v>
      </c>
      <c r="D1996" s="504"/>
      <c r="E1996" s="189"/>
      <c r="F1996" s="97">
        <v>1</v>
      </c>
      <c r="G1996" s="94">
        <f t="shared" si="175"/>
        <v>0</v>
      </c>
      <c r="H1996" s="495" t="s">
        <v>703</v>
      </c>
      <c r="I1996" s="95" t="s">
        <v>420</v>
      </c>
      <c r="J1996" s="95" t="str">
        <f>VLOOKUP(I1996,[2]Presupuesto!$B$11:$C$566,2,0)</f>
        <v>PRODUCTOS DE MATERIAL PLASTICO.</v>
      </c>
      <c r="K1996" s="95" t="s">
        <v>63</v>
      </c>
      <c r="L1996" s="95" t="s">
        <v>724</v>
      </c>
    </row>
    <row r="1997" spans="3:12" s="426" customFormat="1" x14ac:dyDescent="0.25">
      <c r="C1997" s="96" t="s">
        <v>1973</v>
      </c>
      <c r="D1997" s="504"/>
      <c r="E1997" s="147"/>
      <c r="F1997" s="115">
        <v>2.2000000000000002</v>
      </c>
      <c r="G1997" s="94">
        <f t="shared" si="175"/>
        <v>0</v>
      </c>
      <c r="H1997" s="495" t="s">
        <v>703</v>
      </c>
      <c r="I1997" s="300" t="s">
        <v>382</v>
      </c>
      <c r="J1997" s="95" t="str">
        <f>VLOOKUP(I1997,[2]Presupuesto!$B$11:$C$566,2,0)</f>
        <v>PRODUCTOS DE ARTES GRAFICAS</v>
      </c>
      <c r="K1997" s="95" t="s">
        <v>63</v>
      </c>
      <c r="L1997" s="95" t="s">
        <v>724</v>
      </c>
    </row>
    <row r="1998" spans="3:12" s="426" customFormat="1" x14ac:dyDescent="0.25">
      <c r="C1998" s="96" t="s">
        <v>1894</v>
      </c>
      <c r="D1998" s="504"/>
      <c r="E1998" s="147"/>
      <c r="F1998" s="115">
        <v>4.5</v>
      </c>
      <c r="G1998" s="94">
        <f t="shared" si="175"/>
        <v>0</v>
      </c>
      <c r="H1998" s="495" t="s">
        <v>703</v>
      </c>
      <c r="I1998" s="95" t="s">
        <v>307</v>
      </c>
      <c r="J1998" s="95" t="str">
        <f>VLOOKUP(I1998,[2]Presupuesto!$B$11:$C$566,2,0)</f>
        <v>SERVICIOS DE IMPRENTA PUBLIC.Y REPRODUCCION</v>
      </c>
      <c r="K1998" s="95" t="s">
        <v>63</v>
      </c>
      <c r="L1998" s="95" t="s">
        <v>724</v>
      </c>
    </row>
    <row r="1999" spans="3:12" s="426" customFormat="1" x14ac:dyDescent="0.25">
      <c r="C1999" s="96" t="s">
        <v>1895</v>
      </c>
      <c r="D1999" s="504"/>
      <c r="E1999" s="189"/>
      <c r="F1999" s="97">
        <v>4.5</v>
      </c>
      <c r="G1999" s="94">
        <f t="shared" si="175"/>
        <v>0</v>
      </c>
      <c r="H1999" s="495" t="s">
        <v>703</v>
      </c>
      <c r="I1999" s="95" t="s">
        <v>384</v>
      </c>
      <c r="J1999" s="95" t="str">
        <f>VLOOKUP(I1999,[2]Presupuesto!$B$11:$C$566,2,0)</f>
        <v>PRODUCTOS PAPEL Y CARTON</v>
      </c>
      <c r="K1999" s="95" t="s">
        <v>63</v>
      </c>
      <c r="L1999" s="95" t="s">
        <v>724</v>
      </c>
    </row>
    <row r="2000" spans="3:12" s="426" customFormat="1" x14ac:dyDescent="0.25">
      <c r="C2000" s="96" t="s">
        <v>1937</v>
      </c>
      <c r="D2000" s="504"/>
      <c r="E2000" s="189"/>
      <c r="F2000" s="97">
        <v>3</v>
      </c>
      <c r="G2000" s="94">
        <f t="shared" si="175"/>
        <v>0</v>
      </c>
      <c r="H2000" s="495" t="s">
        <v>703</v>
      </c>
      <c r="I2000" s="95" t="s">
        <v>451</v>
      </c>
      <c r="J2000" s="95" t="str">
        <f>VLOOKUP(I2000,[2]Presupuesto!$B$11:$C$566,2,0)</f>
        <v>UTILES DE ESCRITORIO, OFICINA Y ENSE¥ANZA</v>
      </c>
      <c r="K2000" s="95" t="s">
        <v>63</v>
      </c>
      <c r="L2000" s="95" t="s">
        <v>724</v>
      </c>
    </row>
    <row r="2001" spans="3:12" s="426" customFormat="1" x14ac:dyDescent="0.25">
      <c r="C2001" s="96" t="s">
        <v>1971</v>
      </c>
      <c r="D2001" s="504"/>
      <c r="E2001" s="189"/>
      <c r="F2001" s="97">
        <v>50</v>
      </c>
      <c r="G2001" s="94">
        <f t="shared" si="175"/>
        <v>0</v>
      </c>
      <c r="H2001" s="495" t="s">
        <v>703</v>
      </c>
      <c r="I2001" s="95" t="s">
        <v>307</v>
      </c>
      <c r="J2001" s="95" t="str">
        <f>VLOOKUP(I2001,[2]Presupuesto!$B$11:$C$566,2,0)</f>
        <v>SERVICIOS DE IMPRENTA PUBLIC.Y REPRODUCCION</v>
      </c>
      <c r="K2001" s="95" t="s">
        <v>63</v>
      </c>
      <c r="L2001" s="95" t="s">
        <v>724</v>
      </c>
    </row>
    <row r="2002" spans="3:12" s="426" customFormat="1" x14ac:dyDescent="0.25">
      <c r="C2002" s="106" t="s">
        <v>1899</v>
      </c>
      <c r="D2002" s="504"/>
      <c r="E2002" s="199"/>
      <c r="F2002" s="116">
        <v>1300</v>
      </c>
      <c r="G2002" s="94">
        <f t="shared" si="175"/>
        <v>0</v>
      </c>
      <c r="H2002" s="495" t="s">
        <v>703</v>
      </c>
      <c r="I2002" s="95" t="s">
        <v>268</v>
      </c>
      <c r="J2002" s="95" t="str">
        <f>VLOOKUP(I2002,[2]Presupuesto!$B$11:$C$566,2,0)</f>
        <v>OTROS ALQUILERES</v>
      </c>
      <c r="K2002" s="95" t="s">
        <v>63</v>
      </c>
      <c r="L2002" s="95" t="s">
        <v>724</v>
      </c>
    </row>
    <row r="2003" spans="3:12" s="426" customFormat="1" ht="15.75" thickBot="1" x14ac:dyDescent="0.3">
      <c r="C2003" s="203" t="s">
        <v>1275</v>
      </c>
      <c r="D2003" s="204">
        <v>0</v>
      </c>
      <c r="E2003" s="308">
        <v>0</v>
      </c>
      <c r="F2003" s="101">
        <f>HLOOKUP(C2003,$AH$2:$BU$3,2,0)</f>
        <v>1150</v>
      </c>
      <c r="G2003" s="102">
        <f>D2003*E2003*F2003</f>
        <v>0</v>
      </c>
      <c r="H2003" s="501"/>
      <c r="I2003" s="309" t="s">
        <v>335</v>
      </c>
      <c r="J2003" s="103" t="str">
        <f>VLOOKUP(I2003,Presupuesto!$B$11:$C$566,2,0)</f>
        <v>VIATICOS (26200-00)</v>
      </c>
      <c r="K2003" s="310" t="str">
        <f t="shared" ref="K2003" si="176">$K$389</f>
        <v>Gestión del Conocimiento</v>
      </c>
      <c r="L2003" s="310" t="s">
        <v>720</v>
      </c>
    </row>
    <row r="2004" spans="3:12" s="426" customFormat="1" x14ac:dyDescent="0.25">
      <c r="H2004" s="497"/>
    </row>
  </sheetData>
  <protectedRanges>
    <protectedRange password="DE9D" sqref="D19:F29 K19:L29 K39 K142:K152 K199:K212 K231 K250 K273:K284 K308:K313 K332 K351 K370 K389 D59:F69 H59:I59 D77:F87 H77:I77 K77:L87 D113:F133 H113:I133 K113:L133 K59:L69 K170:K180 D95:F105 H95:I95 K95:L105 K408 K427 K445 K472 K499 K525 K551 K577 K615 K641 K667 K693 K719 K745 K771 K797 K823 K849 K875 K901 K927 K953 K979 K1005 K1031 K1057 K1084 K1111 K1139 K1166 K1195 K1222:K1233 K1298 K1337 K1379:K1397 K1424:K1439 K1466:K1482 K1509 K1552 K1593:K1609 K1635 K1663 K1690 K1717 K1744 K1771 K1798 K1824 K1851 K1878 K1905 K1932 K1959 K1986 K1259:K1270 H19:I29 H64:I69 I60:I63 H82:I87 I78:I81 H101:I105 I96:I100" name="bloqueo"/>
  </protectedRanges>
  <mergeCells count="18">
    <mergeCell ref="D408:D416"/>
    <mergeCell ref="D427:D435"/>
    <mergeCell ref="D231:D239"/>
    <mergeCell ref="D370:D378"/>
    <mergeCell ref="D389:D397"/>
    <mergeCell ref="D250:D258"/>
    <mergeCell ref="D308:D321"/>
    <mergeCell ref="D332:D340"/>
    <mergeCell ref="D351:D359"/>
    <mergeCell ref="C108:C109"/>
    <mergeCell ref="C14:C15"/>
    <mergeCell ref="C54:C55"/>
    <mergeCell ref="D60:D68"/>
    <mergeCell ref="C72:C73"/>
    <mergeCell ref="D78:D86"/>
    <mergeCell ref="D20:D28"/>
    <mergeCell ref="C90:C91"/>
    <mergeCell ref="D96:D104"/>
  </mergeCells>
  <dataValidations count="6">
    <dataValidation type="list" allowBlank="1" showInputMessage="1" showErrorMessage="1" sqref="C29 C51 C161 C221 C240 C263 C293 C322 C341 C360 C379 C398 C69 C87 C133 C189 C105 C417 C436 C462 C489 C516 C542 C568 C606 C632 C658 C684 C710 C736 C762 C788 C814 C840 C866 C892 C918 C944 C970 C996 C1022 C1048 C1074 C1101 C1128 C1156 C1183 C1212 C1250 C1327 C1369 C1414 C1456 C1499 C1542 C1583 C1626 C1653 C1680 C1707 C1734 C1761 C1788 C1815 C1841 C1868 C1895 C1922 C1949 C1976 C2003 C1287">
      <formula1>$AH$2:$BU$2</formula1>
    </dataValidation>
    <dataValidation type="list" allowBlank="1" showInputMessage="1" showErrorMessage="1" errorTitle="¡Ingreso Inválido!" error="Seleccione una opción de la lista" promptTitle="Mes Requerido" prompt="Seleccione el mes en el que requiere el recurso." sqref="L20:L29 L114:L133 L142:L161 L199:L221 L231:L240 L250:L263 L273:L293 L96:L105 L332:L341 L351:L360 L370:L379 L389:L398 L39:L51 L78:L87 L60:L69 L170:L189 L308:L322 L408:L417 L427:L436 L445:L462 L472:L489 L499:L516 L525:L542 L551:L568 L1057:L1074 L615:L632 L641:L658 L667:L684 L693:L710 L719:L736 L745:L762 L771:L788 L797:L814 L823:L840 L849:L866 L875:L892 L901:L918 L927:L944 L953:L970 L979:L996 L1005:L1022 L1031:L1048 L577:L606 L1084:L1101 L1337:L1369 L1111:L1128 L1139:L1156 L1195:L1212 L1222:L1250 L1298:L1327 L1166:L1183 L1424:L1456 L1379:L1414 L1509:L1542 L1466:L1499 L1593:L1626 L1552:L1583 L1690:L1707 L1663:L1680 L1744:L1761 L1717:L1734 L1798:L1815 L1771:L1788 L1824:L1841 L1878:L1895 L1851:L1868 L1932:L1949 L1905:L1922 L1986:L2003 L1959:L1976 L1259:L1287 L1635:L1653">
      <formula1>$U$2:$AF$2</formula1>
    </dataValidation>
    <dataValidation type="list" allowBlank="1" showInputMessage="1" showErrorMessage="1" errorTitle="¡Ingreso no valido!" error="Favor ingrese un elemento de la lista." promptTitle="Tipo de Presupuesto" prompt="Seleccione una opción de la lista." sqref="H1593:H1626 H20:H29 H96:H105 H170:H189 H199:H221 H1635:H1653 H273:H293 H231:H240 H308:H322 H250:H263 H351:H360 H332:H341 H39:H51 H60:H69 H114:H133 H142:H161 H78:H87 H389:H398 H408:H417 H427:H436 H445:H462 H472:H489 H370:H379 H525:H542 H551:H568 H499:H516 H615:H632 H641:H658 H667:H684 H693:H710 H719:H736 H745:H762 H771:H788 H797:H814 H823:H840 H849:H866 H875:H892 H901:H918 H927:H944 H953:H970 H979:H996 H1005:H1022 H1031:H1048 H1057:H1074 H1084:H1101 H1111:H1128 H1139:H1156 H1166:H1183 H1195:H1212 H1379:H1414 H1298:H1327 H1337:H1369 H1259:H1287 H1424:H1456 H1466:H1499 H1509:H1542 H1552:H1583 H1663:H1680 H1690:H1707 H1717:H1734 H1744:H1761 H1771:H1788 H1798:H1815 H1824:H1841 H1851:H1868 H1878:H1895 H1905:H1922 H1932:H1949 H1959:H1976 H1986:H2003 H1222:H1250 H577:H606">
      <formula1>$S$2:$T$2</formula1>
    </dataValidation>
    <dataValidation type="list" allowBlank="1" showInputMessage="1" showErrorMessage="1" errorTitle="¡Ingreso Inválido!" error="Verifique el valor ingresado._x000a_" sqref="I20:I29 I39:I51 I142:I161 I199:I221 I231:I240 I250:I263 I273:I293 I308:I322 I332:I341 I351:I360 I370:I379 I389:I398 I60:I69 I78:I87 I114:I133 I170:I189 I96:I105 I408:I417 I427:I436 I445:I462 I472:I489 I499:I516 I525:I542 I551:I568 I577:I606 I615:I632 I641:I658 I667:I684 I693:I710 I719:I736 I745:I762 I771:I788 I797:I814 I823:I840 I849:I866 I875:I892 I901:I918 I927:I944 I953:I970 I979:I996 I1005:I1022 I1031:I1048 I1057:I1074 I1084:I1101 I1111:I1128 I1139:I1156 I1166:I1183 I1195:I1212 I1222:I1250 I1298:I1327 I1337:I1369 I1379:I1414 I1424:I1456 I1466:I1499 I1509:I1542 I1552:I1583 I1593:I1626 I1663:I1680 I1690:I1707 I1717:I1734 I1744:I1761 I1771:I1788 I1798:I1815 I1824:I1841 I1851:I1868 I1878:I1895 I1905:I1922 I1932:I1949 I1959:I1976 I1986:I2003 I1259:I1287 I1635:I1653">
      <formula1>$A$1:$UI$1</formula1>
    </dataValidation>
    <dataValidation type="list" allowBlank="1" showInputMessage="1" showErrorMessage="1" sqref="K21:K29 K40:K51 K153:K161 K213:K221 K232:K240 K251:K263 K285:K293 K314:K322 K333:K341 K352:K360 K371:K379 K390:K398 K61:K69 K79:K87 K125:K133 K181:K189 K97:K105 K409:K417 K428:K436 K1271:K1287 K446:K462 K1553:K1583 K500:K516 K526:K542 K1058:K1074 K616:K632 K552:K568 K473:K489 K694:K710 K720:K736 K746:K762 K772:K788 K798:K814 K824:K840 K850:K866 K876:K892 K902:K918 K928:K944 K954:K970 K980:K996 K1006:K1022 K1032:K1048 K578:K606 K1085:K1101 K1112:K1128 K1140:K1156 K1167:K1183 K1196:K1212 K1234:K1250 K642:K658 K1299:K1327 K1398:K1414 K1440:K1456 K1483:K1499 K1510:K1542 K1338:K1369 K1610:K1626 K1664:K1680 K1691:K1707 K1718:K1734 K1745:K1761 K1772:K1788 K1799:K1815 K1825:K1841 K1852:K1868 K1879:K1895 K1906:K1922 K1933:K1949 K1960:K1976 K1987:K2003 K668:K684 K1636:K1653">
      <formula1>$A$2:$P$2</formula1>
    </dataValidation>
    <dataValidation type="list" allowBlank="1" showInputMessage="1" showErrorMessage="1" errorTitle="¡Ingreso Inválido!" error="Seleccione una opción de la lista." promptTitle="Dimensión Estratégica" prompt="Seleccione una opción de la lista." sqref="K20 K39 K142:K152 K199:K212 K231 K250 K273:K284 K308:K313 K332 K351 K370 K389 K60 K78 K114:K124 K170:K180 K96 K408 K427 K445 K472 K499 K525 K551 K577 K615 K641 K667 K693 K719 K745 K771 K797 K823 K849 K875 K901 K927 K953 K979 K1005 K1031 K1057 K1084 K1111 K1139 K1166 K1195 K1222:K1233 K1298 K1337 K1379:K1397 K1424:K1439 K1466:K1482 K1509 K1552 K1593:K1609 K1635 K1663 K1690 K1717 K1744 K1771 K1798 K1824 K1851 K1878 K1905 K1932 K1959 K1986 K1259:K127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69"/>
  <sheetViews>
    <sheetView showGridLines="0" topLeftCell="A4" zoomScale="84" zoomScaleNormal="84" workbookViewId="0">
      <selection activeCell="H614" sqref="H614"/>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8" t="s">
        <v>57</v>
      </c>
      <c r="E2" s="427" t="s">
        <v>60</v>
      </c>
      <c r="F2" s="427" t="s">
        <v>63</v>
      </c>
      <c r="G2" s="427" t="s">
        <v>66</v>
      </c>
      <c r="H2" s="428"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6" t="s">
        <v>84</v>
      </c>
      <c r="CA2" s="426" t="s">
        <v>85</v>
      </c>
      <c r="CB2" s="426" t="s">
        <v>86</v>
      </c>
      <c r="CC2" s="426" t="s">
        <v>87</v>
      </c>
      <c r="CD2" s="426" t="s">
        <v>88</v>
      </c>
      <c r="CE2" s="426" t="s">
        <v>89</v>
      </c>
      <c r="CF2" s="426" t="s">
        <v>90</v>
      </c>
      <c r="CG2" s="426" t="s">
        <v>91</v>
      </c>
      <c r="CH2" s="426" t="s">
        <v>92</v>
      </c>
      <c r="CI2" s="426" t="s">
        <v>93</v>
      </c>
      <c r="CJ2" s="426" t="s">
        <v>94</v>
      </c>
      <c r="CK2" s="426" t="s">
        <v>95</v>
      </c>
      <c r="CL2" s="426" t="s">
        <v>96</v>
      </c>
      <c r="CM2" s="426" t="s">
        <v>97</v>
      </c>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15"/>
      <c r="E3" s="426"/>
      <c r="F3" s="426"/>
      <c r="G3" s="426"/>
      <c r="H3" s="415"/>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5759.1495000000004</v>
      </c>
      <c r="BC3" s="201">
        <f>+'Cuadro Resumen'!D213</f>
        <v>5307.4515000000001</v>
      </c>
      <c r="BD3" s="201">
        <f>+'Cuadro Resumen'!E213</f>
        <v>6775.47</v>
      </c>
      <c r="BE3" s="201">
        <f>+'Cuadro Resumen'!F213</f>
        <v>6323.7719999999999</v>
      </c>
      <c r="BF3" s="201">
        <f>+'Cuadro Resumen'!C214</f>
        <v>5081.6025</v>
      </c>
      <c r="BG3" s="201">
        <f>+'Cuadro Resumen'!D214</f>
        <v>4629.9045000000006</v>
      </c>
      <c r="BH3" s="201">
        <f>+'Cuadro Resumen'!E214</f>
        <v>6097.9230000000007</v>
      </c>
      <c r="BI3" s="201">
        <f>+'Cuadro Resumen'!F214</f>
        <v>5646.2250000000004</v>
      </c>
      <c r="BJ3" s="202">
        <f>+'Cuadro Resumen'!C215</f>
        <v>4404.0555000000004</v>
      </c>
      <c r="BK3" s="202">
        <f>+'Cuadro Resumen'!D215</f>
        <v>4065.2820000000002</v>
      </c>
      <c r="BL3" s="202">
        <f>+'Cuadro Resumen'!E215</f>
        <v>5420.3760000000002</v>
      </c>
      <c r="BM3" s="202">
        <f>+'Cuadro Resumen'!F215</f>
        <v>4968.6779999999999</v>
      </c>
      <c r="BN3" s="202">
        <f>+'Cuadro Resumen'!C216</f>
        <v>3726.5085000000004</v>
      </c>
      <c r="BO3" s="202">
        <f>+'Cuadro Resumen'!D216</f>
        <v>3387.7350000000001</v>
      </c>
      <c r="BP3" s="202">
        <f>+'Cuadro Resumen'!E216</f>
        <v>4742.8290000000006</v>
      </c>
      <c r="BQ3" s="202">
        <f>+'Cuadro Resumen'!F216</f>
        <v>4404.0555000000004</v>
      </c>
      <c r="BR3" s="202">
        <f>+'Cuadro Resumen'!C217</f>
        <v>3274.8105</v>
      </c>
      <c r="BS3" s="202">
        <f>+'Cuadro Resumen'!D217</f>
        <v>3048.9615000000003</v>
      </c>
      <c r="BT3" s="202">
        <f>+'Cuadro Resumen'!E217</f>
        <v>4178.2065000000002</v>
      </c>
      <c r="BU3" s="202">
        <f>+'Cuadro Resumen'!F217</f>
        <v>3839.433</v>
      </c>
      <c r="BV3" s="426"/>
      <c r="BW3" s="426"/>
      <c r="BX3" s="426"/>
      <c r="BY3" s="426"/>
      <c r="BZ3" s="282">
        <v>43674.39</v>
      </c>
      <c r="CA3" s="282">
        <v>39703.99</v>
      </c>
      <c r="CB3" s="282">
        <v>35733.589999999997</v>
      </c>
      <c r="CC3" s="282">
        <v>31763.19</v>
      </c>
      <c r="CD3" s="282">
        <v>29777.99</v>
      </c>
      <c r="CE3" s="282">
        <v>27792.79</v>
      </c>
      <c r="CF3" s="282">
        <v>18859.39</v>
      </c>
      <c r="CG3" s="282">
        <v>17866.8</v>
      </c>
      <c r="CH3" s="282">
        <v>13896.4</v>
      </c>
      <c r="CI3" s="282">
        <v>15004.09</v>
      </c>
      <c r="CJ3" s="282">
        <v>13238.9</v>
      </c>
      <c r="CK3" s="282">
        <v>12356.31</v>
      </c>
      <c r="CL3" s="282">
        <v>463.22</v>
      </c>
      <c r="CM3" s="282">
        <v>2007.3</v>
      </c>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5" spans="1:555" ht="52.5" x14ac:dyDescent="0.25">
      <c r="A5" s="426"/>
      <c r="B5" s="426"/>
      <c r="C5" s="184" t="s">
        <v>1322</v>
      </c>
      <c r="D5" s="423">
        <f>SUMIF(C:C,$C$10,D:D)</f>
        <v>2071681.8616666666</v>
      </c>
      <c r="E5" s="426"/>
      <c r="F5" s="426"/>
      <c r="G5" s="426"/>
      <c r="H5" s="415"/>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282"/>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426"/>
      <c r="D6" s="415"/>
      <c r="E6" s="426"/>
      <c r="F6" s="426"/>
      <c r="G6" s="426"/>
      <c r="H6" s="415"/>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282"/>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426"/>
      <c r="D7" s="415"/>
      <c r="E7" s="426"/>
      <c r="F7" s="426"/>
      <c r="G7" s="426"/>
      <c r="H7" s="415"/>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282"/>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69" t="s">
        <v>1323</v>
      </c>
      <c r="D8" s="78"/>
      <c r="E8" s="69"/>
      <c r="F8" s="69"/>
      <c r="G8" s="69"/>
      <c r="H8" s="78"/>
      <c r="I8" s="69"/>
      <c r="J8" s="69"/>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282"/>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71"/>
      <c r="D9" s="78"/>
      <c r="E9" s="171"/>
      <c r="F9" s="171"/>
      <c r="G9" s="171"/>
      <c r="H9" s="78"/>
      <c r="I9" s="171"/>
      <c r="J9" s="171"/>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282"/>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68" t="s">
        <v>1308</v>
      </c>
      <c r="D10" s="30">
        <f>SUM(G17:G67)</f>
        <v>0</v>
      </c>
      <c r="E10" s="91"/>
      <c r="F10" s="91"/>
      <c r="G10" s="91"/>
      <c r="H10" s="75"/>
      <c r="I10" s="75"/>
      <c r="J10" s="75"/>
      <c r="K10" s="149"/>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282"/>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171"/>
      <c r="C11" s="426"/>
      <c r="D11" s="31"/>
      <c r="E11" s="91"/>
      <c r="F11" s="91"/>
      <c r="G11" s="91"/>
      <c r="H11" s="75"/>
      <c r="I11" s="75"/>
      <c r="J11" s="75"/>
      <c r="K11" s="14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282"/>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171"/>
      <c r="C12" s="426"/>
      <c r="D12" s="31"/>
      <c r="E12" s="91"/>
      <c r="F12" s="91"/>
      <c r="G12" s="91"/>
      <c r="H12" s="75"/>
      <c r="I12" s="75"/>
      <c r="J12" s="75"/>
      <c r="K12" s="14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282"/>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426"/>
      <c r="C13" s="190" t="s">
        <v>1309</v>
      </c>
      <c r="D13" s="341" t="s">
        <v>1711</v>
      </c>
      <c r="E13" s="91"/>
      <c r="F13" s="91"/>
      <c r="G13" s="91"/>
      <c r="H13" s="75"/>
      <c r="I13" s="75"/>
      <c r="J13" s="75"/>
      <c r="K13" s="14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282"/>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426"/>
      <c r="C14" s="19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Uso, actualizaciòn y mantenimiento de la plataforma virtual</v>
      </c>
      <c r="D14" s="31"/>
      <c r="E14" s="91"/>
      <c r="F14" s="91"/>
      <c r="G14" s="91"/>
      <c r="H14" s="75"/>
      <c r="I14" s="75"/>
      <c r="J14" s="75"/>
      <c r="K14" s="14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282"/>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x14ac:dyDescent="0.3">
      <c r="A15" s="426"/>
      <c r="B15" s="426"/>
      <c r="C15" s="171"/>
      <c r="D15" s="31"/>
      <c r="E15" s="91"/>
      <c r="F15" s="91"/>
      <c r="G15" s="91"/>
      <c r="H15" s="75"/>
      <c r="I15" s="75"/>
      <c r="J15" s="75"/>
      <c r="K15" s="149"/>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282"/>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426"/>
      <c r="C16" s="130" t="s">
        <v>1310</v>
      </c>
      <c r="D16" s="134" t="s">
        <v>99</v>
      </c>
      <c r="E16" s="165" t="s">
        <v>1324</v>
      </c>
      <c r="F16" s="134" t="s">
        <v>1312</v>
      </c>
      <c r="G16" s="131" t="s">
        <v>1313</v>
      </c>
      <c r="H16" s="129" t="s">
        <v>1314</v>
      </c>
      <c r="I16" s="132" t="s">
        <v>1315</v>
      </c>
      <c r="J16" s="132" t="s">
        <v>711</v>
      </c>
      <c r="K16" s="132" t="s">
        <v>1316</v>
      </c>
      <c r="L16" s="132" t="s">
        <v>1317</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282"/>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79" ht="15.75" thickBot="1" x14ac:dyDescent="0.3">
      <c r="C17" s="133" t="s">
        <v>84</v>
      </c>
      <c r="D17" s="188"/>
      <c r="E17" s="148">
        <v>12</v>
      </c>
      <c r="F17" s="283">
        <f>HLOOKUP($C17,$BZ$2:$CM$3,2,0)</f>
        <v>43674.39</v>
      </c>
      <c r="G17" s="110">
        <f>D17*E17*F17</f>
        <v>0</v>
      </c>
      <c r="H17" s="161"/>
      <c r="I17" s="111" t="s">
        <v>151</v>
      </c>
      <c r="J17" s="111" t="str">
        <f>VLOOKUP(I17,Presupuesto!$B$11:$C$565,2,0)</f>
        <v>SUELDOS Y SALARIOS PERMANENTES</v>
      </c>
      <c r="K17" s="205" t="s">
        <v>49</v>
      </c>
      <c r="L17" s="95" t="s">
        <v>719</v>
      </c>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6"/>
      <c r="BR17" s="426"/>
      <c r="BS17" s="426"/>
      <c r="BT17" s="426"/>
      <c r="BU17" s="426"/>
      <c r="BV17" s="426"/>
      <c r="BW17" s="426"/>
      <c r="BX17" s="426"/>
      <c r="BY17" s="426"/>
      <c r="BZ17" s="426"/>
      <c r="CA17" s="282"/>
    </row>
    <row r="18" spans="3:79" x14ac:dyDescent="0.25">
      <c r="C18" s="166" t="s">
        <v>1325</v>
      </c>
      <c r="D18" s="158"/>
      <c r="E18" s="150">
        <v>0</v>
      </c>
      <c r="F18" s="97">
        <f>IF(E17=0,"",(G17/E17)/12*E17)</f>
        <v>0</v>
      </c>
      <c r="G18" s="94">
        <f>F18</f>
        <v>0</v>
      </c>
      <c r="H18" s="159"/>
      <c r="I18" s="113" t="s">
        <v>164</v>
      </c>
      <c r="J18" s="113" t="str">
        <f>VLOOKUP(I18,Presupuesto!$B$11:$C$565,2,0)</f>
        <v>AGUINALDO Y DECIMO CUARTO MES</v>
      </c>
      <c r="K18" s="95" t="str">
        <f t="shared" ref="K18:K49" si="0">$K$17</f>
        <v>Desarrollo e Innovación Curricular</v>
      </c>
      <c r="L18" s="95" t="s">
        <v>720</v>
      </c>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6"/>
      <c r="BA18" s="426"/>
      <c r="BB18" s="426"/>
      <c r="BC18" s="426"/>
      <c r="BD18" s="426"/>
      <c r="BE18" s="426"/>
      <c r="BF18" s="426"/>
      <c r="BG18" s="426"/>
      <c r="BH18" s="426"/>
      <c r="BI18" s="426"/>
      <c r="BJ18" s="426"/>
      <c r="BK18" s="426"/>
      <c r="BL18" s="426"/>
      <c r="BM18" s="426"/>
      <c r="BN18" s="426"/>
      <c r="BO18" s="426"/>
      <c r="BP18" s="426"/>
      <c r="BQ18" s="426"/>
      <c r="BR18" s="426"/>
      <c r="BS18" s="426"/>
      <c r="BT18" s="426"/>
      <c r="BU18" s="426"/>
      <c r="BV18" s="426"/>
      <c r="BW18" s="426"/>
      <c r="BX18" s="426"/>
      <c r="BY18" s="426"/>
      <c r="BZ18" s="426"/>
      <c r="CA18" s="282"/>
    </row>
    <row r="19" spans="3:79" ht="15.75" thickBot="1" x14ac:dyDescent="0.3">
      <c r="C19" s="167" t="s">
        <v>1326</v>
      </c>
      <c r="D19" s="158"/>
      <c r="E19" s="150">
        <v>0</v>
      </c>
      <c r="F19" s="114">
        <f>IF(E17&lt;6,"",((E17-6)/12)*(G17/E17))</f>
        <v>0</v>
      </c>
      <c r="G19" s="94">
        <f>F19</f>
        <v>0</v>
      </c>
      <c r="H19" s="159"/>
      <c r="I19" s="98" t="s">
        <v>165</v>
      </c>
      <c r="J19" s="98" t="str">
        <f>VLOOKUP(I19,Presupuesto!$B$11:$C$565,2,0)</f>
        <v>DECIMOCUARTO MES</v>
      </c>
      <c r="K19" s="95" t="str">
        <f t="shared" si="0"/>
        <v>Desarrollo e Innovación Curricular</v>
      </c>
      <c r="L19" s="95" t="s">
        <v>721</v>
      </c>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426"/>
      <c r="BT19" s="426"/>
      <c r="BU19" s="426"/>
      <c r="BV19" s="426"/>
      <c r="BW19" s="426"/>
      <c r="BX19" s="426"/>
      <c r="BY19" s="426"/>
      <c r="BZ19" s="426"/>
      <c r="CA19" s="282"/>
    </row>
    <row r="20" spans="3:79" ht="15.75" thickBot="1" x14ac:dyDescent="0.3">
      <c r="C20" s="133" t="s">
        <v>85</v>
      </c>
      <c r="D20" s="188"/>
      <c r="E20" s="148">
        <v>12</v>
      </c>
      <c r="F20" s="283">
        <f>HLOOKUP($C20,$BZ$2:$CM$3,2,0)</f>
        <v>39703.99</v>
      </c>
      <c r="G20" s="110">
        <f>D20*E20*F20</f>
        <v>0</v>
      </c>
      <c r="H20" s="161"/>
      <c r="I20" s="111" t="s">
        <v>151</v>
      </c>
      <c r="J20" s="111" t="str">
        <f>VLOOKUP(I20,Presupuesto!$B$11:$C$565,2,0)</f>
        <v>SUELDOS Y SALARIOS PERMANENTES</v>
      </c>
      <c r="K20" s="95" t="str">
        <f t="shared" si="0"/>
        <v>Desarrollo e Innovación Curricular</v>
      </c>
      <c r="L20" s="95" t="s">
        <v>721</v>
      </c>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6"/>
      <c r="BA20" s="426"/>
      <c r="BB20" s="426"/>
      <c r="BC20" s="426"/>
      <c r="BD20" s="426"/>
      <c r="BE20" s="426"/>
      <c r="BF20" s="426"/>
      <c r="BG20" s="426"/>
      <c r="BH20" s="426"/>
      <c r="BI20" s="426"/>
      <c r="BJ20" s="426"/>
      <c r="BK20" s="426"/>
      <c r="BL20" s="426"/>
      <c r="BM20" s="426"/>
      <c r="BN20" s="426"/>
      <c r="BO20" s="426"/>
      <c r="BP20" s="426"/>
      <c r="BQ20" s="426"/>
      <c r="BR20" s="426"/>
      <c r="BS20" s="426"/>
      <c r="BT20" s="426"/>
      <c r="BU20" s="426"/>
      <c r="BV20" s="426"/>
      <c r="BW20" s="426"/>
      <c r="BX20" s="426"/>
      <c r="BY20" s="426"/>
      <c r="BZ20" s="426"/>
      <c r="CA20" s="426"/>
    </row>
    <row r="21" spans="3:79" x14ac:dyDescent="0.25">
      <c r="C21" s="166" t="s">
        <v>1325</v>
      </c>
      <c r="D21" s="158"/>
      <c r="E21" s="150">
        <v>0</v>
      </c>
      <c r="F21" s="97">
        <f>IF(E20=0,"",(G20/E20)/12*E20)</f>
        <v>0</v>
      </c>
      <c r="G21" s="94">
        <f>F21</f>
        <v>0</v>
      </c>
      <c r="H21" s="159"/>
      <c r="I21" s="113" t="s">
        <v>164</v>
      </c>
      <c r="J21" s="113" t="str">
        <f>VLOOKUP(I21,Presupuesto!$B$11:$C$565,2,0)</f>
        <v>AGUINALDO Y DECIMO CUARTO MES</v>
      </c>
      <c r="K21" s="95" t="str">
        <f t="shared" si="0"/>
        <v>Desarrollo e Innovación Curricular</v>
      </c>
      <c r="L21" s="95" t="s">
        <v>721</v>
      </c>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c r="BX21" s="426"/>
      <c r="BY21" s="426"/>
      <c r="BZ21" s="426"/>
      <c r="CA21" s="426"/>
    </row>
    <row r="22" spans="3:79" ht="15.75" thickBot="1" x14ac:dyDescent="0.3">
      <c r="C22" s="167" t="s">
        <v>1326</v>
      </c>
      <c r="D22" s="158"/>
      <c r="E22" s="150">
        <v>0</v>
      </c>
      <c r="F22" s="114">
        <f>IF(E20&lt;6,"",((E20-6)/12)*(G20/E20))</f>
        <v>0</v>
      </c>
      <c r="G22" s="94">
        <f>F22</f>
        <v>0</v>
      </c>
      <c r="H22" s="159"/>
      <c r="I22" s="98" t="s">
        <v>165</v>
      </c>
      <c r="J22" s="98" t="str">
        <f>VLOOKUP(I22,Presupuesto!$B$11:$C$565,2,0)</f>
        <v>DECIMOCUARTO MES</v>
      </c>
      <c r="K22" s="95" t="str">
        <f t="shared" si="0"/>
        <v>Desarrollo e Innovación Curricular</v>
      </c>
      <c r="L22" s="95" t="s">
        <v>721</v>
      </c>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26"/>
      <c r="BI22" s="426"/>
      <c r="BJ22" s="426"/>
      <c r="BK22" s="426"/>
      <c r="BL22" s="426"/>
      <c r="BM22" s="426"/>
      <c r="BN22" s="426"/>
      <c r="BO22" s="426"/>
      <c r="BP22" s="426"/>
      <c r="BQ22" s="426"/>
      <c r="BR22" s="426"/>
      <c r="BS22" s="426"/>
      <c r="BT22" s="426"/>
      <c r="BU22" s="426"/>
      <c r="BV22" s="426"/>
      <c r="BW22" s="426"/>
      <c r="BX22" s="426"/>
      <c r="BY22" s="426"/>
      <c r="BZ22" s="426"/>
      <c r="CA22" s="426"/>
    </row>
    <row r="23" spans="3:79" ht="15.75" thickBot="1" x14ac:dyDescent="0.3">
      <c r="C23" s="133" t="s">
        <v>86</v>
      </c>
      <c r="D23" s="188"/>
      <c r="E23" s="148">
        <v>12</v>
      </c>
      <c r="F23" s="283">
        <f>HLOOKUP($C23,$BZ$2:$CM$3,2,0)</f>
        <v>35733.589999999997</v>
      </c>
      <c r="G23" s="110">
        <f>D23*E23*F23</f>
        <v>0</v>
      </c>
      <c r="H23" s="161"/>
      <c r="I23" s="111" t="s">
        <v>151</v>
      </c>
      <c r="J23" s="111" t="str">
        <f>VLOOKUP(I23,Presupuesto!$B$11:$C$565,2,0)</f>
        <v>SUELDOS Y SALARIOS PERMANENTES</v>
      </c>
      <c r="K23" s="95" t="str">
        <f t="shared" si="0"/>
        <v>Desarrollo e Innovación Curricular</v>
      </c>
      <c r="L23" s="95" t="s">
        <v>721</v>
      </c>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6"/>
      <c r="BA23" s="426"/>
      <c r="BB23" s="426"/>
      <c r="BC23" s="426"/>
      <c r="BD23" s="426"/>
      <c r="BE23" s="426"/>
      <c r="BF23" s="426"/>
      <c r="BG23" s="426"/>
      <c r="BH23" s="426"/>
      <c r="BI23" s="426"/>
      <c r="BJ23" s="426"/>
      <c r="BK23" s="426"/>
      <c r="BL23" s="426"/>
      <c r="BM23" s="426"/>
      <c r="BN23" s="426"/>
      <c r="BO23" s="426"/>
      <c r="BP23" s="426"/>
      <c r="BQ23" s="426"/>
      <c r="BR23" s="426"/>
      <c r="BS23" s="426"/>
      <c r="BT23" s="426"/>
      <c r="BU23" s="426"/>
      <c r="BV23" s="426"/>
      <c r="BW23" s="426"/>
      <c r="BX23" s="426"/>
      <c r="BY23" s="426"/>
      <c r="BZ23" s="426"/>
      <c r="CA23" s="426"/>
    </row>
    <row r="24" spans="3:79" x14ac:dyDescent="0.25">
      <c r="C24" s="166" t="s">
        <v>1325</v>
      </c>
      <c r="D24" s="158"/>
      <c r="E24" s="150">
        <v>0</v>
      </c>
      <c r="F24" s="97">
        <f>IF(E23=0,"",(G23/E23)/12*E23)</f>
        <v>0</v>
      </c>
      <c r="G24" s="94">
        <f>F24</f>
        <v>0</v>
      </c>
      <c r="H24" s="159"/>
      <c r="I24" s="113" t="s">
        <v>164</v>
      </c>
      <c r="J24" s="113" t="str">
        <f>VLOOKUP(I24,Presupuesto!$B$11:$C$565,2,0)</f>
        <v>AGUINALDO Y DECIMO CUARTO MES</v>
      </c>
      <c r="K24" s="95" t="str">
        <f t="shared" si="0"/>
        <v>Desarrollo e Innovación Curricular</v>
      </c>
      <c r="L24" s="95" t="s">
        <v>721</v>
      </c>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6"/>
      <c r="BA24" s="426"/>
      <c r="BB24" s="426"/>
      <c r="BC24" s="426"/>
      <c r="BD24" s="426"/>
      <c r="BE24" s="426"/>
      <c r="BF24" s="426"/>
      <c r="BG24" s="426"/>
      <c r="BH24" s="426"/>
      <c r="BI24" s="426"/>
      <c r="BJ24" s="426"/>
      <c r="BK24" s="426"/>
      <c r="BL24" s="426"/>
      <c r="BM24" s="426"/>
      <c r="BN24" s="426"/>
      <c r="BO24" s="426"/>
      <c r="BP24" s="426"/>
      <c r="BQ24" s="426"/>
      <c r="BR24" s="426"/>
      <c r="BS24" s="426"/>
      <c r="BT24" s="426"/>
      <c r="BU24" s="426"/>
      <c r="BV24" s="426"/>
      <c r="BW24" s="426"/>
      <c r="BX24" s="426"/>
      <c r="BY24" s="426"/>
      <c r="BZ24" s="426"/>
      <c r="CA24" s="426"/>
    </row>
    <row r="25" spans="3:79" ht="15.75" thickBot="1" x14ac:dyDescent="0.3">
      <c r="C25" s="167" t="s">
        <v>1326</v>
      </c>
      <c r="D25" s="158"/>
      <c r="E25" s="150">
        <v>0</v>
      </c>
      <c r="F25" s="114">
        <f>IF(E23&lt;6,"",((E23-6)/12)*(G23/E23))</f>
        <v>0</v>
      </c>
      <c r="G25" s="94">
        <f>F25</f>
        <v>0</v>
      </c>
      <c r="H25" s="159"/>
      <c r="I25" s="98" t="s">
        <v>165</v>
      </c>
      <c r="J25" s="98" t="str">
        <f>VLOOKUP(I25,Presupuesto!$B$11:$C$565,2,0)</f>
        <v>DECIMOCUARTO MES</v>
      </c>
      <c r="K25" s="95" t="str">
        <f t="shared" si="0"/>
        <v>Desarrollo e Innovación Curricular</v>
      </c>
      <c r="L25" s="95" t="s">
        <v>721</v>
      </c>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6"/>
      <c r="BA25" s="426"/>
      <c r="BB25" s="426"/>
      <c r="BC25" s="426"/>
      <c r="BD25" s="426"/>
      <c r="BE25" s="426"/>
      <c r="BF25" s="426"/>
      <c r="BG25" s="426"/>
      <c r="BH25" s="426"/>
      <c r="BI25" s="426"/>
      <c r="BJ25" s="426"/>
      <c r="BK25" s="426"/>
      <c r="BL25" s="426"/>
      <c r="BM25" s="426"/>
      <c r="BN25" s="426"/>
      <c r="BO25" s="426"/>
      <c r="BP25" s="426"/>
      <c r="BQ25" s="426"/>
      <c r="BR25" s="426"/>
      <c r="BS25" s="426"/>
      <c r="BT25" s="426"/>
      <c r="BU25" s="426"/>
      <c r="BV25" s="426"/>
      <c r="BW25" s="426"/>
      <c r="BX25" s="426"/>
      <c r="BY25" s="426"/>
      <c r="BZ25" s="426"/>
      <c r="CA25" s="426"/>
    </row>
    <row r="26" spans="3:79" ht="15.75" thickBot="1" x14ac:dyDescent="0.3">
      <c r="C26" s="133" t="s">
        <v>87</v>
      </c>
      <c r="D26" s="188"/>
      <c r="E26" s="148">
        <v>12</v>
      </c>
      <c r="F26" s="283">
        <f>HLOOKUP($C26,$BZ$2:$CM$3,2,0)</f>
        <v>31763.19</v>
      </c>
      <c r="G26" s="110">
        <f>D26*E26*F26</f>
        <v>0</v>
      </c>
      <c r="H26" s="161"/>
      <c r="I26" s="111" t="s">
        <v>151</v>
      </c>
      <c r="J26" s="111" t="str">
        <f>VLOOKUP(I26,Presupuesto!$B$11:$C$565,2,0)</f>
        <v>SUELDOS Y SALARIOS PERMANENTES</v>
      </c>
      <c r="K26" s="95" t="str">
        <f t="shared" si="0"/>
        <v>Desarrollo e Innovación Curricular</v>
      </c>
      <c r="L26" s="95" t="s">
        <v>721</v>
      </c>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6"/>
      <c r="AZ26" s="426"/>
      <c r="BA26" s="426"/>
      <c r="BB26" s="426"/>
      <c r="BC26" s="426"/>
      <c r="BD26" s="426"/>
      <c r="BE26" s="426"/>
      <c r="BF26" s="426"/>
      <c r="BG26" s="426"/>
      <c r="BH26" s="426"/>
      <c r="BI26" s="426"/>
      <c r="BJ26" s="426"/>
      <c r="BK26" s="426"/>
      <c r="BL26" s="426"/>
      <c r="BM26" s="426"/>
      <c r="BN26" s="426"/>
      <c r="BO26" s="426"/>
      <c r="BP26" s="426"/>
      <c r="BQ26" s="426"/>
      <c r="BR26" s="426"/>
      <c r="BS26" s="426"/>
      <c r="BT26" s="426"/>
      <c r="BU26" s="426"/>
      <c r="BV26" s="426"/>
      <c r="BW26" s="426"/>
      <c r="BX26" s="426"/>
      <c r="BY26" s="426"/>
      <c r="BZ26" s="426"/>
      <c r="CA26" s="426"/>
    </row>
    <row r="27" spans="3:79" x14ac:dyDescent="0.25">
      <c r="C27" s="166" t="s">
        <v>1325</v>
      </c>
      <c r="D27" s="158"/>
      <c r="E27" s="150">
        <v>0</v>
      </c>
      <c r="F27" s="97">
        <f>IF(E26=0,"",(G26/E26)/12*E26)</f>
        <v>0</v>
      </c>
      <c r="G27" s="94">
        <f>F27</f>
        <v>0</v>
      </c>
      <c r="H27" s="159"/>
      <c r="I27" s="113" t="s">
        <v>164</v>
      </c>
      <c r="J27" s="113" t="str">
        <f>VLOOKUP(I27,Presupuesto!$B$11:$C$565,2,0)</f>
        <v>AGUINALDO Y DECIMO CUARTO MES</v>
      </c>
      <c r="K27" s="95" t="str">
        <f t="shared" si="0"/>
        <v>Desarrollo e Innovación Curricular</v>
      </c>
      <c r="L27" s="95" t="s">
        <v>721</v>
      </c>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c r="AV27" s="426"/>
      <c r="AW27" s="426"/>
      <c r="AX27" s="426"/>
      <c r="AY27" s="426"/>
      <c r="AZ27" s="426"/>
      <c r="BA27" s="426"/>
      <c r="BB27" s="426"/>
      <c r="BC27" s="426"/>
      <c r="BD27" s="426"/>
      <c r="BE27" s="426"/>
      <c r="BF27" s="426"/>
      <c r="BG27" s="426"/>
      <c r="BH27" s="426"/>
      <c r="BI27" s="426"/>
      <c r="BJ27" s="426"/>
      <c r="BK27" s="426"/>
      <c r="BL27" s="426"/>
      <c r="BM27" s="426"/>
      <c r="BN27" s="426"/>
      <c r="BO27" s="426"/>
      <c r="BP27" s="426"/>
      <c r="BQ27" s="426"/>
      <c r="BR27" s="426"/>
      <c r="BS27" s="426"/>
      <c r="BT27" s="426"/>
      <c r="BU27" s="426"/>
      <c r="BV27" s="426"/>
      <c r="BW27" s="426"/>
      <c r="BX27" s="426"/>
      <c r="BY27" s="426"/>
      <c r="BZ27" s="426"/>
      <c r="CA27" s="426"/>
    </row>
    <row r="28" spans="3:79" ht="15.75" thickBot="1" x14ac:dyDescent="0.3">
      <c r="C28" s="167" t="s">
        <v>1326</v>
      </c>
      <c r="D28" s="158"/>
      <c r="E28" s="150">
        <v>0</v>
      </c>
      <c r="F28" s="114">
        <f>IF(E26&lt;6,"",((E26-6)/12)*(G26/E26))</f>
        <v>0</v>
      </c>
      <c r="G28" s="94">
        <f>F28</f>
        <v>0</v>
      </c>
      <c r="H28" s="159"/>
      <c r="I28" s="98" t="s">
        <v>165</v>
      </c>
      <c r="J28" s="98" t="str">
        <f>VLOOKUP(I28,Presupuesto!$B$11:$C$565,2,0)</f>
        <v>DECIMOCUARTO MES</v>
      </c>
      <c r="K28" s="95" t="str">
        <f t="shared" si="0"/>
        <v>Desarrollo e Innovación Curricular</v>
      </c>
      <c r="L28" s="95" t="s">
        <v>721</v>
      </c>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6"/>
      <c r="BA28" s="426"/>
      <c r="BB28" s="426"/>
      <c r="BC28" s="426"/>
      <c r="BD28" s="426"/>
      <c r="BE28" s="426"/>
      <c r="BF28" s="426"/>
      <c r="BG28" s="426"/>
      <c r="BH28" s="426"/>
      <c r="BI28" s="426"/>
      <c r="BJ28" s="426"/>
      <c r="BK28" s="426"/>
      <c r="BL28" s="426"/>
      <c r="BM28" s="426"/>
      <c r="BN28" s="426"/>
      <c r="BO28" s="426"/>
      <c r="BP28" s="426"/>
      <c r="BQ28" s="426"/>
      <c r="BR28" s="426"/>
      <c r="BS28" s="426"/>
      <c r="BT28" s="426"/>
      <c r="BU28" s="426"/>
      <c r="BV28" s="426"/>
      <c r="BW28" s="426"/>
      <c r="BX28" s="426"/>
      <c r="BY28" s="426"/>
      <c r="BZ28" s="426"/>
      <c r="CA28" s="426"/>
    </row>
    <row r="29" spans="3:79" ht="15.75" thickBot="1" x14ac:dyDescent="0.3">
      <c r="C29" s="133" t="s">
        <v>88</v>
      </c>
      <c r="D29" s="188"/>
      <c r="E29" s="148">
        <v>12</v>
      </c>
      <c r="F29" s="283">
        <f>HLOOKUP($C29,$BZ$2:$CM$3,2,0)</f>
        <v>29777.99</v>
      </c>
      <c r="G29" s="110">
        <f>D29*E29*F29</f>
        <v>0</v>
      </c>
      <c r="H29" s="161"/>
      <c r="I29" s="111" t="s">
        <v>151</v>
      </c>
      <c r="J29" s="111" t="str">
        <f>VLOOKUP(I29,Presupuesto!$B$11:$C$565,2,0)</f>
        <v>SUELDOS Y SALARIOS PERMANENTES</v>
      </c>
      <c r="K29" s="95" t="str">
        <f t="shared" si="0"/>
        <v>Desarrollo e Innovación Curricular</v>
      </c>
      <c r="L29" s="95" t="s">
        <v>721</v>
      </c>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6"/>
      <c r="BA29" s="426"/>
      <c r="BB29" s="426"/>
      <c r="BC29" s="426"/>
      <c r="BD29" s="426"/>
      <c r="BE29" s="426"/>
      <c r="BF29" s="426"/>
      <c r="BG29" s="426"/>
      <c r="BH29" s="426"/>
      <c r="BI29" s="426"/>
      <c r="BJ29" s="426"/>
      <c r="BK29" s="426"/>
      <c r="BL29" s="426"/>
      <c r="BM29" s="426"/>
      <c r="BN29" s="426"/>
      <c r="BO29" s="426"/>
      <c r="BP29" s="426"/>
      <c r="BQ29" s="426"/>
      <c r="BR29" s="426"/>
      <c r="BS29" s="426"/>
      <c r="BT29" s="426"/>
      <c r="BU29" s="426"/>
      <c r="BV29" s="426"/>
      <c r="BW29" s="426"/>
      <c r="BX29" s="426"/>
      <c r="BY29" s="426"/>
      <c r="BZ29" s="426"/>
      <c r="CA29" s="426"/>
    </row>
    <row r="30" spans="3:79" x14ac:dyDescent="0.25">
      <c r="C30" s="166" t="s">
        <v>1325</v>
      </c>
      <c r="D30" s="158"/>
      <c r="E30" s="150">
        <v>0</v>
      </c>
      <c r="F30" s="97">
        <f>IF(E29=0,"",(G29/E29)/12*E29)</f>
        <v>0</v>
      </c>
      <c r="G30" s="94">
        <f>F30</f>
        <v>0</v>
      </c>
      <c r="H30" s="159"/>
      <c r="I30" s="113" t="s">
        <v>164</v>
      </c>
      <c r="J30" s="113" t="str">
        <f>VLOOKUP(I30,Presupuesto!$B$11:$C$565,2,0)</f>
        <v>AGUINALDO Y DECIMO CUARTO MES</v>
      </c>
      <c r="K30" s="95" t="str">
        <f t="shared" si="0"/>
        <v>Desarrollo e Innovación Curricular</v>
      </c>
      <c r="L30" s="95" t="s">
        <v>721</v>
      </c>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6"/>
      <c r="BA30" s="426"/>
      <c r="BB30" s="426"/>
      <c r="BC30" s="426"/>
      <c r="BD30" s="426"/>
      <c r="BE30" s="426"/>
      <c r="BF30" s="426"/>
      <c r="BG30" s="426"/>
      <c r="BH30" s="426"/>
      <c r="BI30" s="426"/>
      <c r="BJ30" s="426"/>
      <c r="BK30" s="426"/>
      <c r="BL30" s="426"/>
      <c r="BM30" s="426"/>
      <c r="BN30" s="426"/>
      <c r="BO30" s="426"/>
      <c r="BP30" s="426"/>
      <c r="BQ30" s="426"/>
      <c r="BR30" s="426"/>
      <c r="BS30" s="426"/>
      <c r="BT30" s="426"/>
      <c r="BU30" s="426"/>
      <c r="BV30" s="426"/>
      <c r="BW30" s="426"/>
      <c r="BX30" s="426"/>
      <c r="BY30" s="426"/>
      <c r="BZ30" s="426"/>
      <c r="CA30" s="426"/>
    </row>
    <row r="31" spans="3:79" ht="15.75" thickBot="1" x14ac:dyDescent="0.3">
      <c r="C31" s="167" t="s">
        <v>1326</v>
      </c>
      <c r="D31" s="158"/>
      <c r="E31" s="150">
        <v>0</v>
      </c>
      <c r="F31" s="114">
        <f>IF(E29&lt;6,"",((E29-6)/12)*(G29/E29))</f>
        <v>0</v>
      </c>
      <c r="G31" s="94">
        <f>F31</f>
        <v>0</v>
      </c>
      <c r="H31" s="159"/>
      <c r="I31" s="98" t="s">
        <v>165</v>
      </c>
      <c r="J31" s="98" t="str">
        <f>VLOOKUP(I31,Presupuesto!$B$11:$C$565,2,0)</f>
        <v>DECIMOCUARTO MES</v>
      </c>
      <c r="K31" s="95" t="str">
        <f t="shared" si="0"/>
        <v>Desarrollo e Innovación Curricular</v>
      </c>
      <c r="L31" s="95" t="s">
        <v>721</v>
      </c>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426"/>
      <c r="AO31" s="426"/>
      <c r="AP31" s="426"/>
      <c r="AQ31" s="426"/>
      <c r="AR31" s="426"/>
      <c r="AS31" s="426"/>
      <c r="AT31" s="426"/>
      <c r="AU31" s="426"/>
      <c r="AV31" s="426"/>
      <c r="AW31" s="426"/>
      <c r="AX31" s="426"/>
      <c r="AY31" s="426"/>
      <c r="AZ31" s="426"/>
      <c r="BA31" s="426"/>
      <c r="BB31" s="426"/>
      <c r="BC31" s="426"/>
      <c r="BD31" s="426"/>
      <c r="BE31" s="426"/>
      <c r="BF31" s="426"/>
      <c r="BG31" s="426"/>
      <c r="BH31" s="426"/>
      <c r="BI31" s="426"/>
      <c r="BJ31" s="426"/>
      <c r="BK31" s="426"/>
      <c r="BL31" s="426"/>
      <c r="BM31" s="426"/>
      <c r="BN31" s="426"/>
      <c r="BO31" s="426"/>
      <c r="BP31" s="426"/>
      <c r="BQ31" s="426"/>
      <c r="BR31" s="426"/>
      <c r="BS31" s="426"/>
      <c r="BT31" s="426"/>
      <c r="BU31" s="426"/>
      <c r="BV31" s="426"/>
      <c r="BW31" s="426"/>
      <c r="BX31" s="426"/>
      <c r="BY31" s="426"/>
      <c r="BZ31" s="426"/>
      <c r="CA31" s="426"/>
    </row>
    <row r="32" spans="3:79" ht="15.75" thickBot="1" x14ac:dyDescent="0.3">
      <c r="C32" s="133" t="s">
        <v>89</v>
      </c>
      <c r="D32" s="188"/>
      <c r="E32" s="148">
        <v>12</v>
      </c>
      <c r="F32" s="283">
        <f>HLOOKUP($C32,$BZ$2:$CM$3,2,0)</f>
        <v>27792.79</v>
      </c>
      <c r="G32" s="110">
        <f>D32*E32*F32</f>
        <v>0</v>
      </c>
      <c r="H32" s="161"/>
      <c r="I32" s="111" t="s">
        <v>151</v>
      </c>
      <c r="J32" s="111" t="str">
        <f>VLOOKUP(I32,Presupuesto!$B$11:$C$565,2,0)</f>
        <v>SUELDOS Y SALARIOS PERMANENTES</v>
      </c>
      <c r="K32" s="95" t="str">
        <f t="shared" si="0"/>
        <v>Desarrollo e Innovación Curricular</v>
      </c>
      <c r="L32" s="95" t="s">
        <v>721</v>
      </c>
      <c r="M32" s="426"/>
      <c r="N32" s="426"/>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6"/>
      <c r="AL32" s="426"/>
      <c r="AM32" s="426"/>
      <c r="AN32" s="426"/>
      <c r="AO32" s="426"/>
      <c r="AP32" s="426"/>
      <c r="AQ32" s="426"/>
      <c r="AR32" s="426"/>
      <c r="AS32" s="426"/>
      <c r="AT32" s="426"/>
      <c r="AU32" s="426"/>
      <c r="AV32" s="426"/>
      <c r="AW32" s="426"/>
      <c r="AX32" s="426"/>
      <c r="AY32" s="426"/>
      <c r="AZ32" s="426"/>
      <c r="BA32" s="426"/>
      <c r="BB32" s="426"/>
      <c r="BC32" s="426"/>
      <c r="BD32" s="426"/>
      <c r="BE32" s="426"/>
      <c r="BF32" s="426"/>
      <c r="BG32" s="426"/>
      <c r="BH32" s="426"/>
      <c r="BI32" s="426"/>
      <c r="BJ32" s="426"/>
      <c r="BK32" s="426"/>
      <c r="BL32" s="426"/>
      <c r="BM32" s="426"/>
      <c r="BN32" s="426"/>
      <c r="BO32" s="426"/>
      <c r="BP32" s="426"/>
      <c r="BQ32" s="426"/>
      <c r="BR32" s="426"/>
      <c r="BS32" s="426"/>
      <c r="BT32" s="426"/>
      <c r="BU32" s="426"/>
      <c r="BV32" s="426"/>
      <c r="BW32" s="426"/>
      <c r="BX32" s="426"/>
      <c r="BY32" s="426"/>
      <c r="BZ32" s="426"/>
      <c r="CA32" s="426"/>
    </row>
    <row r="33" spans="3:12" x14ac:dyDescent="0.25">
      <c r="C33" s="166" t="s">
        <v>1325</v>
      </c>
      <c r="D33" s="158"/>
      <c r="E33" s="150">
        <v>0</v>
      </c>
      <c r="F33" s="97">
        <f>IF(E32=0,"",(G32/E32)/12*E32)</f>
        <v>0</v>
      </c>
      <c r="G33" s="94">
        <f>F33</f>
        <v>0</v>
      </c>
      <c r="H33" s="159"/>
      <c r="I33" s="113" t="s">
        <v>164</v>
      </c>
      <c r="J33" s="113" t="str">
        <f>VLOOKUP(I33,Presupuesto!$B$11:$C$565,2,0)</f>
        <v>AGUINALDO Y DECIMO CUARTO MES</v>
      </c>
      <c r="K33" s="95" t="str">
        <f t="shared" si="0"/>
        <v>Desarrollo e Innovación Curricular</v>
      </c>
      <c r="L33" s="95" t="s">
        <v>721</v>
      </c>
    </row>
    <row r="34" spans="3:12" ht="15.75" thickBot="1" x14ac:dyDescent="0.3">
      <c r="C34" s="167" t="s">
        <v>1326</v>
      </c>
      <c r="D34" s="158"/>
      <c r="E34" s="150">
        <v>0</v>
      </c>
      <c r="F34" s="114">
        <f>IF(E32&lt;6,"",((E32-6)/12)*(G32/E32))</f>
        <v>0</v>
      </c>
      <c r="G34" s="94">
        <f>F34</f>
        <v>0</v>
      </c>
      <c r="H34" s="159"/>
      <c r="I34" s="98" t="s">
        <v>165</v>
      </c>
      <c r="J34" s="98" t="str">
        <f>VLOOKUP(I34,Presupuesto!$B$11:$C$565,2,0)</f>
        <v>DECIMOCUARTO MES</v>
      </c>
      <c r="K34" s="95" t="str">
        <f t="shared" si="0"/>
        <v>Desarrollo e Innovación Curricular</v>
      </c>
      <c r="L34" s="95" t="s">
        <v>721</v>
      </c>
    </row>
    <row r="35" spans="3:12" ht="15.75" thickBot="1" x14ac:dyDescent="0.3">
      <c r="C35" s="133" t="s">
        <v>90</v>
      </c>
      <c r="D35" s="188"/>
      <c r="E35" s="148">
        <v>12</v>
      </c>
      <c r="F35" s="283">
        <f>HLOOKUP($C35,$BZ$2:$CM$3,2,0)</f>
        <v>18859.39</v>
      </c>
      <c r="G35" s="110">
        <f>D35*E35*F35</f>
        <v>0</v>
      </c>
      <c r="H35" s="161"/>
      <c r="I35" s="111" t="s">
        <v>151</v>
      </c>
      <c r="J35" s="111" t="str">
        <f>VLOOKUP(I35,Presupuesto!$B$11:$C$565,2,0)</f>
        <v>SUELDOS Y SALARIOS PERMANENTES</v>
      </c>
      <c r="K35" s="95" t="str">
        <f t="shared" si="0"/>
        <v>Desarrollo e Innovación Curricular</v>
      </c>
      <c r="L35" s="95" t="s">
        <v>721</v>
      </c>
    </row>
    <row r="36" spans="3:12" x14ac:dyDescent="0.25">
      <c r="C36" s="166" t="s">
        <v>1325</v>
      </c>
      <c r="D36" s="158"/>
      <c r="E36" s="150">
        <v>0</v>
      </c>
      <c r="F36" s="97">
        <f>IF(E35=0,"",(G35/E35)/12*E35)</f>
        <v>0</v>
      </c>
      <c r="G36" s="94">
        <f>F36</f>
        <v>0</v>
      </c>
      <c r="H36" s="159"/>
      <c r="I36" s="113" t="s">
        <v>164</v>
      </c>
      <c r="J36" s="113" t="str">
        <f>VLOOKUP(I36,Presupuesto!$B$11:$C$565,2,0)</f>
        <v>AGUINALDO Y DECIMO CUARTO MES</v>
      </c>
      <c r="K36" s="95" t="str">
        <f t="shared" si="0"/>
        <v>Desarrollo e Innovación Curricular</v>
      </c>
      <c r="L36" s="95" t="s">
        <v>721</v>
      </c>
    </row>
    <row r="37" spans="3:12" ht="15.75" thickBot="1" x14ac:dyDescent="0.3">
      <c r="C37" s="167" t="s">
        <v>1326</v>
      </c>
      <c r="D37" s="158"/>
      <c r="E37" s="150">
        <v>0</v>
      </c>
      <c r="F37" s="114">
        <f>IF(E35&lt;6,"",((E35-6)/12)*(G35/E35))</f>
        <v>0</v>
      </c>
      <c r="G37" s="94">
        <f>F37</f>
        <v>0</v>
      </c>
      <c r="H37" s="159"/>
      <c r="I37" s="98" t="s">
        <v>165</v>
      </c>
      <c r="J37" s="98" t="str">
        <f>VLOOKUP(I37,Presupuesto!$B$11:$C$565,2,0)</f>
        <v>DECIMOCUARTO MES</v>
      </c>
      <c r="K37" s="95" t="str">
        <f t="shared" si="0"/>
        <v>Desarrollo e Innovación Curricular</v>
      </c>
      <c r="L37" s="95" t="s">
        <v>721</v>
      </c>
    </row>
    <row r="38" spans="3:12" ht="15.75" thickBot="1" x14ac:dyDescent="0.3">
      <c r="C38" s="133" t="s">
        <v>91</v>
      </c>
      <c r="D38" s="188"/>
      <c r="E38" s="148">
        <v>12</v>
      </c>
      <c r="F38" s="283">
        <f>HLOOKUP($C38,$BZ$2:$CM$3,2,0)</f>
        <v>17866.8</v>
      </c>
      <c r="G38" s="110">
        <f>D38*E38*F38</f>
        <v>0</v>
      </c>
      <c r="H38" s="161"/>
      <c r="I38" s="111" t="s">
        <v>151</v>
      </c>
      <c r="J38" s="111" t="str">
        <f>VLOOKUP(I38,Presupuesto!$B$11:$C$565,2,0)</f>
        <v>SUELDOS Y SALARIOS PERMANENTES</v>
      </c>
      <c r="K38" s="95" t="str">
        <f t="shared" si="0"/>
        <v>Desarrollo e Innovación Curricular</v>
      </c>
      <c r="L38" s="95" t="s">
        <v>721</v>
      </c>
    </row>
    <row r="39" spans="3:12" x14ac:dyDescent="0.25">
      <c r="C39" s="166" t="s">
        <v>1325</v>
      </c>
      <c r="D39" s="158"/>
      <c r="E39" s="150">
        <v>0</v>
      </c>
      <c r="F39" s="97">
        <f>IF(E38=0,"",(G38/E38)/12*E38)</f>
        <v>0</v>
      </c>
      <c r="G39" s="94">
        <f>F39</f>
        <v>0</v>
      </c>
      <c r="H39" s="159"/>
      <c r="I39" s="113" t="s">
        <v>164</v>
      </c>
      <c r="J39" s="113" t="str">
        <f>VLOOKUP(I39,Presupuesto!$B$11:$C$565,2,0)</f>
        <v>AGUINALDO Y DECIMO CUARTO MES</v>
      </c>
      <c r="K39" s="95" t="str">
        <f t="shared" si="0"/>
        <v>Desarrollo e Innovación Curricular</v>
      </c>
      <c r="L39" s="95" t="s">
        <v>721</v>
      </c>
    </row>
    <row r="40" spans="3:12" ht="15.75" thickBot="1" x14ac:dyDescent="0.3">
      <c r="C40" s="167" t="s">
        <v>1326</v>
      </c>
      <c r="D40" s="158"/>
      <c r="E40" s="150">
        <v>0</v>
      </c>
      <c r="F40" s="114">
        <f>IF(E38&lt;6,"",((E38-6)/12)*(G38/E38))</f>
        <v>0</v>
      </c>
      <c r="G40" s="94">
        <f>F40</f>
        <v>0</v>
      </c>
      <c r="H40" s="159"/>
      <c r="I40" s="98" t="s">
        <v>165</v>
      </c>
      <c r="J40" s="98" t="str">
        <f>VLOOKUP(I40,Presupuesto!$B$11:$C$565,2,0)</f>
        <v>DECIMOCUARTO MES</v>
      </c>
      <c r="K40" s="95" t="str">
        <f t="shared" si="0"/>
        <v>Desarrollo e Innovación Curricular</v>
      </c>
      <c r="L40" s="95" t="s">
        <v>721</v>
      </c>
    </row>
    <row r="41" spans="3:12" ht="15.75" thickBot="1" x14ac:dyDescent="0.3">
      <c r="C41" s="133" t="s">
        <v>92</v>
      </c>
      <c r="D41" s="188"/>
      <c r="E41" s="148">
        <v>12</v>
      </c>
      <c r="F41" s="283">
        <f>HLOOKUP($C41,$BZ$2:$CM$3,2,0)</f>
        <v>13896.4</v>
      </c>
      <c r="G41" s="110">
        <f>D41*E41*F41</f>
        <v>0</v>
      </c>
      <c r="H41" s="161"/>
      <c r="I41" s="111" t="s">
        <v>151</v>
      </c>
      <c r="J41" s="111" t="str">
        <f>VLOOKUP(I41,Presupuesto!$B$11:$C$565,2,0)</f>
        <v>SUELDOS Y SALARIOS PERMANENTES</v>
      </c>
      <c r="K41" s="95" t="str">
        <f t="shared" si="0"/>
        <v>Desarrollo e Innovación Curricular</v>
      </c>
      <c r="L41" s="95" t="s">
        <v>721</v>
      </c>
    </row>
    <row r="42" spans="3:12" x14ac:dyDescent="0.25">
      <c r="C42" s="166" t="s">
        <v>1325</v>
      </c>
      <c r="D42" s="158"/>
      <c r="E42" s="150">
        <v>0</v>
      </c>
      <c r="F42" s="97">
        <f>IF(E41=0,"",(G41/E41)/12*E41)</f>
        <v>0</v>
      </c>
      <c r="G42" s="94">
        <f>F42</f>
        <v>0</v>
      </c>
      <c r="H42" s="159"/>
      <c r="I42" s="113" t="s">
        <v>164</v>
      </c>
      <c r="J42" s="113" t="str">
        <f>VLOOKUP(I42,Presupuesto!$B$11:$C$565,2,0)</f>
        <v>AGUINALDO Y DECIMO CUARTO MES</v>
      </c>
      <c r="K42" s="95" t="str">
        <f t="shared" si="0"/>
        <v>Desarrollo e Innovación Curricular</v>
      </c>
      <c r="L42" s="95" t="s">
        <v>721</v>
      </c>
    </row>
    <row r="43" spans="3:12" ht="15.75" thickBot="1" x14ac:dyDescent="0.3">
      <c r="C43" s="167" t="s">
        <v>1326</v>
      </c>
      <c r="D43" s="158"/>
      <c r="E43" s="150">
        <v>0</v>
      </c>
      <c r="F43" s="114">
        <f>IF(E41&lt;6,"",((E41-6)/12)*(G41/E41))</f>
        <v>0</v>
      </c>
      <c r="G43" s="94">
        <f>F43</f>
        <v>0</v>
      </c>
      <c r="H43" s="159"/>
      <c r="I43" s="98" t="s">
        <v>165</v>
      </c>
      <c r="J43" s="98" t="str">
        <f>VLOOKUP(I43,Presupuesto!$B$11:$C$565,2,0)</f>
        <v>DECIMOCUARTO MES</v>
      </c>
      <c r="K43" s="95" t="str">
        <f t="shared" si="0"/>
        <v>Desarrollo e Innovación Curricular</v>
      </c>
      <c r="L43" s="95" t="s">
        <v>721</v>
      </c>
    </row>
    <row r="44" spans="3:12" ht="15.75" thickBot="1" x14ac:dyDescent="0.3">
      <c r="C44" s="133" t="s">
        <v>93</v>
      </c>
      <c r="D44" s="188"/>
      <c r="E44" s="148">
        <v>12</v>
      </c>
      <c r="F44" s="283">
        <f>HLOOKUP($C44,$BZ$2:$CM$3,2,0)</f>
        <v>15004.09</v>
      </c>
      <c r="G44" s="110">
        <f>D44*E44*F44</f>
        <v>0</v>
      </c>
      <c r="H44" s="161"/>
      <c r="I44" s="111" t="s">
        <v>151</v>
      </c>
      <c r="J44" s="111" t="str">
        <f>VLOOKUP(I44,Presupuesto!$B$11:$C$565,2,0)</f>
        <v>SUELDOS Y SALARIOS PERMANENTES</v>
      </c>
      <c r="K44" s="95" t="str">
        <f t="shared" si="0"/>
        <v>Desarrollo e Innovación Curricular</v>
      </c>
      <c r="L44" s="95" t="s">
        <v>721</v>
      </c>
    </row>
    <row r="45" spans="3:12" x14ac:dyDescent="0.25">
      <c r="C45" s="166" t="s">
        <v>1325</v>
      </c>
      <c r="D45" s="158"/>
      <c r="E45" s="150">
        <v>0</v>
      </c>
      <c r="F45" s="97">
        <f>IF(E44=0,"",(G44/E44)/12*E44)</f>
        <v>0</v>
      </c>
      <c r="G45" s="94">
        <f>F45</f>
        <v>0</v>
      </c>
      <c r="H45" s="159"/>
      <c r="I45" s="113" t="s">
        <v>164</v>
      </c>
      <c r="J45" s="113" t="str">
        <f>VLOOKUP(I45,Presupuesto!$B$11:$C$565,2,0)</f>
        <v>AGUINALDO Y DECIMO CUARTO MES</v>
      </c>
      <c r="K45" s="95" t="str">
        <f t="shared" si="0"/>
        <v>Desarrollo e Innovación Curricular</v>
      </c>
      <c r="L45" s="95" t="s">
        <v>721</v>
      </c>
    </row>
    <row r="46" spans="3:12" ht="15.75" thickBot="1" x14ac:dyDescent="0.3">
      <c r="C46" s="167" t="s">
        <v>1326</v>
      </c>
      <c r="D46" s="158"/>
      <c r="E46" s="150">
        <v>0</v>
      </c>
      <c r="F46" s="114">
        <f>IF(E44&lt;6,"",((E44-6)/12)*(G44/E44))</f>
        <v>0</v>
      </c>
      <c r="G46" s="94">
        <f>F46</f>
        <v>0</v>
      </c>
      <c r="H46" s="159"/>
      <c r="I46" s="98" t="s">
        <v>165</v>
      </c>
      <c r="J46" s="98" t="str">
        <f>VLOOKUP(I46,Presupuesto!$B$11:$C$565,2,0)</f>
        <v>DECIMOCUARTO MES</v>
      </c>
      <c r="K46" s="95" t="str">
        <f t="shared" si="0"/>
        <v>Desarrollo e Innovación Curricular</v>
      </c>
      <c r="L46" s="95" t="s">
        <v>721</v>
      </c>
    </row>
    <row r="47" spans="3:12" ht="15.75" thickBot="1" x14ac:dyDescent="0.3">
      <c r="C47" s="133" t="s">
        <v>94</v>
      </c>
      <c r="D47" s="188"/>
      <c r="E47" s="148">
        <v>12</v>
      </c>
      <c r="F47" s="283">
        <f>HLOOKUP($C47,$BZ$2:$CM$3,2,0)</f>
        <v>13238.9</v>
      </c>
      <c r="G47" s="110">
        <f>D47*E47*F47</f>
        <v>0</v>
      </c>
      <c r="H47" s="161"/>
      <c r="I47" s="111" t="s">
        <v>151</v>
      </c>
      <c r="J47" s="111" t="str">
        <f>VLOOKUP(I47,Presupuesto!$B$11:$C$565,2,0)</f>
        <v>SUELDOS Y SALARIOS PERMANENTES</v>
      </c>
      <c r="K47" s="95" t="str">
        <f t="shared" si="0"/>
        <v>Desarrollo e Innovación Curricular</v>
      </c>
      <c r="L47" s="95" t="s">
        <v>721</v>
      </c>
    </row>
    <row r="48" spans="3:12" x14ac:dyDescent="0.25">
      <c r="C48" s="166" t="s">
        <v>1325</v>
      </c>
      <c r="D48" s="158"/>
      <c r="E48" s="150">
        <v>0</v>
      </c>
      <c r="F48" s="97">
        <f>IF(E47=0,"",(G47/E47)/12*E47)</f>
        <v>0</v>
      </c>
      <c r="G48" s="94">
        <f>F48</f>
        <v>0</v>
      </c>
      <c r="H48" s="159"/>
      <c r="I48" s="113" t="s">
        <v>164</v>
      </c>
      <c r="J48" s="113" t="str">
        <f>VLOOKUP(I48,Presupuesto!$B$11:$C$565,2,0)</f>
        <v>AGUINALDO Y DECIMO CUARTO MES</v>
      </c>
      <c r="K48" s="95" t="str">
        <f t="shared" si="0"/>
        <v>Desarrollo e Innovación Curricular</v>
      </c>
      <c r="L48" s="95" t="s">
        <v>721</v>
      </c>
    </row>
    <row r="49" spans="3:12" ht="15.75" thickBot="1" x14ac:dyDescent="0.3">
      <c r="C49" s="167" t="s">
        <v>1326</v>
      </c>
      <c r="D49" s="158"/>
      <c r="E49" s="150">
        <v>0</v>
      </c>
      <c r="F49" s="114">
        <f>IF(E47&lt;6,"",((E47-6)/12)*(G47/E47))</f>
        <v>0</v>
      </c>
      <c r="G49" s="94">
        <f>F49</f>
        <v>0</v>
      </c>
      <c r="H49" s="159"/>
      <c r="I49" s="98" t="s">
        <v>165</v>
      </c>
      <c r="J49" s="98" t="str">
        <f>VLOOKUP(I49,Presupuesto!$B$11:$C$565,2,0)</f>
        <v>DECIMOCUARTO MES</v>
      </c>
      <c r="K49" s="95" t="str">
        <f t="shared" si="0"/>
        <v>Desarrollo e Innovación Curricular</v>
      </c>
      <c r="L49" s="95" t="s">
        <v>721</v>
      </c>
    </row>
    <row r="50" spans="3:12" ht="15.75" thickBot="1" x14ac:dyDescent="0.3">
      <c r="C50" s="133" t="s">
        <v>95</v>
      </c>
      <c r="D50" s="188"/>
      <c r="E50" s="148">
        <v>12</v>
      </c>
      <c r="F50" s="283">
        <f>HLOOKUP($C50,$BZ$2:$CM$3,2,0)</f>
        <v>12356.31</v>
      </c>
      <c r="G50" s="110">
        <f>D50*E50*F50</f>
        <v>0</v>
      </c>
      <c r="H50" s="161"/>
      <c r="I50" s="111" t="s">
        <v>151</v>
      </c>
      <c r="J50" s="111" t="str">
        <f>VLOOKUP(I50,Presupuesto!$B$11:$C$565,2,0)</f>
        <v>SUELDOS Y SALARIOS PERMANENTES</v>
      </c>
      <c r="K50" s="95" t="str">
        <f t="shared" ref="K50:K67" si="1">$K$17</f>
        <v>Desarrollo e Innovación Curricular</v>
      </c>
      <c r="L50" s="95" t="s">
        <v>721</v>
      </c>
    </row>
    <row r="51" spans="3:12" x14ac:dyDescent="0.25">
      <c r="C51" s="166" t="s">
        <v>1325</v>
      </c>
      <c r="D51" s="158"/>
      <c r="E51" s="150">
        <v>0</v>
      </c>
      <c r="F51" s="97">
        <f>IF(E50=0,"",(G50/E50)/12*E50)</f>
        <v>0</v>
      </c>
      <c r="G51" s="94">
        <f>F51</f>
        <v>0</v>
      </c>
      <c r="H51" s="159"/>
      <c r="I51" s="113" t="s">
        <v>164</v>
      </c>
      <c r="J51" s="113" t="str">
        <f>VLOOKUP(I51,Presupuesto!$B$11:$C$565,2,0)</f>
        <v>AGUINALDO Y DECIMO CUARTO MES</v>
      </c>
      <c r="K51" s="95" t="str">
        <f t="shared" si="1"/>
        <v>Desarrollo e Innovación Curricular</v>
      </c>
      <c r="L51" s="95" t="s">
        <v>721</v>
      </c>
    </row>
    <row r="52" spans="3:12" ht="15.75" thickBot="1" x14ac:dyDescent="0.3">
      <c r="C52" s="167" t="s">
        <v>1326</v>
      </c>
      <c r="D52" s="158"/>
      <c r="E52" s="150">
        <v>0</v>
      </c>
      <c r="F52" s="114">
        <f>IF(E50&lt;6,"",((E50-6)/12)*(G50/E50))</f>
        <v>0</v>
      </c>
      <c r="G52" s="94">
        <f>F52</f>
        <v>0</v>
      </c>
      <c r="H52" s="159"/>
      <c r="I52" s="98" t="s">
        <v>165</v>
      </c>
      <c r="J52" s="98" t="str">
        <f>VLOOKUP(I52,Presupuesto!$B$11:$C$565,2,0)</f>
        <v>DECIMOCUARTO MES</v>
      </c>
      <c r="K52" s="95" t="str">
        <f t="shared" si="1"/>
        <v>Desarrollo e Innovación Curricular</v>
      </c>
      <c r="L52" s="95" t="s">
        <v>721</v>
      </c>
    </row>
    <row r="53" spans="3:12" ht="15.75" thickBot="1" x14ac:dyDescent="0.3">
      <c r="C53" s="133" t="s">
        <v>96</v>
      </c>
      <c r="D53" s="188"/>
      <c r="E53" s="148">
        <v>12</v>
      </c>
      <c r="F53" s="283">
        <f>HLOOKUP($C53,$BZ$2:$CM$3,2,0)</f>
        <v>463.22</v>
      </c>
      <c r="G53" s="110">
        <f>D53*E53*F53</f>
        <v>0</v>
      </c>
      <c r="H53" s="161"/>
      <c r="I53" s="111" t="s">
        <v>151</v>
      </c>
      <c r="J53" s="111" t="str">
        <f>VLOOKUP(I53,Presupuesto!$B$11:$C$565,2,0)</f>
        <v>SUELDOS Y SALARIOS PERMANENTES</v>
      </c>
      <c r="K53" s="95" t="str">
        <f t="shared" si="1"/>
        <v>Desarrollo e Innovación Curricular</v>
      </c>
      <c r="L53" s="95" t="s">
        <v>721</v>
      </c>
    </row>
    <row r="54" spans="3:12" x14ac:dyDescent="0.25">
      <c r="C54" s="166" t="s">
        <v>1325</v>
      </c>
      <c r="D54" s="158"/>
      <c r="E54" s="150">
        <v>0</v>
      </c>
      <c r="F54" s="97">
        <f>IF(E53=0,"",(G53/E53)/12*E53)</f>
        <v>0</v>
      </c>
      <c r="G54" s="94">
        <f>F54</f>
        <v>0</v>
      </c>
      <c r="H54" s="159"/>
      <c r="I54" s="113" t="s">
        <v>164</v>
      </c>
      <c r="J54" s="113" t="str">
        <f>VLOOKUP(I54,Presupuesto!$B$11:$C$565,2,0)</f>
        <v>AGUINALDO Y DECIMO CUARTO MES</v>
      </c>
      <c r="K54" s="95" t="str">
        <f t="shared" si="1"/>
        <v>Desarrollo e Innovación Curricular</v>
      </c>
      <c r="L54" s="95" t="s">
        <v>721</v>
      </c>
    </row>
    <row r="55" spans="3:12" ht="15.75" thickBot="1" x14ac:dyDescent="0.3">
      <c r="C55" s="167" t="s">
        <v>1326</v>
      </c>
      <c r="D55" s="158"/>
      <c r="E55" s="150">
        <v>0</v>
      </c>
      <c r="F55" s="114">
        <f>IF(E53&lt;6,"",((E53-6)/12)*(G53/E53))</f>
        <v>0</v>
      </c>
      <c r="G55" s="94">
        <f>F55</f>
        <v>0</v>
      </c>
      <c r="H55" s="159"/>
      <c r="I55" s="98" t="s">
        <v>165</v>
      </c>
      <c r="J55" s="98" t="str">
        <f>VLOOKUP(I55,Presupuesto!$B$11:$C$565,2,0)</f>
        <v>DECIMOCUARTO MES</v>
      </c>
      <c r="K55" s="95" t="str">
        <f t="shared" si="1"/>
        <v>Desarrollo e Innovación Curricular</v>
      </c>
      <c r="L55" s="95" t="s">
        <v>721</v>
      </c>
    </row>
    <row r="56" spans="3:12" ht="15.75" thickBot="1" x14ac:dyDescent="0.3">
      <c r="C56" s="133" t="s">
        <v>97</v>
      </c>
      <c r="D56" s="188"/>
      <c r="E56" s="148">
        <v>12</v>
      </c>
      <c r="F56" s="283">
        <f>HLOOKUP($C56,$BZ$2:$CM$3,2,0)</f>
        <v>2007.3</v>
      </c>
      <c r="G56" s="110">
        <f>D56*E56*F56</f>
        <v>0</v>
      </c>
      <c r="H56" s="161"/>
      <c r="I56" s="111" t="s">
        <v>151</v>
      </c>
      <c r="J56" s="111" t="str">
        <f>VLOOKUP(I56,Presupuesto!$B$11:$C$565,2,0)</f>
        <v>SUELDOS Y SALARIOS PERMANENTES</v>
      </c>
      <c r="K56" s="95" t="str">
        <f t="shared" si="1"/>
        <v>Desarrollo e Innovación Curricular</v>
      </c>
      <c r="L56" s="95" t="s">
        <v>721</v>
      </c>
    </row>
    <row r="57" spans="3:12" x14ac:dyDescent="0.25">
      <c r="C57" s="166" t="s">
        <v>1325</v>
      </c>
      <c r="D57" s="158"/>
      <c r="E57" s="150">
        <v>0</v>
      </c>
      <c r="F57" s="97">
        <f>IF(E56=0,"",(G56/E56)/12*E56)</f>
        <v>0</v>
      </c>
      <c r="G57" s="94">
        <f>F57</f>
        <v>0</v>
      </c>
      <c r="H57" s="159"/>
      <c r="I57" s="113" t="s">
        <v>164</v>
      </c>
      <c r="J57" s="113" t="str">
        <f>VLOOKUP(I57,Presupuesto!$B$11:$C$565,2,0)</f>
        <v>AGUINALDO Y DECIMO CUARTO MES</v>
      </c>
      <c r="K57" s="95" t="str">
        <f t="shared" si="1"/>
        <v>Desarrollo e Innovación Curricular</v>
      </c>
      <c r="L57" s="95" t="s">
        <v>721</v>
      </c>
    </row>
    <row r="58" spans="3:12" ht="15.75" thickBot="1" x14ac:dyDescent="0.3">
      <c r="C58" s="167" t="s">
        <v>1326</v>
      </c>
      <c r="D58" s="158"/>
      <c r="E58" s="150">
        <v>0</v>
      </c>
      <c r="F58" s="114">
        <f>IF(E56&lt;6,"",((E56-6)/12)*(G56/E56))</f>
        <v>0</v>
      </c>
      <c r="G58" s="94">
        <f>F58</f>
        <v>0</v>
      </c>
      <c r="H58" s="159"/>
      <c r="I58" s="98" t="s">
        <v>165</v>
      </c>
      <c r="J58" s="98" t="str">
        <f>VLOOKUP(I58,Presupuesto!$B$11:$C$565,2,0)</f>
        <v>DECIMOCUARTO MES</v>
      </c>
      <c r="K58" s="95" t="str">
        <f t="shared" si="1"/>
        <v>Desarrollo e Innovación Curricular</v>
      </c>
      <c r="L58" s="95" t="s">
        <v>721</v>
      </c>
    </row>
    <row r="59" spans="3:12" ht="30.75" thickBot="1" x14ac:dyDescent="0.3">
      <c r="C59" s="494" t="s">
        <v>1900</v>
      </c>
      <c r="D59" s="188">
        <v>0</v>
      </c>
      <c r="E59" s="148">
        <v>12</v>
      </c>
      <c r="F59" s="135">
        <v>18859.39</v>
      </c>
      <c r="G59" s="110">
        <f>D59*E59*F59</f>
        <v>0</v>
      </c>
      <c r="H59" s="161" t="s">
        <v>703</v>
      </c>
      <c r="I59" s="111" t="s">
        <v>200</v>
      </c>
      <c r="J59" s="111" t="str">
        <f>VLOOKUP(I59,Presupuesto!$B$11:$C$565,2,0)</f>
        <v>CONTRATOS ESPECIALES</v>
      </c>
      <c r="K59" s="95" t="str">
        <f t="shared" si="1"/>
        <v>Desarrollo e Innovación Curricular</v>
      </c>
      <c r="L59" s="95" t="s">
        <v>719</v>
      </c>
    </row>
    <row r="60" spans="3:12" x14ac:dyDescent="0.25">
      <c r="C60" s="166" t="s">
        <v>1325</v>
      </c>
      <c r="D60" s="158"/>
      <c r="E60" s="150">
        <v>0</v>
      </c>
      <c r="F60" s="114">
        <f>IF(E59=0,"",(G59/E59)/12*E59)</f>
        <v>0</v>
      </c>
      <c r="G60" s="94">
        <f>F60</f>
        <v>0</v>
      </c>
      <c r="H60" s="159" t="s">
        <v>703</v>
      </c>
      <c r="I60" s="98" t="s">
        <v>200</v>
      </c>
      <c r="J60" s="98" t="str">
        <f>VLOOKUP(I60,Presupuesto!$B$11:$C$565,2,0)</f>
        <v>CONTRATOS ESPECIALES</v>
      </c>
      <c r="K60" s="95" t="str">
        <f t="shared" si="1"/>
        <v>Desarrollo e Innovación Curricular</v>
      </c>
      <c r="L60" s="95" t="s">
        <v>719</v>
      </c>
    </row>
    <row r="61" spans="3:12" ht="15.75" thickBot="1" x14ac:dyDescent="0.3">
      <c r="C61" s="167" t="s">
        <v>1326</v>
      </c>
      <c r="D61" s="158"/>
      <c r="E61" s="150">
        <v>0</v>
      </c>
      <c r="F61" s="97">
        <f>IF(E59&lt;6,"",((E59-6)/12)*(G59/E59))</f>
        <v>0</v>
      </c>
      <c r="G61" s="94">
        <f>F61</f>
        <v>0</v>
      </c>
      <c r="H61" s="159" t="s">
        <v>703</v>
      </c>
      <c r="I61" s="98" t="s">
        <v>200</v>
      </c>
      <c r="J61" s="98" t="str">
        <f>VLOOKUP(I61,Presupuesto!$B$11:$C$565,2,0)</f>
        <v>CONTRATOS ESPECIALES</v>
      </c>
      <c r="K61" s="95" t="str">
        <f t="shared" si="1"/>
        <v>Desarrollo e Innovación Curricular</v>
      </c>
      <c r="L61" s="95" t="s">
        <v>719</v>
      </c>
    </row>
    <row r="62" spans="3:12" ht="15.75" thickBot="1" x14ac:dyDescent="0.3">
      <c r="C62" s="136" t="s">
        <v>102</v>
      </c>
      <c r="D62" s="188"/>
      <c r="E62" s="148">
        <v>12</v>
      </c>
      <c r="F62" s="115">
        <v>30000</v>
      </c>
      <c r="G62" s="110">
        <f>D62*E62*F62</f>
        <v>0</v>
      </c>
      <c r="H62" s="161"/>
      <c r="I62" s="111" t="s">
        <v>298</v>
      </c>
      <c r="J62" s="111" t="str">
        <f>VLOOKUP(I62,Presupuesto!$B$11:$C$565,2,0)</f>
        <v>OTROS SERVICIOS TECNICOS Y PROFESIONALES</v>
      </c>
      <c r="K62" s="95" t="str">
        <f t="shared" si="1"/>
        <v>Desarrollo e Innovación Curricular</v>
      </c>
      <c r="L62" s="95" t="s">
        <v>719</v>
      </c>
    </row>
    <row r="63" spans="3:12" x14ac:dyDescent="0.25">
      <c r="C63" s="166" t="s">
        <v>1325</v>
      </c>
      <c r="D63" s="158"/>
      <c r="E63" s="150">
        <v>0</v>
      </c>
      <c r="F63" s="97">
        <v>0</v>
      </c>
      <c r="G63" s="94">
        <f>F63</f>
        <v>0</v>
      </c>
      <c r="H63" s="159"/>
      <c r="I63" s="98" t="s">
        <v>298</v>
      </c>
      <c r="J63" s="98" t="str">
        <f>VLOOKUP(I63,Presupuesto!$B$11:$C$565,2,0)</f>
        <v>OTROS SERVICIOS TECNICOS Y PROFESIONALES</v>
      </c>
      <c r="K63" s="95" t="str">
        <f t="shared" si="1"/>
        <v>Desarrollo e Innovación Curricular</v>
      </c>
      <c r="L63" s="95" t="s">
        <v>719</v>
      </c>
    </row>
    <row r="64" spans="3:12" ht="15.75" thickBot="1" x14ac:dyDescent="0.3">
      <c r="C64" s="167" t="s">
        <v>1326</v>
      </c>
      <c r="D64" s="158"/>
      <c r="E64" s="150">
        <v>0</v>
      </c>
      <c r="F64" s="97">
        <v>0</v>
      </c>
      <c r="G64" s="94">
        <f>F64</f>
        <v>0</v>
      </c>
      <c r="H64" s="159"/>
      <c r="I64" s="98" t="s">
        <v>298</v>
      </c>
      <c r="J64" s="98" t="str">
        <f>VLOOKUP(I64,Presupuesto!$B$11:$C$565,2,0)</f>
        <v>OTROS SERVICIOS TECNICOS Y PROFESIONALES</v>
      </c>
      <c r="K64" s="95" t="str">
        <f t="shared" si="1"/>
        <v>Desarrollo e Innovación Curricular</v>
      </c>
      <c r="L64" s="95" t="s">
        <v>719</v>
      </c>
    </row>
    <row r="65" spans="3:12" ht="15.75" thickBot="1" x14ac:dyDescent="0.3">
      <c r="C65" s="136" t="s">
        <v>103</v>
      </c>
      <c r="D65" s="188"/>
      <c r="E65" s="148">
        <v>12</v>
      </c>
      <c r="F65" s="115">
        <v>30000</v>
      </c>
      <c r="G65" s="110">
        <f>D65*E65*F65</f>
        <v>0</v>
      </c>
      <c r="H65" s="161"/>
      <c r="I65" s="111" t="s">
        <v>151</v>
      </c>
      <c r="J65" s="111" t="str">
        <f>VLOOKUP(I65,Presupuesto!$B$11:$C$565,2,0)</f>
        <v>SUELDOS Y SALARIOS PERMANENTES</v>
      </c>
      <c r="K65" s="95" t="str">
        <f t="shared" si="1"/>
        <v>Desarrollo e Innovación Curricular</v>
      </c>
      <c r="L65" s="95" t="s">
        <v>719</v>
      </c>
    </row>
    <row r="66" spans="3:12" x14ac:dyDescent="0.25">
      <c r="C66" s="166" t="s">
        <v>1325</v>
      </c>
      <c r="D66" s="164"/>
      <c r="E66" s="127">
        <v>0</v>
      </c>
      <c r="F66" s="116">
        <f>IF(E65=0,"",(G65/E65)/12*E65)</f>
        <v>0</v>
      </c>
      <c r="G66" s="117">
        <f>F66</f>
        <v>0</v>
      </c>
      <c r="H66" s="159"/>
      <c r="I66" s="98" t="s">
        <v>164</v>
      </c>
      <c r="J66" s="98" t="str">
        <f>VLOOKUP(I66,Presupuesto!$B$11:$C$565,2,0)</f>
        <v>AGUINALDO Y DECIMO CUARTO MES</v>
      </c>
      <c r="K66" s="95" t="str">
        <f t="shared" si="1"/>
        <v>Desarrollo e Innovación Curricular</v>
      </c>
      <c r="L66" s="95" t="s">
        <v>719</v>
      </c>
    </row>
    <row r="67" spans="3:12" ht="15.75" thickBot="1" x14ac:dyDescent="0.3">
      <c r="C67" s="168" t="s">
        <v>1326</v>
      </c>
      <c r="D67" s="157"/>
      <c r="E67" s="128">
        <v>0</v>
      </c>
      <c r="F67" s="102">
        <f>IF(E65&lt;6,"",((E65-6)/12)*(G65/E65))</f>
        <v>0</v>
      </c>
      <c r="G67" s="102">
        <f>F67</f>
        <v>0</v>
      </c>
      <c r="H67" s="157"/>
      <c r="I67" s="103" t="s">
        <v>165</v>
      </c>
      <c r="J67" s="120" t="str">
        <f>VLOOKUP(I67,Presupuesto!$B$11:$C$565,2,0)</f>
        <v>DECIMOCUARTO MES</v>
      </c>
      <c r="K67" s="103" t="str">
        <f t="shared" si="1"/>
        <v>Desarrollo e Innovación Curricular</v>
      </c>
      <c r="L67" s="120" t="s">
        <v>719</v>
      </c>
    </row>
    <row r="69" spans="3:12" ht="15.75" thickBot="1" x14ac:dyDescent="0.3">
      <c r="C69" s="426"/>
      <c r="D69" s="415"/>
      <c r="E69" s="426"/>
      <c r="F69" s="426"/>
      <c r="G69" s="426"/>
      <c r="H69" s="415"/>
      <c r="I69" s="426"/>
      <c r="J69" s="426"/>
      <c r="K69" s="149"/>
      <c r="L69" s="426"/>
    </row>
    <row r="70" spans="3:12" ht="15.75" thickBot="1" x14ac:dyDescent="0.3">
      <c r="C70" s="68" t="s">
        <v>1308</v>
      </c>
      <c r="D70" s="30">
        <f>SUM(G77:G148)</f>
        <v>0</v>
      </c>
      <c r="E70" s="91"/>
      <c r="F70" s="91"/>
      <c r="G70" s="91"/>
      <c r="H70" s="75"/>
      <c r="I70" s="75"/>
      <c r="J70" s="75"/>
      <c r="K70" s="149"/>
      <c r="L70" s="426"/>
    </row>
    <row r="71" spans="3:12" x14ac:dyDescent="0.25">
      <c r="C71" s="426"/>
      <c r="D71" s="31"/>
      <c r="E71" s="91"/>
      <c r="F71" s="91"/>
      <c r="G71" s="91"/>
      <c r="H71" s="75"/>
      <c r="I71" s="75"/>
      <c r="J71" s="75"/>
      <c r="K71" s="149"/>
      <c r="L71" s="426"/>
    </row>
    <row r="72" spans="3:12" x14ac:dyDescent="0.25">
      <c r="C72" s="426"/>
      <c r="D72" s="31"/>
      <c r="E72" s="91"/>
      <c r="F72" s="91"/>
      <c r="G72" s="91"/>
      <c r="H72" s="75"/>
      <c r="I72" s="75"/>
      <c r="J72" s="75"/>
      <c r="K72" s="149"/>
      <c r="L72" s="426"/>
    </row>
    <row r="73" spans="3:12" ht="15.75" x14ac:dyDescent="0.25">
      <c r="C73" s="190" t="s">
        <v>1309</v>
      </c>
      <c r="D73" s="341" t="s">
        <v>1796</v>
      </c>
      <c r="E73" s="91"/>
      <c r="F73" s="91"/>
      <c r="G73" s="91"/>
      <c r="H73" s="75"/>
      <c r="I73" s="75"/>
      <c r="J73" s="75"/>
      <c r="K73" s="149"/>
      <c r="L73" s="426"/>
    </row>
    <row r="74" spans="3:12" ht="18.75" x14ac:dyDescent="0.25">
      <c r="C74" s="197"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Desarrollar un diplomado en   CUROC</v>
      </c>
      <c r="D74" s="31"/>
      <c r="E74" s="91"/>
      <c r="F74" s="91"/>
      <c r="G74" s="91"/>
      <c r="H74" s="75"/>
      <c r="I74" s="75"/>
      <c r="J74" s="75"/>
      <c r="K74" s="149"/>
      <c r="L74" s="426"/>
    </row>
    <row r="75" spans="3:12" ht="15.75" thickBot="1" x14ac:dyDescent="0.3">
      <c r="C75" s="171"/>
      <c r="D75" s="31"/>
      <c r="E75" s="91"/>
      <c r="F75" s="91"/>
      <c r="G75" s="91"/>
      <c r="H75" s="75"/>
      <c r="I75" s="75"/>
      <c r="J75" s="75"/>
      <c r="K75" s="149"/>
      <c r="L75" s="426"/>
    </row>
    <row r="76" spans="3:12" ht="30.75" thickBot="1" x14ac:dyDescent="0.3">
      <c r="C76" s="130" t="s">
        <v>1310</v>
      </c>
      <c r="D76" s="134" t="s">
        <v>99</v>
      </c>
      <c r="E76" s="165" t="s">
        <v>1324</v>
      </c>
      <c r="F76" s="134" t="s">
        <v>1312</v>
      </c>
      <c r="G76" s="131" t="s">
        <v>1313</v>
      </c>
      <c r="H76" s="129" t="s">
        <v>1314</v>
      </c>
      <c r="I76" s="132" t="s">
        <v>1315</v>
      </c>
      <c r="J76" s="132" t="s">
        <v>711</v>
      </c>
      <c r="K76" s="132" t="s">
        <v>1316</v>
      </c>
      <c r="L76" s="132" t="s">
        <v>1317</v>
      </c>
    </row>
    <row r="77" spans="3:12" ht="15.75" hidden="1" thickBot="1" x14ac:dyDescent="0.3">
      <c r="C77" s="133" t="s">
        <v>84</v>
      </c>
      <c r="D77" s="188"/>
      <c r="E77" s="148">
        <v>12</v>
      </c>
      <c r="F77" s="283">
        <f>HLOOKUP($C77,$BZ$2:$CM$3,2,0)</f>
        <v>43674.39</v>
      </c>
      <c r="G77" s="110">
        <f>D77*E77*F77</f>
        <v>0</v>
      </c>
      <c r="H77" s="161"/>
      <c r="I77" s="111" t="s">
        <v>151</v>
      </c>
      <c r="J77" s="111" t="str">
        <f>VLOOKUP(I77,Presupuesto!$B$11:$C$565,2,0)</f>
        <v>SUELDOS Y SALARIOS PERMANENTES</v>
      </c>
      <c r="K77" s="205" t="s">
        <v>72</v>
      </c>
      <c r="L77" s="95" t="s">
        <v>719</v>
      </c>
    </row>
    <row r="78" spans="3:12" hidden="1" x14ac:dyDescent="0.25">
      <c r="C78" s="166" t="s">
        <v>1325</v>
      </c>
      <c r="D78" s="158"/>
      <c r="E78" s="150">
        <v>0</v>
      </c>
      <c r="F78" s="97">
        <f>IF(E77=0,"",(G77/E77)/12*E77)</f>
        <v>0</v>
      </c>
      <c r="G78" s="94">
        <f>F78</f>
        <v>0</v>
      </c>
      <c r="H78" s="159"/>
      <c r="I78" s="113" t="s">
        <v>164</v>
      </c>
      <c r="J78" s="113" t="str">
        <f>VLOOKUP(I78,Presupuesto!$B$11:$C$565,2,0)</f>
        <v>AGUINALDO Y DECIMO CUARTO MES</v>
      </c>
      <c r="K78" s="95" t="str">
        <f t="shared" ref="K78:K109" si="2">$K$77</f>
        <v>Posgrado</v>
      </c>
      <c r="L78" s="95" t="s">
        <v>720</v>
      </c>
    </row>
    <row r="79" spans="3:12" ht="15.75" hidden="1" thickBot="1" x14ac:dyDescent="0.3">
      <c r="C79" s="167" t="s">
        <v>1326</v>
      </c>
      <c r="D79" s="158"/>
      <c r="E79" s="150">
        <v>0</v>
      </c>
      <c r="F79" s="114">
        <f>IF(E77&lt;6,"",((E77-6)/12)*(G77/E77))</f>
        <v>0</v>
      </c>
      <c r="G79" s="94">
        <f>F79</f>
        <v>0</v>
      </c>
      <c r="H79" s="159"/>
      <c r="I79" s="98" t="s">
        <v>165</v>
      </c>
      <c r="J79" s="98" t="str">
        <f>VLOOKUP(I79,Presupuesto!$B$11:$C$565,2,0)</f>
        <v>DECIMOCUARTO MES</v>
      </c>
      <c r="K79" s="95" t="str">
        <f t="shared" si="2"/>
        <v>Posgrado</v>
      </c>
      <c r="L79" s="95" t="s">
        <v>721</v>
      </c>
    </row>
    <row r="80" spans="3:12" ht="15.75" hidden="1" thickBot="1" x14ac:dyDescent="0.3">
      <c r="C80" s="133" t="s">
        <v>85</v>
      </c>
      <c r="D80" s="188"/>
      <c r="E80" s="148">
        <v>12</v>
      </c>
      <c r="F80" s="283">
        <f>HLOOKUP($C80,$BZ$2:$CM$3,2,0)</f>
        <v>39703.99</v>
      </c>
      <c r="G80" s="110">
        <f>D80*E80*F80</f>
        <v>0</v>
      </c>
      <c r="H80" s="161"/>
      <c r="I80" s="111" t="s">
        <v>151</v>
      </c>
      <c r="J80" s="111" t="str">
        <f>VLOOKUP(I80,Presupuesto!$B$11:$C$565,2,0)</f>
        <v>SUELDOS Y SALARIOS PERMANENTES</v>
      </c>
      <c r="K80" s="95" t="str">
        <f t="shared" si="2"/>
        <v>Posgrado</v>
      </c>
      <c r="L80" s="95" t="s">
        <v>721</v>
      </c>
    </row>
    <row r="81" spans="3:12" hidden="1" x14ac:dyDescent="0.25">
      <c r="C81" s="166" t="s">
        <v>1325</v>
      </c>
      <c r="D81" s="158"/>
      <c r="E81" s="150">
        <v>0</v>
      </c>
      <c r="F81" s="97">
        <f>IF(E80=0,"",(G80/E80)/12*E80)</f>
        <v>0</v>
      </c>
      <c r="G81" s="94">
        <f>F81</f>
        <v>0</v>
      </c>
      <c r="H81" s="159"/>
      <c r="I81" s="113" t="s">
        <v>164</v>
      </c>
      <c r="J81" s="113" t="str">
        <f>VLOOKUP(I81,Presupuesto!$B$11:$C$565,2,0)</f>
        <v>AGUINALDO Y DECIMO CUARTO MES</v>
      </c>
      <c r="K81" s="95" t="str">
        <f t="shared" si="2"/>
        <v>Posgrado</v>
      </c>
      <c r="L81" s="95" t="s">
        <v>721</v>
      </c>
    </row>
    <row r="82" spans="3:12" ht="15.75" hidden="1" thickBot="1" x14ac:dyDescent="0.3">
      <c r="C82" s="167" t="s">
        <v>1326</v>
      </c>
      <c r="D82" s="158"/>
      <c r="E82" s="150">
        <v>0</v>
      </c>
      <c r="F82" s="114">
        <f>IF(E80&lt;6,"",((E80-6)/12)*(G80/E80))</f>
        <v>0</v>
      </c>
      <c r="G82" s="94">
        <f>F82</f>
        <v>0</v>
      </c>
      <c r="H82" s="159"/>
      <c r="I82" s="98" t="s">
        <v>165</v>
      </c>
      <c r="J82" s="98" t="str">
        <f>VLOOKUP(I82,Presupuesto!$B$11:$C$565,2,0)</f>
        <v>DECIMOCUARTO MES</v>
      </c>
      <c r="K82" s="95" t="str">
        <f t="shared" si="2"/>
        <v>Posgrado</v>
      </c>
      <c r="L82" s="95" t="s">
        <v>721</v>
      </c>
    </row>
    <row r="83" spans="3:12" ht="15.75" hidden="1" thickBot="1" x14ac:dyDescent="0.3">
      <c r="C83" s="133" t="s">
        <v>86</v>
      </c>
      <c r="D83" s="188"/>
      <c r="E83" s="148">
        <v>12</v>
      </c>
      <c r="F83" s="283">
        <f>HLOOKUP($C83,$BZ$2:$CM$3,2,0)</f>
        <v>35733.589999999997</v>
      </c>
      <c r="G83" s="110">
        <f>D83*E83*F83</f>
        <v>0</v>
      </c>
      <c r="H83" s="161"/>
      <c r="I83" s="111" t="s">
        <v>151</v>
      </c>
      <c r="J83" s="111" t="str">
        <f>VLOOKUP(I83,Presupuesto!$B$11:$C$565,2,0)</f>
        <v>SUELDOS Y SALARIOS PERMANENTES</v>
      </c>
      <c r="K83" s="95" t="str">
        <f t="shared" si="2"/>
        <v>Posgrado</v>
      </c>
      <c r="L83" s="95" t="s">
        <v>721</v>
      </c>
    </row>
    <row r="84" spans="3:12" hidden="1" x14ac:dyDescent="0.25">
      <c r="C84" s="166" t="s">
        <v>1325</v>
      </c>
      <c r="D84" s="158"/>
      <c r="E84" s="150">
        <v>0</v>
      </c>
      <c r="F84" s="97">
        <f>IF(E83=0,"",(G83/E83)/12*E83)</f>
        <v>0</v>
      </c>
      <c r="G84" s="94">
        <f>F84</f>
        <v>0</v>
      </c>
      <c r="H84" s="159"/>
      <c r="I84" s="113" t="s">
        <v>164</v>
      </c>
      <c r="J84" s="113" t="str">
        <f>VLOOKUP(I84,Presupuesto!$B$11:$C$565,2,0)</f>
        <v>AGUINALDO Y DECIMO CUARTO MES</v>
      </c>
      <c r="K84" s="95" t="str">
        <f t="shared" si="2"/>
        <v>Posgrado</v>
      </c>
      <c r="L84" s="95" t="s">
        <v>721</v>
      </c>
    </row>
    <row r="85" spans="3:12" ht="15.75" hidden="1" thickBot="1" x14ac:dyDescent="0.3">
      <c r="C85" s="167" t="s">
        <v>1326</v>
      </c>
      <c r="D85" s="158"/>
      <c r="E85" s="150">
        <v>0</v>
      </c>
      <c r="F85" s="114">
        <f>IF(E83&lt;6,"",((E83-6)/12)*(G83/E83))</f>
        <v>0</v>
      </c>
      <c r="G85" s="94">
        <f>F85</f>
        <v>0</v>
      </c>
      <c r="H85" s="159"/>
      <c r="I85" s="98" t="s">
        <v>165</v>
      </c>
      <c r="J85" s="98" t="str">
        <f>VLOOKUP(I85,Presupuesto!$B$11:$C$565,2,0)</f>
        <v>DECIMOCUARTO MES</v>
      </c>
      <c r="K85" s="95" t="str">
        <f t="shared" si="2"/>
        <v>Posgrado</v>
      </c>
      <c r="L85" s="95" t="s">
        <v>721</v>
      </c>
    </row>
    <row r="86" spans="3:12" ht="15.75" hidden="1" thickBot="1" x14ac:dyDescent="0.3">
      <c r="C86" s="133" t="s">
        <v>87</v>
      </c>
      <c r="D86" s="188"/>
      <c r="E86" s="148">
        <v>12</v>
      </c>
      <c r="F86" s="283">
        <f>HLOOKUP($C86,$BZ$2:$CM$3,2,0)</f>
        <v>31763.19</v>
      </c>
      <c r="G86" s="110">
        <f>D86*E86*F86</f>
        <v>0</v>
      </c>
      <c r="H86" s="161"/>
      <c r="I86" s="111" t="s">
        <v>151</v>
      </c>
      <c r="J86" s="111" t="str">
        <f>VLOOKUP(I86,Presupuesto!$B$11:$C$565,2,0)</f>
        <v>SUELDOS Y SALARIOS PERMANENTES</v>
      </c>
      <c r="K86" s="95" t="str">
        <f t="shared" si="2"/>
        <v>Posgrado</v>
      </c>
      <c r="L86" s="95" t="s">
        <v>721</v>
      </c>
    </row>
    <row r="87" spans="3:12" hidden="1" x14ac:dyDescent="0.25">
      <c r="C87" s="166" t="s">
        <v>1325</v>
      </c>
      <c r="D87" s="158"/>
      <c r="E87" s="150">
        <v>0</v>
      </c>
      <c r="F87" s="97">
        <f>IF(E86=0,"",(G86/E86)/12*E86)</f>
        <v>0</v>
      </c>
      <c r="G87" s="94">
        <f>F87</f>
        <v>0</v>
      </c>
      <c r="H87" s="159"/>
      <c r="I87" s="113" t="s">
        <v>164</v>
      </c>
      <c r="J87" s="113" t="str">
        <f>VLOOKUP(I87,Presupuesto!$B$11:$C$565,2,0)</f>
        <v>AGUINALDO Y DECIMO CUARTO MES</v>
      </c>
      <c r="K87" s="95" t="str">
        <f t="shared" si="2"/>
        <v>Posgrado</v>
      </c>
      <c r="L87" s="95" t="s">
        <v>721</v>
      </c>
    </row>
    <row r="88" spans="3:12" ht="15.75" hidden="1" thickBot="1" x14ac:dyDescent="0.3">
      <c r="C88" s="167" t="s">
        <v>1326</v>
      </c>
      <c r="D88" s="158"/>
      <c r="E88" s="150">
        <v>0</v>
      </c>
      <c r="F88" s="114">
        <f>IF(E86&lt;6,"",((E86-6)/12)*(G86/E86))</f>
        <v>0</v>
      </c>
      <c r="G88" s="94">
        <f>F88</f>
        <v>0</v>
      </c>
      <c r="H88" s="159"/>
      <c r="I88" s="98" t="s">
        <v>165</v>
      </c>
      <c r="J88" s="98" t="str">
        <f>VLOOKUP(I88,Presupuesto!$B$11:$C$565,2,0)</f>
        <v>DECIMOCUARTO MES</v>
      </c>
      <c r="K88" s="95" t="str">
        <f t="shared" si="2"/>
        <v>Posgrado</v>
      </c>
      <c r="L88" s="95" t="s">
        <v>721</v>
      </c>
    </row>
    <row r="89" spans="3:12" ht="15.75" hidden="1" thickBot="1" x14ac:dyDescent="0.3">
      <c r="C89" s="133" t="s">
        <v>88</v>
      </c>
      <c r="D89" s="188"/>
      <c r="E89" s="148">
        <v>12</v>
      </c>
      <c r="F89" s="283">
        <f>HLOOKUP($C89,$BZ$2:$CM$3,2,0)</f>
        <v>29777.99</v>
      </c>
      <c r="G89" s="110">
        <f>D89*E89*F89</f>
        <v>0</v>
      </c>
      <c r="H89" s="161"/>
      <c r="I89" s="111" t="s">
        <v>151</v>
      </c>
      <c r="J89" s="111" t="str">
        <f>VLOOKUP(I89,Presupuesto!$B$11:$C$565,2,0)</f>
        <v>SUELDOS Y SALARIOS PERMANENTES</v>
      </c>
      <c r="K89" s="95" t="str">
        <f t="shared" si="2"/>
        <v>Posgrado</v>
      </c>
      <c r="L89" s="95" t="s">
        <v>721</v>
      </c>
    </row>
    <row r="90" spans="3:12" hidden="1" x14ac:dyDescent="0.25">
      <c r="C90" s="166" t="s">
        <v>1325</v>
      </c>
      <c r="D90" s="158"/>
      <c r="E90" s="150">
        <v>0</v>
      </c>
      <c r="F90" s="97">
        <f>IF(E89=0,"",(G89/E89)/12*E89)</f>
        <v>0</v>
      </c>
      <c r="G90" s="94">
        <f>F90</f>
        <v>0</v>
      </c>
      <c r="H90" s="159"/>
      <c r="I90" s="113" t="s">
        <v>164</v>
      </c>
      <c r="J90" s="113" t="str">
        <f>VLOOKUP(I90,Presupuesto!$B$11:$C$565,2,0)</f>
        <v>AGUINALDO Y DECIMO CUARTO MES</v>
      </c>
      <c r="K90" s="95" t="str">
        <f t="shared" si="2"/>
        <v>Posgrado</v>
      </c>
      <c r="L90" s="95" t="s">
        <v>721</v>
      </c>
    </row>
    <row r="91" spans="3:12" ht="15.75" hidden="1" thickBot="1" x14ac:dyDescent="0.3">
      <c r="C91" s="167" t="s">
        <v>1326</v>
      </c>
      <c r="D91" s="158"/>
      <c r="E91" s="150">
        <v>0</v>
      </c>
      <c r="F91" s="114">
        <f>IF(E89&lt;6,"",((E89-6)/12)*(G89/E89))</f>
        <v>0</v>
      </c>
      <c r="G91" s="94">
        <f>F91</f>
        <v>0</v>
      </c>
      <c r="H91" s="159"/>
      <c r="I91" s="98" t="s">
        <v>165</v>
      </c>
      <c r="J91" s="98" t="str">
        <f>VLOOKUP(I91,Presupuesto!$B$11:$C$565,2,0)</f>
        <v>DECIMOCUARTO MES</v>
      </c>
      <c r="K91" s="95" t="str">
        <f t="shared" si="2"/>
        <v>Posgrado</v>
      </c>
      <c r="L91" s="95" t="s">
        <v>721</v>
      </c>
    </row>
    <row r="92" spans="3:12" ht="15.75" hidden="1" thickBot="1" x14ac:dyDescent="0.3">
      <c r="C92" s="133" t="s">
        <v>89</v>
      </c>
      <c r="D92" s="188"/>
      <c r="E92" s="148">
        <v>12</v>
      </c>
      <c r="F92" s="283">
        <f>HLOOKUP($C92,$BZ$2:$CM$3,2,0)</f>
        <v>27792.79</v>
      </c>
      <c r="G92" s="110">
        <f>D92*E92*F92</f>
        <v>0</v>
      </c>
      <c r="H92" s="161"/>
      <c r="I92" s="111" t="s">
        <v>151</v>
      </c>
      <c r="J92" s="111" t="str">
        <f>VLOOKUP(I92,Presupuesto!$B$11:$C$565,2,0)</f>
        <v>SUELDOS Y SALARIOS PERMANENTES</v>
      </c>
      <c r="K92" s="95" t="str">
        <f t="shared" si="2"/>
        <v>Posgrado</v>
      </c>
      <c r="L92" s="95" t="s">
        <v>721</v>
      </c>
    </row>
    <row r="93" spans="3:12" hidden="1" x14ac:dyDescent="0.25">
      <c r="C93" s="166" t="s">
        <v>1325</v>
      </c>
      <c r="D93" s="158"/>
      <c r="E93" s="150">
        <v>0</v>
      </c>
      <c r="F93" s="97">
        <f>IF(E92=0,"",(G92/E92)/12*E92)</f>
        <v>0</v>
      </c>
      <c r="G93" s="94">
        <f>F93</f>
        <v>0</v>
      </c>
      <c r="H93" s="159"/>
      <c r="I93" s="113" t="s">
        <v>164</v>
      </c>
      <c r="J93" s="113" t="str">
        <f>VLOOKUP(I93,Presupuesto!$B$11:$C$565,2,0)</f>
        <v>AGUINALDO Y DECIMO CUARTO MES</v>
      </c>
      <c r="K93" s="95" t="str">
        <f t="shared" si="2"/>
        <v>Posgrado</v>
      </c>
      <c r="L93" s="95" t="s">
        <v>721</v>
      </c>
    </row>
    <row r="94" spans="3:12" ht="15.75" hidden="1" thickBot="1" x14ac:dyDescent="0.3">
      <c r="C94" s="167" t="s">
        <v>1326</v>
      </c>
      <c r="D94" s="158"/>
      <c r="E94" s="150">
        <v>0</v>
      </c>
      <c r="F94" s="114">
        <f>IF(E92&lt;6,"",((E92-6)/12)*(G92/E92))</f>
        <v>0</v>
      </c>
      <c r="G94" s="94">
        <f>F94</f>
        <v>0</v>
      </c>
      <c r="H94" s="159"/>
      <c r="I94" s="98" t="s">
        <v>165</v>
      </c>
      <c r="J94" s="98" t="str">
        <f>VLOOKUP(I94,Presupuesto!$B$11:$C$565,2,0)</f>
        <v>DECIMOCUARTO MES</v>
      </c>
      <c r="K94" s="95" t="str">
        <f t="shared" si="2"/>
        <v>Posgrado</v>
      </c>
      <c r="L94" s="95" t="s">
        <v>721</v>
      </c>
    </row>
    <row r="95" spans="3:12" ht="15.75" hidden="1" thickBot="1" x14ac:dyDescent="0.3">
      <c r="C95" s="133" t="s">
        <v>90</v>
      </c>
      <c r="D95" s="188"/>
      <c r="E95" s="148">
        <v>12</v>
      </c>
      <c r="F95" s="283">
        <f>HLOOKUP($C95,$BZ$2:$CM$3,2,0)</f>
        <v>18859.39</v>
      </c>
      <c r="G95" s="110">
        <f>D95*E95*F95</f>
        <v>0</v>
      </c>
      <c r="H95" s="161"/>
      <c r="I95" s="111" t="s">
        <v>151</v>
      </c>
      <c r="J95" s="111" t="str">
        <f>VLOOKUP(I95,Presupuesto!$B$11:$C$565,2,0)</f>
        <v>SUELDOS Y SALARIOS PERMANENTES</v>
      </c>
      <c r="K95" s="95" t="str">
        <f t="shared" si="2"/>
        <v>Posgrado</v>
      </c>
      <c r="L95" s="95" t="s">
        <v>721</v>
      </c>
    </row>
    <row r="96" spans="3:12" hidden="1" x14ac:dyDescent="0.25">
      <c r="C96" s="166" t="s">
        <v>1325</v>
      </c>
      <c r="D96" s="158"/>
      <c r="E96" s="150">
        <v>0</v>
      </c>
      <c r="F96" s="97">
        <f>IF(E95=0,"",(G95/E95)/12*E95)</f>
        <v>0</v>
      </c>
      <c r="G96" s="94">
        <f>F96</f>
        <v>0</v>
      </c>
      <c r="H96" s="159"/>
      <c r="I96" s="113" t="s">
        <v>164</v>
      </c>
      <c r="J96" s="113" t="str">
        <f>VLOOKUP(I96,Presupuesto!$B$11:$C$565,2,0)</f>
        <v>AGUINALDO Y DECIMO CUARTO MES</v>
      </c>
      <c r="K96" s="95" t="str">
        <f t="shared" si="2"/>
        <v>Posgrado</v>
      </c>
      <c r="L96" s="95" t="s">
        <v>721</v>
      </c>
    </row>
    <row r="97" spans="3:12" ht="15.75" hidden="1" thickBot="1" x14ac:dyDescent="0.3">
      <c r="C97" s="167" t="s">
        <v>1326</v>
      </c>
      <c r="D97" s="158"/>
      <c r="E97" s="150">
        <v>0</v>
      </c>
      <c r="F97" s="114">
        <f>IF(E95&lt;6,"",((E95-6)/12)*(G95/E95))</f>
        <v>0</v>
      </c>
      <c r="G97" s="94">
        <f>F97</f>
        <v>0</v>
      </c>
      <c r="H97" s="159"/>
      <c r="I97" s="98" t="s">
        <v>165</v>
      </c>
      <c r="J97" s="98" t="str">
        <f>VLOOKUP(I97,Presupuesto!$B$11:$C$565,2,0)</f>
        <v>DECIMOCUARTO MES</v>
      </c>
      <c r="K97" s="95" t="str">
        <f t="shared" si="2"/>
        <v>Posgrado</v>
      </c>
      <c r="L97" s="95" t="s">
        <v>721</v>
      </c>
    </row>
    <row r="98" spans="3:12" ht="15.75" hidden="1" thickBot="1" x14ac:dyDescent="0.3">
      <c r="C98" s="133" t="s">
        <v>91</v>
      </c>
      <c r="D98" s="188"/>
      <c r="E98" s="148">
        <v>12</v>
      </c>
      <c r="F98" s="283">
        <f>HLOOKUP($C98,$BZ$2:$CM$3,2,0)</f>
        <v>17866.8</v>
      </c>
      <c r="G98" s="110">
        <f>D98*E98*F98</f>
        <v>0</v>
      </c>
      <c r="H98" s="161"/>
      <c r="I98" s="111" t="s">
        <v>151</v>
      </c>
      <c r="J98" s="111" t="str">
        <f>VLOOKUP(I98,Presupuesto!$B$11:$C$565,2,0)</f>
        <v>SUELDOS Y SALARIOS PERMANENTES</v>
      </c>
      <c r="K98" s="95" t="str">
        <f t="shared" si="2"/>
        <v>Posgrado</v>
      </c>
      <c r="L98" s="95" t="s">
        <v>721</v>
      </c>
    </row>
    <row r="99" spans="3:12" hidden="1" x14ac:dyDescent="0.25">
      <c r="C99" s="166" t="s">
        <v>1325</v>
      </c>
      <c r="D99" s="158"/>
      <c r="E99" s="150">
        <v>0</v>
      </c>
      <c r="F99" s="97">
        <f>IF(E98=0,"",(G98/E98)/12*E98)</f>
        <v>0</v>
      </c>
      <c r="G99" s="94">
        <f>F99</f>
        <v>0</v>
      </c>
      <c r="H99" s="159"/>
      <c r="I99" s="113" t="s">
        <v>164</v>
      </c>
      <c r="J99" s="113" t="str">
        <f>VLOOKUP(I99,Presupuesto!$B$11:$C$565,2,0)</f>
        <v>AGUINALDO Y DECIMO CUARTO MES</v>
      </c>
      <c r="K99" s="95" t="str">
        <f t="shared" si="2"/>
        <v>Posgrado</v>
      </c>
      <c r="L99" s="95" t="s">
        <v>721</v>
      </c>
    </row>
    <row r="100" spans="3:12" ht="15.75" hidden="1" thickBot="1" x14ac:dyDescent="0.3">
      <c r="C100" s="167" t="s">
        <v>1326</v>
      </c>
      <c r="D100" s="158"/>
      <c r="E100" s="150">
        <v>0</v>
      </c>
      <c r="F100" s="114">
        <f>IF(E98&lt;6,"",((E98-6)/12)*(G98/E98))</f>
        <v>0</v>
      </c>
      <c r="G100" s="94">
        <f>F100</f>
        <v>0</v>
      </c>
      <c r="H100" s="159"/>
      <c r="I100" s="98" t="s">
        <v>165</v>
      </c>
      <c r="J100" s="98" t="str">
        <f>VLOOKUP(I100,Presupuesto!$B$11:$C$565,2,0)</f>
        <v>DECIMOCUARTO MES</v>
      </c>
      <c r="K100" s="95" t="str">
        <f t="shared" si="2"/>
        <v>Posgrado</v>
      </c>
      <c r="L100" s="95" t="s">
        <v>721</v>
      </c>
    </row>
    <row r="101" spans="3:12" ht="15.75" hidden="1" thickBot="1" x14ac:dyDescent="0.3">
      <c r="C101" s="133" t="s">
        <v>92</v>
      </c>
      <c r="D101" s="188"/>
      <c r="E101" s="148">
        <v>12</v>
      </c>
      <c r="F101" s="283">
        <f>HLOOKUP($C101,$BZ$2:$CM$3,2,0)</f>
        <v>13896.4</v>
      </c>
      <c r="G101" s="110">
        <f>D101*E101*F101</f>
        <v>0</v>
      </c>
      <c r="H101" s="161"/>
      <c r="I101" s="111" t="s">
        <v>151</v>
      </c>
      <c r="J101" s="111" t="str">
        <f>VLOOKUP(I101,Presupuesto!$B$11:$C$565,2,0)</f>
        <v>SUELDOS Y SALARIOS PERMANENTES</v>
      </c>
      <c r="K101" s="95" t="str">
        <f t="shared" si="2"/>
        <v>Posgrado</v>
      </c>
      <c r="L101" s="95" t="s">
        <v>721</v>
      </c>
    </row>
    <row r="102" spans="3:12" hidden="1" x14ac:dyDescent="0.25">
      <c r="C102" s="166" t="s">
        <v>1325</v>
      </c>
      <c r="D102" s="158"/>
      <c r="E102" s="150">
        <v>0</v>
      </c>
      <c r="F102" s="97">
        <f>IF(E101=0,"",(G101/E101)/12*E101)</f>
        <v>0</v>
      </c>
      <c r="G102" s="94">
        <f>F102</f>
        <v>0</v>
      </c>
      <c r="H102" s="159"/>
      <c r="I102" s="113" t="s">
        <v>164</v>
      </c>
      <c r="J102" s="113" t="str">
        <f>VLOOKUP(I102,Presupuesto!$B$11:$C$565,2,0)</f>
        <v>AGUINALDO Y DECIMO CUARTO MES</v>
      </c>
      <c r="K102" s="95" t="str">
        <f t="shared" si="2"/>
        <v>Posgrado</v>
      </c>
      <c r="L102" s="95" t="s">
        <v>721</v>
      </c>
    </row>
    <row r="103" spans="3:12" ht="15.75" hidden="1" thickBot="1" x14ac:dyDescent="0.3">
      <c r="C103" s="167" t="s">
        <v>1326</v>
      </c>
      <c r="D103" s="158"/>
      <c r="E103" s="150">
        <v>0</v>
      </c>
      <c r="F103" s="114">
        <f>IF(E101&lt;6,"",((E101-6)/12)*(G101/E101))</f>
        <v>0</v>
      </c>
      <c r="G103" s="94">
        <f>F103</f>
        <v>0</v>
      </c>
      <c r="H103" s="159"/>
      <c r="I103" s="98" t="s">
        <v>165</v>
      </c>
      <c r="J103" s="98" t="str">
        <f>VLOOKUP(I103,Presupuesto!$B$11:$C$565,2,0)</f>
        <v>DECIMOCUARTO MES</v>
      </c>
      <c r="K103" s="95" t="str">
        <f t="shared" si="2"/>
        <v>Posgrado</v>
      </c>
      <c r="L103" s="95" t="s">
        <v>721</v>
      </c>
    </row>
    <row r="104" spans="3:12" ht="15.75" hidden="1" thickBot="1" x14ac:dyDescent="0.3">
      <c r="C104" s="133" t="s">
        <v>93</v>
      </c>
      <c r="D104" s="188"/>
      <c r="E104" s="148">
        <v>12</v>
      </c>
      <c r="F104" s="283">
        <f>HLOOKUP($C104,$BZ$2:$CM$3,2,0)</f>
        <v>15004.09</v>
      </c>
      <c r="G104" s="110">
        <f>D104*E104*F104</f>
        <v>0</v>
      </c>
      <c r="H104" s="161"/>
      <c r="I104" s="111" t="s">
        <v>151</v>
      </c>
      <c r="J104" s="111" t="str">
        <f>VLOOKUP(I104,Presupuesto!$B$11:$C$565,2,0)</f>
        <v>SUELDOS Y SALARIOS PERMANENTES</v>
      </c>
      <c r="K104" s="95" t="str">
        <f t="shared" si="2"/>
        <v>Posgrado</v>
      </c>
      <c r="L104" s="95" t="s">
        <v>721</v>
      </c>
    </row>
    <row r="105" spans="3:12" hidden="1" x14ac:dyDescent="0.25">
      <c r="C105" s="166" t="s">
        <v>1325</v>
      </c>
      <c r="D105" s="158"/>
      <c r="E105" s="150">
        <v>0</v>
      </c>
      <c r="F105" s="97">
        <f>IF(E104=0,"",(G104/E104)/12*E104)</f>
        <v>0</v>
      </c>
      <c r="G105" s="94">
        <f>F105</f>
        <v>0</v>
      </c>
      <c r="H105" s="159"/>
      <c r="I105" s="113" t="s">
        <v>164</v>
      </c>
      <c r="J105" s="113" t="str">
        <f>VLOOKUP(I105,Presupuesto!$B$11:$C$565,2,0)</f>
        <v>AGUINALDO Y DECIMO CUARTO MES</v>
      </c>
      <c r="K105" s="95" t="str">
        <f t="shared" si="2"/>
        <v>Posgrado</v>
      </c>
      <c r="L105" s="95" t="s">
        <v>721</v>
      </c>
    </row>
    <row r="106" spans="3:12" ht="15.75" hidden="1" thickBot="1" x14ac:dyDescent="0.3">
      <c r="C106" s="167" t="s">
        <v>1326</v>
      </c>
      <c r="D106" s="158"/>
      <c r="E106" s="150">
        <v>0</v>
      </c>
      <c r="F106" s="114">
        <f>IF(E104&lt;6,"",((E104-6)/12)*(G104/E104))</f>
        <v>0</v>
      </c>
      <c r="G106" s="94">
        <f>F106</f>
        <v>0</v>
      </c>
      <c r="H106" s="159"/>
      <c r="I106" s="98" t="s">
        <v>165</v>
      </c>
      <c r="J106" s="98" t="str">
        <f>VLOOKUP(I106,Presupuesto!$B$11:$C$565,2,0)</f>
        <v>DECIMOCUARTO MES</v>
      </c>
      <c r="K106" s="95" t="str">
        <f t="shared" si="2"/>
        <v>Posgrado</v>
      </c>
      <c r="L106" s="95" t="s">
        <v>721</v>
      </c>
    </row>
    <row r="107" spans="3:12" ht="15.75" hidden="1" thickBot="1" x14ac:dyDescent="0.3">
      <c r="C107" s="133" t="s">
        <v>94</v>
      </c>
      <c r="D107" s="188"/>
      <c r="E107" s="148">
        <v>12</v>
      </c>
      <c r="F107" s="283">
        <f>HLOOKUP($C107,$BZ$2:$CM$3,2,0)</f>
        <v>13238.9</v>
      </c>
      <c r="G107" s="110">
        <f>D107*E107*F107</f>
        <v>0</v>
      </c>
      <c r="H107" s="161"/>
      <c r="I107" s="111" t="s">
        <v>151</v>
      </c>
      <c r="J107" s="111" t="str">
        <f>VLOOKUP(I107,Presupuesto!$B$11:$C$565,2,0)</f>
        <v>SUELDOS Y SALARIOS PERMANENTES</v>
      </c>
      <c r="K107" s="95" t="str">
        <f t="shared" si="2"/>
        <v>Posgrado</v>
      </c>
      <c r="L107" s="95" t="s">
        <v>721</v>
      </c>
    </row>
    <row r="108" spans="3:12" hidden="1" x14ac:dyDescent="0.25">
      <c r="C108" s="166" t="s">
        <v>1325</v>
      </c>
      <c r="D108" s="158"/>
      <c r="E108" s="150">
        <v>0</v>
      </c>
      <c r="F108" s="97">
        <f>IF(E107=0,"",(G107/E107)/12*E107)</f>
        <v>0</v>
      </c>
      <c r="G108" s="94">
        <f>F108</f>
        <v>0</v>
      </c>
      <c r="H108" s="159"/>
      <c r="I108" s="113" t="s">
        <v>164</v>
      </c>
      <c r="J108" s="113" t="str">
        <f>VLOOKUP(I108,Presupuesto!$B$11:$C$565,2,0)</f>
        <v>AGUINALDO Y DECIMO CUARTO MES</v>
      </c>
      <c r="K108" s="95" t="str">
        <f t="shared" si="2"/>
        <v>Posgrado</v>
      </c>
      <c r="L108" s="95" t="s">
        <v>721</v>
      </c>
    </row>
    <row r="109" spans="3:12" ht="15.75" hidden="1" thickBot="1" x14ac:dyDescent="0.3">
      <c r="C109" s="167" t="s">
        <v>1326</v>
      </c>
      <c r="D109" s="158"/>
      <c r="E109" s="150">
        <v>0</v>
      </c>
      <c r="F109" s="114">
        <f>IF(E107&lt;6,"",((E107-6)/12)*(G107/E107))</f>
        <v>0</v>
      </c>
      <c r="G109" s="94">
        <f>F109</f>
        <v>0</v>
      </c>
      <c r="H109" s="159"/>
      <c r="I109" s="98" t="s">
        <v>165</v>
      </c>
      <c r="J109" s="98" t="str">
        <f>VLOOKUP(I109,Presupuesto!$B$11:$C$565,2,0)</f>
        <v>DECIMOCUARTO MES</v>
      </c>
      <c r="K109" s="95" t="str">
        <f t="shared" si="2"/>
        <v>Posgrado</v>
      </c>
      <c r="L109" s="95" t="s">
        <v>721</v>
      </c>
    </row>
    <row r="110" spans="3:12" ht="15.75" hidden="1" thickBot="1" x14ac:dyDescent="0.3">
      <c r="C110" s="133" t="s">
        <v>95</v>
      </c>
      <c r="D110" s="188"/>
      <c r="E110" s="148">
        <v>12</v>
      </c>
      <c r="F110" s="283">
        <f>HLOOKUP($C110,$BZ$2:$CM$3,2,0)</f>
        <v>12356.31</v>
      </c>
      <c r="G110" s="110">
        <f>D110*E110*F110</f>
        <v>0</v>
      </c>
      <c r="H110" s="161"/>
      <c r="I110" s="111" t="s">
        <v>151</v>
      </c>
      <c r="J110" s="111" t="str">
        <f>VLOOKUP(I110,Presupuesto!$B$11:$C$565,2,0)</f>
        <v>SUELDOS Y SALARIOS PERMANENTES</v>
      </c>
      <c r="K110" s="95" t="str">
        <f t="shared" ref="K110:K121" si="3">$K$77</f>
        <v>Posgrado</v>
      </c>
      <c r="L110" s="95" t="s">
        <v>721</v>
      </c>
    </row>
    <row r="111" spans="3:12" hidden="1" x14ac:dyDescent="0.25">
      <c r="C111" s="166" t="s">
        <v>1325</v>
      </c>
      <c r="D111" s="158"/>
      <c r="E111" s="150">
        <v>0</v>
      </c>
      <c r="F111" s="97">
        <f>IF(E110=0,"",(G110/E110)/12*E110)</f>
        <v>0</v>
      </c>
      <c r="G111" s="94">
        <f>F111</f>
        <v>0</v>
      </c>
      <c r="H111" s="159"/>
      <c r="I111" s="113" t="s">
        <v>164</v>
      </c>
      <c r="J111" s="113" t="str">
        <f>VLOOKUP(I111,Presupuesto!$B$11:$C$565,2,0)</f>
        <v>AGUINALDO Y DECIMO CUARTO MES</v>
      </c>
      <c r="K111" s="95" t="str">
        <f t="shared" si="3"/>
        <v>Posgrado</v>
      </c>
      <c r="L111" s="95" t="s">
        <v>721</v>
      </c>
    </row>
    <row r="112" spans="3:12" ht="15.75" hidden="1" thickBot="1" x14ac:dyDescent="0.3">
      <c r="C112" s="167" t="s">
        <v>1326</v>
      </c>
      <c r="D112" s="158"/>
      <c r="E112" s="150">
        <v>0</v>
      </c>
      <c r="F112" s="114">
        <f>IF(E110&lt;6,"",((E110-6)/12)*(G110/E110))</f>
        <v>0</v>
      </c>
      <c r="G112" s="94">
        <f>F112</f>
        <v>0</v>
      </c>
      <c r="H112" s="159"/>
      <c r="I112" s="98" t="s">
        <v>165</v>
      </c>
      <c r="J112" s="98" t="str">
        <f>VLOOKUP(I112,Presupuesto!$B$11:$C$565,2,0)</f>
        <v>DECIMOCUARTO MES</v>
      </c>
      <c r="K112" s="95" t="str">
        <f t="shared" si="3"/>
        <v>Posgrado</v>
      </c>
      <c r="L112" s="95" t="s">
        <v>721</v>
      </c>
    </row>
    <row r="113" spans="3:12" ht="15.75" hidden="1" thickBot="1" x14ac:dyDescent="0.3">
      <c r="C113" s="133" t="s">
        <v>96</v>
      </c>
      <c r="D113" s="188"/>
      <c r="E113" s="148">
        <v>12</v>
      </c>
      <c r="F113" s="283">
        <f>HLOOKUP($C113,$BZ$2:$CM$3,2,0)</f>
        <v>463.22</v>
      </c>
      <c r="G113" s="110">
        <f>D113*E113*F113</f>
        <v>0</v>
      </c>
      <c r="H113" s="161"/>
      <c r="I113" s="111" t="s">
        <v>151</v>
      </c>
      <c r="J113" s="111" t="str">
        <f>VLOOKUP(I113,Presupuesto!$B$11:$C$565,2,0)</f>
        <v>SUELDOS Y SALARIOS PERMANENTES</v>
      </c>
      <c r="K113" s="95" t="str">
        <f t="shared" si="3"/>
        <v>Posgrado</v>
      </c>
      <c r="L113" s="95" t="s">
        <v>721</v>
      </c>
    </row>
    <row r="114" spans="3:12" hidden="1" x14ac:dyDescent="0.25">
      <c r="C114" s="166" t="s">
        <v>1325</v>
      </c>
      <c r="D114" s="158"/>
      <c r="E114" s="150">
        <v>0</v>
      </c>
      <c r="F114" s="97">
        <f>IF(E113=0,"",(G113/E113)/12*E113)</f>
        <v>0</v>
      </c>
      <c r="G114" s="94">
        <f>F114</f>
        <v>0</v>
      </c>
      <c r="H114" s="159"/>
      <c r="I114" s="113" t="s">
        <v>164</v>
      </c>
      <c r="J114" s="113" t="str">
        <f>VLOOKUP(I114,Presupuesto!$B$11:$C$565,2,0)</f>
        <v>AGUINALDO Y DECIMO CUARTO MES</v>
      </c>
      <c r="K114" s="95" t="str">
        <f t="shared" si="3"/>
        <v>Posgrado</v>
      </c>
      <c r="L114" s="95" t="s">
        <v>721</v>
      </c>
    </row>
    <row r="115" spans="3:12" ht="15.75" hidden="1" thickBot="1" x14ac:dyDescent="0.3">
      <c r="C115" s="167" t="s">
        <v>1326</v>
      </c>
      <c r="D115" s="158"/>
      <c r="E115" s="150">
        <v>0</v>
      </c>
      <c r="F115" s="114">
        <f>IF(E113&lt;6,"",((E113-6)/12)*(G113/E113))</f>
        <v>0</v>
      </c>
      <c r="G115" s="94">
        <f>F115</f>
        <v>0</v>
      </c>
      <c r="H115" s="159"/>
      <c r="I115" s="98" t="s">
        <v>165</v>
      </c>
      <c r="J115" s="98" t="str">
        <f>VLOOKUP(I115,Presupuesto!$B$11:$C$565,2,0)</f>
        <v>DECIMOCUARTO MES</v>
      </c>
      <c r="K115" s="95" t="str">
        <f t="shared" si="3"/>
        <v>Posgrado</v>
      </c>
      <c r="L115" s="95" t="s">
        <v>721</v>
      </c>
    </row>
    <row r="116" spans="3:12" ht="15.75" hidden="1" thickBot="1" x14ac:dyDescent="0.3">
      <c r="C116" s="133" t="s">
        <v>97</v>
      </c>
      <c r="D116" s="188"/>
      <c r="E116" s="148">
        <v>12</v>
      </c>
      <c r="F116" s="283">
        <f>HLOOKUP($C116,$BZ$2:$CM$3,2,0)</f>
        <v>2007.3</v>
      </c>
      <c r="G116" s="110">
        <f>D116*E116*F116</f>
        <v>0</v>
      </c>
      <c r="H116" s="161"/>
      <c r="I116" s="111" t="s">
        <v>151</v>
      </c>
      <c r="J116" s="111" t="str">
        <f>VLOOKUP(I116,Presupuesto!$B$11:$C$565,2,0)</f>
        <v>SUELDOS Y SALARIOS PERMANENTES</v>
      </c>
      <c r="K116" s="95" t="str">
        <f t="shared" si="3"/>
        <v>Posgrado</v>
      </c>
      <c r="L116" s="95" t="s">
        <v>721</v>
      </c>
    </row>
    <row r="117" spans="3:12" hidden="1" x14ac:dyDescent="0.25">
      <c r="C117" s="166" t="s">
        <v>1325</v>
      </c>
      <c r="D117" s="158"/>
      <c r="E117" s="150">
        <v>0</v>
      </c>
      <c r="F117" s="97">
        <f>IF(E116=0,"",(G116/E116)/12*E116)</f>
        <v>0</v>
      </c>
      <c r="G117" s="94">
        <f>F117</f>
        <v>0</v>
      </c>
      <c r="H117" s="159"/>
      <c r="I117" s="113" t="s">
        <v>164</v>
      </c>
      <c r="J117" s="113" t="str">
        <f>VLOOKUP(I117,Presupuesto!$B$11:$C$565,2,0)</f>
        <v>AGUINALDO Y DECIMO CUARTO MES</v>
      </c>
      <c r="K117" s="95" t="str">
        <f t="shared" si="3"/>
        <v>Posgrado</v>
      </c>
      <c r="L117" s="95" t="s">
        <v>721</v>
      </c>
    </row>
    <row r="118" spans="3:12" ht="15.75" hidden="1" thickBot="1" x14ac:dyDescent="0.3">
      <c r="C118" s="167" t="s">
        <v>1326</v>
      </c>
      <c r="D118" s="158"/>
      <c r="E118" s="150">
        <v>0</v>
      </c>
      <c r="F118" s="114">
        <f>IF(E116&lt;6,"",((E116-6)/12)*(G116/E116))</f>
        <v>0</v>
      </c>
      <c r="G118" s="94">
        <f>F118</f>
        <v>0</v>
      </c>
      <c r="H118" s="159"/>
      <c r="I118" s="98" t="s">
        <v>165</v>
      </c>
      <c r="J118" s="98" t="str">
        <f>VLOOKUP(I118,Presupuesto!$B$11:$C$565,2,0)</f>
        <v>DECIMOCUARTO MES</v>
      </c>
      <c r="K118" s="95" t="str">
        <f t="shared" si="3"/>
        <v>Posgrado</v>
      </c>
      <c r="L118" s="95" t="s">
        <v>721</v>
      </c>
    </row>
    <row r="119" spans="3:12" ht="15.75" hidden="1" thickBot="1" x14ac:dyDescent="0.3">
      <c r="C119" s="136" t="s">
        <v>101</v>
      </c>
      <c r="D119" s="188"/>
      <c r="E119" s="148">
        <v>12</v>
      </c>
      <c r="F119" s="135">
        <v>30000</v>
      </c>
      <c r="G119" s="110">
        <f>D119*E119*F119</f>
        <v>0</v>
      </c>
      <c r="H119" s="161"/>
      <c r="I119" s="111" t="s">
        <v>200</v>
      </c>
      <c r="J119" s="111" t="str">
        <f>VLOOKUP(I119,Presupuesto!$B$11:$C$565,2,0)</f>
        <v>CONTRATOS ESPECIALES</v>
      </c>
      <c r="K119" s="95" t="str">
        <f t="shared" si="3"/>
        <v>Posgrado</v>
      </c>
      <c r="L119" s="95" t="s">
        <v>721</v>
      </c>
    </row>
    <row r="120" spans="3:12" hidden="1" x14ac:dyDescent="0.25">
      <c r="C120" s="166" t="s">
        <v>1325</v>
      </c>
      <c r="D120" s="158"/>
      <c r="E120" s="150">
        <v>0</v>
      </c>
      <c r="F120" s="114">
        <f>IF(E119=0,"",(G119/E119)/12*E119)</f>
        <v>0</v>
      </c>
      <c r="G120" s="94">
        <f>F120</f>
        <v>0</v>
      </c>
      <c r="H120" s="159"/>
      <c r="I120" s="98" t="s">
        <v>200</v>
      </c>
      <c r="J120" s="98" t="str">
        <f>VLOOKUP(I120,Presupuesto!$B$11:$C$565,2,0)</f>
        <v>CONTRATOS ESPECIALES</v>
      </c>
      <c r="K120" s="95" t="str">
        <f t="shared" si="3"/>
        <v>Posgrado</v>
      </c>
      <c r="L120" s="95" t="s">
        <v>719</v>
      </c>
    </row>
    <row r="121" spans="3:12" ht="15.75" hidden="1" thickBot="1" x14ac:dyDescent="0.3">
      <c r="C121" s="167" t="s">
        <v>1326</v>
      </c>
      <c r="D121" s="158"/>
      <c r="E121" s="150">
        <v>0</v>
      </c>
      <c r="F121" s="97">
        <f>IF(E119&lt;6,"",((E119-6)/12)*(G119/E119))</f>
        <v>0</v>
      </c>
      <c r="G121" s="94">
        <f>F121</f>
        <v>0</v>
      </c>
      <c r="H121" s="159"/>
      <c r="I121" s="98" t="s">
        <v>200</v>
      </c>
      <c r="J121" s="98" t="str">
        <f>VLOOKUP(I121,Presupuesto!$B$11:$C$565,2,0)</f>
        <v>CONTRATOS ESPECIALES</v>
      </c>
      <c r="K121" s="95" t="str">
        <f t="shared" si="3"/>
        <v>Posgrado</v>
      </c>
      <c r="L121" s="95" t="s">
        <v>727</v>
      </c>
    </row>
    <row r="122" spans="3:12" ht="30.75" thickBot="1" x14ac:dyDescent="0.3">
      <c r="C122" s="508" t="s">
        <v>1995</v>
      </c>
      <c r="D122" s="188"/>
      <c r="E122" s="148">
        <v>2</v>
      </c>
      <c r="F122" s="115">
        <v>4000</v>
      </c>
      <c r="G122" s="110">
        <f>D122*E122*F122</f>
        <v>0</v>
      </c>
      <c r="H122" s="161"/>
      <c r="I122" s="111" t="s">
        <v>298</v>
      </c>
      <c r="J122" s="111" t="str">
        <f>VLOOKUP(I122,Presupuesto!$B$11:$C$565,2,0)</f>
        <v>OTROS SERVICIOS TECNICOS Y PROFESIONALES</v>
      </c>
      <c r="K122" s="95" t="s">
        <v>63</v>
      </c>
      <c r="L122" s="95" t="s">
        <v>721</v>
      </c>
    </row>
    <row r="123" spans="3:12" x14ac:dyDescent="0.25">
      <c r="C123" s="166" t="s">
        <v>1325</v>
      </c>
      <c r="D123" s="158"/>
      <c r="E123" s="150">
        <v>0</v>
      </c>
      <c r="F123" s="97">
        <v>0</v>
      </c>
      <c r="G123" s="94">
        <f>F123</f>
        <v>0</v>
      </c>
      <c r="H123" s="159"/>
      <c r="I123" s="98" t="s">
        <v>298</v>
      </c>
      <c r="J123" s="98" t="str">
        <f>VLOOKUP(I123,Presupuesto!$B$11:$C$565,2,0)</f>
        <v>OTROS SERVICIOS TECNICOS Y PROFESIONALES</v>
      </c>
      <c r="K123" s="95" t="s">
        <v>63</v>
      </c>
      <c r="L123" s="95" t="s">
        <v>721</v>
      </c>
    </row>
    <row r="124" spans="3:12" ht="15.75" thickBot="1" x14ac:dyDescent="0.3">
      <c r="C124" s="167" t="s">
        <v>1326</v>
      </c>
      <c r="D124" s="158"/>
      <c r="E124" s="150">
        <v>0</v>
      </c>
      <c r="F124" s="97">
        <v>0</v>
      </c>
      <c r="G124" s="94">
        <f>F124</f>
        <v>0</v>
      </c>
      <c r="H124" s="159"/>
      <c r="I124" s="98" t="s">
        <v>298</v>
      </c>
      <c r="J124" s="98" t="str">
        <f>VLOOKUP(I124,Presupuesto!$B$11:$C$565,2,0)</f>
        <v>OTROS SERVICIOS TECNICOS Y PROFESIONALES</v>
      </c>
      <c r="K124" s="95" t="s">
        <v>63</v>
      </c>
      <c r="L124" s="95" t="s">
        <v>721</v>
      </c>
    </row>
    <row r="125" spans="3:12" s="426" customFormat="1" ht="30.75" thickBot="1" x14ac:dyDescent="0.3">
      <c r="C125" s="508" t="s">
        <v>1996</v>
      </c>
      <c r="D125" s="188"/>
      <c r="E125" s="148">
        <v>2</v>
      </c>
      <c r="F125" s="115">
        <v>4000</v>
      </c>
      <c r="G125" s="110">
        <f>D125*E125*F125</f>
        <v>0</v>
      </c>
      <c r="H125" s="161" t="s">
        <v>712</v>
      </c>
      <c r="I125" s="111" t="s">
        <v>298</v>
      </c>
      <c r="J125" s="111" t="str">
        <f>VLOOKUP(I125,Presupuesto!$B$11:$C$565,2,0)</f>
        <v>OTROS SERVICIOS TECNICOS Y PROFESIONALES</v>
      </c>
      <c r="K125" s="95" t="s">
        <v>63</v>
      </c>
      <c r="L125" s="95" t="s">
        <v>721</v>
      </c>
    </row>
    <row r="126" spans="3:12" s="426" customFormat="1" x14ac:dyDescent="0.25">
      <c r="C126" s="166" t="s">
        <v>1325</v>
      </c>
      <c r="D126" s="158"/>
      <c r="E126" s="150">
        <v>0</v>
      </c>
      <c r="F126" s="97">
        <v>0</v>
      </c>
      <c r="G126" s="94">
        <f>F126</f>
        <v>0</v>
      </c>
      <c r="H126" s="159"/>
      <c r="I126" s="98" t="s">
        <v>298</v>
      </c>
      <c r="J126" s="98" t="str">
        <f>VLOOKUP(I126,Presupuesto!$B$11:$C$565,2,0)</f>
        <v>OTROS SERVICIOS TECNICOS Y PROFESIONALES</v>
      </c>
      <c r="K126" s="95" t="s">
        <v>63</v>
      </c>
      <c r="L126" s="95" t="s">
        <v>721</v>
      </c>
    </row>
    <row r="127" spans="3:12" s="426" customFormat="1" ht="15.75" thickBot="1" x14ac:dyDescent="0.3">
      <c r="C127" s="167" t="s">
        <v>1326</v>
      </c>
      <c r="D127" s="158"/>
      <c r="E127" s="150">
        <v>0</v>
      </c>
      <c r="F127" s="97">
        <v>0</v>
      </c>
      <c r="G127" s="94">
        <f>F127</f>
        <v>0</v>
      </c>
      <c r="H127" s="159"/>
      <c r="I127" s="98" t="s">
        <v>298</v>
      </c>
      <c r="J127" s="98" t="str">
        <f>VLOOKUP(I127,Presupuesto!$B$11:$C$565,2,0)</f>
        <v>OTROS SERVICIOS TECNICOS Y PROFESIONALES</v>
      </c>
      <c r="K127" s="95" t="s">
        <v>63</v>
      </c>
      <c r="L127" s="95" t="s">
        <v>721</v>
      </c>
    </row>
    <row r="128" spans="3:12" s="426" customFormat="1" ht="30.75" thickBot="1" x14ac:dyDescent="0.3">
      <c r="C128" s="508" t="s">
        <v>1997</v>
      </c>
      <c r="D128" s="188"/>
      <c r="E128" s="148">
        <v>2</v>
      </c>
      <c r="F128" s="115">
        <v>4000</v>
      </c>
      <c r="G128" s="110">
        <f>D128*E128*F128</f>
        <v>0</v>
      </c>
      <c r="H128" s="161"/>
      <c r="I128" s="111" t="s">
        <v>298</v>
      </c>
      <c r="J128" s="111" t="str">
        <f>VLOOKUP(I128,Presupuesto!$B$11:$C$565,2,0)</f>
        <v>OTROS SERVICIOS TECNICOS Y PROFESIONALES</v>
      </c>
      <c r="K128" s="95" t="s">
        <v>63</v>
      </c>
      <c r="L128" s="95" t="s">
        <v>721</v>
      </c>
    </row>
    <row r="129" spans="3:12" s="426" customFormat="1" x14ac:dyDescent="0.25">
      <c r="C129" s="166" t="s">
        <v>1325</v>
      </c>
      <c r="D129" s="158"/>
      <c r="E129" s="150">
        <v>0</v>
      </c>
      <c r="F129" s="97">
        <v>0</v>
      </c>
      <c r="G129" s="94">
        <f>F129</f>
        <v>0</v>
      </c>
      <c r="H129" s="159"/>
      <c r="I129" s="98" t="s">
        <v>298</v>
      </c>
      <c r="J129" s="98" t="str">
        <f>VLOOKUP(I129,Presupuesto!$B$11:$C$565,2,0)</f>
        <v>OTROS SERVICIOS TECNICOS Y PROFESIONALES</v>
      </c>
      <c r="K129" s="95" t="s">
        <v>63</v>
      </c>
      <c r="L129" s="95" t="s">
        <v>721</v>
      </c>
    </row>
    <row r="130" spans="3:12" s="426" customFormat="1" ht="15.75" thickBot="1" x14ac:dyDescent="0.3">
      <c r="C130" s="167" t="s">
        <v>1326</v>
      </c>
      <c r="D130" s="158"/>
      <c r="E130" s="150">
        <v>0</v>
      </c>
      <c r="F130" s="97">
        <v>0</v>
      </c>
      <c r="G130" s="94">
        <f>F130</f>
        <v>0</v>
      </c>
      <c r="H130" s="159"/>
      <c r="I130" s="98" t="s">
        <v>298</v>
      </c>
      <c r="J130" s="98" t="str">
        <f>VLOOKUP(I130,Presupuesto!$B$11:$C$565,2,0)</f>
        <v>OTROS SERVICIOS TECNICOS Y PROFESIONALES</v>
      </c>
      <c r="K130" s="95" t="s">
        <v>63</v>
      </c>
      <c r="L130" s="95" t="s">
        <v>721</v>
      </c>
    </row>
    <row r="131" spans="3:12" s="426" customFormat="1" ht="30.75" thickBot="1" x14ac:dyDescent="0.3">
      <c r="C131" s="508" t="s">
        <v>1998</v>
      </c>
      <c r="D131" s="188"/>
      <c r="E131" s="148">
        <v>2</v>
      </c>
      <c r="F131" s="115">
        <v>4000</v>
      </c>
      <c r="G131" s="110">
        <f>D131*E131*F131</f>
        <v>0</v>
      </c>
      <c r="H131" s="161"/>
      <c r="I131" s="111" t="s">
        <v>298</v>
      </c>
      <c r="J131" s="111" t="str">
        <f>VLOOKUP(I131,Presupuesto!$B$11:$C$565,2,0)</f>
        <v>OTROS SERVICIOS TECNICOS Y PROFESIONALES</v>
      </c>
      <c r="K131" s="95" t="s">
        <v>63</v>
      </c>
      <c r="L131" s="95" t="s">
        <v>721</v>
      </c>
    </row>
    <row r="132" spans="3:12" s="426" customFormat="1" x14ac:dyDescent="0.25">
      <c r="C132" s="166" t="s">
        <v>1325</v>
      </c>
      <c r="D132" s="158"/>
      <c r="E132" s="150">
        <v>0</v>
      </c>
      <c r="F132" s="97">
        <v>0</v>
      </c>
      <c r="G132" s="94">
        <f>F132</f>
        <v>0</v>
      </c>
      <c r="H132" s="159"/>
      <c r="I132" s="98" t="s">
        <v>298</v>
      </c>
      <c r="J132" s="98" t="str">
        <f>VLOOKUP(I132,Presupuesto!$B$11:$C$565,2,0)</f>
        <v>OTROS SERVICIOS TECNICOS Y PROFESIONALES</v>
      </c>
      <c r="K132" s="95" t="s">
        <v>63</v>
      </c>
      <c r="L132" s="95" t="s">
        <v>721</v>
      </c>
    </row>
    <row r="133" spans="3:12" s="426" customFormat="1" ht="15.75" thickBot="1" x14ac:dyDescent="0.3">
      <c r="C133" s="167" t="s">
        <v>1326</v>
      </c>
      <c r="D133" s="158"/>
      <c r="E133" s="150">
        <v>0</v>
      </c>
      <c r="F133" s="97">
        <v>0</v>
      </c>
      <c r="G133" s="94">
        <f>F133</f>
        <v>0</v>
      </c>
      <c r="H133" s="159"/>
      <c r="I133" s="98" t="s">
        <v>298</v>
      </c>
      <c r="J133" s="98" t="str">
        <f>VLOOKUP(I133,Presupuesto!$B$11:$C$565,2,0)</f>
        <v>OTROS SERVICIOS TECNICOS Y PROFESIONALES</v>
      </c>
      <c r="K133" s="95" t="s">
        <v>63</v>
      </c>
      <c r="L133" s="95" t="s">
        <v>721</v>
      </c>
    </row>
    <row r="134" spans="3:12" s="426" customFormat="1" ht="15.75" thickBot="1" x14ac:dyDescent="0.3">
      <c r="C134" s="508" t="s">
        <v>1999</v>
      </c>
      <c r="D134" s="188"/>
      <c r="E134" s="148">
        <v>2</v>
      </c>
      <c r="F134" s="115">
        <v>4000</v>
      </c>
      <c r="G134" s="110">
        <f>D134*E134*F134</f>
        <v>0</v>
      </c>
      <c r="H134" s="161"/>
      <c r="I134" s="111" t="s">
        <v>298</v>
      </c>
      <c r="J134" s="111" t="str">
        <f>VLOOKUP(I134,Presupuesto!$B$11:$C$565,2,0)</f>
        <v>OTROS SERVICIOS TECNICOS Y PROFESIONALES</v>
      </c>
      <c r="K134" s="95" t="s">
        <v>63</v>
      </c>
      <c r="L134" s="95" t="s">
        <v>721</v>
      </c>
    </row>
    <row r="135" spans="3:12" s="426" customFormat="1" x14ac:dyDescent="0.25">
      <c r="C135" s="166" t="s">
        <v>1325</v>
      </c>
      <c r="D135" s="158"/>
      <c r="E135" s="150">
        <v>0</v>
      </c>
      <c r="F135" s="97">
        <v>0</v>
      </c>
      <c r="G135" s="94">
        <f>F135</f>
        <v>0</v>
      </c>
      <c r="H135" s="159"/>
      <c r="I135" s="98" t="s">
        <v>298</v>
      </c>
      <c r="J135" s="98" t="str">
        <f>VLOOKUP(I135,Presupuesto!$B$11:$C$565,2,0)</f>
        <v>OTROS SERVICIOS TECNICOS Y PROFESIONALES</v>
      </c>
      <c r="K135" s="95" t="s">
        <v>63</v>
      </c>
      <c r="L135" s="95" t="s">
        <v>721</v>
      </c>
    </row>
    <row r="136" spans="3:12" s="426" customFormat="1" ht="15.75" thickBot="1" x14ac:dyDescent="0.3">
      <c r="C136" s="167" t="s">
        <v>1326</v>
      </c>
      <c r="D136" s="158"/>
      <c r="E136" s="150">
        <v>0</v>
      </c>
      <c r="F136" s="97">
        <v>0</v>
      </c>
      <c r="G136" s="94">
        <f>F136</f>
        <v>0</v>
      </c>
      <c r="H136" s="159"/>
      <c r="I136" s="98" t="s">
        <v>298</v>
      </c>
      <c r="J136" s="98" t="str">
        <f>VLOOKUP(I136,Presupuesto!$B$11:$C$565,2,0)</f>
        <v>OTROS SERVICIOS TECNICOS Y PROFESIONALES</v>
      </c>
      <c r="K136" s="95" t="s">
        <v>63</v>
      </c>
      <c r="L136" s="95" t="s">
        <v>721</v>
      </c>
    </row>
    <row r="137" spans="3:12" s="426" customFormat="1" ht="30.75" thickBot="1" x14ac:dyDescent="0.3">
      <c r="C137" s="508" t="s">
        <v>2000</v>
      </c>
      <c r="D137" s="188"/>
      <c r="E137" s="148">
        <v>2</v>
      </c>
      <c r="F137" s="115">
        <v>4000</v>
      </c>
      <c r="G137" s="110">
        <f>D137*E137*F137</f>
        <v>0</v>
      </c>
      <c r="H137" s="161" t="s">
        <v>712</v>
      </c>
      <c r="I137" s="111" t="s">
        <v>298</v>
      </c>
      <c r="J137" s="111" t="str">
        <f>VLOOKUP(I137,Presupuesto!$B$11:$C$565,2,0)</f>
        <v>OTROS SERVICIOS TECNICOS Y PROFESIONALES</v>
      </c>
      <c r="K137" s="95" t="s">
        <v>63</v>
      </c>
      <c r="L137" s="95" t="s">
        <v>721</v>
      </c>
    </row>
    <row r="138" spans="3:12" s="426" customFormat="1" x14ac:dyDescent="0.25">
      <c r="C138" s="166" t="s">
        <v>1325</v>
      </c>
      <c r="D138" s="158"/>
      <c r="E138" s="150">
        <v>0</v>
      </c>
      <c r="F138" s="97">
        <v>0</v>
      </c>
      <c r="G138" s="94">
        <f>F138</f>
        <v>0</v>
      </c>
      <c r="H138" s="159"/>
      <c r="I138" s="98" t="s">
        <v>298</v>
      </c>
      <c r="J138" s="98" t="str">
        <f>VLOOKUP(I138,Presupuesto!$B$11:$C$565,2,0)</f>
        <v>OTROS SERVICIOS TECNICOS Y PROFESIONALES</v>
      </c>
      <c r="K138" s="95" t="s">
        <v>63</v>
      </c>
      <c r="L138" s="95" t="s">
        <v>721</v>
      </c>
    </row>
    <row r="139" spans="3:12" s="426" customFormat="1" ht="15.75" thickBot="1" x14ac:dyDescent="0.3">
      <c r="C139" s="167" t="s">
        <v>1326</v>
      </c>
      <c r="D139" s="158"/>
      <c r="E139" s="150">
        <v>0</v>
      </c>
      <c r="F139" s="97">
        <v>0</v>
      </c>
      <c r="G139" s="94">
        <f>F139</f>
        <v>0</v>
      </c>
      <c r="H139" s="159"/>
      <c r="I139" s="98" t="s">
        <v>298</v>
      </c>
      <c r="J139" s="98" t="str">
        <f>VLOOKUP(I139,Presupuesto!$B$11:$C$565,2,0)</f>
        <v>OTROS SERVICIOS TECNICOS Y PROFESIONALES</v>
      </c>
      <c r="K139" s="95" t="s">
        <v>63</v>
      </c>
      <c r="L139" s="95" t="s">
        <v>721</v>
      </c>
    </row>
    <row r="140" spans="3:12" s="426" customFormat="1" ht="15.75" thickBot="1" x14ac:dyDescent="0.3">
      <c r="C140" s="136" t="s">
        <v>102</v>
      </c>
      <c r="D140" s="188"/>
      <c r="E140" s="148">
        <v>2</v>
      </c>
      <c r="F140" s="115">
        <v>4000</v>
      </c>
      <c r="G140" s="110">
        <f>D140*E140*F140</f>
        <v>0</v>
      </c>
      <c r="H140" s="161"/>
      <c r="I140" s="111" t="s">
        <v>298</v>
      </c>
      <c r="J140" s="111" t="str">
        <f>VLOOKUP(I140,Presupuesto!$B$11:$C$565,2,0)</f>
        <v>OTROS SERVICIOS TECNICOS Y PROFESIONALES</v>
      </c>
      <c r="K140" s="95" t="s">
        <v>63</v>
      </c>
      <c r="L140" s="95" t="s">
        <v>721</v>
      </c>
    </row>
    <row r="141" spans="3:12" s="426" customFormat="1" x14ac:dyDescent="0.25">
      <c r="C141" s="166" t="s">
        <v>1325</v>
      </c>
      <c r="D141" s="158"/>
      <c r="E141" s="150">
        <v>0</v>
      </c>
      <c r="F141" s="97">
        <v>0</v>
      </c>
      <c r="G141" s="94">
        <f>F141</f>
        <v>0</v>
      </c>
      <c r="H141" s="159"/>
      <c r="I141" s="98" t="s">
        <v>298</v>
      </c>
      <c r="J141" s="98" t="str">
        <f>VLOOKUP(I141,Presupuesto!$B$11:$C$565,2,0)</f>
        <v>OTROS SERVICIOS TECNICOS Y PROFESIONALES</v>
      </c>
      <c r="K141" s="95" t="s">
        <v>63</v>
      </c>
      <c r="L141" s="95" t="s">
        <v>721</v>
      </c>
    </row>
    <row r="142" spans="3:12" s="426" customFormat="1" ht="15.75" thickBot="1" x14ac:dyDescent="0.3">
      <c r="C142" s="167" t="s">
        <v>1326</v>
      </c>
      <c r="D142" s="158"/>
      <c r="E142" s="150">
        <v>0</v>
      </c>
      <c r="F142" s="97">
        <v>0</v>
      </c>
      <c r="G142" s="94">
        <f>F142</f>
        <v>0</v>
      </c>
      <c r="H142" s="159"/>
      <c r="I142" s="98" t="s">
        <v>298</v>
      </c>
      <c r="J142" s="98" t="str">
        <f>VLOOKUP(I142,Presupuesto!$B$11:$C$565,2,0)</f>
        <v>OTROS SERVICIOS TECNICOS Y PROFESIONALES</v>
      </c>
      <c r="K142" s="95" t="s">
        <v>63</v>
      </c>
      <c r="L142" s="95" t="s">
        <v>721</v>
      </c>
    </row>
    <row r="143" spans="3:12" s="426" customFormat="1" ht="15.75" thickBot="1" x14ac:dyDescent="0.3">
      <c r="C143" s="136" t="s">
        <v>102</v>
      </c>
      <c r="D143" s="188"/>
      <c r="E143" s="148">
        <v>2</v>
      </c>
      <c r="F143" s="115">
        <v>4000</v>
      </c>
      <c r="G143" s="110">
        <f>D143*E143*F143</f>
        <v>0</v>
      </c>
      <c r="H143" s="161"/>
      <c r="I143" s="111" t="s">
        <v>298</v>
      </c>
      <c r="J143" s="111" t="str">
        <f>VLOOKUP(I143,Presupuesto!$B$11:$C$565,2,0)</f>
        <v>OTROS SERVICIOS TECNICOS Y PROFESIONALES</v>
      </c>
      <c r="K143" s="95" t="s">
        <v>63</v>
      </c>
      <c r="L143" s="95" t="s">
        <v>721</v>
      </c>
    </row>
    <row r="144" spans="3:12" s="426" customFormat="1" x14ac:dyDescent="0.25">
      <c r="C144" s="166" t="s">
        <v>1325</v>
      </c>
      <c r="D144" s="158"/>
      <c r="E144" s="150">
        <v>0</v>
      </c>
      <c r="F144" s="97">
        <v>0</v>
      </c>
      <c r="G144" s="94">
        <f>F144</f>
        <v>0</v>
      </c>
      <c r="H144" s="159"/>
      <c r="I144" s="98" t="s">
        <v>298</v>
      </c>
      <c r="J144" s="98" t="str">
        <f>VLOOKUP(I144,Presupuesto!$B$11:$C$565,2,0)</f>
        <v>OTROS SERVICIOS TECNICOS Y PROFESIONALES</v>
      </c>
      <c r="K144" s="95" t="s">
        <v>63</v>
      </c>
      <c r="L144" s="95" t="s">
        <v>721</v>
      </c>
    </row>
    <row r="145" spans="3:12" s="426" customFormat="1" ht="15.75" thickBot="1" x14ac:dyDescent="0.3">
      <c r="C145" s="167" t="s">
        <v>1326</v>
      </c>
      <c r="D145" s="158"/>
      <c r="E145" s="150">
        <v>0</v>
      </c>
      <c r="F145" s="97">
        <v>0</v>
      </c>
      <c r="G145" s="94">
        <f>F145</f>
        <v>0</v>
      </c>
      <c r="H145" s="159"/>
      <c r="I145" s="98" t="s">
        <v>298</v>
      </c>
      <c r="J145" s="98" t="str">
        <f>VLOOKUP(I145,Presupuesto!$B$11:$C$565,2,0)</f>
        <v>OTROS SERVICIOS TECNICOS Y PROFESIONALES</v>
      </c>
      <c r="K145" s="95" t="s">
        <v>63</v>
      </c>
      <c r="L145" s="95" t="s">
        <v>721</v>
      </c>
    </row>
    <row r="146" spans="3:12" ht="15.75" thickBot="1" x14ac:dyDescent="0.3">
      <c r="C146" s="136" t="s">
        <v>103</v>
      </c>
      <c r="D146" s="188"/>
      <c r="E146" s="148">
        <v>12</v>
      </c>
      <c r="F146" s="115">
        <v>30000</v>
      </c>
      <c r="G146" s="110">
        <f>D146*E146*F146</f>
        <v>0</v>
      </c>
      <c r="H146" s="161"/>
      <c r="I146" s="111" t="s">
        <v>151</v>
      </c>
      <c r="J146" s="111" t="str">
        <f>VLOOKUP(I146,Presupuesto!$B$11:$C$565,2,0)</f>
        <v>SUELDOS Y SALARIOS PERMANENTES</v>
      </c>
      <c r="K146" s="95" t="s">
        <v>63</v>
      </c>
      <c r="L146" s="95" t="s">
        <v>721</v>
      </c>
    </row>
    <row r="147" spans="3:12" x14ac:dyDescent="0.25">
      <c r="C147" s="166" t="s">
        <v>1325</v>
      </c>
      <c r="D147" s="164"/>
      <c r="E147" s="127">
        <v>0</v>
      </c>
      <c r="F147" s="116">
        <f>IF(E146=0,"",(G146/E146)/12*E146)</f>
        <v>0</v>
      </c>
      <c r="G147" s="117">
        <f>F147</f>
        <v>0</v>
      </c>
      <c r="H147" s="159"/>
      <c r="I147" s="98" t="s">
        <v>164</v>
      </c>
      <c r="J147" s="98" t="str">
        <f>VLOOKUP(I147,Presupuesto!$B$11:$C$565,2,0)</f>
        <v>AGUINALDO Y DECIMO CUARTO MES</v>
      </c>
      <c r="K147" s="95" t="s">
        <v>63</v>
      </c>
      <c r="L147" s="95" t="s">
        <v>721</v>
      </c>
    </row>
    <row r="148" spans="3:12" ht="15.75" thickBot="1" x14ac:dyDescent="0.3">
      <c r="C148" s="168" t="s">
        <v>1326</v>
      </c>
      <c r="D148" s="157"/>
      <c r="E148" s="128">
        <v>0</v>
      </c>
      <c r="F148" s="102">
        <f>IF(E146&lt;6,"",((E146-6)/12)*(G146/E146))</f>
        <v>0</v>
      </c>
      <c r="G148" s="102">
        <f>F148</f>
        <v>0</v>
      </c>
      <c r="H148" s="157"/>
      <c r="I148" s="103" t="s">
        <v>165</v>
      </c>
      <c r="J148" s="120" t="str">
        <f>VLOOKUP(I148,Presupuesto!$B$11:$C$565,2,0)</f>
        <v>DECIMOCUARTO MES</v>
      </c>
      <c r="K148" s="95" t="s">
        <v>63</v>
      </c>
      <c r="L148" s="95" t="s">
        <v>721</v>
      </c>
    </row>
    <row r="150" spans="3:12" ht="15.75" thickBot="1" x14ac:dyDescent="0.3">
      <c r="C150" s="426"/>
      <c r="D150" s="415"/>
      <c r="E150" s="426"/>
      <c r="F150" s="426"/>
      <c r="G150" s="426"/>
      <c r="H150" s="415"/>
      <c r="I150" s="426"/>
      <c r="J150" s="426"/>
      <c r="K150" s="149"/>
      <c r="L150" s="426"/>
    </row>
    <row r="151" spans="3:12" s="426" customFormat="1" ht="15.75" thickBot="1" x14ac:dyDescent="0.3">
      <c r="C151" s="68" t="s">
        <v>1308</v>
      </c>
      <c r="D151" s="30">
        <f>SUM(G158:G229)</f>
        <v>0</v>
      </c>
      <c r="E151" s="91"/>
      <c r="F151" s="91"/>
      <c r="G151" s="91"/>
      <c r="H151" s="75"/>
      <c r="I151" s="75"/>
      <c r="J151" s="75"/>
      <c r="K151" s="149"/>
    </row>
    <row r="152" spans="3:12" s="426" customFormat="1" x14ac:dyDescent="0.25">
      <c r="D152" s="31"/>
      <c r="E152" s="91"/>
      <c r="F152" s="91"/>
      <c r="G152" s="91"/>
      <c r="H152" s="75"/>
      <c r="I152" s="75"/>
      <c r="J152" s="75"/>
      <c r="K152" s="149"/>
    </row>
    <row r="153" spans="3:12" s="426" customFormat="1" x14ac:dyDescent="0.25">
      <c r="D153" s="31"/>
      <c r="E153" s="91"/>
      <c r="F153" s="91"/>
      <c r="G153" s="91"/>
      <c r="H153" s="75"/>
      <c r="I153" s="75"/>
      <c r="J153" s="75"/>
      <c r="K153" s="149"/>
    </row>
    <row r="154" spans="3:12" s="426" customFormat="1" ht="15.75" x14ac:dyDescent="0.25">
      <c r="C154" s="190" t="s">
        <v>1309</v>
      </c>
      <c r="D154" s="341" t="s">
        <v>1796</v>
      </c>
      <c r="E154" s="91"/>
      <c r="F154" s="91"/>
      <c r="G154" s="91"/>
      <c r="H154" s="75"/>
      <c r="I154" s="75"/>
      <c r="J154" s="75"/>
      <c r="K154" s="149"/>
    </row>
    <row r="155" spans="3:12" s="426" customFormat="1" ht="18.75" x14ac:dyDescent="0.25">
      <c r="C155" s="197" t="str">
        <f>IFERROR(VLOOKUP(D154,'1. Desarrollo e Innov. Curricu.'!$F:$G,2,FALSE),IFERROR(VLOOKUP(D154,'2. Investigación Científica'!$F:$G,2,FALSE),IFERROR(VLOOKUP(D154,'3. Vinculación Univ. Sociedad'!$F:$G,2,FALSE),IFERROR(VLOOKUP(D154,'4. Docencia y Profesorado Univ.'!$F:$G,2,FALSE),IFERROR(VLOOKUP(D154,'5. Estudiantes y Graduados'!$F:$G,2,FALSE),IFERROR(VLOOKUP(D154,'11. Gestion Administrativa'!$F:$G,2,FALSE),IFERROR(VLOOKUP(D154,'13. Gestión Académica'!$F:$G,2,FALSE),IFERROR(VLOOKUP(D154,'9. Asegura. de la Calid. y M'!$F:$G,2,FALSE),IFERROR(VLOOKUP(D154,'6. Gestión del Conocimiento'!$F:$G,2,FALSE),IFERROR(VLOOKUP(D154,'15. Gobernabilidad y Proceso...'!$F:$G,2,FALSE),IFERROR(VLOOKUP(D154,'12. Gestión del Talento Humano'!$F:$G,2,FALSE),IFERROR(VLOOKUP(D154,'14. Internacional... de la E.S.'!$F:$G,2,FALSE),IFERROR(VLOOKUP(D154,'10. Posgrado'!$F:$G,2,FALSE),IFERROR(VLOOKUP(D154,'17. Gestión TIC'!$F:$G,2,FALSE),IFERROR(VLOOKUP(D154,'16. Desa. del Sistema Educ.Sup.'!$F:$G,2,FALSE),IFERROR(VLOOKUP(D154,'8. Cultura de Inno. Insti...'!$F:$G,2,FALSE),VLOOKUP(D154,'7. Lo Esencial de la Reforma U.'!$F:$G,2,0)))))))))))))))))</f>
        <v>Desarrollar un diplomado en   CUROC</v>
      </c>
      <c r="D155" s="31"/>
      <c r="E155" s="91"/>
      <c r="F155" s="91"/>
      <c r="G155" s="91"/>
      <c r="H155" s="75"/>
      <c r="I155" s="75"/>
      <c r="J155" s="75"/>
      <c r="K155" s="149"/>
    </row>
    <row r="156" spans="3:12" s="426" customFormat="1" ht="15.75" thickBot="1" x14ac:dyDescent="0.3">
      <c r="C156" s="171"/>
      <c r="D156" s="31"/>
      <c r="E156" s="91"/>
      <c r="F156" s="91"/>
      <c r="G156" s="91"/>
      <c r="H156" s="75"/>
      <c r="I156" s="75"/>
      <c r="J156" s="75"/>
      <c r="K156" s="149"/>
    </row>
    <row r="157" spans="3:12" s="426" customFormat="1" ht="30.75" thickBot="1" x14ac:dyDescent="0.3">
      <c r="C157" s="130" t="s">
        <v>1310</v>
      </c>
      <c r="D157" s="134" t="s">
        <v>99</v>
      </c>
      <c r="E157" s="165" t="s">
        <v>1324</v>
      </c>
      <c r="F157" s="134" t="s">
        <v>1312</v>
      </c>
      <c r="G157" s="131" t="s">
        <v>1313</v>
      </c>
      <c r="H157" s="129" t="s">
        <v>1314</v>
      </c>
      <c r="I157" s="132" t="s">
        <v>1315</v>
      </c>
      <c r="J157" s="132" t="s">
        <v>711</v>
      </c>
      <c r="K157" s="132" t="s">
        <v>1316</v>
      </c>
      <c r="L157" s="132" t="s">
        <v>1317</v>
      </c>
    </row>
    <row r="158" spans="3:12" s="426" customFormat="1" ht="15.75" hidden="1" thickBot="1" x14ac:dyDescent="0.3">
      <c r="C158" s="133" t="s">
        <v>84</v>
      </c>
      <c r="D158" s="188"/>
      <c r="E158" s="148">
        <v>12</v>
      </c>
      <c r="F158" s="283">
        <f>HLOOKUP($C158,$BZ$2:$CM$3,2,0)</f>
        <v>43674.39</v>
      </c>
      <c r="G158" s="110">
        <f>D158*E158*F158</f>
        <v>0</v>
      </c>
      <c r="H158" s="161"/>
      <c r="I158" s="111" t="s">
        <v>151</v>
      </c>
      <c r="J158" s="111" t="str">
        <f>VLOOKUP(I158,Presupuesto!$B$11:$C$565,2,0)</f>
        <v>SUELDOS Y SALARIOS PERMANENTES</v>
      </c>
      <c r="K158" s="205" t="s">
        <v>72</v>
      </c>
      <c r="L158" s="95" t="s">
        <v>719</v>
      </c>
    </row>
    <row r="159" spans="3:12" s="426" customFormat="1" ht="15.75" hidden="1" thickBot="1" x14ac:dyDescent="0.3">
      <c r="C159" s="166" t="s">
        <v>1325</v>
      </c>
      <c r="D159" s="158"/>
      <c r="E159" s="150">
        <v>0</v>
      </c>
      <c r="F159" s="97">
        <f>IF(E158=0,"",(G158/E158)/12*E158)</f>
        <v>0</v>
      </c>
      <c r="G159" s="94">
        <f>F159</f>
        <v>0</v>
      </c>
      <c r="H159" s="159"/>
      <c r="I159" s="113" t="s">
        <v>164</v>
      </c>
      <c r="J159" s="113" t="str">
        <f>VLOOKUP(I159,Presupuesto!$B$11:$C$565,2,0)</f>
        <v>AGUINALDO Y DECIMO CUARTO MES</v>
      </c>
      <c r="K159" s="95" t="str">
        <f t="shared" ref="K159:K202" si="4">$K$77</f>
        <v>Posgrado</v>
      </c>
      <c r="L159" s="95" t="s">
        <v>720</v>
      </c>
    </row>
    <row r="160" spans="3:12" s="426" customFormat="1" ht="15.75" hidden="1" thickBot="1" x14ac:dyDescent="0.3">
      <c r="C160" s="167" t="s">
        <v>1326</v>
      </c>
      <c r="D160" s="158"/>
      <c r="E160" s="150">
        <v>0</v>
      </c>
      <c r="F160" s="114">
        <f>IF(E158&lt;6,"",((E158-6)/12)*(G158/E158))</f>
        <v>0</v>
      </c>
      <c r="G160" s="94">
        <f>F160</f>
        <v>0</v>
      </c>
      <c r="H160" s="159"/>
      <c r="I160" s="98" t="s">
        <v>165</v>
      </c>
      <c r="J160" s="98" t="str">
        <f>VLOOKUP(I160,Presupuesto!$B$11:$C$565,2,0)</f>
        <v>DECIMOCUARTO MES</v>
      </c>
      <c r="K160" s="95" t="str">
        <f t="shared" si="4"/>
        <v>Posgrado</v>
      </c>
      <c r="L160" s="95" t="s">
        <v>721</v>
      </c>
    </row>
    <row r="161" spans="3:12" s="426" customFormat="1" ht="15.75" hidden="1" thickBot="1" x14ac:dyDescent="0.3">
      <c r="C161" s="133" t="s">
        <v>85</v>
      </c>
      <c r="D161" s="188"/>
      <c r="E161" s="148">
        <v>12</v>
      </c>
      <c r="F161" s="283">
        <f>HLOOKUP($C161,$BZ$2:$CM$3,2,0)</f>
        <v>39703.99</v>
      </c>
      <c r="G161" s="110">
        <f>D161*E161*F161</f>
        <v>0</v>
      </c>
      <c r="H161" s="161"/>
      <c r="I161" s="111" t="s">
        <v>151</v>
      </c>
      <c r="J161" s="111" t="str">
        <f>VLOOKUP(I161,Presupuesto!$B$11:$C$565,2,0)</f>
        <v>SUELDOS Y SALARIOS PERMANENTES</v>
      </c>
      <c r="K161" s="95" t="str">
        <f t="shared" si="4"/>
        <v>Posgrado</v>
      </c>
      <c r="L161" s="95" t="s">
        <v>721</v>
      </c>
    </row>
    <row r="162" spans="3:12" s="426" customFormat="1" ht="15.75" hidden="1" thickBot="1" x14ac:dyDescent="0.3">
      <c r="C162" s="166" t="s">
        <v>1325</v>
      </c>
      <c r="D162" s="158"/>
      <c r="E162" s="150">
        <v>0</v>
      </c>
      <c r="F162" s="97">
        <f>IF(E161=0,"",(G161/E161)/12*E161)</f>
        <v>0</v>
      </c>
      <c r="G162" s="94">
        <f>F162</f>
        <v>0</v>
      </c>
      <c r="H162" s="159"/>
      <c r="I162" s="113" t="s">
        <v>164</v>
      </c>
      <c r="J162" s="113" t="str">
        <f>VLOOKUP(I162,Presupuesto!$B$11:$C$565,2,0)</f>
        <v>AGUINALDO Y DECIMO CUARTO MES</v>
      </c>
      <c r="K162" s="95" t="str">
        <f t="shared" si="4"/>
        <v>Posgrado</v>
      </c>
      <c r="L162" s="95" t="s">
        <v>721</v>
      </c>
    </row>
    <row r="163" spans="3:12" s="426" customFormat="1" ht="15.75" hidden="1" thickBot="1" x14ac:dyDescent="0.3">
      <c r="C163" s="167" t="s">
        <v>1326</v>
      </c>
      <c r="D163" s="158"/>
      <c r="E163" s="150">
        <v>0</v>
      </c>
      <c r="F163" s="114">
        <f>IF(E161&lt;6,"",((E161-6)/12)*(G161/E161))</f>
        <v>0</v>
      </c>
      <c r="G163" s="94">
        <f>F163</f>
        <v>0</v>
      </c>
      <c r="H163" s="159"/>
      <c r="I163" s="98" t="s">
        <v>165</v>
      </c>
      <c r="J163" s="98" t="str">
        <f>VLOOKUP(I163,Presupuesto!$B$11:$C$565,2,0)</f>
        <v>DECIMOCUARTO MES</v>
      </c>
      <c r="K163" s="95" t="str">
        <f t="shared" si="4"/>
        <v>Posgrado</v>
      </c>
      <c r="L163" s="95" t="s">
        <v>721</v>
      </c>
    </row>
    <row r="164" spans="3:12" s="426" customFormat="1" ht="15.75" hidden="1" thickBot="1" x14ac:dyDescent="0.3">
      <c r="C164" s="133" t="s">
        <v>86</v>
      </c>
      <c r="D164" s="188"/>
      <c r="E164" s="148">
        <v>12</v>
      </c>
      <c r="F164" s="283">
        <f>HLOOKUP($C164,$BZ$2:$CM$3,2,0)</f>
        <v>35733.589999999997</v>
      </c>
      <c r="G164" s="110">
        <f>D164*E164*F164</f>
        <v>0</v>
      </c>
      <c r="H164" s="161"/>
      <c r="I164" s="111" t="s">
        <v>151</v>
      </c>
      <c r="J164" s="111" t="str">
        <f>VLOOKUP(I164,Presupuesto!$B$11:$C$565,2,0)</f>
        <v>SUELDOS Y SALARIOS PERMANENTES</v>
      </c>
      <c r="K164" s="95" t="str">
        <f t="shared" si="4"/>
        <v>Posgrado</v>
      </c>
      <c r="L164" s="95" t="s">
        <v>721</v>
      </c>
    </row>
    <row r="165" spans="3:12" s="426" customFormat="1" ht="15.75" hidden="1" thickBot="1" x14ac:dyDescent="0.3">
      <c r="C165" s="166" t="s">
        <v>1325</v>
      </c>
      <c r="D165" s="158"/>
      <c r="E165" s="150">
        <v>0</v>
      </c>
      <c r="F165" s="97">
        <f>IF(E164=0,"",(G164/E164)/12*E164)</f>
        <v>0</v>
      </c>
      <c r="G165" s="94">
        <f>F165</f>
        <v>0</v>
      </c>
      <c r="H165" s="159"/>
      <c r="I165" s="113" t="s">
        <v>164</v>
      </c>
      <c r="J165" s="113" t="str">
        <f>VLOOKUP(I165,Presupuesto!$B$11:$C$565,2,0)</f>
        <v>AGUINALDO Y DECIMO CUARTO MES</v>
      </c>
      <c r="K165" s="95" t="str">
        <f t="shared" si="4"/>
        <v>Posgrado</v>
      </c>
      <c r="L165" s="95" t="s">
        <v>721</v>
      </c>
    </row>
    <row r="166" spans="3:12" s="426" customFormat="1" ht="15.75" hidden="1" thickBot="1" x14ac:dyDescent="0.3">
      <c r="C166" s="167" t="s">
        <v>1326</v>
      </c>
      <c r="D166" s="158"/>
      <c r="E166" s="150">
        <v>0</v>
      </c>
      <c r="F166" s="114">
        <f>IF(E164&lt;6,"",((E164-6)/12)*(G164/E164))</f>
        <v>0</v>
      </c>
      <c r="G166" s="94">
        <f>F166</f>
        <v>0</v>
      </c>
      <c r="H166" s="159"/>
      <c r="I166" s="98" t="s">
        <v>165</v>
      </c>
      <c r="J166" s="98" t="str">
        <f>VLOOKUP(I166,Presupuesto!$B$11:$C$565,2,0)</f>
        <v>DECIMOCUARTO MES</v>
      </c>
      <c r="K166" s="95" t="str">
        <f t="shared" si="4"/>
        <v>Posgrado</v>
      </c>
      <c r="L166" s="95" t="s">
        <v>721</v>
      </c>
    </row>
    <row r="167" spans="3:12" s="426" customFormat="1" ht="15.75" hidden="1" thickBot="1" x14ac:dyDescent="0.3">
      <c r="C167" s="133" t="s">
        <v>87</v>
      </c>
      <c r="D167" s="188"/>
      <c r="E167" s="148">
        <v>12</v>
      </c>
      <c r="F167" s="283">
        <f>HLOOKUP($C167,$BZ$2:$CM$3,2,0)</f>
        <v>31763.19</v>
      </c>
      <c r="G167" s="110">
        <f>D167*E167*F167</f>
        <v>0</v>
      </c>
      <c r="H167" s="161"/>
      <c r="I167" s="111" t="s">
        <v>151</v>
      </c>
      <c r="J167" s="111" t="str">
        <f>VLOOKUP(I167,Presupuesto!$B$11:$C$565,2,0)</f>
        <v>SUELDOS Y SALARIOS PERMANENTES</v>
      </c>
      <c r="K167" s="95" t="str">
        <f t="shared" si="4"/>
        <v>Posgrado</v>
      </c>
      <c r="L167" s="95" t="s">
        <v>721</v>
      </c>
    </row>
    <row r="168" spans="3:12" s="426" customFormat="1" ht="15.75" hidden="1" thickBot="1" x14ac:dyDescent="0.3">
      <c r="C168" s="166" t="s">
        <v>1325</v>
      </c>
      <c r="D168" s="158"/>
      <c r="E168" s="150">
        <v>0</v>
      </c>
      <c r="F168" s="97">
        <f>IF(E167=0,"",(G167/E167)/12*E167)</f>
        <v>0</v>
      </c>
      <c r="G168" s="94">
        <f>F168</f>
        <v>0</v>
      </c>
      <c r="H168" s="159"/>
      <c r="I168" s="113" t="s">
        <v>164</v>
      </c>
      <c r="J168" s="113" t="str">
        <f>VLOOKUP(I168,Presupuesto!$B$11:$C$565,2,0)</f>
        <v>AGUINALDO Y DECIMO CUARTO MES</v>
      </c>
      <c r="K168" s="95" t="str">
        <f t="shared" si="4"/>
        <v>Posgrado</v>
      </c>
      <c r="L168" s="95" t="s">
        <v>721</v>
      </c>
    </row>
    <row r="169" spans="3:12" s="426" customFormat="1" ht="15.75" hidden="1" thickBot="1" x14ac:dyDescent="0.3">
      <c r="C169" s="167" t="s">
        <v>1326</v>
      </c>
      <c r="D169" s="158"/>
      <c r="E169" s="150">
        <v>0</v>
      </c>
      <c r="F169" s="114">
        <f>IF(E167&lt;6,"",((E167-6)/12)*(G167/E167))</f>
        <v>0</v>
      </c>
      <c r="G169" s="94">
        <f>F169</f>
        <v>0</v>
      </c>
      <c r="H169" s="159"/>
      <c r="I169" s="98" t="s">
        <v>165</v>
      </c>
      <c r="J169" s="98" t="str">
        <f>VLOOKUP(I169,Presupuesto!$B$11:$C$565,2,0)</f>
        <v>DECIMOCUARTO MES</v>
      </c>
      <c r="K169" s="95" t="str">
        <f t="shared" si="4"/>
        <v>Posgrado</v>
      </c>
      <c r="L169" s="95" t="s">
        <v>721</v>
      </c>
    </row>
    <row r="170" spans="3:12" s="426" customFormat="1" ht="15.75" hidden="1" thickBot="1" x14ac:dyDescent="0.3">
      <c r="C170" s="133" t="s">
        <v>88</v>
      </c>
      <c r="D170" s="188"/>
      <c r="E170" s="148">
        <v>12</v>
      </c>
      <c r="F170" s="283">
        <f>HLOOKUP($C170,$BZ$2:$CM$3,2,0)</f>
        <v>29777.99</v>
      </c>
      <c r="G170" s="110">
        <f>D170*E170*F170</f>
        <v>0</v>
      </c>
      <c r="H170" s="161"/>
      <c r="I170" s="111" t="s">
        <v>151</v>
      </c>
      <c r="J170" s="111" t="str">
        <f>VLOOKUP(I170,Presupuesto!$B$11:$C$565,2,0)</f>
        <v>SUELDOS Y SALARIOS PERMANENTES</v>
      </c>
      <c r="K170" s="95" t="str">
        <f t="shared" si="4"/>
        <v>Posgrado</v>
      </c>
      <c r="L170" s="95" t="s">
        <v>721</v>
      </c>
    </row>
    <row r="171" spans="3:12" s="426" customFormat="1" ht="15.75" hidden="1" thickBot="1" x14ac:dyDescent="0.3">
      <c r="C171" s="166" t="s">
        <v>1325</v>
      </c>
      <c r="D171" s="158"/>
      <c r="E171" s="150">
        <v>0</v>
      </c>
      <c r="F171" s="97">
        <f>IF(E170=0,"",(G170/E170)/12*E170)</f>
        <v>0</v>
      </c>
      <c r="G171" s="94">
        <f>F171</f>
        <v>0</v>
      </c>
      <c r="H171" s="159"/>
      <c r="I171" s="113" t="s">
        <v>164</v>
      </c>
      <c r="J171" s="113" t="str">
        <f>VLOOKUP(I171,Presupuesto!$B$11:$C$565,2,0)</f>
        <v>AGUINALDO Y DECIMO CUARTO MES</v>
      </c>
      <c r="K171" s="95" t="str">
        <f t="shared" si="4"/>
        <v>Posgrado</v>
      </c>
      <c r="L171" s="95" t="s">
        <v>721</v>
      </c>
    </row>
    <row r="172" spans="3:12" s="426" customFormat="1" ht="15.75" hidden="1" thickBot="1" x14ac:dyDescent="0.3">
      <c r="C172" s="167" t="s">
        <v>1326</v>
      </c>
      <c r="D172" s="158"/>
      <c r="E172" s="150">
        <v>0</v>
      </c>
      <c r="F172" s="114">
        <f>IF(E170&lt;6,"",((E170-6)/12)*(G170/E170))</f>
        <v>0</v>
      </c>
      <c r="G172" s="94">
        <f>F172</f>
        <v>0</v>
      </c>
      <c r="H172" s="159"/>
      <c r="I172" s="98" t="s">
        <v>165</v>
      </c>
      <c r="J172" s="98" t="str">
        <f>VLOOKUP(I172,Presupuesto!$B$11:$C$565,2,0)</f>
        <v>DECIMOCUARTO MES</v>
      </c>
      <c r="K172" s="95" t="str">
        <f t="shared" si="4"/>
        <v>Posgrado</v>
      </c>
      <c r="L172" s="95" t="s">
        <v>721</v>
      </c>
    </row>
    <row r="173" spans="3:12" s="426" customFormat="1" ht="15.75" hidden="1" thickBot="1" x14ac:dyDescent="0.3">
      <c r="C173" s="133" t="s">
        <v>89</v>
      </c>
      <c r="D173" s="188"/>
      <c r="E173" s="148">
        <v>12</v>
      </c>
      <c r="F173" s="283">
        <f>HLOOKUP($C173,$BZ$2:$CM$3,2,0)</f>
        <v>27792.79</v>
      </c>
      <c r="G173" s="110">
        <f>D173*E173*F173</f>
        <v>0</v>
      </c>
      <c r="H173" s="161"/>
      <c r="I173" s="111" t="s">
        <v>151</v>
      </c>
      <c r="J173" s="111" t="str">
        <f>VLOOKUP(I173,Presupuesto!$B$11:$C$565,2,0)</f>
        <v>SUELDOS Y SALARIOS PERMANENTES</v>
      </c>
      <c r="K173" s="95" t="str">
        <f t="shared" si="4"/>
        <v>Posgrado</v>
      </c>
      <c r="L173" s="95" t="s">
        <v>721</v>
      </c>
    </row>
    <row r="174" spans="3:12" s="426" customFormat="1" ht="15.75" hidden="1" thickBot="1" x14ac:dyDescent="0.3">
      <c r="C174" s="166" t="s">
        <v>1325</v>
      </c>
      <c r="D174" s="158"/>
      <c r="E174" s="150">
        <v>0</v>
      </c>
      <c r="F174" s="97">
        <f>IF(E173=0,"",(G173/E173)/12*E173)</f>
        <v>0</v>
      </c>
      <c r="G174" s="94">
        <f>F174</f>
        <v>0</v>
      </c>
      <c r="H174" s="159"/>
      <c r="I174" s="113" t="s">
        <v>164</v>
      </c>
      <c r="J174" s="113" t="str">
        <f>VLOOKUP(I174,Presupuesto!$B$11:$C$565,2,0)</f>
        <v>AGUINALDO Y DECIMO CUARTO MES</v>
      </c>
      <c r="K174" s="95" t="str">
        <f t="shared" si="4"/>
        <v>Posgrado</v>
      </c>
      <c r="L174" s="95" t="s">
        <v>721</v>
      </c>
    </row>
    <row r="175" spans="3:12" s="426" customFormat="1" ht="15.75" hidden="1" thickBot="1" x14ac:dyDescent="0.3">
      <c r="C175" s="167" t="s">
        <v>1326</v>
      </c>
      <c r="D175" s="158"/>
      <c r="E175" s="150">
        <v>0</v>
      </c>
      <c r="F175" s="114">
        <f>IF(E173&lt;6,"",((E173-6)/12)*(G173/E173))</f>
        <v>0</v>
      </c>
      <c r="G175" s="94">
        <f>F175</f>
        <v>0</v>
      </c>
      <c r="H175" s="159"/>
      <c r="I175" s="98" t="s">
        <v>165</v>
      </c>
      <c r="J175" s="98" t="str">
        <f>VLOOKUP(I175,Presupuesto!$B$11:$C$565,2,0)</f>
        <v>DECIMOCUARTO MES</v>
      </c>
      <c r="K175" s="95" t="str">
        <f t="shared" si="4"/>
        <v>Posgrado</v>
      </c>
      <c r="L175" s="95" t="s">
        <v>721</v>
      </c>
    </row>
    <row r="176" spans="3:12" s="426" customFormat="1" ht="15.75" hidden="1" thickBot="1" x14ac:dyDescent="0.3">
      <c r="C176" s="133" t="s">
        <v>90</v>
      </c>
      <c r="D176" s="188"/>
      <c r="E176" s="148">
        <v>12</v>
      </c>
      <c r="F176" s="283">
        <f>HLOOKUP($C176,$BZ$2:$CM$3,2,0)</f>
        <v>18859.39</v>
      </c>
      <c r="G176" s="110">
        <f>D176*E176*F176</f>
        <v>0</v>
      </c>
      <c r="H176" s="161"/>
      <c r="I176" s="111" t="s">
        <v>151</v>
      </c>
      <c r="J176" s="111" t="str">
        <f>VLOOKUP(I176,Presupuesto!$B$11:$C$565,2,0)</f>
        <v>SUELDOS Y SALARIOS PERMANENTES</v>
      </c>
      <c r="K176" s="95" t="str">
        <f t="shared" si="4"/>
        <v>Posgrado</v>
      </c>
      <c r="L176" s="95" t="s">
        <v>721</v>
      </c>
    </row>
    <row r="177" spans="3:12" s="426" customFormat="1" ht="15.75" hidden="1" thickBot="1" x14ac:dyDescent="0.3">
      <c r="C177" s="166" t="s">
        <v>1325</v>
      </c>
      <c r="D177" s="158"/>
      <c r="E177" s="150">
        <v>0</v>
      </c>
      <c r="F177" s="97">
        <f>IF(E176=0,"",(G176/E176)/12*E176)</f>
        <v>0</v>
      </c>
      <c r="G177" s="94">
        <f>F177</f>
        <v>0</v>
      </c>
      <c r="H177" s="159"/>
      <c r="I177" s="113" t="s">
        <v>164</v>
      </c>
      <c r="J177" s="113" t="str">
        <f>VLOOKUP(I177,Presupuesto!$B$11:$C$565,2,0)</f>
        <v>AGUINALDO Y DECIMO CUARTO MES</v>
      </c>
      <c r="K177" s="95" t="str">
        <f t="shared" si="4"/>
        <v>Posgrado</v>
      </c>
      <c r="L177" s="95" t="s">
        <v>721</v>
      </c>
    </row>
    <row r="178" spans="3:12" s="426" customFormat="1" ht="15.75" hidden="1" thickBot="1" x14ac:dyDescent="0.3">
      <c r="C178" s="167" t="s">
        <v>1326</v>
      </c>
      <c r="D178" s="158"/>
      <c r="E178" s="150">
        <v>0</v>
      </c>
      <c r="F178" s="114">
        <f>IF(E176&lt;6,"",((E176-6)/12)*(G176/E176))</f>
        <v>0</v>
      </c>
      <c r="G178" s="94">
        <f>F178</f>
        <v>0</v>
      </c>
      <c r="H178" s="159"/>
      <c r="I178" s="98" t="s">
        <v>165</v>
      </c>
      <c r="J178" s="98" t="str">
        <f>VLOOKUP(I178,Presupuesto!$B$11:$C$565,2,0)</f>
        <v>DECIMOCUARTO MES</v>
      </c>
      <c r="K178" s="95" t="str">
        <f t="shared" si="4"/>
        <v>Posgrado</v>
      </c>
      <c r="L178" s="95" t="s">
        <v>721</v>
      </c>
    </row>
    <row r="179" spans="3:12" s="426" customFormat="1" ht="15.75" hidden="1" thickBot="1" x14ac:dyDescent="0.3">
      <c r="C179" s="133" t="s">
        <v>91</v>
      </c>
      <c r="D179" s="188"/>
      <c r="E179" s="148">
        <v>12</v>
      </c>
      <c r="F179" s="283">
        <f>HLOOKUP($C179,$BZ$2:$CM$3,2,0)</f>
        <v>17866.8</v>
      </c>
      <c r="G179" s="110">
        <f>D179*E179*F179</f>
        <v>0</v>
      </c>
      <c r="H179" s="161"/>
      <c r="I179" s="111" t="s">
        <v>151</v>
      </c>
      <c r="J179" s="111" t="str">
        <f>VLOOKUP(I179,Presupuesto!$B$11:$C$565,2,0)</f>
        <v>SUELDOS Y SALARIOS PERMANENTES</v>
      </c>
      <c r="K179" s="95" t="str">
        <f t="shared" si="4"/>
        <v>Posgrado</v>
      </c>
      <c r="L179" s="95" t="s">
        <v>721</v>
      </c>
    </row>
    <row r="180" spans="3:12" s="426" customFormat="1" ht="15.75" hidden="1" thickBot="1" x14ac:dyDescent="0.3">
      <c r="C180" s="166" t="s">
        <v>1325</v>
      </c>
      <c r="D180" s="158"/>
      <c r="E180" s="150">
        <v>0</v>
      </c>
      <c r="F180" s="97">
        <f>IF(E179=0,"",(G179/E179)/12*E179)</f>
        <v>0</v>
      </c>
      <c r="G180" s="94">
        <f>F180</f>
        <v>0</v>
      </c>
      <c r="H180" s="159"/>
      <c r="I180" s="113" t="s">
        <v>164</v>
      </c>
      <c r="J180" s="113" t="str">
        <f>VLOOKUP(I180,Presupuesto!$B$11:$C$565,2,0)</f>
        <v>AGUINALDO Y DECIMO CUARTO MES</v>
      </c>
      <c r="K180" s="95" t="str">
        <f t="shared" si="4"/>
        <v>Posgrado</v>
      </c>
      <c r="L180" s="95" t="s">
        <v>721</v>
      </c>
    </row>
    <row r="181" spans="3:12" s="426" customFormat="1" ht="15.75" hidden="1" thickBot="1" x14ac:dyDescent="0.3">
      <c r="C181" s="167" t="s">
        <v>1326</v>
      </c>
      <c r="D181" s="158"/>
      <c r="E181" s="150">
        <v>0</v>
      </c>
      <c r="F181" s="114">
        <f>IF(E179&lt;6,"",((E179-6)/12)*(G179/E179))</f>
        <v>0</v>
      </c>
      <c r="G181" s="94">
        <f>F181</f>
        <v>0</v>
      </c>
      <c r="H181" s="159"/>
      <c r="I181" s="98" t="s">
        <v>165</v>
      </c>
      <c r="J181" s="98" t="str">
        <f>VLOOKUP(I181,Presupuesto!$B$11:$C$565,2,0)</f>
        <v>DECIMOCUARTO MES</v>
      </c>
      <c r="K181" s="95" t="str">
        <f t="shared" si="4"/>
        <v>Posgrado</v>
      </c>
      <c r="L181" s="95" t="s">
        <v>721</v>
      </c>
    </row>
    <row r="182" spans="3:12" s="426" customFormat="1" ht="15.75" hidden="1" thickBot="1" x14ac:dyDescent="0.3">
      <c r="C182" s="133" t="s">
        <v>92</v>
      </c>
      <c r="D182" s="188"/>
      <c r="E182" s="148">
        <v>12</v>
      </c>
      <c r="F182" s="283">
        <f>HLOOKUP($C182,$BZ$2:$CM$3,2,0)</f>
        <v>13896.4</v>
      </c>
      <c r="G182" s="110">
        <f>D182*E182*F182</f>
        <v>0</v>
      </c>
      <c r="H182" s="161"/>
      <c r="I182" s="111" t="s">
        <v>151</v>
      </c>
      <c r="J182" s="111" t="str">
        <f>VLOOKUP(I182,Presupuesto!$B$11:$C$565,2,0)</f>
        <v>SUELDOS Y SALARIOS PERMANENTES</v>
      </c>
      <c r="K182" s="95" t="str">
        <f t="shared" si="4"/>
        <v>Posgrado</v>
      </c>
      <c r="L182" s="95" t="s">
        <v>721</v>
      </c>
    </row>
    <row r="183" spans="3:12" s="426" customFormat="1" ht="15.75" hidden="1" thickBot="1" x14ac:dyDescent="0.3">
      <c r="C183" s="166" t="s">
        <v>1325</v>
      </c>
      <c r="D183" s="158"/>
      <c r="E183" s="150">
        <v>0</v>
      </c>
      <c r="F183" s="97">
        <f>IF(E182=0,"",(G182/E182)/12*E182)</f>
        <v>0</v>
      </c>
      <c r="G183" s="94">
        <f>F183</f>
        <v>0</v>
      </c>
      <c r="H183" s="159"/>
      <c r="I183" s="113" t="s">
        <v>164</v>
      </c>
      <c r="J183" s="113" t="str">
        <f>VLOOKUP(I183,Presupuesto!$B$11:$C$565,2,0)</f>
        <v>AGUINALDO Y DECIMO CUARTO MES</v>
      </c>
      <c r="K183" s="95" t="str">
        <f t="shared" si="4"/>
        <v>Posgrado</v>
      </c>
      <c r="L183" s="95" t="s">
        <v>721</v>
      </c>
    </row>
    <row r="184" spans="3:12" s="426" customFormat="1" ht="15.75" hidden="1" thickBot="1" x14ac:dyDescent="0.3">
      <c r="C184" s="167" t="s">
        <v>1326</v>
      </c>
      <c r="D184" s="158"/>
      <c r="E184" s="150">
        <v>0</v>
      </c>
      <c r="F184" s="114">
        <f>IF(E182&lt;6,"",((E182-6)/12)*(G182/E182))</f>
        <v>0</v>
      </c>
      <c r="G184" s="94">
        <f>F184</f>
        <v>0</v>
      </c>
      <c r="H184" s="159"/>
      <c r="I184" s="98" t="s">
        <v>165</v>
      </c>
      <c r="J184" s="98" t="str">
        <f>VLOOKUP(I184,Presupuesto!$B$11:$C$565,2,0)</f>
        <v>DECIMOCUARTO MES</v>
      </c>
      <c r="K184" s="95" t="str">
        <f t="shared" si="4"/>
        <v>Posgrado</v>
      </c>
      <c r="L184" s="95" t="s">
        <v>721</v>
      </c>
    </row>
    <row r="185" spans="3:12" s="426" customFormat="1" ht="15.75" hidden="1" thickBot="1" x14ac:dyDescent="0.3">
      <c r="C185" s="133" t="s">
        <v>93</v>
      </c>
      <c r="D185" s="188"/>
      <c r="E185" s="148">
        <v>12</v>
      </c>
      <c r="F185" s="283">
        <f>HLOOKUP($C185,$BZ$2:$CM$3,2,0)</f>
        <v>15004.09</v>
      </c>
      <c r="G185" s="110">
        <f>D185*E185*F185</f>
        <v>0</v>
      </c>
      <c r="H185" s="161"/>
      <c r="I185" s="111" t="s">
        <v>151</v>
      </c>
      <c r="J185" s="111" t="str">
        <f>VLOOKUP(I185,Presupuesto!$B$11:$C$565,2,0)</f>
        <v>SUELDOS Y SALARIOS PERMANENTES</v>
      </c>
      <c r="K185" s="95" t="str">
        <f t="shared" si="4"/>
        <v>Posgrado</v>
      </c>
      <c r="L185" s="95" t="s">
        <v>721</v>
      </c>
    </row>
    <row r="186" spans="3:12" s="426" customFormat="1" ht="15.75" hidden="1" thickBot="1" x14ac:dyDescent="0.3">
      <c r="C186" s="166" t="s">
        <v>1325</v>
      </c>
      <c r="D186" s="158"/>
      <c r="E186" s="150">
        <v>0</v>
      </c>
      <c r="F186" s="97">
        <f>IF(E185=0,"",(G185/E185)/12*E185)</f>
        <v>0</v>
      </c>
      <c r="G186" s="94">
        <f>F186</f>
        <v>0</v>
      </c>
      <c r="H186" s="159"/>
      <c r="I186" s="113" t="s">
        <v>164</v>
      </c>
      <c r="J186" s="113" t="str">
        <f>VLOOKUP(I186,Presupuesto!$B$11:$C$565,2,0)</f>
        <v>AGUINALDO Y DECIMO CUARTO MES</v>
      </c>
      <c r="K186" s="95" t="str">
        <f t="shared" si="4"/>
        <v>Posgrado</v>
      </c>
      <c r="L186" s="95" t="s">
        <v>721</v>
      </c>
    </row>
    <row r="187" spans="3:12" s="426" customFormat="1" ht="15.75" hidden="1" thickBot="1" x14ac:dyDescent="0.3">
      <c r="C187" s="167" t="s">
        <v>1326</v>
      </c>
      <c r="D187" s="158"/>
      <c r="E187" s="150">
        <v>0</v>
      </c>
      <c r="F187" s="114">
        <f>IF(E185&lt;6,"",((E185-6)/12)*(G185/E185))</f>
        <v>0</v>
      </c>
      <c r="G187" s="94">
        <f>F187</f>
        <v>0</v>
      </c>
      <c r="H187" s="159"/>
      <c r="I187" s="98" t="s">
        <v>165</v>
      </c>
      <c r="J187" s="98" t="str">
        <f>VLOOKUP(I187,Presupuesto!$B$11:$C$565,2,0)</f>
        <v>DECIMOCUARTO MES</v>
      </c>
      <c r="K187" s="95" t="str">
        <f t="shared" si="4"/>
        <v>Posgrado</v>
      </c>
      <c r="L187" s="95" t="s">
        <v>721</v>
      </c>
    </row>
    <row r="188" spans="3:12" s="426" customFormat="1" ht="15.75" hidden="1" thickBot="1" x14ac:dyDescent="0.3">
      <c r="C188" s="133" t="s">
        <v>94</v>
      </c>
      <c r="D188" s="188"/>
      <c r="E188" s="148">
        <v>12</v>
      </c>
      <c r="F188" s="283">
        <f>HLOOKUP($C188,$BZ$2:$CM$3,2,0)</f>
        <v>13238.9</v>
      </c>
      <c r="G188" s="110">
        <f>D188*E188*F188</f>
        <v>0</v>
      </c>
      <c r="H188" s="161"/>
      <c r="I188" s="111" t="s">
        <v>151</v>
      </c>
      <c r="J188" s="111" t="str">
        <f>VLOOKUP(I188,Presupuesto!$B$11:$C$565,2,0)</f>
        <v>SUELDOS Y SALARIOS PERMANENTES</v>
      </c>
      <c r="K188" s="95" t="str">
        <f t="shared" si="4"/>
        <v>Posgrado</v>
      </c>
      <c r="L188" s="95" t="s">
        <v>721</v>
      </c>
    </row>
    <row r="189" spans="3:12" s="426" customFormat="1" ht="15.75" hidden="1" thickBot="1" x14ac:dyDescent="0.3">
      <c r="C189" s="166" t="s">
        <v>1325</v>
      </c>
      <c r="D189" s="158"/>
      <c r="E189" s="150">
        <v>0</v>
      </c>
      <c r="F189" s="97">
        <f>IF(E188=0,"",(G188/E188)/12*E188)</f>
        <v>0</v>
      </c>
      <c r="G189" s="94">
        <f>F189</f>
        <v>0</v>
      </c>
      <c r="H189" s="159"/>
      <c r="I189" s="113" t="s">
        <v>164</v>
      </c>
      <c r="J189" s="113" t="str">
        <f>VLOOKUP(I189,Presupuesto!$B$11:$C$565,2,0)</f>
        <v>AGUINALDO Y DECIMO CUARTO MES</v>
      </c>
      <c r="K189" s="95" t="str">
        <f t="shared" si="4"/>
        <v>Posgrado</v>
      </c>
      <c r="L189" s="95" t="s">
        <v>721</v>
      </c>
    </row>
    <row r="190" spans="3:12" s="426" customFormat="1" ht="15.75" hidden="1" thickBot="1" x14ac:dyDescent="0.3">
      <c r="C190" s="167" t="s">
        <v>1326</v>
      </c>
      <c r="D190" s="158"/>
      <c r="E190" s="150">
        <v>0</v>
      </c>
      <c r="F190" s="114">
        <f>IF(E188&lt;6,"",((E188-6)/12)*(G188/E188))</f>
        <v>0</v>
      </c>
      <c r="G190" s="94">
        <f>F190</f>
        <v>0</v>
      </c>
      <c r="H190" s="159"/>
      <c r="I190" s="98" t="s">
        <v>165</v>
      </c>
      <c r="J190" s="98" t="str">
        <f>VLOOKUP(I190,Presupuesto!$B$11:$C$565,2,0)</f>
        <v>DECIMOCUARTO MES</v>
      </c>
      <c r="K190" s="95" t="str">
        <f t="shared" si="4"/>
        <v>Posgrado</v>
      </c>
      <c r="L190" s="95" t="s">
        <v>721</v>
      </c>
    </row>
    <row r="191" spans="3:12" s="426" customFormat="1" ht="15.75" hidden="1" thickBot="1" x14ac:dyDescent="0.3">
      <c r="C191" s="133" t="s">
        <v>95</v>
      </c>
      <c r="D191" s="188"/>
      <c r="E191" s="148">
        <v>12</v>
      </c>
      <c r="F191" s="283">
        <f>HLOOKUP($C191,$BZ$2:$CM$3,2,0)</f>
        <v>12356.31</v>
      </c>
      <c r="G191" s="110">
        <f>D191*E191*F191</f>
        <v>0</v>
      </c>
      <c r="H191" s="161"/>
      <c r="I191" s="111" t="s">
        <v>151</v>
      </c>
      <c r="J191" s="111" t="str">
        <f>VLOOKUP(I191,Presupuesto!$B$11:$C$565,2,0)</f>
        <v>SUELDOS Y SALARIOS PERMANENTES</v>
      </c>
      <c r="K191" s="95" t="str">
        <f t="shared" si="4"/>
        <v>Posgrado</v>
      </c>
      <c r="L191" s="95" t="s">
        <v>721</v>
      </c>
    </row>
    <row r="192" spans="3:12" s="426" customFormat="1" ht="15.75" hidden="1" thickBot="1" x14ac:dyDescent="0.3">
      <c r="C192" s="166" t="s">
        <v>1325</v>
      </c>
      <c r="D192" s="158"/>
      <c r="E192" s="150">
        <v>0</v>
      </c>
      <c r="F192" s="97">
        <f>IF(E191=0,"",(G191/E191)/12*E191)</f>
        <v>0</v>
      </c>
      <c r="G192" s="94">
        <f>F192</f>
        <v>0</v>
      </c>
      <c r="H192" s="159"/>
      <c r="I192" s="113" t="s">
        <v>164</v>
      </c>
      <c r="J192" s="113" t="str">
        <f>VLOOKUP(I192,Presupuesto!$B$11:$C$565,2,0)</f>
        <v>AGUINALDO Y DECIMO CUARTO MES</v>
      </c>
      <c r="K192" s="95" t="str">
        <f t="shared" si="4"/>
        <v>Posgrado</v>
      </c>
      <c r="L192" s="95" t="s">
        <v>721</v>
      </c>
    </row>
    <row r="193" spans="3:12" s="426" customFormat="1" ht="15.75" hidden="1" thickBot="1" x14ac:dyDescent="0.3">
      <c r="C193" s="167" t="s">
        <v>1326</v>
      </c>
      <c r="D193" s="158"/>
      <c r="E193" s="150">
        <v>0</v>
      </c>
      <c r="F193" s="114">
        <f>IF(E191&lt;6,"",((E191-6)/12)*(G191/E191))</f>
        <v>0</v>
      </c>
      <c r="G193" s="94">
        <f>F193</f>
        <v>0</v>
      </c>
      <c r="H193" s="159"/>
      <c r="I193" s="98" t="s">
        <v>165</v>
      </c>
      <c r="J193" s="98" t="str">
        <f>VLOOKUP(I193,Presupuesto!$B$11:$C$565,2,0)</f>
        <v>DECIMOCUARTO MES</v>
      </c>
      <c r="K193" s="95" t="str">
        <f t="shared" si="4"/>
        <v>Posgrado</v>
      </c>
      <c r="L193" s="95" t="s">
        <v>721</v>
      </c>
    </row>
    <row r="194" spans="3:12" s="426" customFormat="1" ht="15.75" hidden="1" thickBot="1" x14ac:dyDescent="0.3">
      <c r="C194" s="133" t="s">
        <v>96</v>
      </c>
      <c r="D194" s="188"/>
      <c r="E194" s="148">
        <v>12</v>
      </c>
      <c r="F194" s="283">
        <f>HLOOKUP($C194,$BZ$2:$CM$3,2,0)</f>
        <v>463.22</v>
      </c>
      <c r="G194" s="110">
        <f>D194*E194*F194</f>
        <v>0</v>
      </c>
      <c r="H194" s="161"/>
      <c r="I194" s="111" t="s">
        <v>151</v>
      </c>
      <c r="J194" s="111" t="str">
        <f>VLOOKUP(I194,Presupuesto!$B$11:$C$565,2,0)</f>
        <v>SUELDOS Y SALARIOS PERMANENTES</v>
      </c>
      <c r="K194" s="95" t="str">
        <f t="shared" si="4"/>
        <v>Posgrado</v>
      </c>
      <c r="L194" s="95" t="s">
        <v>721</v>
      </c>
    </row>
    <row r="195" spans="3:12" s="426" customFormat="1" ht="15.75" hidden="1" thickBot="1" x14ac:dyDescent="0.3">
      <c r="C195" s="166" t="s">
        <v>1325</v>
      </c>
      <c r="D195" s="158"/>
      <c r="E195" s="150">
        <v>0</v>
      </c>
      <c r="F195" s="97">
        <f>IF(E194=0,"",(G194/E194)/12*E194)</f>
        <v>0</v>
      </c>
      <c r="G195" s="94">
        <f>F195</f>
        <v>0</v>
      </c>
      <c r="H195" s="159"/>
      <c r="I195" s="113" t="s">
        <v>164</v>
      </c>
      <c r="J195" s="113" t="str">
        <f>VLOOKUP(I195,Presupuesto!$B$11:$C$565,2,0)</f>
        <v>AGUINALDO Y DECIMO CUARTO MES</v>
      </c>
      <c r="K195" s="95" t="str">
        <f t="shared" si="4"/>
        <v>Posgrado</v>
      </c>
      <c r="L195" s="95" t="s">
        <v>721</v>
      </c>
    </row>
    <row r="196" spans="3:12" s="426" customFormat="1" ht="15.75" hidden="1" thickBot="1" x14ac:dyDescent="0.3">
      <c r="C196" s="167" t="s">
        <v>1326</v>
      </c>
      <c r="D196" s="158"/>
      <c r="E196" s="150">
        <v>0</v>
      </c>
      <c r="F196" s="114">
        <f>IF(E194&lt;6,"",((E194-6)/12)*(G194/E194))</f>
        <v>0</v>
      </c>
      <c r="G196" s="94">
        <f>F196</f>
        <v>0</v>
      </c>
      <c r="H196" s="159"/>
      <c r="I196" s="98" t="s">
        <v>165</v>
      </c>
      <c r="J196" s="98" t="str">
        <f>VLOOKUP(I196,Presupuesto!$B$11:$C$565,2,0)</f>
        <v>DECIMOCUARTO MES</v>
      </c>
      <c r="K196" s="95" t="str">
        <f t="shared" si="4"/>
        <v>Posgrado</v>
      </c>
      <c r="L196" s="95" t="s">
        <v>721</v>
      </c>
    </row>
    <row r="197" spans="3:12" s="426" customFormat="1" ht="15.75" hidden="1" thickBot="1" x14ac:dyDescent="0.3">
      <c r="C197" s="133" t="s">
        <v>97</v>
      </c>
      <c r="D197" s="188"/>
      <c r="E197" s="148">
        <v>12</v>
      </c>
      <c r="F197" s="283">
        <f>HLOOKUP($C197,$BZ$2:$CM$3,2,0)</f>
        <v>2007.3</v>
      </c>
      <c r="G197" s="110">
        <f>D197*E197*F197</f>
        <v>0</v>
      </c>
      <c r="H197" s="161"/>
      <c r="I197" s="111" t="s">
        <v>151</v>
      </c>
      <c r="J197" s="111" t="str">
        <f>VLOOKUP(I197,Presupuesto!$B$11:$C$565,2,0)</f>
        <v>SUELDOS Y SALARIOS PERMANENTES</v>
      </c>
      <c r="K197" s="95" t="str">
        <f t="shared" si="4"/>
        <v>Posgrado</v>
      </c>
      <c r="L197" s="95" t="s">
        <v>721</v>
      </c>
    </row>
    <row r="198" spans="3:12" s="426" customFormat="1" ht="15.75" hidden="1" thickBot="1" x14ac:dyDescent="0.3">
      <c r="C198" s="166" t="s">
        <v>1325</v>
      </c>
      <c r="D198" s="158"/>
      <c r="E198" s="150">
        <v>0</v>
      </c>
      <c r="F198" s="97">
        <f>IF(E197=0,"",(G197/E197)/12*E197)</f>
        <v>0</v>
      </c>
      <c r="G198" s="94">
        <f>F198</f>
        <v>0</v>
      </c>
      <c r="H198" s="159"/>
      <c r="I198" s="113" t="s">
        <v>164</v>
      </c>
      <c r="J198" s="113" t="str">
        <f>VLOOKUP(I198,Presupuesto!$B$11:$C$565,2,0)</f>
        <v>AGUINALDO Y DECIMO CUARTO MES</v>
      </c>
      <c r="K198" s="95" t="str">
        <f t="shared" si="4"/>
        <v>Posgrado</v>
      </c>
      <c r="L198" s="95" t="s">
        <v>721</v>
      </c>
    </row>
    <row r="199" spans="3:12" s="426" customFormat="1" ht="15.75" hidden="1" thickBot="1" x14ac:dyDescent="0.3">
      <c r="C199" s="167" t="s">
        <v>1326</v>
      </c>
      <c r="D199" s="158"/>
      <c r="E199" s="150">
        <v>0</v>
      </c>
      <c r="F199" s="114">
        <f>IF(E197&lt;6,"",((E197-6)/12)*(G197/E197))</f>
        <v>0</v>
      </c>
      <c r="G199" s="94">
        <f>F199</f>
        <v>0</v>
      </c>
      <c r="H199" s="159"/>
      <c r="I199" s="98" t="s">
        <v>165</v>
      </c>
      <c r="J199" s="98" t="str">
        <f>VLOOKUP(I199,Presupuesto!$B$11:$C$565,2,0)</f>
        <v>DECIMOCUARTO MES</v>
      </c>
      <c r="K199" s="95" t="str">
        <f t="shared" si="4"/>
        <v>Posgrado</v>
      </c>
      <c r="L199" s="95" t="s">
        <v>721</v>
      </c>
    </row>
    <row r="200" spans="3:12" s="426" customFormat="1" ht="15.75" hidden="1" thickBot="1" x14ac:dyDescent="0.3">
      <c r="C200" s="136" t="s">
        <v>101</v>
      </c>
      <c r="D200" s="188"/>
      <c r="E200" s="148">
        <v>12</v>
      </c>
      <c r="F200" s="135">
        <v>30000</v>
      </c>
      <c r="G200" s="110">
        <f>D200*E200*F200</f>
        <v>0</v>
      </c>
      <c r="H200" s="161"/>
      <c r="I200" s="111" t="s">
        <v>200</v>
      </c>
      <c r="J200" s="111" t="str">
        <f>VLOOKUP(I200,Presupuesto!$B$11:$C$565,2,0)</f>
        <v>CONTRATOS ESPECIALES</v>
      </c>
      <c r="K200" s="95" t="str">
        <f t="shared" si="4"/>
        <v>Posgrado</v>
      </c>
      <c r="L200" s="95" t="s">
        <v>721</v>
      </c>
    </row>
    <row r="201" spans="3:12" s="426" customFormat="1" ht="15.75" hidden="1" thickBot="1" x14ac:dyDescent="0.3">
      <c r="C201" s="166" t="s">
        <v>1325</v>
      </c>
      <c r="D201" s="158"/>
      <c r="E201" s="150">
        <v>0</v>
      </c>
      <c r="F201" s="114">
        <f>IF(E200=0,"",(G200/E200)/12*E200)</f>
        <v>0</v>
      </c>
      <c r="G201" s="94">
        <f>F201</f>
        <v>0</v>
      </c>
      <c r="H201" s="159"/>
      <c r="I201" s="98" t="s">
        <v>200</v>
      </c>
      <c r="J201" s="98" t="str">
        <f>VLOOKUP(I201,Presupuesto!$B$11:$C$565,2,0)</f>
        <v>CONTRATOS ESPECIALES</v>
      </c>
      <c r="K201" s="95" t="str">
        <f t="shared" si="4"/>
        <v>Posgrado</v>
      </c>
      <c r="L201" s="95" t="s">
        <v>719</v>
      </c>
    </row>
    <row r="202" spans="3:12" s="426" customFormat="1" ht="15.75" hidden="1" thickBot="1" x14ac:dyDescent="0.3">
      <c r="C202" s="167" t="s">
        <v>1326</v>
      </c>
      <c r="D202" s="158"/>
      <c r="E202" s="150">
        <v>0</v>
      </c>
      <c r="F202" s="97">
        <f>IF(E200&lt;6,"",((E200-6)/12)*(G200/E200))</f>
        <v>0</v>
      </c>
      <c r="G202" s="94">
        <f>F202</f>
        <v>0</v>
      </c>
      <c r="H202" s="159"/>
      <c r="I202" s="98" t="s">
        <v>200</v>
      </c>
      <c r="J202" s="98" t="str">
        <f>VLOOKUP(I202,Presupuesto!$B$11:$C$565,2,0)</f>
        <v>CONTRATOS ESPECIALES</v>
      </c>
      <c r="K202" s="95" t="str">
        <f t="shared" si="4"/>
        <v>Posgrado</v>
      </c>
      <c r="L202" s="95" t="s">
        <v>727</v>
      </c>
    </row>
    <row r="203" spans="3:12" s="426" customFormat="1" ht="30.75" thickBot="1" x14ac:dyDescent="0.3">
      <c r="C203" s="508" t="s">
        <v>1995</v>
      </c>
      <c r="D203" s="188"/>
      <c r="E203" s="148">
        <v>2</v>
      </c>
      <c r="F203" s="115">
        <v>4000</v>
      </c>
      <c r="G203" s="110">
        <f>D203*E203*F203</f>
        <v>0</v>
      </c>
      <c r="H203" s="161"/>
      <c r="I203" s="111" t="s">
        <v>298</v>
      </c>
      <c r="J203" s="111" t="str">
        <f>VLOOKUP(I203,Presupuesto!$B$11:$C$565,2,0)</f>
        <v>OTROS SERVICIOS TECNICOS Y PROFESIONALES</v>
      </c>
      <c r="K203" s="95" t="s">
        <v>63</v>
      </c>
      <c r="L203" s="95" t="s">
        <v>723</v>
      </c>
    </row>
    <row r="204" spans="3:12" s="426" customFormat="1" x14ac:dyDescent="0.25">
      <c r="C204" s="166" t="s">
        <v>1325</v>
      </c>
      <c r="D204" s="158"/>
      <c r="E204" s="150">
        <v>0</v>
      </c>
      <c r="F204" s="97">
        <v>0</v>
      </c>
      <c r="G204" s="94">
        <f>F204</f>
        <v>0</v>
      </c>
      <c r="H204" s="159"/>
      <c r="I204" s="98" t="s">
        <v>298</v>
      </c>
      <c r="J204" s="98" t="str">
        <f>VLOOKUP(I204,Presupuesto!$B$11:$C$565,2,0)</f>
        <v>OTROS SERVICIOS TECNICOS Y PROFESIONALES</v>
      </c>
      <c r="K204" s="95" t="s">
        <v>63</v>
      </c>
      <c r="L204" s="95" t="s">
        <v>723</v>
      </c>
    </row>
    <row r="205" spans="3:12" s="426" customFormat="1" ht="15.75" thickBot="1" x14ac:dyDescent="0.3">
      <c r="C205" s="167" t="s">
        <v>1326</v>
      </c>
      <c r="D205" s="158"/>
      <c r="E205" s="150">
        <v>0</v>
      </c>
      <c r="F205" s="97">
        <v>0</v>
      </c>
      <c r="G205" s="94">
        <f>F205</f>
        <v>0</v>
      </c>
      <c r="H205" s="159"/>
      <c r="I205" s="98" t="s">
        <v>298</v>
      </c>
      <c r="J205" s="98" t="str">
        <f>VLOOKUP(I205,Presupuesto!$B$11:$C$565,2,0)</f>
        <v>OTROS SERVICIOS TECNICOS Y PROFESIONALES</v>
      </c>
      <c r="K205" s="95" t="s">
        <v>63</v>
      </c>
      <c r="L205" s="95" t="s">
        <v>723</v>
      </c>
    </row>
    <row r="206" spans="3:12" s="426" customFormat="1" ht="30.75" thickBot="1" x14ac:dyDescent="0.3">
      <c r="C206" s="508" t="s">
        <v>1996</v>
      </c>
      <c r="D206" s="188"/>
      <c r="E206" s="148">
        <v>2</v>
      </c>
      <c r="F206" s="115">
        <v>4000</v>
      </c>
      <c r="G206" s="110">
        <f>D206*E206*F206</f>
        <v>0</v>
      </c>
      <c r="H206" s="161" t="s">
        <v>712</v>
      </c>
      <c r="I206" s="111" t="s">
        <v>298</v>
      </c>
      <c r="J206" s="111" t="str">
        <f>VLOOKUP(I206,Presupuesto!$B$11:$C$565,2,0)</f>
        <v>OTROS SERVICIOS TECNICOS Y PROFESIONALES</v>
      </c>
      <c r="K206" s="95" t="s">
        <v>63</v>
      </c>
      <c r="L206" s="95" t="s">
        <v>723</v>
      </c>
    </row>
    <row r="207" spans="3:12" s="426" customFormat="1" x14ac:dyDescent="0.25">
      <c r="C207" s="166" t="s">
        <v>1325</v>
      </c>
      <c r="D207" s="158"/>
      <c r="E207" s="150">
        <v>0</v>
      </c>
      <c r="F207" s="97">
        <v>0</v>
      </c>
      <c r="G207" s="94">
        <f>F207</f>
        <v>0</v>
      </c>
      <c r="H207" s="159"/>
      <c r="I207" s="98" t="s">
        <v>298</v>
      </c>
      <c r="J207" s="98" t="str">
        <f>VLOOKUP(I207,Presupuesto!$B$11:$C$565,2,0)</f>
        <v>OTROS SERVICIOS TECNICOS Y PROFESIONALES</v>
      </c>
      <c r="K207" s="95" t="s">
        <v>63</v>
      </c>
      <c r="L207" s="95" t="s">
        <v>723</v>
      </c>
    </row>
    <row r="208" spans="3:12" s="426" customFormat="1" ht="15.75" thickBot="1" x14ac:dyDescent="0.3">
      <c r="C208" s="167" t="s">
        <v>1326</v>
      </c>
      <c r="D208" s="158"/>
      <c r="E208" s="150">
        <v>0</v>
      </c>
      <c r="F208" s="97">
        <v>0</v>
      </c>
      <c r="G208" s="94">
        <f>F208</f>
        <v>0</v>
      </c>
      <c r="H208" s="159"/>
      <c r="I208" s="98" t="s">
        <v>298</v>
      </c>
      <c r="J208" s="98" t="str">
        <f>VLOOKUP(I208,Presupuesto!$B$11:$C$565,2,0)</f>
        <v>OTROS SERVICIOS TECNICOS Y PROFESIONALES</v>
      </c>
      <c r="K208" s="95" t="s">
        <v>63</v>
      </c>
      <c r="L208" s="95" t="s">
        <v>723</v>
      </c>
    </row>
    <row r="209" spans="3:12" s="426" customFormat="1" ht="30.75" thickBot="1" x14ac:dyDescent="0.3">
      <c r="C209" s="508" t="s">
        <v>2001</v>
      </c>
      <c r="D209" s="188"/>
      <c r="E209" s="148">
        <v>2</v>
      </c>
      <c r="F209" s="115">
        <v>4000</v>
      </c>
      <c r="G209" s="110">
        <f>D209*E209*F209</f>
        <v>0</v>
      </c>
      <c r="H209" s="161"/>
      <c r="I209" s="111" t="s">
        <v>298</v>
      </c>
      <c r="J209" s="111" t="str">
        <f>VLOOKUP(I209,Presupuesto!$B$11:$C$565,2,0)</f>
        <v>OTROS SERVICIOS TECNICOS Y PROFESIONALES</v>
      </c>
      <c r="K209" s="95" t="s">
        <v>63</v>
      </c>
      <c r="L209" s="95" t="s">
        <v>723</v>
      </c>
    </row>
    <row r="210" spans="3:12" s="426" customFormat="1" x14ac:dyDescent="0.25">
      <c r="C210" s="166" t="s">
        <v>1325</v>
      </c>
      <c r="D210" s="158"/>
      <c r="E210" s="150">
        <v>0</v>
      </c>
      <c r="F210" s="97">
        <v>0</v>
      </c>
      <c r="G210" s="94">
        <f>F210</f>
        <v>0</v>
      </c>
      <c r="H210" s="159"/>
      <c r="I210" s="98" t="s">
        <v>298</v>
      </c>
      <c r="J210" s="98" t="str">
        <f>VLOOKUP(I210,Presupuesto!$B$11:$C$565,2,0)</f>
        <v>OTROS SERVICIOS TECNICOS Y PROFESIONALES</v>
      </c>
      <c r="K210" s="95" t="s">
        <v>63</v>
      </c>
      <c r="L210" s="95" t="s">
        <v>723</v>
      </c>
    </row>
    <row r="211" spans="3:12" s="426" customFormat="1" ht="15.75" thickBot="1" x14ac:dyDescent="0.3">
      <c r="C211" s="167" t="s">
        <v>1326</v>
      </c>
      <c r="D211" s="158"/>
      <c r="E211" s="150">
        <v>0</v>
      </c>
      <c r="F211" s="97">
        <v>0</v>
      </c>
      <c r="G211" s="94">
        <f>F211</f>
        <v>0</v>
      </c>
      <c r="H211" s="159"/>
      <c r="I211" s="98" t="s">
        <v>298</v>
      </c>
      <c r="J211" s="98" t="str">
        <f>VLOOKUP(I211,Presupuesto!$B$11:$C$565,2,0)</f>
        <v>OTROS SERVICIOS TECNICOS Y PROFESIONALES</v>
      </c>
      <c r="K211" s="95" t="s">
        <v>63</v>
      </c>
      <c r="L211" s="95" t="s">
        <v>723</v>
      </c>
    </row>
    <row r="212" spans="3:12" s="426" customFormat="1" ht="30.75" thickBot="1" x14ac:dyDescent="0.3">
      <c r="C212" s="508" t="s">
        <v>1998</v>
      </c>
      <c r="D212" s="188"/>
      <c r="E212" s="148">
        <v>2</v>
      </c>
      <c r="F212" s="115">
        <v>4000</v>
      </c>
      <c r="G212" s="110">
        <f>D212*E212*F212</f>
        <v>0</v>
      </c>
      <c r="H212" s="161"/>
      <c r="I212" s="111" t="s">
        <v>298</v>
      </c>
      <c r="J212" s="111" t="str">
        <f>VLOOKUP(I212,Presupuesto!$B$11:$C$565,2,0)</f>
        <v>OTROS SERVICIOS TECNICOS Y PROFESIONALES</v>
      </c>
      <c r="K212" s="95" t="s">
        <v>63</v>
      </c>
      <c r="L212" s="95" t="s">
        <v>723</v>
      </c>
    </row>
    <row r="213" spans="3:12" s="426" customFormat="1" x14ac:dyDescent="0.25">
      <c r="C213" s="166" t="s">
        <v>1325</v>
      </c>
      <c r="D213" s="158"/>
      <c r="E213" s="150">
        <v>0</v>
      </c>
      <c r="F213" s="97">
        <v>0</v>
      </c>
      <c r="G213" s="94">
        <f>F213</f>
        <v>0</v>
      </c>
      <c r="H213" s="159"/>
      <c r="I213" s="98" t="s">
        <v>298</v>
      </c>
      <c r="J213" s="98" t="str">
        <f>VLOOKUP(I213,Presupuesto!$B$11:$C$565,2,0)</f>
        <v>OTROS SERVICIOS TECNICOS Y PROFESIONALES</v>
      </c>
      <c r="K213" s="95" t="s">
        <v>63</v>
      </c>
      <c r="L213" s="95" t="s">
        <v>723</v>
      </c>
    </row>
    <row r="214" spans="3:12" s="426" customFormat="1" ht="15.75" thickBot="1" x14ac:dyDescent="0.3">
      <c r="C214" s="167" t="s">
        <v>1326</v>
      </c>
      <c r="D214" s="158"/>
      <c r="E214" s="150">
        <v>0</v>
      </c>
      <c r="F214" s="97">
        <v>0</v>
      </c>
      <c r="G214" s="94">
        <f>F214</f>
        <v>0</v>
      </c>
      <c r="H214" s="159"/>
      <c r="I214" s="98" t="s">
        <v>298</v>
      </c>
      <c r="J214" s="98" t="str">
        <f>VLOOKUP(I214,Presupuesto!$B$11:$C$565,2,0)</f>
        <v>OTROS SERVICIOS TECNICOS Y PROFESIONALES</v>
      </c>
      <c r="K214" s="95" t="s">
        <v>63</v>
      </c>
      <c r="L214" s="95" t="s">
        <v>723</v>
      </c>
    </row>
    <row r="215" spans="3:12" s="426" customFormat="1" ht="15.75" thickBot="1" x14ac:dyDescent="0.3">
      <c r="C215" s="508" t="s">
        <v>1999</v>
      </c>
      <c r="D215" s="188"/>
      <c r="E215" s="148">
        <v>2</v>
      </c>
      <c r="F215" s="115">
        <v>4000</v>
      </c>
      <c r="G215" s="110">
        <f>D215*E215*F215</f>
        <v>0</v>
      </c>
      <c r="H215" s="161"/>
      <c r="I215" s="111" t="s">
        <v>298</v>
      </c>
      <c r="J215" s="111" t="str">
        <f>VLOOKUP(I215,Presupuesto!$B$11:$C$565,2,0)</f>
        <v>OTROS SERVICIOS TECNICOS Y PROFESIONALES</v>
      </c>
      <c r="K215" s="95" t="s">
        <v>63</v>
      </c>
      <c r="L215" s="95" t="s">
        <v>723</v>
      </c>
    </row>
    <row r="216" spans="3:12" s="426" customFormat="1" x14ac:dyDescent="0.25">
      <c r="C216" s="166" t="s">
        <v>1325</v>
      </c>
      <c r="D216" s="158"/>
      <c r="E216" s="150">
        <v>0</v>
      </c>
      <c r="F216" s="97">
        <v>0</v>
      </c>
      <c r="G216" s="94">
        <f>F216</f>
        <v>0</v>
      </c>
      <c r="H216" s="159"/>
      <c r="I216" s="98" t="s">
        <v>298</v>
      </c>
      <c r="J216" s="98" t="str">
        <f>VLOOKUP(I216,Presupuesto!$B$11:$C$565,2,0)</f>
        <v>OTROS SERVICIOS TECNICOS Y PROFESIONALES</v>
      </c>
      <c r="K216" s="95" t="s">
        <v>63</v>
      </c>
      <c r="L216" s="95" t="s">
        <v>723</v>
      </c>
    </row>
    <row r="217" spans="3:12" s="426" customFormat="1" ht="15.75" thickBot="1" x14ac:dyDescent="0.3">
      <c r="C217" s="167" t="s">
        <v>1326</v>
      </c>
      <c r="D217" s="158"/>
      <c r="E217" s="150">
        <v>0</v>
      </c>
      <c r="F217" s="97">
        <v>0</v>
      </c>
      <c r="G217" s="94">
        <f>F217</f>
        <v>0</v>
      </c>
      <c r="H217" s="159"/>
      <c r="I217" s="98" t="s">
        <v>298</v>
      </c>
      <c r="J217" s="98" t="str">
        <f>VLOOKUP(I217,Presupuesto!$B$11:$C$565,2,0)</f>
        <v>OTROS SERVICIOS TECNICOS Y PROFESIONALES</v>
      </c>
      <c r="K217" s="95" t="s">
        <v>63</v>
      </c>
      <c r="L217" s="95" t="s">
        <v>723</v>
      </c>
    </row>
    <row r="218" spans="3:12" s="426" customFormat="1" ht="30.75" thickBot="1" x14ac:dyDescent="0.3">
      <c r="C218" s="508" t="s">
        <v>2000</v>
      </c>
      <c r="D218" s="188"/>
      <c r="E218" s="148">
        <v>2</v>
      </c>
      <c r="F218" s="115">
        <v>4000</v>
      </c>
      <c r="G218" s="110">
        <f>D218*E218*F218</f>
        <v>0</v>
      </c>
      <c r="H218" s="161" t="s">
        <v>712</v>
      </c>
      <c r="I218" s="111" t="s">
        <v>298</v>
      </c>
      <c r="J218" s="111" t="str">
        <f>VLOOKUP(I218,Presupuesto!$B$11:$C$565,2,0)</f>
        <v>OTROS SERVICIOS TECNICOS Y PROFESIONALES</v>
      </c>
      <c r="K218" s="95" t="s">
        <v>63</v>
      </c>
      <c r="L218" s="95" t="s">
        <v>723</v>
      </c>
    </row>
    <row r="219" spans="3:12" s="426" customFormat="1" x14ac:dyDescent="0.25">
      <c r="C219" s="166" t="s">
        <v>1325</v>
      </c>
      <c r="D219" s="158"/>
      <c r="E219" s="150">
        <v>0</v>
      </c>
      <c r="F219" s="97">
        <v>0</v>
      </c>
      <c r="G219" s="94">
        <f>F219</f>
        <v>0</v>
      </c>
      <c r="H219" s="159"/>
      <c r="I219" s="98" t="s">
        <v>298</v>
      </c>
      <c r="J219" s="98" t="str">
        <f>VLOOKUP(I219,Presupuesto!$B$11:$C$565,2,0)</f>
        <v>OTROS SERVICIOS TECNICOS Y PROFESIONALES</v>
      </c>
      <c r="K219" s="95" t="s">
        <v>63</v>
      </c>
      <c r="L219" s="95" t="s">
        <v>723</v>
      </c>
    </row>
    <row r="220" spans="3:12" s="426" customFormat="1" ht="15.75" thickBot="1" x14ac:dyDescent="0.3">
      <c r="C220" s="167" t="s">
        <v>1326</v>
      </c>
      <c r="D220" s="158"/>
      <c r="E220" s="150">
        <v>0</v>
      </c>
      <c r="F220" s="97">
        <v>0</v>
      </c>
      <c r="G220" s="94">
        <f>F220</f>
        <v>0</v>
      </c>
      <c r="H220" s="159"/>
      <c r="I220" s="98" t="s">
        <v>298</v>
      </c>
      <c r="J220" s="98" t="str">
        <f>VLOOKUP(I220,Presupuesto!$B$11:$C$565,2,0)</f>
        <v>OTROS SERVICIOS TECNICOS Y PROFESIONALES</v>
      </c>
      <c r="K220" s="95" t="s">
        <v>63</v>
      </c>
      <c r="L220" s="95" t="s">
        <v>723</v>
      </c>
    </row>
    <row r="221" spans="3:12" s="426" customFormat="1" ht="15.75" thickBot="1" x14ac:dyDescent="0.3">
      <c r="C221" s="136" t="s">
        <v>102</v>
      </c>
      <c r="D221" s="188"/>
      <c r="E221" s="148">
        <v>2</v>
      </c>
      <c r="F221" s="115">
        <v>4000</v>
      </c>
      <c r="G221" s="110">
        <f>D221*E221*F221</f>
        <v>0</v>
      </c>
      <c r="H221" s="161"/>
      <c r="I221" s="111" t="s">
        <v>298</v>
      </c>
      <c r="J221" s="111" t="str">
        <f>VLOOKUP(I221,Presupuesto!$B$11:$C$565,2,0)</f>
        <v>OTROS SERVICIOS TECNICOS Y PROFESIONALES</v>
      </c>
      <c r="K221" s="95" t="s">
        <v>63</v>
      </c>
      <c r="L221" s="95" t="s">
        <v>723</v>
      </c>
    </row>
    <row r="222" spans="3:12" s="426" customFormat="1" x14ac:dyDescent="0.25">
      <c r="C222" s="166" t="s">
        <v>1325</v>
      </c>
      <c r="D222" s="158"/>
      <c r="E222" s="150">
        <v>0</v>
      </c>
      <c r="F222" s="97">
        <v>0</v>
      </c>
      <c r="G222" s="94">
        <f>F222</f>
        <v>0</v>
      </c>
      <c r="H222" s="159"/>
      <c r="I222" s="98" t="s">
        <v>298</v>
      </c>
      <c r="J222" s="98" t="str">
        <f>VLOOKUP(I222,Presupuesto!$B$11:$C$565,2,0)</f>
        <v>OTROS SERVICIOS TECNICOS Y PROFESIONALES</v>
      </c>
      <c r="K222" s="95" t="s">
        <v>63</v>
      </c>
      <c r="L222" s="95" t="s">
        <v>723</v>
      </c>
    </row>
    <row r="223" spans="3:12" s="426" customFormat="1" ht="15.75" thickBot="1" x14ac:dyDescent="0.3">
      <c r="C223" s="167" t="s">
        <v>1326</v>
      </c>
      <c r="D223" s="158"/>
      <c r="E223" s="150">
        <v>0</v>
      </c>
      <c r="F223" s="97">
        <v>0</v>
      </c>
      <c r="G223" s="94">
        <f>F223</f>
        <v>0</v>
      </c>
      <c r="H223" s="159"/>
      <c r="I223" s="98" t="s">
        <v>298</v>
      </c>
      <c r="J223" s="98" t="str">
        <f>VLOOKUP(I223,Presupuesto!$B$11:$C$565,2,0)</f>
        <v>OTROS SERVICIOS TECNICOS Y PROFESIONALES</v>
      </c>
      <c r="K223" s="95" t="s">
        <v>63</v>
      </c>
      <c r="L223" s="95" t="s">
        <v>723</v>
      </c>
    </row>
    <row r="224" spans="3:12" s="426" customFormat="1" ht="15.75" thickBot="1" x14ac:dyDescent="0.3">
      <c r="C224" s="136" t="s">
        <v>102</v>
      </c>
      <c r="D224" s="188"/>
      <c r="E224" s="148">
        <v>2</v>
      </c>
      <c r="F224" s="115">
        <v>4000</v>
      </c>
      <c r="G224" s="110">
        <f>D224*E224*F224</f>
        <v>0</v>
      </c>
      <c r="H224" s="161"/>
      <c r="I224" s="111" t="s">
        <v>298</v>
      </c>
      <c r="J224" s="111" t="str">
        <f>VLOOKUP(I224,Presupuesto!$B$11:$C$565,2,0)</f>
        <v>OTROS SERVICIOS TECNICOS Y PROFESIONALES</v>
      </c>
      <c r="K224" s="95" t="s">
        <v>63</v>
      </c>
      <c r="L224" s="95" t="s">
        <v>723</v>
      </c>
    </row>
    <row r="225" spans="3:12" s="426" customFormat="1" x14ac:dyDescent="0.25">
      <c r="C225" s="166" t="s">
        <v>1325</v>
      </c>
      <c r="D225" s="158"/>
      <c r="E225" s="150">
        <v>0</v>
      </c>
      <c r="F225" s="97">
        <v>0</v>
      </c>
      <c r="G225" s="94">
        <f>F225</f>
        <v>0</v>
      </c>
      <c r="H225" s="159"/>
      <c r="I225" s="98" t="s">
        <v>298</v>
      </c>
      <c r="J225" s="98" t="str">
        <f>VLOOKUP(I225,Presupuesto!$B$11:$C$565,2,0)</f>
        <v>OTROS SERVICIOS TECNICOS Y PROFESIONALES</v>
      </c>
      <c r="K225" s="95" t="s">
        <v>63</v>
      </c>
      <c r="L225" s="95" t="s">
        <v>723</v>
      </c>
    </row>
    <row r="226" spans="3:12" s="426" customFormat="1" ht="15.75" thickBot="1" x14ac:dyDescent="0.3">
      <c r="C226" s="167" t="s">
        <v>1326</v>
      </c>
      <c r="D226" s="158"/>
      <c r="E226" s="150">
        <v>0</v>
      </c>
      <c r="F226" s="97">
        <v>0</v>
      </c>
      <c r="G226" s="94">
        <f>F226</f>
        <v>0</v>
      </c>
      <c r="H226" s="159"/>
      <c r="I226" s="98" t="s">
        <v>298</v>
      </c>
      <c r="J226" s="98" t="str">
        <f>VLOOKUP(I226,Presupuesto!$B$11:$C$565,2,0)</f>
        <v>OTROS SERVICIOS TECNICOS Y PROFESIONALES</v>
      </c>
      <c r="K226" s="95" t="s">
        <v>63</v>
      </c>
      <c r="L226" s="95" t="s">
        <v>723</v>
      </c>
    </row>
    <row r="227" spans="3:12" s="426" customFormat="1" ht="15.75" thickBot="1" x14ac:dyDescent="0.3">
      <c r="C227" s="136" t="s">
        <v>103</v>
      </c>
      <c r="D227" s="188"/>
      <c r="E227" s="148">
        <v>12</v>
      </c>
      <c r="F227" s="115">
        <v>30000</v>
      </c>
      <c r="G227" s="110">
        <f>D227*E227*F227</f>
        <v>0</v>
      </c>
      <c r="H227" s="161"/>
      <c r="I227" s="111" t="s">
        <v>151</v>
      </c>
      <c r="J227" s="111" t="str">
        <f>VLOOKUP(I227,Presupuesto!$B$11:$C$565,2,0)</f>
        <v>SUELDOS Y SALARIOS PERMANENTES</v>
      </c>
      <c r="K227" s="95" t="s">
        <v>63</v>
      </c>
      <c r="L227" s="95" t="s">
        <v>723</v>
      </c>
    </row>
    <row r="228" spans="3:12" s="426" customFormat="1" x14ac:dyDescent="0.25">
      <c r="C228" s="166" t="s">
        <v>1325</v>
      </c>
      <c r="D228" s="164"/>
      <c r="E228" s="127">
        <v>0</v>
      </c>
      <c r="F228" s="116">
        <f>IF(E227=0,"",(G227/E227)/12*E227)</f>
        <v>0</v>
      </c>
      <c r="G228" s="117">
        <f>F228</f>
        <v>0</v>
      </c>
      <c r="H228" s="159"/>
      <c r="I228" s="98" t="s">
        <v>164</v>
      </c>
      <c r="J228" s="98" t="str">
        <f>VLOOKUP(I228,Presupuesto!$B$11:$C$565,2,0)</f>
        <v>AGUINALDO Y DECIMO CUARTO MES</v>
      </c>
      <c r="K228" s="95" t="s">
        <v>63</v>
      </c>
      <c r="L228" s="95" t="s">
        <v>723</v>
      </c>
    </row>
    <row r="229" spans="3:12" s="426" customFormat="1" ht="15.75" thickBot="1" x14ac:dyDescent="0.3">
      <c r="C229" s="168" t="s">
        <v>1326</v>
      </c>
      <c r="D229" s="157"/>
      <c r="E229" s="128">
        <v>0</v>
      </c>
      <c r="F229" s="102">
        <f>IF(E227&lt;6,"",((E227-6)/12)*(G227/E227))</f>
        <v>0</v>
      </c>
      <c r="G229" s="102">
        <f>F229</f>
        <v>0</v>
      </c>
      <c r="H229" s="157"/>
      <c r="I229" s="103" t="s">
        <v>165</v>
      </c>
      <c r="J229" s="120" t="str">
        <f>VLOOKUP(I229,Presupuesto!$B$11:$C$565,2,0)</f>
        <v>DECIMOCUARTO MES</v>
      </c>
      <c r="K229" s="95" t="s">
        <v>63</v>
      </c>
      <c r="L229" s="95" t="s">
        <v>723</v>
      </c>
    </row>
    <row r="230" spans="3:12" s="426" customFormat="1" ht="15.75" thickBot="1" x14ac:dyDescent="0.3">
      <c r="D230" s="415"/>
      <c r="H230" s="415"/>
    </row>
    <row r="231" spans="3:12" s="426" customFormat="1" ht="15.75" thickBot="1" x14ac:dyDescent="0.3">
      <c r="C231" s="68" t="s">
        <v>1308</v>
      </c>
      <c r="D231" s="30">
        <f>SUM(G238:G309)</f>
        <v>16000</v>
      </c>
      <c r="E231" s="91"/>
      <c r="F231" s="91"/>
      <c r="G231" s="91"/>
      <c r="H231" s="75"/>
      <c r="I231" s="75"/>
      <c r="J231" s="75"/>
      <c r="K231" s="149"/>
    </row>
    <row r="232" spans="3:12" s="426" customFormat="1" x14ac:dyDescent="0.25">
      <c r="D232" s="31"/>
      <c r="E232" s="91"/>
      <c r="F232" s="91"/>
      <c r="G232" s="91"/>
      <c r="H232" s="75"/>
      <c r="I232" s="75"/>
      <c r="J232" s="75"/>
      <c r="K232" s="149"/>
    </row>
    <row r="233" spans="3:12" s="426" customFormat="1" x14ac:dyDescent="0.25">
      <c r="D233" s="31"/>
      <c r="E233" s="91"/>
      <c r="F233" s="91"/>
      <c r="G233" s="91"/>
      <c r="H233" s="75"/>
      <c r="I233" s="75"/>
      <c r="J233" s="75"/>
      <c r="K233" s="149"/>
    </row>
    <row r="234" spans="3:12" s="426" customFormat="1" ht="15.75" x14ac:dyDescent="0.25">
      <c r="C234" s="190" t="s">
        <v>1309</v>
      </c>
      <c r="D234" s="341" t="s">
        <v>1796</v>
      </c>
      <c r="E234" s="91"/>
      <c r="F234" s="91"/>
      <c r="G234" s="91"/>
      <c r="H234" s="75"/>
      <c r="I234" s="75"/>
      <c r="J234" s="75"/>
      <c r="K234" s="149"/>
    </row>
    <row r="235" spans="3:12" s="426" customFormat="1" ht="18.75" x14ac:dyDescent="0.25">
      <c r="C235" s="197" t="str">
        <f>IFERROR(VLOOKUP(D234,'1. Desarrollo e Innov. Curricu.'!$F:$G,2,FALSE),IFERROR(VLOOKUP(D234,'2. Investigación Científica'!$F:$G,2,FALSE),IFERROR(VLOOKUP(D234,'3. Vinculación Univ. Sociedad'!$F:$G,2,FALSE),IFERROR(VLOOKUP(D234,'4. Docencia y Profesorado Univ.'!$F:$G,2,FALSE),IFERROR(VLOOKUP(D234,'5. Estudiantes y Graduados'!$F:$G,2,FALSE),IFERROR(VLOOKUP(D234,'11. Gestion Administrativa'!$F:$G,2,FALSE),IFERROR(VLOOKUP(D234,'13. Gestión Académica'!$F:$G,2,FALSE),IFERROR(VLOOKUP(D234,'9. Asegura. de la Calid. y M'!$F:$G,2,FALSE),IFERROR(VLOOKUP(D234,'6. Gestión del Conocimiento'!$F:$G,2,FALSE),IFERROR(VLOOKUP(D234,'15. Gobernabilidad y Proceso...'!$F:$G,2,FALSE),IFERROR(VLOOKUP(D234,'12. Gestión del Talento Humano'!$F:$G,2,FALSE),IFERROR(VLOOKUP(D234,'14. Internacional... de la E.S.'!$F:$G,2,FALSE),IFERROR(VLOOKUP(D234,'10. Posgrado'!$F:$G,2,FALSE),IFERROR(VLOOKUP(D234,'17. Gestión TIC'!$F:$G,2,FALSE),IFERROR(VLOOKUP(D234,'16. Desa. del Sistema Educ.Sup.'!$F:$G,2,FALSE),IFERROR(VLOOKUP(D234,'8. Cultura de Inno. Insti...'!$F:$G,2,FALSE),VLOOKUP(D234,'7. Lo Esencial de la Reforma U.'!$F:$G,2,0)))))))))))))))))</f>
        <v>Desarrollar un diplomado en   CUROC</v>
      </c>
      <c r="D235" s="31"/>
      <c r="E235" s="91"/>
      <c r="F235" s="91"/>
      <c r="G235" s="91"/>
      <c r="H235" s="75"/>
      <c r="I235" s="75"/>
      <c r="J235" s="75"/>
      <c r="K235" s="149"/>
    </row>
    <row r="236" spans="3:12" s="426" customFormat="1" ht="15.75" thickBot="1" x14ac:dyDescent="0.3">
      <c r="C236" s="171"/>
      <c r="D236" s="31"/>
      <c r="E236" s="91"/>
      <c r="F236" s="91"/>
      <c r="G236" s="91"/>
      <c r="H236" s="75"/>
      <c r="I236" s="75"/>
      <c r="J236" s="75"/>
      <c r="K236" s="149"/>
    </row>
    <row r="237" spans="3:12" s="426" customFormat="1" ht="30.75" thickBot="1" x14ac:dyDescent="0.3">
      <c r="C237" s="130" t="s">
        <v>1310</v>
      </c>
      <c r="D237" s="134" t="s">
        <v>99</v>
      </c>
      <c r="E237" s="165" t="s">
        <v>1324</v>
      </c>
      <c r="F237" s="134" t="s">
        <v>1312</v>
      </c>
      <c r="G237" s="131" t="s">
        <v>1313</v>
      </c>
      <c r="H237" s="129" t="s">
        <v>1314</v>
      </c>
      <c r="I237" s="132" t="s">
        <v>1315</v>
      </c>
      <c r="J237" s="132" t="s">
        <v>711</v>
      </c>
      <c r="K237" s="132" t="s">
        <v>1316</v>
      </c>
      <c r="L237" s="132" t="s">
        <v>1317</v>
      </c>
    </row>
    <row r="238" spans="3:12" s="426" customFormat="1" ht="15.75" hidden="1" thickBot="1" x14ac:dyDescent="0.3">
      <c r="C238" s="133" t="s">
        <v>84</v>
      </c>
      <c r="D238" s="188"/>
      <c r="E238" s="148">
        <v>12</v>
      </c>
      <c r="F238" s="283">
        <f>HLOOKUP($C238,$BZ$2:$CM$3,2,0)</f>
        <v>43674.39</v>
      </c>
      <c r="G238" s="110">
        <f>D238*E238*F238</f>
        <v>0</v>
      </c>
      <c r="H238" s="161"/>
      <c r="I238" s="111" t="s">
        <v>151</v>
      </c>
      <c r="J238" s="111" t="str">
        <f>VLOOKUP(I238,Presupuesto!$B$11:$C$565,2,0)</f>
        <v>SUELDOS Y SALARIOS PERMANENTES</v>
      </c>
      <c r="K238" s="205" t="s">
        <v>72</v>
      </c>
      <c r="L238" s="95" t="s">
        <v>719</v>
      </c>
    </row>
    <row r="239" spans="3:12" s="426" customFormat="1" ht="15.75" hidden="1" thickBot="1" x14ac:dyDescent="0.3">
      <c r="C239" s="166" t="s">
        <v>1325</v>
      </c>
      <c r="D239" s="158"/>
      <c r="E239" s="150">
        <v>0</v>
      </c>
      <c r="F239" s="97">
        <f>IF(E238=0,"",(G238/E238)/12*E238)</f>
        <v>0</v>
      </c>
      <c r="G239" s="94">
        <f>F239</f>
        <v>0</v>
      </c>
      <c r="H239" s="159"/>
      <c r="I239" s="113" t="s">
        <v>164</v>
      </c>
      <c r="J239" s="113" t="str">
        <f>VLOOKUP(I239,Presupuesto!$B$11:$C$565,2,0)</f>
        <v>AGUINALDO Y DECIMO CUARTO MES</v>
      </c>
      <c r="K239" s="95" t="str">
        <f t="shared" ref="K239:K282" si="5">$K$77</f>
        <v>Posgrado</v>
      </c>
      <c r="L239" s="95" t="s">
        <v>720</v>
      </c>
    </row>
    <row r="240" spans="3:12" s="426" customFormat="1" ht="15.75" hidden="1" thickBot="1" x14ac:dyDescent="0.3">
      <c r="C240" s="167" t="s">
        <v>1326</v>
      </c>
      <c r="D240" s="158"/>
      <c r="E240" s="150">
        <v>0</v>
      </c>
      <c r="F240" s="114">
        <f>IF(E238&lt;6,"",((E238-6)/12)*(G238/E238))</f>
        <v>0</v>
      </c>
      <c r="G240" s="94">
        <f>F240</f>
        <v>0</v>
      </c>
      <c r="H240" s="159"/>
      <c r="I240" s="98" t="s">
        <v>165</v>
      </c>
      <c r="J240" s="98" t="str">
        <f>VLOOKUP(I240,Presupuesto!$B$11:$C$565,2,0)</f>
        <v>DECIMOCUARTO MES</v>
      </c>
      <c r="K240" s="95" t="str">
        <f t="shared" si="5"/>
        <v>Posgrado</v>
      </c>
      <c r="L240" s="95" t="s">
        <v>721</v>
      </c>
    </row>
    <row r="241" spans="3:12" s="426" customFormat="1" ht="15.75" hidden="1" thickBot="1" x14ac:dyDescent="0.3">
      <c r="C241" s="133" t="s">
        <v>85</v>
      </c>
      <c r="D241" s="188"/>
      <c r="E241" s="148">
        <v>12</v>
      </c>
      <c r="F241" s="283">
        <f>HLOOKUP($C241,$BZ$2:$CM$3,2,0)</f>
        <v>39703.99</v>
      </c>
      <c r="G241" s="110">
        <f>D241*E241*F241</f>
        <v>0</v>
      </c>
      <c r="H241" s="161"/>
      <c r="I241" s="111" t="s">
        <v>151</v>
      </c>
      <c r="J241" s="111" t="str">
        <f>VLOOKUP(I241,Presupuesto!$B$11:$C$565,2,0)</f>
        <v>SUELDOS Y SALARIOS PERMANENTES</v>
      </c>
      <c r="K241" s="95" t="str">
        <f t="shared" si="5"/>
        <v>Posgrado</v>
      </c>
      <c r="L241" s="95" t="s">
        <v>721</v>
      </c>
    </row>
    <row r="242" spans="3:12" s="426" customFormat="1" ht="15.75" hidden="1" thickBot="1" x14ac:dyDescent="0.3">
      <c r="C242" s="166" t="s">
        <v>1325</v>
      </c>
      <c r="D242" s="158"/>
      <c r="E242" s="150">
        <v>0</v>
      </c>
      <c r="F242" s="97">
        <f>IF(E241=0,"",(G241/E241)/12*E241)</f>
        <v>0</v>
      </c>
      <c r="G242" s="94">
        <f>F242</f>
        <v>0</v>
      </c>
      <c r="H242" s="159"/>
      <c r="I242" s="113" t="s">
        <v>164</v>
      </c>
      <c r="J242" s="113" t="str">
        <f>VLOOKUP(I242,Presupuesto!$B$11:$C$565,2,0)</f>
        <v>AGUINALDO Y DECIMO CUARTO MES</v>
      </c>
      <c r="K242" s="95" t="str">
        <f t="shared" si="5"/>
        <v>Posgrado</v>
      </c>
      <c r="L242" s="95" t="s">
        <v>721</v>
      </c>
    </row>
    <row r="243" spans="3:12" s="426" customFormat="1" ht="15.75" hidden="1" thickBot="1" x14ac:dyDescent="0.3">
      <c r="C243" s="167" t="s">
        <v>1326</v>
      </c>
      <c r="D243" s="158"/>
      <c r="E243" s="150">
        <v>0</v>
      </c>
      <c r="F243" s="114">
        <f>IF(E241&lt;6,"",((E241-6)/12)*(G241/E241))</f>
        <v>0</v>
      </c>
      <c r="G243" s="94">
        <f>F243</f>
        <v>0</v>
      </c>
      <c r="H243" s="159"/>
      <c r="I243" s="98" t="s">
        <v>165</v>
      </c>
      <c r="J243" s="98" t="str">
        <f>VLOOKUP(I243,Presupuesto!$B$11:$C$565,2,0)</f>
        <v>DECIMOCUARTO MES</v>
      </c>
      <c r="K243" s="95" t="str">
        <f t="shared" si="5"/>
        <v>Posgrado</v>
      </c>
      <c r="L243" s="95" t="s">
        <v>721</v>
      </c>
    </row>
    <row r="244" spans="3:12" s="426" customFormat="1" ht="15.75" hidden="1" thickBot="1" x14ac:dyDescent="0.3">
      <c r="C244" s="133" t="s">
        <v>86</v>
      </c>
      <c r="D244" s="188"/>
      <c r="E244" s="148">
        <v>12</v>
      </c>
      <c r="F244" s="283">
        <f>HLOOKUP($C244,$BZ$2:$CM$3,2,0)</f>
        <v>35733.589999999997</v>
      </c>
      <c r="G244" s="110">
        <f>D244*E244*F244</f>
        <v>0</v>
      </c>
      <c r="H244" s="161"/>
      <c r="I244" s="111" t="s">
        <v>151</v>
      </c>
      <c r="J244" s="111" t="str">
        <f>VLOOKUP(I244,Presupuesto!$B$11:$C$565,2,0)</f>
        <v>SUELDOS Y SALARIOS PERMANENTES</v>
      </c>
      <c r="K244" s="95" t="str">
        <f t="shared" si="5"/>
        <v>Posgrado</v>
      </c>
      <c r="L244" s="95" t="s">
        <v>721</v>
      </c>
    </row>
    <row r="245" spans="3:12" s="426" customFormat="1" ht="15.75" hidden="1" thickBot="1" x14ac:dyDescent="0.3">
      <c r="C245" s="166" t="s">
        <v>1325</v>
      </c>
      <c r="D245" s="158"/>
      <c r="E245" s="150">
        <v>0</v>
      </c>
      <c r="F245" s="97">
        <f>IF(E244=0,"",(G244/E244)/12*E244)</f>
        <v>0</v>
      </c>
      <c r="G245" s="94">
        <f>F245</f>
        <v>0</v>
      </c>
      <c r="H245" s="159"/>
      <c r="I245" s="113" t="s">
        <v>164</v>
      </c>
      <c r="J245" s="113" t="str">
        <f>VLOOKUP(I245,Presupuesto!$B$11:$C$565,2,0)</f>
        <v>AGUINALDO Y DECIMO CUARTO MES</v>
      </c>
      <c r="K245" s="95" t="str">
        <f t="shared" si="5"/>
        <v>Posgrado</v>
      </c>
      <c r="L245" s="95" t="s">
        <v>721</v>
      </c>
    </row>
    <row r="246" spans="3:12" s="426" customFormat="1" ht="15.75" hidden="1" thickBot="1" x14ac:dyDescent="0.3">
      <c r="C246" s="167" t="s">
        <v>1326</v>
      </c>
      <c r="D246" s="158"/>
      <c r="E246" s="150">
        <v>0</v>
      </c>
      <c r="F246" s="114">
        <f>IF(E244&lt;6,"",((E244-6)/12)*(G244/E244))</f>
        <v>0</v>
      </c>
      <c r="G246" s="94">
        <f>F246</f>
        <v>0</v>
      </c>
      <c r="H246" s="159"/>
      <c r="I246" s="98" t="s">
        <v>165</v>
      </c>
      <c r="J246" s="98" t="str">
        <f>VLOOKUP(I246,Presupuesto!$B$11:$C$565,2,0)</f>
        <v>DECIMOCUARTO MES</v>
      </c>
      <c r="K246" s="95" t="str">
        <f t="shared" si="5"/>
        <v>Posgrado</v>
      </c>
      <c r="L246" s="95" t="s">
        <v>721</v>
      </c>
    </row>
    <row r="247" spans="3:12" s="426" customFormat="1" ht="15.75" hidden="1" thickBot="1" x14ac:dyDescent="0.3">
      <c r="C247" s="133" t="s">
        <v>87</v>
      </c>
      <c r="D247" s="188"/>
      <c r="E247" s="148">
        <v>12</v>
      </c>
      <c r="F247" s="283">
        <f>HLOOKUP($C247,$BZ$2:$CM$3,2,0)</f>
        <v>31763.19</v>
      </c>
      <c r="G247" s="110">
        <f>D247*E247*F247</f>
        <v>0</v>
      </c>
      <c r="H247" s="161"/>
      <c r="I247" s="111" t="s">
        <v>151</v>
      </c>
      <c r="J247" s="111" t="str">
        <f>VLOOKUP(I247,Presupuesto!$B$11:$C$565,2,0)</f>
        <v>SUELDOS Y SALARIOS PERMANENTES</v>
      </c>
      <c r="K247" s="95" t="str">
        <f t="shared" si="5"/>
        <v>Posgrado</v>
      </c>
      <c r="L247" s="95" t="s">
        <v>721</v>
      </c>
    </row>
    <row r="248" spans="3:12" s="426" customFormat="1" ht="15.75" hidden="1" thickBot="1" x14ac:dyDescent="0.3">
      <c r="C248" s="166" t="s">
        <v>1325</v>
      </c>
      <c r="D248" s="158"/>
      <c r="E248" s="150">
        <v>0</v>
      </c>
      <c r="F248" s="97">
        <f>IF(E247=0,"",(G247/E247)/12*E247)</f>
        <v>0</v>
      </c>
      <c r="G248" s="94">
        <f>F248</f>
        <v>0</v>
      </c>
      <c r="H248" s="159"/>
      <c r="I248" s="113" t="s">
        <v>164</v>
      </c>
      <c r="J248" s="113" t="str">
        <f>VLOOKUP(I248,Presupuesto!$B$11:$C$565,2,0)</f>
        <v>AGUINALDO Y DECIMO CUARTO MES</v>
      </c>
      <c r="K248" s="95" t="str">
        <f t="shared" si="5"/>
        <v>Posgrado</v>
      </c>
      <c r="L248" s="95" t="s">
        <v>721</v>
      </c>
    </row>
    <row r="249" spans="3:12" s="426" customFormat="1" ht="15.75" hidden="1" thickBot="1" x14ac:dyDescent="0.3">
      <c r="C249" s="167" t="s">
        <v>1326</v>
      </c>
      <c r="D249" s="158"/>
      <c r="E249" s="150">
        <v>0</v>
      </c>
      <c r="F249" s="114">
        <f>IF(E247&lt;6,"",((E247-6)/12)*(G247/E247))</f>
        <v>0</v>
      </c>
      <c r="G249" s="94">
        <f>F249</f>
        <v>0</v>
      </c>
      <c r="H249" s="159"/>
      <c r="I249" s="98" t="s">
        <v>165</v>
      </c>
      <c r="J249" s="98" t="str">
        <f>VLOOKUP(I249,Presupuesto!$B$11:$C$565,2,0)</f>
        <v>DECIMOCUARTO MES</v>
      </c>
      <c r="K249" s="95" t="str">
        <f t="shared" si="5"/>
        <v>Posgrado</v>
      </c>
      <c r="L249" s="95" t="s">
        <v>721</v>
      </c>
    </row>
    <row r="250" spans="3:12" s="426" customFormat="1" ht="15.75" hidden="1" thickBot="1" x14ac:dyDescent="0.3">
      <c r="C250" s="133" t="s">
        <v>88</v>
      </c>
      <c r="D250" s="188"/>
      <c r="E250" s="148">
        <v>12</v>
      </c>
      <c r="F250" s="283">
        <f>HLOOKUP($C250,$BZ$2:$CM$3,2,0)</f>
        <v>29777.99</v>
      </c>
      <c r="G250" s="110">
        <f>D250*E250*F250</f>
        <v>0</v>
      </c>
      <c r="H250" s="161"/>
      <c r="I250" s="111" t="s">
        <v>151</v>
      </c>
      <c r="J250" s="111" t="str">
        <f>VLOOKUP(I250,Presupuesto!$B$11:$C$565,2,0)</f>
        <v>SUELDOS Y SALARIOS PERMANENTES</v>
      </c>
      <c r="K250" s="95" t="str">
        <f t="shared" si="5"/>
        <v>Posgrado</v>
      </c>
      <c r="L250" s="95" t="s">
        <v>721</v>
      </c>
    </row>
    <row r="251" spans="3:12" s="426" customFormat="1" ht="15.75" hidden="1" thickBot="1" x14ac:dyDescent="0.3">
      <c r="C251" s="166" t="s">
        <v>1325</v>
      </c>
      <c r="D251" s="158"/>
      <c r="E251" s="150">
        <v>0</v>
      </c>
      <c r="F251" s="97">
        <f>IF(E250=0,"",(G250/E250)/12*E250)</f>
        <v>0</v>
      </c>
      <c r="G251" s="94">
        <f>F251</f>
        <v>0</v>
      </c>
      <c r="H251" s="159"/>
      <c r="I251" s="113" t="s">
        <v>164</v>
      </c>
      <c r="J251" s="113" t="str">
        <f>VLOOKUP(I251,Presupuesto!$B$11:$C$565,2,0)</f>
        <v>AGUINALDO Y DECIMO CUARTO MES</v>
      </c>
      <c r="K251" s="95" t="str">
        <f t="shared" si="5"/>
        <v>Posgrado</v>
      </c>
      <c r="L251" s="95" t="s">
        <v>721</v>
      </c>
    </row>
    <row r="252" spans="3:12" s="426" customFormat="1" ht="15.75" hidden="1" thickBot="1" x14ac:dyDescent="0.3">
      <c r="C252" s="167" t="s">
        <v>1326</v>
      </c>
      <c r="D252" s="158"/>
      <c r="E252" s="150">
        <v>0</v>
      </c>
      <c r="F252" s="114">
        <f>IF(E250&lt;6,"",((E250-6)/12)*(G250/E250))</f>
        <v>0</v>
      </c>
      <c r="G252" s="94">
        <f>F252</f>
        <v>0</v>
      </c>
      <c r="H252" s="159"/>
      <c r="I252" s="98" t="s">
        <v>165</v>
      </c>
      <c r="J252" s="98" t="str">
        <f>VLOOKUP(I252,Presupuesto!$B$11:$C$565,2,0)</f>
        <v>DECIMOCUARTO MES</v>
      </c>
      <c r="K252" s="95" t="str">
        <f t="shared" si="5"/>
        <v>Posgrado</v>
      </c>
      <c r="L252" s="95" t="s">
        <v>721</v>
      </c>
    </row>
    <row r="253" spans="3:12" s="426" customFormat="1" ht="15.75" hidden="1" thickBot="1" x14ac:dyDescent="0.3">
      <c r="C253" s="133" t="s">
        <v>89</v>
      </c>
      <c r="D253" s="188"/>
      <c r="E253" s="148">
        <v>12</v>
      </c>
      <c r="F253" s="283">
        <f>HLOOKUP($C253,$BZ$2:$CM$3,2,0)</f>
        <v>27792.79</v>
      </c>
      <c r="G253" s="110">
        <f>D253*E253*F253</f>
        <v>0</v>
      </c>
      <c r="H253" s="161"/>
      <c r="I253" s="111" t="s">
        <v>151</v>
      </c>
      <c r="J253" s="111" t="str">
        <f>VLOOKUP(I253,Presupuesto!$B$11:$C$565,2,0)</f>
        <v>SUELDOS Y SALARIOS PERMANENTES</v>
      </c>
      <c r="K253" s="95" t="str">
        <f t="shared" si="5"/>
        <v>Posgrado</v>
      </c>
      <c r="L253" s="95" t="s">
        <v>721</v>
      </c>
    </row>
    <row r="254" spans="3:12" s="426" customFormat="1" ht="15.75" hidden="1" thickBot="1" x14ac:dyDescent="0.3">
      <c r="C254" s="166" t="s">
        <v>1325</v>
      </c>
      <c r="D254" s="158"/>
      <c r="E254" s="150">
        <v>0</v>
      </c>
      <c r="F254" s="97">
        <f>IF(E253=0,"",(G253/E253)/12*E253)</f>
        <v>0</v>
      </c>
      <c r="G254" s="94">
        <f>F254</f>
        <v>0</v>
      </c>
      <c r="H254" s="159"/>
      <c r="I254" s="113" t="s">
        <v>164</v>
      </c>
      <c r="J254" s="113" t="str">
        <f>VLOOKUP(I254,Presupuesto!$B$11:$C$565,2,0)</f>
        <v>AGUINALDO Y DECIMO CUARTO MES</v>
      </c>
      <c r="K254" s="95" t="str">
        <f t="shared" si="5"/>
        <v>Posgrado</v>
      </c>
      <c r="L254" s="95" t="s">
        <v>721</v>
      </c>
    </row>
    <row r="255" spans="3:12" s="426" customFormat="1" ht="15.75" hidden="1" thickBot="1" x14ac:dyDescent="0.3">
      <c r="C255" s="167" t="s">
        <v>1326</v>
      </c>
      <c r="D255" s="158"/>
      <c r="E255" s="150">
        <v>0</v>
      </c>
      <c r="F255" s="114">
        <f>IF(E253&lt;6,"",((E253-6)/12)*(G253/E253))</f>
        <v>0</v>
      </c>
      <c r="G255" s="94">
        <f>F255</f>
        <v>0</v>
      </c>
      <c r="H255" s="159"/>
      <c r="I255" s="98" t="s">
        <v>165</v>
      </c>
      <c r="J255" s="98" t="str">
        <f>VLOOKUP(I255,Presupuesto!$B$11:$C$565,2,0)</f>
        <v>DECIMOCUARTO MES</v>
      </c>
      <c r="K255" s="95" t="str">
        <f t="shared" si="5"/>
        <v>Posgrado</v>
      </c>
      <c r="L255" s="95" t="s">
        <v>721</v>
      </c>
    </row>
    <row r="256" spans="3:12" s="426" customFormat="1" ht="15.75" hidden="1" thickBot="1" x14ac:dyDescent="0.3">
      <c r="C256" s="133" t="s">
        <v>90</v>
      </c>
      <c r="D256" s="188"/>
      <c r="E256" s="148">
        <v>12</v>
      </c>
      <c r="F256" s="283">
        <f>HLOOKUP($C256,$BZ$2:$CM$3,2,0)</f>
        <v>18859.39</v>
      </c>
      <c r="G256" s="110">
        <f>D256*E256*F256</f>
        <v>0</v>
      </c>
      <c r="H256" s="161"/>
      <c r="I256" s="111" t="s">
        <v>151</v>
      </c>
      <c r="J256" s="111" t="str">
        <f>VLOOKUP(I256,Presupuesto!$B$11:$C$565,2,0)</f>
        <v>SUELDOS Y SALARIOS PERMANENTES</v>
      </c>
      <c r="K256" s="95" t="str">
        <f t="shared" si="5"/>
        <v>Posgrado</v>
      </c>
      <c r="L256" s="95" t="s">
        <v>721</v>
      </c>
    </row>
    <row r="257" spans="3:12" s="426" customFormat="1" ht="15.75" hidden="1" thickBot="1" x14ac:dyDescent="0.3">
      <c r="C257" s="166" t="s">
        <v>1325</v>
      </c>
      <c r="D257" s="158"/>
      <c r="E257" s="150">
        <v>0</v>
      </c>
      <c r="F257" s="97">
        <f>IF(E256=0,"",(G256/E256)/12*E256)</f>
        <v>0</v>
      </c>
      <c r="G257" s="94">
        <f>F257</f>
        <v>0</v>
      </c>
      <c r="H257" s="159"/>
      <c r="I257" s="113" t="s">
        <v>164</v>
      </c>
      <c r="J257" s="113" t="str">
        <f>VLOOKUP(I257,Presupuesto!$B$11:$C$565,2,0)</f>
        <v>AGUINALDO Y DECIMO CUARTO MES</v>
      </c>
      <c r="K257" s="95" t="str">
        <f t="shared" si="5"/>
        <v>Posgrado</v>
      </c>
      <c r="L257" s="95" t="s">
        <v>721</v>
      </c>
    </row>
    <row r="258" spans="3:12" s="426" customFormat="1" ht="15.75" hidden="1" thickBot="1" x14ac:dyDescent="0.3">
      <c r="C258" s="167" t="s">
        <v>1326</v>
      </c>
      <c r="D258" s="158"/>
      <c r="E258" s="150">
        <v>0</v>
      </c>
      <c r="F258" s="114">
        <f>IF(E256&lt;6,"",((E256-6)/12)*(G256/E256))</f>
        <v>0</v>
      </c>
      <c r="G258" s="94">
        <f>F258</f>
        <v>0</v>
      </c>
      <c r="H258" s="159"/>
      <c r="I258" s="98" t="s">
        <v>165</v>
      </c>
      <c r="J258" s="98" t="str">
        <f>VLOOKUP(I258,Presupuesto!$B$11:$C$565,2,0)</f>
        <v>DECIMOCUARTO MES</v>
      </c>
      <c r="K258" s="95" t="str">
        <f t="shared" si="5"/>
        <v>Posgrado</v>
      </c>
      <c r="L258" s="95" t="s">
        <v>721</v>
      </c>
    </row>
    <row r="259" spans="3:12" s="426" customFormat="1" ht="15.75" hidden="1" thickBot="1" x14ac:dyDescent="0.3">
      <c r="C259" s="133" t="s">
        <v>91</v>
      </c>
      <c r="D259" s="188"/>
      <c r="E259" s="148">
        <v>12</v>
      </c>
      <c r="F259" s="283">
        <f>HLOOKUP($C259,$BZ$2:$CM$3,2,0)</f>
        <v>17866.8</v>
      </c>
      <c r="G259" s="110">
        <f>D259*E259*F259</f>
        <v>0</v>
      </c>
      <c r="H259" s="161"/>
      <c r="I259" s="111" t="s">
        <v>151</v>
      </c>
      <c r="J259" s="111" t="str">
        <f>VLOOKUP(I259,Presupuesto!$B$11:$C$565,2,0)</f>
        <v>SUELDOS Y SALARIOS PERMANENTES</v>
      </c>
      <c r="K259" s="95" t="str">
        <f t="shared" si="5"/>
        <v>Posgrado</v>
      </c>
      <c r="L259" s="95" t="s">
        <v>721</v>
      </c>
    </row>
    <row r="260" spans="3:12" s="426" customFormat="1" ht="15.75" hidden="1" thickBot="1" x14ac:dyDescent="0.3">
      <c r="C260" s="166" t="s">
        <v>1325</v>
      </c>
      <c r="D260" s="158"/>
      <c r="E260" s="150">
        <v>0</v>
      </c>
      <c r="F260" s="97">
        <f>IF(E259=0,"",(G259/E259)/12*E259)</f>
        <v>0</v>
      </c>
      <c r="G260" s="94">
        <f>F260</f>
        <v>0</v>
      </c>
      <c r="H260" s="159"/>
      <c r="I260" s="113" t="s">
        <v>164</v>
      </c>
      <c r="J260" s="113" t="str">
        <f>VLOOKUP(I260,Presupuesto!$B$11:$C$565,2,0)</f>
        <v>AGUINALDO Y DECIMO CUARTO MES</v>
      </c>
      <c r="K260" s="95" t="str">
        <f t="shared" si="5"/>
        <v>Posgrado</v>
      </c>
      <c r="L260" s="95" t="s">
        <v>721</v>
      </c>
    </row>
    <row r="261" spans="3:12" s="426" customFormat="1" ht="15.75" hidden="1" thickBot="1" x14ac:dyDescent="0.3">
      <c r="C261" s="167" t="s">
        <v>1326</v>
      </c>
      <c r="D261" s="158"/>
      <c r="E261" s="150">
        <v>0</v>
      </c>
      <c r="F261" s="114">
        <f>IF(E259&lt;6,"",((E259-6)/12)*(G259/E259))</f>
        <v>0</v>
      </c>
      <c r="G261" s="94">
        <f>F261</f>
        <v>0</v>
      </c>
      <c r="H261" s="159"/>
      <c r="I261" s="98" t="s">
        <v>165</v>
      </c>
      <c r="J261" s="98" t="str">
        <f>VLOOKUP(I261,Presupuesto!$B$11:$C$565,2,0)</f>
        <v>DECIMOCUARTO MES</v>
      </c>
      <c r="K261" s="95" t="str">
        <f t="shared" si="5"/>
        <v>Posgrado</v>
      </c>
      <c r="L261" s="95" t="s">
        <v>721</v>
      </c>
    </row>
    <row r="262" spans="3:12" s="426" customFormat="1" ht="15.75" hidden="1" thickBot="1" x14ac:dyDescent="0.3">
      <c r="C262" s="133" t="s">
        <v>92</v>
      </c>
      <c r="D262" s="188"/>
      <c r="E262" s="148">
        <v>12</v>
      </c>
      <c r="F262" s="283">
        <f>HLOOKUP($C262,$BZ$2:$CM$3,2,0)</f>
        <v>13896.4</v>
      </c>
      <c r="G262" s="110">
        <f>D262*E262*F262</f>
        <v>0</v>
      </c>
      <c r="H262" s="161"/>
      <c r="I262" s="111" t="s">
        <v>151</v>
      </c>
      <c r="J262" s="111" t="str">
        <f>VLOOKUP(I262,Presupuesto!$B$11:$C$565,2,0)</f>
        <v>SUELDOS Y SALARIOS PERMANENTES</v>
      </c>
      <c r="K262" s="95" t="str">
        <f t="shared" si="5"/>
        <v>Posgrado</v>
      </c>
      <c r="L262" s="95" t="s">
        <v>721</v>
      </c>
    </row>
    <row r="263" spans="3:12" s="426" customFormat="1" ht="15.75" hidden="1" thickBot="1" x14ac:dyDescent="0.3">
      <c r="C263" s="166" t="s">
        <v>1325</v>
      </c>
      <c r="D263" s="158"/>
      <c r="E263" s="150">
        <v>0</v>
      </c>
      <c r="F263" s="97">
        <f>IF(E262=0,"",(G262/E262)/12*E262)</f>
        <v>0</v>
      </c>
      <c r="G263" s="94">
        <f>F263</f>
        <v>0</v>
      </c>
      <c r="H263" s="159"/>
      <c r="I263" s="113" t="s">
        <v>164</v>
      </c>
      <c r="J263" s="113" t="str">
        <f>VLOOKUP(I263,Presupuesto!$B$11:$C$565,2,0)</f>
        <v>AGUINALDO Y DECIMO CUARTO MES</v>
      </c>
      <c r="K263" s="95" t="str">
        <f t="shared" si="5"/>
        <v>Posgrado</v>
      </c>
      <c r="L263" s="95" t="s">
        <v>721</v>
      </c>
    </row>
    <row r="264" spans="3:12" s="426" customFormat="1" ht="15.75" hidden="1" thickBot="1" x14ac:dyDescent="0.3">
      <c r="C264" s="167" t="s">
        <v>1326</v>
      </c>
      <c r="D264" s="158"/>
      <c r="E264" s="150">
        <v>0</v>
      </c>
      <c r="F264" s="114">
        <f>IF(E262&lt;6,"",((E262-6)/12)*(G262/E262))</f>
        <v>0</v>
      </c>
      <c r="G264" s="94">
        <f>F264</f>
        <v>0</v>
      </c>
      <c r="H264" s="159"/>
      <c r="I264" s="98" t="s">
        <v>165</v>
      </c>
      <c r="J264" s="98" t="str">
        <f>VLOOKUP(I264,Presupuesto!$B$11:$C$565,2,0)</f>
        <v>DECIMOCUARTO MES</v>
      </c>
      <c r="K264" s="95" t="str">
        <f t="shared" si="5"/>
        <v>Posgrado</v>
      </c>
      <c r="L264" s="95" t="s">
        <v>721</v>
      </c>
    </row>
    <row r="265" spans="3:12" s="426" customFormat="1" ht="15.75" hidden="1" thickBot="1" x14ac:dyDescent="0.3">
      <c r="C265" s="133" t="s">
        <v>93</v>
      </c>
      <c r="D265" s="188"/>
      <c r="E265" s="148">
        <v>12</v>
      </c>
      <c r="F265" s="283">
        <f>HLOOKUP($C265,$BZ$2:$CM$3,2,0)</f>
        <v>15004.09</v>
      </c>
      <c r="G265" s="110">
        <f>D265*E265*F265</f>
        <v>0</v>
      </c>
      <c r="H265" s="161"/>
      <c r="I265" s="111" t="s">
        <v>151</v>
      </c>
      <c r="J265" s="111" t="str">
        <f>VLOOKUP(I265,Presupuesto!$B$11:$C$565,2,0)</f>
        <v>SUELDOS Y SALARIOS PERMANENTES</v>
      </c>
      <c r="K265" s="95" t="str">
        <f t="shared" si="5"/>
        <v>Posgrado</v>
      </c>
      <c r="L265" s="95" t="s">
        <v>721</v>
      </c>
    </row>
    <row r="266" spans="3:12" s="426" customFormat="1" ht="15.75" hidden="1" thickBot="1" x14ac:dyDescent="0.3">
      <c r="C266" s="166" t="s">
        <v>1325</v>
      </c>
      <c r="D266" s="158"/>
      <c r="E266" s="150">
        <v>0</v>
      </c>
      <c r="F266" s="97">
        <f>IF(E265=0,"",(G265/E265)/12*E265)</f>
        <v>0</v>
      </c>
      <c r="G266" s="94">
        <f>F266</f>
        <v>0</v>
      </c>
      <c r="H266" s="159"/>
      <c r="I266" s="113" t="s">
        <v>164</v>
      </c>
      <c r="J266" s="113" t="str">
        <f>VLOOKUP(I266,Presupuesto!$B$11:$C$565,2,0)</f>
        <v>AGUINALDO Y DECIMO CUARTO MES</v>
      </c>
      <c r="K266" s="95" t="str">
        <f t="shared" si="5"/>
        <v>Posgrado</v>
      </c>
      <c r="L266" s="95" t="s">
        <v>721</v>
      </c>
    </row>
    <row r="267" spans="3:12" s="426" customFormat="1" ht="15.75" hidden="1" thickBot="1" x14ac:dyDescent="0.3">
      <c r="C267" s="167" t="s">
        <v>1326</v>
      </c>
      <c r="D267" s="158"/>
      <c r="E267" s="150">
        <v>0</v>
      </c>
      <c r="F267" s="114">
        <f>IF(E265&lt;6,"",((E265-6)/12)*(G265/E265))</f>
        <v>0</v>
      </c>
      <c r="G267" s="94">
        <f>F267</f>
        <v>0</v>
      </c>
      <c r="H267" s="159"/>
      <c r="I267" s="98" t="s">
        <v>165</v>
      </c>
      <c r="J267" s="98" t="str">
        <f>VLOOKUP(I267,Presupuesto!$B$11:$C$565,2,0)</f>
        <v>DECIMOCUARTO MES</v>
      </c>
      <c r="K267" s="95" t="str">
        <f t="shared" si="5"/>
        <v>Posgrado</v>
      </c>
      <c r="L267" s="95" t="s">
        <v>721</v>
      </c>
    </row>
    <row r="268" spans="3:12" s="426" customFormat="1" ht="15.75" hidden="1" thickBot="1" x14ac:dyDescent="0.3">
      <c r="C268" s="133" t="s">
        <v>94</v>
      </c>
      <c r="D268" s="188"/>
      <c r="E268" s="148">
        <v>12</v>
      </c>
      <c r="F268" s="283">
        <f>HLOOKUP($C268,$BZ$2:$CM$3,2,0)</f>
        <v>13238.9</v>
      </c>
      <c r="G268" s="110">
        <f>D268*E268*F268</f>
        <v>0</v>
      </c>
      <c r="H268" s="161"/>
      <c r="I268" s="111" t="s">
        <v>151</v>
      </c>
      <c r="J268" s="111" t="str">
        <f>VLOOKUP(I268,Presupuesto!$B$11:$C$565,2,0)</f>
        <v>SUELDOS Y SALARIOS PERMANENTES</v>
      </c>
      <c r="K268" s="95" t="str">
        <f t="shared" si="5"/>
        <v>Posgrado</v>
      </c>
      <c r="L268" s="95" t="s">
        <v>721</v>
      </c>
    </row>
    <row r="269" spans="3:12" s="426" customFormat="1" ht="15.75" hidden="1" thickBot="1" x14ac:dyDescent="0.3">
      <c r="C269" s="166" t="s">
        <v>1325</v>
      </c>
      <c r="D269" s="158"/>
      <c r="E269" s="150">
        <v>0</v>
      </c>
      <c r="F269" s="97">
        <f>IF(E268=0,"",(G268/E268)/12*E268)</f>
        <v>0</v>
      </c>
      <c r="G269" s="94">
        <f>F269</f>
        <v>0</v>
      </c>
      <c r="H269" s="159"/>
      <c r="I269" s="113" t="s">
        <v>164</v>
      </c>
      <c r="J269" s="113" t="str">
        <f>VLOOKUP(I269,Presupuesto!$B$11:$C$565,2,0)</f>
        <v>AGUINALDO Y DECIMO CUARTO MES</v>
      </c>
      <c r="K269" s="95" t="str">
        <f t="shared" si="5"/>
        <v>Posgrado</v>
      </c>
      <c r="L269" s="95" t="s">
        <v>721</v>
      </c>
    </row>
    <row r="270" spans="3:12" s="426" customFormat="1" ht="15.75" hidden="1" thickBot="1" x14ac:dyDescent="0.3">
      <c r="C270" s="167" t="s">
        <v>1326</v>
      </c>
      <c r="D270" s="158"/>
      <c r="E270" s="150">
        <v>0</v>
      </c>
      <c r="F270" s="114">
        <f>IF(E268&lt;6,"",((E268-6)/12)*(G268/E268))</f>
        <v>0</v>
      </c>
      <c r="G270" s="94">
        <f>F270</f>
        <v>0</v>
      </c>
      <c r="H270" s="159"/>
      <c r="I270" s="98" t="s">
        <v>165</v>
      </c>
      <c r="J270" s="98" t="str">
        <f>VLOOKUP(I270,Presupuesto!$B$11:$C$565,2,0)</f>
        <v>DECIMOCUARTO MES</v>
      </c>
      <c r="K270" s="95" t="str">
        <f t="shared" si="5"/>
        <v>Posgrado</v>
      </c>
      <c r="L270" s="95" t="s">
        <v>721</v>
      </c>
    </row>
    <row r="271" spans="3:12" s="426" customFormat="1" ht="15.75" hidden="1" thickBot="1" x14ac:dyDescent="0.3">
      <c r="C271" s="133" t="s">
        <v>95</v>
      </c>
      <c r="D271" s="188"/>
      <c r="E271" s="148">
        <v>12</v>
      </c>
      <c r="F271" s="283">
        <f>HLOOKUP($C271,$BZ$2:$CM$3,2,0)</f>
        <v>12356.31</v>
      </c>
      <c r="G271" s="110">
        <f>D271*E271*F271</f>
        <v>0</v>
      </c>
      <c r="H271" s="161"/>
      <c r="I271" s="111" t="s">
        <v>151</v>
      </c>
      <c r="J271" s="111" t="str">
        <f>VLOOKUP(I271,Presupuesto!$B$11:$C$565,2,0)</f>
        <v>SUELDOS Y SALARIOS PERMANENTES</v>
      </c>
      <c r="K271" s="95" t="str">
        <f t="shared" si="5"/>
        <v>Posgrado</v>
      </c>
      <c r="L271" s="95" t="s">
        <v>721</v>
      </c>
    </row>
    <row r="272" spans="3:12" s="426" customFormat="1" ht="15.75" hidden="1" thickBot="1" x14ac:dyDescent="0.3">
      <c r="C272" s="166" t="s">
        <v>1325</v>
      </c>
      <c r="D272" s="158"/>
      <c r="E272" s="150">
        <v>0</v>
      </c>
      <c r="F272" s="97">
        <f>IF(E271=0,"",(G271/E271)/12*E271)</f>
        <v>0</v>
      </c>
      <c r="G272" s="94">
        <f>F272</f>
        <v>0</v>
      </c>
      <c r="H272" s="159"/>
      <c r="I272" s="113" t="s">
        <v>164</v>
      </c>
      <c r="J272" s="113" t="str">
        <f>VLOOKUP(I272,Presupuesto!$B$11:$C$565,2,0)</f>
        <v>AGUINALDO Y DECIMO CUARTO MES</v>
      </c>
      <c r="K272" s="95" t="str">
        <f t="shared" si="5"/>
        <v>Posgrado</v>
      </c>
      <c r="L272" s="95" t="s">
        <v>721</v>
      </c>
    </row>
    <row r="273" spans="3:12" s="426" customFormat="1" ht="15.75" hidden="1" thickBot="1" x14ac:dyDescent="0.3">
      <c r="C273" s="167" t="s">
        <v>1326</v>
      </c>
      <c r="D273" s="158"/>
      <c r="E273" s="150">
        <v>0</v>
      </c>
      <c r="F273" s="114">
        <f>IF(E271&lt;6,"",((E271-6)/12)*(G271/E271))</f>
        <v>0</v>
      </c>
      <c r="G273" s="94">
        <f>F273</f>
        <v>0</v>
      </c>
      <c r="H273" s="159"/>
      <c r="I273" s="98" t="s">
        <v>165</v>
      </c>
      <c r="J273" s="98" t="str">
        <f>VLOOKUP(I273,Presupuesto!$B$11:$C$565,2,0)</f>
        <v>DECIMOCUARTO MES</v>
      </c>
      <c r="K273" s="95" t="str">
        <f t="shared" si="5"/>
        <v>Posgrado</v>
      </c>
      <c r="L273" s="95" t="s">
        <v>721</v>
      </c>
    </row>
    <row r="274" spans="3:12" s="426" customFormat="1" ht="15.75" hidden="1" thickBot="1" x14ac:dyDescent="0.3">
      <c r="C274" s="133" t="s">
        <v>96</v>
      </c>
      <c r="D274" s="188"/>
      <c r="E274" s="148">
        <v>12</v>
      </c>
      <c r="F274" s="283">
        <f>HLOOKUP($C274,$BZ$2:$CM$3,2,0)</f>
        <v>463.22</v>
      </c>
      <c r="G274" s="110">
        <f>D274*E274*F274</f>
        <v>0</v>
      </c>
      <c r="H274" s="161"/>
      <c r="I274" s="111" t="s">
        <v>151</v>
      </c>
      <c r="J274" s="111" t="str">
        <f>VLOOKUP(I274,Presupuesto!$B$11:$C$565,2,0)</f>
        <v>SUELDOS Y SALARIOS PERMANENTES</v>
      </c>
      <c r="K274" s="95" t="str">
        <f t="shared" si="5"/>
        <v>Posgrado</v>
      </c>
      <c r="L274" s="95" t="s">
        <v>721</v>
      </c>
    </row>
    <row r="275" spans="3:12" s="426" customFormat="1" ht="15.75" hidden="1" thickBot="1" x14ac:dyDescent="0.3">
      <c r="C275" s="166" t="s">
        <v>1325</v>
      </c>
      <c r="D275" s="158"/>
      <c r="E275" s="150">
        <v>0</v>
      </c>
      <c r="F275" s="97">
        <f>IF(E274=0,"",(G274/E274)/12*E274)</f>
        <v>0</v>
      </c>
      <c r="G275" s="94">
        <f>F275</f>
        <v>0</v>
      </c>
      <c r="H275" s="159"/>
      <c r="I275" s="113" t="s">
        <v>164</v>
      </c>
      <c r="J275" s="113" t="str">
        <f>VLOOKUP(I275,Presupuesto!$B$11:$C$565,2,0)</f>
        <v>AGUINALDO Y DECIMO CUARTO MES</v>
      </c>
      <c r="K275" s="95" t="str">
        <f t="shared" si="5"/>
        <v>Posgrado</v>
      </c>
      <c r="L275" s="95" t="s">
        <v>721</v>
      </c>
    </row>
    <row r="276" spans="3:12" s="426" customFormat="1" ht="15.75" hidden="1" thickBot="1" x14ac:dyDescent="0.3">
      <c r="C276" s="167" t="s">
        <v>1326</v>
      </c>
      <c r="D276" s="158"/>
      <c r="E276" s="150">
        <v>0</v>
      </c>
      <c r="F276" s="114">
        <f>IF(E274&lt;6,"",((E274-6)/12)*(G274/E274))</f>
        <v>0</v>
      </c>
      <c r="G276" s="94">
        <f>F276</f>
        <v>0</v>
      </c>
      <c r="H276" s="159"/>
      <c r="I276" s="98" t="s">
        <v>165</v>
      </c>
      <c r="J276" s="98" t="str">
        <f>VLOOKUP(I276,Presupuesto!$B$11:$C$565,2,0)</f>
        <v>DECIMOCUARTO MES</v>
      </c>
      <c r="K276" s="95" t="str">
        <f t="shared" si="5"/>
        <v>Posgrado</v>
      </c>
      <c r="L276" s="95" t="s">
        <v>721</v>
      </c>
    </row>
    <row r="277" spans="3:12" s="426" customFormat="1" ht="15.75" hidden="1" thickBot="1" x14ac:dyDescent="0.3">
      <c r="C277" s="133" t="s">
        <v>97</v>
      </c>
      <c r="D277" s="188"/>
      <c r="E277" s="148">
        <v>12</v>
      </c>
      <c r="F277" s="283">
        <f>HLOOKUP($C277,$BZ$2:$CM$3,2,0)</f>
        <v>2007.3</v>
      </c>
      <c r="G277" s="110">
        <f>D277*E277*F277</f>
        <v>0</v>
      </c>
      <c r="H277" s="161"/>
      <c r="I277" s="111" t="s">
        <v>151</v>
      </c>
      <c r="J277" s="111" t="str">
        <f>VLOOKUP(I277,Presupuesto!$B$11:$C$565,2,0)</f>
        <v>SUELDOS Y SALARIOS PERMANENTES</v>
      </c>
      <c r="K277" s="95" t="str">
        <f t="shared" si="5"/>
        <v>Posgrado</v>
      </c>
      <c r="L277" s="95" t="s">
        <v>721</v>
      </c>
    </row>
    <row r="278" spans="3:12" s="426" customFormat="1" ht="15.75" hidden="1" thickBot="1" x14ac:dyDescent="0.3">
      <c r="C278" s="166" t="s">
        <v>1325</v>
      </c>
      <c r="D278" s="158"/>
      <c r="E278" s="150">
        <v>0</v>
      </c>
      <c r="F278" s="97">
        <f>IF(E277=0,"",(G277/E277)/12*E277)</f>
        <v>0</v>
      </c>
      <c r="G278" s="94">
        <f>F278</f>
        <v>0</v>
      </c>
      <c r="H278" s="159"/>
      <c r="I278" s="113" t="s">
        <v>164</v>
      </c>
      <c r="J278" s="113" t="str">
        <f>VLOOKUP(I278,Presupuesto!$B$11:$C$565,2,0)</f>
        <v>AGUINALDO Y DECIMO CUARTO MES</v>
      </c>
      <c r="K278" s="95" t="str">
        <f t="shared" si="5"/>
        <v>Posgrado</v>
      </c>
      <c r="L278" s="95" t="s">
        <v>721</v>
      </c>
    </row>
    <row r="279" spans="3:12" s="426" customFormat="1" ht="15.75" hidden="1" thickBot="1" x14ac:dyDescent="0.3">
      <c r="C279" s="167" t="s">
        <v>1326</v>
      </c>
      <c r="D279" s="158"/>
      <c r="E279" s="150">
        <v>0</v>
      </c>
      <c r="F279" s="114">
        <f>IF(E277&lt;6,"",((E277-6)/12)*(G277/E277))</f>
        <v>0</v>
      </c>
      <c r="G279" s="94">
        <f>F279</f>
        <v>0</v>
      </c>
      <c r="H279" s="159"/>
      <c r="I279" s="98" t="s">
        <v>165</v>
      </c>
      <c r="J279" s="98" t="str">
        <f>VLOOKUP(I279,Presupuesto!$B$11:$C$565,2,0)</f>
        <v>DECIMOCUARTO MES</v>
      </c>
      <c r="K279" s="95" t="str">
        <f t="shared" si="5"/>
        <v>Posgrado</v>
      </c>
      <c r="L279" s="95" t="s">
        <v>721</v>
      </c>
    </row>
    <row r="280" spans="3:12" s="426" customFormat="1" ht="15.75" hidden="1" thickBot="1" x14ac:dyDescent="0.3">
      <c r="C280" s="136" t="s">
        <v>101</v>
      </c>
      <c r="D280" s="188"/>
      <c r="E280" s="148">
        <v>12</v>
      </c>
      <c r="F280" s="135">
        <v>30000</v>
      </c>
      <c r="G280" s="110">
        <f>D280*E280*F280</f>
        <v>0</v>
      </c>
      <c r="H280" s="161"/>
      <c r="I280" s="111" t="s">
        <v>200</v>
      </c>
      <c r="J280" s="111" t="str">
        <f>VLOOKUP(I280,Presupuesto!$B$11:$C$565,2,0)</f>
        <v>CONTRATOS ESPECIALES</v>
      </c>
      <c r="K280" s="95" t="str">
        <f t="shared" si="5"/>
        <v>Posgrado</v>
      </c>
      <c r="L280" s="95" t="s">
        <v>721</v>
      </c>
    </row>
    <row r="281" spans="3:12" s="426" customFormat="1" ht="15.75" hidden="1" thickBot="1" x14ac:dyDescent="0.3">
      <c r="C281" s="166" t="s">
        <v>1325</v>
      </c>
      <c r="D281" s="158"/>
      <c r="E281" s="150">
        <v>0</v>
      </c>
      <c r="F281" s="114">
        <f>IF(E280=0,"",(G280/E280)/12*E280)</f>
        <v>0</v>
      </c>
      <c r="G281" s="94">
        <f>F281</f>
        <v>0</v>
      </c>
      <c r="H281" s="159"/>
      <c r="I281" s="98" t="s">
        <v>200</v>
      </c>
      <c r="J281" s="98" t="str">
        <f>VLOOKUP(I281,Presupuesto!$B$11:$C$565,2,0)</f>
        <v>CONTRATOS ESPECIALES</v>
      </c>
      <c r="K281" s="95" t="str">
        <f t="shared" si="5"/>
        <v>Posgrado</v>
      </c>
      <c r="L281" s="95" t="s">
        <v>719</v>
      </c>
    </row>
    <row r="282" spans="3:12" s="426" customFormat="1" ht="15.75" hidden="1" thickBot="1" x14ac:dyDescent="0.3">
      <c r="C282" s="167" t="s">
        <v>1326</v>
      </c>
      <c r="D282" s="158"/>
      <c r="E282" s="150">
        <v>0</v>
      </c>
      <c r="F282" s="97">
        <f>IF(E280&lt;6,"",((E280-6)/12)*(G280/E280))</f>
        <v>0</v>
      </c>
      <c r="G282" s="94">
        <f>F282</f>
        <v>0</v>
      </c>
      <c r="H282" s="159"/>
      <c r="I282" s="98" t="s">
        <v>200</v>
      </c>
      <c r="J282" s="98" t="str">
        <f>VLOOKUP(I282,Presupuesto!$B$11:$C$565,2,0)</f>
        <v>CONTRATOS ESPECIALES</v>
      </c>
      <c r="K282" s="95" t="str">
        <f t="shared" si="5"/>
        <v>Posgrado</v>
      </c>
      <c r="L282" s="95" t="s">
        <v>727</v>
      </c>
    </row>
    <row r="283" spans="3:12" s="426" customFormat="1" ht="30.75" thickBot="1" x14ac:dyDescent="0.3">
      <c r="C283" s="508" t="s">
        <v>1995</v>
      </c>
      <c r="D283" s="188"/>
      <c r="E283" s="148">
        <v>2</v>
      </c>
      <c r="F283" s="115">
        <v>4000</v>
      </c>
      <c r="G283" s="110">
        <f>D283*E283*F283</f>
        <v>0</v>
      </c>
      <c r="H283" s="161"/>
      <c r="I283" s="111" t="s">
        <v>298</v>
      </c>
      <c r="J283" s="111" t="str">
        <f>VLOOKUP(I283,Presupuesto!$B$11:$C$565,2,0)</f>
        <v>OTROS SERVICIOS TECNICOS Y PROFESIONALES</v>
      </c>
      <c r="K283" s="95" t="s">
        <v>63</v>
      </c>
      <c r="L283" s="95" t="s">
        <v>727</v>
      </c>
    </row>
    <row r="284" spans="3:12" s="426" customFormat="1" x14ac:dyDescent="0.25">
      <c r="C284" s="166" t="s">
        <v>1325</v>
      </c>
      <c r="D284" s="158"/>
      <c r="E284" s="150">
        <v>0</v>
      </c>
      <c r="F284" s="97">
        <v>0</v>
      </c>
      <c r="G284" s="94">
        <f>F284</f>
        <v>0</v>
      </c>
      <c r="H284" s="159"/>
      <c r="I284" s="98" t="s">
        <v>298</v>
      </c>
      <c r="J284" s="98" t="str">
        <f>VLOOKUP(I284,Presupuesto!$B$11:$C$565,2,0)</f>
        <v>OTROS SERVICIOS TECNICOS Y PROFESIONALES</v>
      </c>
      <c r="K284" s="95" t="s">
        <v>63</v>
      </c>
      <c r="L284" s="95" t="s">
        <v>727</v>
      </c>
    </row>
    <row r="285" spans="3:12" s="426" customFormat="1" ht="15.75" thickBot="1" x14ac:dyDescent="0.3">
      <c r="C285" s="167" t="s">
        <v>1326</v>
      </c>
      <c r="D285" s="158"/>
      <c r="E285" s="150">
        <v>0</v>
      </c>
      <c r="F285" s="97">
        <v>0</v>
      </c>
      <c r="G285" s="94">
        <f>F285</f>
        <v>0</v>
      </c>
      <c r="H285" s="159"/>
      <c r="I285" s="98" t="s">
        <v>298</v>
      </c>
      <c r="J285" s="98" t="str">
        <f>VLOOKUP(I285,Presupuesto!$B$11:$C$565,2,0)</f>
        <v>OTROS SERVICIOS TECNICOS Y PROFESIONALES</v>
      </c>
      <c r="K285" s="95" t="s">
        <v>63</v>
      </c>
      <c r="L285" s="95" t="s">
        <v>727</v>
      </c>
    </row>
    <row r="286" spans="3:12" s="426" customFormat="1" ht="30.75" thickBot="1" x14ac:dyDescent="0.3">
      <c r="C286" s="508" t="s">
        <v>1996</v>
      </c>
      <c r="D286" s="188">
        <v>1</v>
      </c>
      <c r="E286" s="148">
        <v>2</v>
      </c>
      <c r="F286" s="115">
        <v>4000</v>
      </c>
      <c r="G286" s="110">
        <f>D286*E286*F286</f>
        <v>8000</v>
      </c>
      <c r="H286" s="161" t="s">
        <v>712</v>
      </c>
      <c r="I286" s="111" t="s">
        <v>298</v>
      </c>
      <c r="J286" s="111" t="str">
        <f>VLOOKUP(I286,Presupuesto!$B$11:$C$565,2,0)</f>
        <v>OTROS SERVICIOS TECNICOS Y PROFESIONALES</v>
      </c>
      <c r="K286" s="95" t="s">
        <v>63</v>
      </c>
      <c r="L286" s="95" t="s">
        <v>727</v>
      </c>
    </row>
    <row r="287" spans="3:12" s="426" customFormat="1" x14ac:dyDescent="0.25">
      <c r="C287" s="166" t="s">
        <v>1325</v>
      </c>
      <c r="D287" s="158"/>
      <c r="E287" s="150">
        <v>0</v>
      </c>
      <c r="F287" s="97">
        <v>0</v>
      </c>
      <c r="G287" s="94">
        <f>F287</f>
        <v>0</v>
      </c>
      <c r="H287" s="159"/>
      <c r="I287" s="98" t="s">
        <v>298</v>
      </c>
      <c r="J287" s="98" t="str">
        <f>VLOOKUP(I287,Presupuesto!$B$11:$C$565,2,0)</f>
        <v>OTROS SERVICIOS TECNICOS Y PROFESIONALES</v>
      </c>
      <c r="K287" s="95" t="s">
        <v>63</v>
      </c>
      <c r="L287" s="95" t="s">
        <v>727</v>
      </c>
    </row>
    <row r="288" spans="3:12" s="426" customFormat="1" ht="15.75" thickBot="1" x14ac:dyDescent="0.3">
      <c r="C288" s="167" t="s">
        <v>1326</v>
      </c>
      <c r="D288" s="158"/>
      <c r="E288" s="150">
        <v>0</v>
      </c>
      <c r="F288" s="97">
        <v>0</v>
      </c>
      <c r="G288" s="94">
        <f>F288</f>
        <v>0</v>
      </c>
      <c r="H288" s="159"/>
      <c r="I288" s="98" t="s">
        <v>298</v>
      </c>
      <c r="J288" s="98" t="str">
        <f>VLOOKUP(I288,Presupuesto!$B$11:$C$565,2,0)</f>
        <v>OTROS SERVICIOS TECNICOS Y PROFESIONALES</v>
      </c>
      <c r="K288" s="95" t="s">
        <v>63</v>
      </c>
      <c r="L288" s="95" t="s">
        <v>727</v>
      </c>
    </row>
    <row r="289" spans="3:12" s="426" customFormat="1" ht="30.75" thickBot="1" x14ac:dyDescent="0.3">
      <c r="C289" s="508" t="s">
        <v>2001</v>
      </c>
      <c r="D289" s="188"/>
      <c r="E289" s="148">
        <v>2</v>
      </c>
      <c r="F289" s="115">
        <v>4000</v>
      </c>
      <c r="G289" s="110">
        <f>D289*E289*F289</f>
        <v>0</v>
      </c>
      <c r="H289" s="161"/>
      <c r="I289" s="111" t="s">
        <v>298</v>
      </c>
      <c r="J289" s="111" t="str">
        <f>VLOOKUP(I289,Presupuesto!$B$11:$C$565,2,0)</f>
        <v>OTROS SERVICIOS TECNICOS Y PROFESIONALES</v>
      </c>
      <c r="K289" s="95" t="s">
        <v>63</v>
      </c>
      <c r="L289" s="95" t="s">
        <v>727</v>
      </c>
    </row>
    <row r="290" spans="3:12" s="426" customFormat="1" x14ac:dyDescent="0.25">
      <c r="C290" s="166" t="s">
        <v>1325</v>
      </c>
      <c r="D290" s="158"/>
      <c r="E290" s="150">
        <v>0</v>
      </c>
      <c r="F290" s="97">
        <v>0</v>
      </c>
      <c r="G290" s="94">
        <f>F290</f>
        <v>0</v>
      </c>
      <c r="H290" s="159"/>
      <c r="I290" s="98" t="s">
        <v>298</v>
      </c>
      <c r="J290" s="98" t="str">
        <f>VLOOKUP(I290,Presupuesto!$B$11:$C$565,2,0)</f>
        <v>OTROS SERVICIOS TECNICOS Y PROFESIONALES</v>
      </c>
      <c r="K290" s="95" t="s">
        <v>63</v>
      </c>
      <c r="L290" s="95" t="s">
        <v>727</v>
      </c>
    </row>
    <row r="291" spans="3:12" s="426" customFormat="1" ht="15.75" thickBot="1" x14ac:dyDescent="0.3">
      <c r="C291" s="167" t="s">
        <v>1326</v>
      </c>
      <c r="D291" s="158"/>
      <c r="E291" s="150">
        <v>0</v>
      </c>
      <c r="F291" s="97">
        <v>0</v>
      </c>
      <c r="G291" s="94">
        <f>F291</f>
        <v>0</v>
      </c>
      <c r="H291" s="159"/>
      <c r="I291" s="98" t="s">
        <v>298</v>
      </c>
      <c r="J291" s="98" t="str">
        <f>VLOOKUP(I291,Presupuesto!$B$11:$C$565,2,0)</f>
        <v>OTROS SERVICIOS TECNICOS Y PROFESIONALES</v>
      </c>
      <c r="K291" s="95" t="s">
        <v>63</v>
      </c>
      <c r="L291" s="95" t="s">
        <v>727</v>
      </c>
    </row>
    <row r="292" spans="3:12" s="426" customFormat="1" ht="30.75" thickBot="1" x14ac:dyDescent="0.3">
      <c r="C292" s="508" t="s">
        <v>1998</v>
      </c>
      <c r="D292" s="188"/>
      <c r="E292" s="148">
        <v>2</v>
      </c>
      <c r="F292" s="115">
        <v>4000</v>
      </c>
      <c r="G292" s="110">
        <f>D292*E292*F292</f>
        <v>0</v>
      </c>
      <c r="H292" s="161"/>
      <c r="I292" s="111" t="s">
        <v>298</v>
      </c>
      <c r="J292" s="111" t="str">
        <f>VLOOKUP(I292,Presupuesto!$B$11:$C$565,2,0)</f>
        <v>OTROS SERVICIOS TECNICOS Y PROFESIONALES</v>
      </c>
      <c r="K292" s="95" t="s">
        <v>63</v>
      </c>
      <c r="L292" s="95" t="s">
        <v>727</v>
      </c>
    </row>
    <row r="293" spans="3:12" s="426" customFormat="1" x14ac:dyDescent="0.25">
      <c r="C293" s="166" t="s">
        <v>1325</v>
      </c>
      <c r="D293" s="158"/>
      <c r="E293" s="150">
        <v>0</v>
      </c>
      <c r="F293" s="97">
        <v>0</v>
      </c>
      <c r="G293" s="94">
        <f>F293</f>
        <v>0</v>
      </c>
      <c r="H293" s="159"/>
      <c r="I293" s="98" t="s">
        <v>298</v>
      </c>
      <c r="J293" s="98" t="str">
        <f>VLOOKUP(I293,Presupuesto!$B$11:$C$565,2,0)</f>
        <v>OTROS SERVICIOS TECNICOS Y PROFESIONALES</v>
      </c>
      <c r="K293" s="95" t="s">
        <v>63</v>
      </c>
      <c r="L293" s="95" t="s">
        <v>727</v>
      </c>
    </row>
    <row r="294" spans="3:12" s="426" customFormat="1" ht="15.75" thickBot="1" x14ac:dyDescent="0.3">
      <c r="C294" s="167" t="s">
        <v>1326</v>
      </c>
      <c r="D294" s="158"/>
      <c r="E294" s="150">
        <v>0</v>
      </c>
      <c r="F294" s="97">
        <v>0</v>
      </c>
      <c r="G294" s="94">
        <f>F294</f>
        <v>0</v>
      </c>
      <c r="H294" s="159"/>
      <c r="I294" s="98" t="s">
        <v>298</v>
      </c>
      <c r="J294" s="98" t="str">
        <f>VLOOKUP(I294,Presupuesto!$B$11:$C$565,2,0)</f>
        <v>OTROS SERVICIOS TECNICOS Y PROFESIONALES</v>
      </c>
      <c r="K294" s="95" t="s">
        <v>63</v>
      </c>
      <c r="L294" s="95" t="s">
        <v>727</v>
      </c>
    </row>
    <row r="295" spans="3:12" s="426" customFormat="1" ht="15.75" thickBot="1" x14ac:dyDescent="0.3">
      <c r="C295" s="508" t="s">
        <v>1999</v>
      </c>
      <c r="D295" s="188"/>
      <c r="E295" s="148">
        <v>2</v>
      </c>
      <c r="F295" s="115">
        <v>4000</v>
      </c>
      <c r="G295" s="110">
        <f>D295*E295*F295</f>
        <v>0</v>
      </c>
      <c r="H295" s="161"/>
      <c r="I295" s="111" t="s">
        <v>298</v>
      </c>
      <c r="J295" s="111" t="str">
        <f>VLOOKUP(I295,Presupuesto!$B$11:$C$565,2,0)</f>
        <v>OTROS SERVICIOS TECNICOS Y PROFESIONALES</v>
      </c>
      <c r="K295" s="95" t="s">
        <v>63</v>
      </c>
      <c r="L295" s="95" t="s">
        <v>727</v>
      </c>
    </row>
    <row r="296" spans="3:12" s="426" customFormat="1" x14ac:dyDescent="0.25">
      <c r="C296" s="166" t="s">
        <v>1325</v>
      </c>
      <c r="D296" s="158"/>
      <c r="E296" s="150">
        <v>0</v>
      </c>
      <c r="F296" s="97">
        <v>0</v>
      </c>
      <c r="G296" s="94">
        <f>F296</f>
        <v>0</v>
      </c>
      <c r="H296" s="159"/>
      <c r="I296" s="98" t="s">
        <v>298</v>
      </c>
      <c r="J296" s="98" t="str">
        <f>VLOOKUP(I296,Presupuesto!$B$11:$C$565,2,0)</f>
        <v>OTROS SERVICIOS TECNICOS Y PROFESIONALES</v>
      </c>
      <c r="K296" s="95" t="s">
        <v>63</v>
      </c>
      <c r="L296" s="95" t="s">
        <v>727</v>
      </c>
    </row>
    <row r="297" spans="3:12" s="426" customFormat="1" ht="15.75" thickBot="1" x14ac:dyDescent="0.3">
      <c r="C297" s="167" t="s">
        <v>1326</v>
      </c>
      <c r="D297" s="158"/>
      <c r="E297" s="150">
        <v>0</v>
      </c>
      <c r="F297" s="97">
        <v>0</v>
      </c>
      <c r="G297" s="94">
        <f>F297</f>
        <v>0</v>
      </c>
      <c r="H297" s="159"/>
      <c r="I297" s="98" t="s">
        <v>298</v>
      </c>
      <c r="J297" s="98" t="str">
        <f>VLOOKUP(I297,Presupuesto!$B$11:$C$565,2,0)</f>
        <v>OTROS SERVICIOS TECNICOS Y PROFESIONALES</v>
      </c>
      <c r="K297" s="95" t="s">
        <v>63</v>
      </c>
      <c r="L297" s="95" t="s">
        <v>727</v>
      </c>
    </row>
    <row r="298" spans="3:12" s="426" customFormat="1" ht="30.75" thickBot="1" x14ac:dyDescent="0.3">
      <c r="C298" s="508" t="s">
        <v>2000</v>
      </c>
      <c r="D298" s="188">
        <v>1</v>
      </c>
      <c r="E298" s="148">
        <v>2</v>
      </c>
      <c r="F298" s="115">
        <v>4000</v>
      </c>
      <c r="G298" s="110">
        <f>D298*E298*F298</f>
        <v>8000</v>
      </c>
      <c r="H298" s="161" t="s">
        <v>712</v>
      </c>
      <c r="I298" s="111" t="s">
        <v>298</v>
      </c>
      <c r="J298" s="111" t="str">
        <f>VLOOKUP(I298,Presupuesto!$B$11:$C$565,2,0)</f>
        <v>OTROS SERVICIOS TECNICOS Y PROFESIONALES</v>
      </c>
      <c r="K298" s="95" t="s">
        <v>63</v>
      </c>
      <c r="L298" s="95" t="s">
        <v>727</v>
      </c>
    </row>
    <row r="299" spans="3:12" s="426" customFormat="1" x14ac:dyDescent="0.25">
      <c r="C299" s="166" t="s">
        <v>1325</v>
      </c>
      <c r="D299" s="158"/>
      <c r="E299" s="150">
        <v>0</v>
      </c>
      <c r="F299" s="97">
        <v>0</v>
      </c>
      <c r="G299" s="94">
        <f>F299</f>
        <v>0</v>
      </c>
      <c r="H299" s="159"/>
      <c r="I299" s="98" t="s">
        <v>298</v>
      </c>
      <c r="J299" s="98" t="str">
        <f>VLOOKUP(I299,Presupuesto!$B$11:$C$565,2,0)</f>
        <v>OTROS SERVICIOS TECNICOS Y PROFESIONALES</v>
      </c>
      <c r="K299" s="95" t="s">
        <v>63</v>
      </c>
      <c r="L299" s="95" t="s">
        <v>727</v>
      </c>
    </row>
    <row r="300" spans="3:12" s="426" customFormat="1" ht="15.75" thickBot="1" x14ac:dyDescent="0.3">
      <c r="C300" s="167" t="s">
        <v>1326</v>
      </c>
      <c r="D300" s="158"/>
      <c r="E300" s="150">
        <v>0</v>
      </c>
      <c r="F300" s="97">
        <v>0</v>
      </c>
      <c r="G300" s="94">
        <f>F300</f>
        <v>0</v>
      </c>
      <c r="H300" s="159"/>
      <c r="I300" s="98" t="s">
        <v>298</v>
      </c>
      <c r="J300" s="98" t="str">
        <f>VLOOKUP(I300,Presupuesto!$B$11:$C$565,2,0)</f>
        <v>OTROS SERVICIOS TECNICOS Y PROFESIONALES</v>
      </c>
      <c r="K300" s="95" t="s">
        <v>63</v>
      </c>
      <c r="L300" s="95" t="s">
        <v>727</v>
      </c>
    </row>
    <row r="301" spans="3:12" s="426" customFormat="1" ht="15.75" thickBot="1" x14ac:dyDescent="0.3">
      <c r="C301" s="136" t="s">
        <v>102</v>
      </c>
      <c r="D301" s="188"/>
      <c r="E301" s="148">
        <v>2</v>
      </c>
      <c r="F301" s="115">
        <v>4000</v>
      </c>
      <c r="G301" s="110">
        <f>D301*E301*F301</f>
        <v>0</v>
      </c>
      <c r="H301" s="161"/>
      <c r="I301" s="111" t="s">
        <v>298</v>
      </c>
      <c r="J301" s="111" t="str">
        <f>VLOOKUP(I301,Presupuesto!$B$11:$C$565,2,0)</f>
        <v>OTROS SERVICIOS TECNICOS Y PROFESIONALES</v>
      </c>
      <c r="K301" s="95" t="s">
        <v>63</v>
      </c>
      <c r="L301" s="95" t="s">
        <v>727</v>
      </c>
    </row>
    <row r="302" spans="3:12" s="426" customFormat="1" x14ac:dyDescent="0.25">
      <c r="C302" s="166" t="s">
        <v>1325</v>
      </c>
      <c r="D302" s="158"/>
      <c r="E302" s="150">
        <v>0</v>
      </c>
      <c r="F302" s="97">
        <v>0</v>
      </c>
      <c r="G302" s="94">
        <f>F302</f>
        <v>0</v>
      </c>
      <c r="H302" s="159"/>
      <c r="I302" s="98" t="s">
        <v>298</v>
      </c>
      <c r="J302" s="98" t="str">
        <f>VLOOKUP(I302,Presupuesto!$B$11:$C$565,2,0)</f>
        <v>OTROS SERVICIOS TECNICOS Y PROFESIONALES</v>
      </c>
      <c r="K302" s="95" t="s">
        <v>63</v>
      </c>
      <c r="L302" s="95" t="s">
        <v>727</v>
      </c>
    </row>
    <row r="303" spans="3:12" s="426" customFormat="1" ht="15.75" thickBot="1" x14ac:dyDescent="0.3">
      <c r="C303" s="167" t="s">
        <v>1326</v>
      </c>
      <c r="D303" s="158"/>
      <c r="E303" s="150">
        <v>0</v>
      </c>
      <c r="F303" s="97">
        <v>0</v>
      </c>
      <c r="G303" s="94">
        <f>F303</f>
        <v>0</v>
      </c>
      <c r="H303" s="159"/>
      <c r="I303" s="98" t="s">
        <v>298</v>
      </c>
      <c r="J303" s="98" t="str">
        <f>VLOOKUP(I303,Presupuesto!$B$11:$C$565,2,0)</f>
        <v>OTROS SERVICIOS TECNICOS Y PROFESIONALES</v>
      </c>
      <c r="K303" s="95" t="s">
        <v>63</v>
      </c>
      <c r="L303" s="95" t="s">
        <v>727</v>
      </c>
    </row>
    <row r="304" spans="3:12" s="426" customFormat="1" ht="15.75" thickBot="1" x14ac:dyDescent="0.3">
      <c r="C304" s="136" t="s">
        <v>102</v>
      </c>
      <c r="D304" s="188"/>
      <c r="E304" s="148">
        <v>2</v>
      </c>
      <c r="F304" s="115">
        <v>4000</v>
      </c>
      <c r="G304" s="110">
        <f>D304*E304*F304</f>
        <v>0</v>
      </c>
      <c r="H304" s="161"/>
      <c r="I304" s="111" t="s">
        <v>298</v>
      </c>
      <c r="J304" s="111" t="str">
        <f>VLOOKUP(I304,Presupuesto!$B$11:$C$565,2,0)</f>
        <v>OTROS SERVICIOS TECNICOS Y PROFESIONALES</v>
      </c>
      <c r="K304" s="95" t="s">
        <v>63</v>
      </c>
      <c r="L304" s="95" t="s">
        <v>727</v>
      </c>
    </row>
    <row r="305" spans="3:12" s="426" customFormat="1" x14ac:dyDescent="0.25">
      <c r="C305" s="166" t="s">
        <v>1325</v>
      </c>
      <c r="D305" s="158"/>
      <c r="E305" s="150">
        <v>0</v>
      </c>
      <c r="F305" s="97">
        <v>0</v>
      </c>
      <c r="G305" s="94">
        <f>F305</f>
        <v>0</v>
      </c>
      <c r="H305" s="159"/>
      <c r="I305" s="98" t="s">
        <v>298</v>
      </c>
      <c r="J305" s="98" t="str">
        <f>VLOOKUP(I305,Presupuesto!$B$11:$C$565,2,0)</f>
        <v>OTROS SERVICIOS TECNICOS Y PROFESIONALES</v>
      </c>
      <c r="K305" s="95" t="s">
        <v>63</v>
      </c>
      <c r="L305" s="95" t="s">
        <v>727</v>
      </c>
    </row>
    <row r="306" spans="3:12" s="426" customFormat="1" ht="15.75" thickBot="1" x14ac:dyDescent="0.3">
      <c r="C306" s="167" t="s">
        <v>1326</v>
      </c>
      <c r="D306" s="158"/>
      <c r="E306" s="150">
        <v>0</v>
      </c>
      <c r="F306" s="97">
        <v>0</v>
      </c>
      <c r="G306" s="94">
        <f>F306</f>
        <v>0</v>
      </c>
      <c r="H306" s="159"/>
      <c r="I306" s="98" t="s">
        <v>298</v>
      </c>
      <c r="J306" s="98" t="str">
        <f>VLOOKUP(I306,Presupuesto!$B$11:$C$565,2,0)</f>
        <v>OTROS SERVICIOS TECNICOS Y PROFESIONALES</v>
      </c>
      <c r="K306" s="95" t="s">
        <v>63</v>
      </c>
      <c r="L306" s="95" t="s">
        <v>727</v>
      </c>
    </row>
    <row r="307" spans="3:12" s="426" customFormat="1" ht="15.75" thickBot="1" x14ac:dyDescent="0.3">
      <c r="C307" s="136" t="s">
        <v>103</v>
      </c>
      <c r="D307" s="188"/>
      <c r="E307" s="148">
        <v>12</v>
      </c>
      <c r="F307" s="115">
        <v>30000</v>
      </c>
      <c r="G307" s="110">
        <f>D307*E307*F307</f>
        <v>0</v>
      </c>
      <c r="H307" s="161"/>
      <c r="I307" s="111" t="s">
        <v>151</v>
      </c>
      <c r="J307" s="111" t="str">
        <f>VLOOKUP(I307,Presupuesto!$B$11:$C$565,2,0)</f>
        <v>SUELDOS Y SALARIOS PERMANENTES</v>
      </c>
      <c r="K307" s="95" t="s">
        <v>63</v>
      </c>
      <c r="L307" s="95" t="s">
        <v>727</v>
      </c>
    </row>
    <row r="308" spans="3:12" s="426" customFormat="1" x14ac:dyDescent="0.25">
      <c r="C308" s="166" t="s">
        <v>1325</v>
      </c>
      <c r="D308" s="164"/>
      <c r="E308" s="127">
        <v>0</v>
      </c>
      <c r="F308" s="116">
        <f>IF(E307=0,"",(G307/E307)/12*E307)</f>
        <v>0</v>
      </c>
      <c r="G308" s="117">
        <f>F308</f>
        <v>0</v>
      </c>
      <c r="H308" s="159"/>
      <c r="I308" s="98" t="s">
        <v>164</v>
      </c>
      <c r="J308" s="98" t="str">
        <f>VLOOKUP(I308,Presupuesto!$B$11:$C$565,2,0)</f>
        <v>AGUINALDO Y DECIMO CUARTO MES</v>
      </c>
      <c r="K308" s="95" t="s">
        <v>63</v>
      </c>
      <c r="L308" s="95" t="s">
        <v>727</v>
      </c>
    </row>
    <row r="309" spans="3:12" s="426" customFormat="1" ht="15.75" thickBot="1" x14ac:dyDescent="0.3">
      <c r="C309" s="168" t="s">
        <v>1326</v>
      </c>
      <c r="D309" s="157"/>
      <c r="E309" s="128">
        <v>0</v>
      </c>
      <c r="F309" s="102">
        <f>IF(E307&lt;6,"",((E307-6)/12)*(G307/E307))</f>
        <v>0</v>
      </c>
      <c r="G309" s="102">
        <f>F309</f>
        <v>0</v>
      </c>
      <c r="H309" s="157"/>
      <c r="I309" s="103" t="s">
        <v>165</v>
      </c>
      <c r="J309" s="120" t="str">
        <f>VLOOKUP(I309,Presupuesto!$B$11:$C$565,2,0)</f>
        <v>DECIMOCUARTO MES</v>
      </c>
      <c r="K309" s="95" t="s">
        <v>63</v>
      </c>
      <c r="L309" s="95" t="s">
        <v>727</v>
      </c>
    </row>
    <row r="310" spans="3:12" s="426" customFormat="1" ht="15.75" thickBot="1" x14ac:dyDescent="0.3">
      <c r="D310" s="415"/>
      <c r="H310" s="415"/>
    </row>
    <row r="311" spans="3:12" s="426" customFormat="1" ht="15.75" thickBot="1" x14ac:dyDescent="0.3">
      <c r="C311" s="68" t="s">
        <v>1308</v>
      </c>
      <c r="D311" s="30">
        <f>SUM(G318:G389)</f>
        <v>16000</v>
      </c>
      <c r="E311" s="91"/>
      <c r="F311" s="91"/>
      <c r="G311" s="91"/>
      <c r="H311" s="75"/>
      <c r="I311" s="75"/>
      <c r="J311" s="75"/>
      <c r="K311" s="149"/>
    </row>
    <row r="312" spans="3:12" s="426" customFormat="1" x14ac:dyDescent="0.25">
      <c r="D312" s="31"/>
      <c r="E312" s="91"/>
      <c r="F312" s="91"/>
      <c r="G312" s="91"/>
      <c r="H312" s="75"/>
      <c r="I312" s="75"/>
      <c r="J312" s="75"/>
      <c r="K312" s="149"/>
    </row>
    <row r="313" spans="3:12" s="426" customFormat="1" x14ac:dyDescent="0.25">
      <c r="D313" s="31"/>
      <c r="E313" s="91"/>
      <c r="F313" s="91"/>
      <c r="G313" s="91"/>
      <c r="H313" s="75"/>
      <c r="I313" s="75"/>
      <c r="J313" s="75"/>
      <c r="K313" s="149"/>
    </row>
    <row r="314" spans="3:12" s="426" customFormat="1" ht="15.75" x14ac:dyDescent="0.25">
      <c r="C314" s="190" t="s">
        <v>1309</v>
      </c>
      <c r="D314" s="341" t="s">
        <v>1796</v>
      </c>
      <c r="E314" s="91"/>
      <c r="F314" s="91"/>
      <c r="G314" s="91"/>
      <c r="H314" s="75"/>
      <c r="I314" s="75"/>
      <c r="J314" s="75"/>
      <c r="K314" s="149"/>
    </row>
    <row r="315" spans="3:12" s="426" customFormat="1" ht="18.75" x14ac:dyDescent="0.25">
      <c r="C315" s="197" t="str">
        <f>IFERROR(VLOOKUP(D314,'1. Desarrollo e Innov. Curricu.'!$F:$G,2,FALSE),IFERROR(VLOOKUP(D314,'2. Investigación Científica'!$F:$G,2,FALSE),IFERROR(VLOOKUP(D314,'3. Vinculación Univ. Sociedad'!$F:$G,2,FALSE),IFERROR(VLOOKUP(D314,'4. Docencia y Profesorado Univ.'!$F:$G,2,FALSE),IFERROR(VLOOKUP(D314,'5. Estudiantes y Graduados'!$F:$G,2,FALSE),IFERROR(VLOOKUP(D314,'11. Gestion Administrativa'!$F:$G,2,FALSE),IFERROR(VLOOKUP(D314,'13. Gestión Académica'!$F:$G,2,FALSE),IFERROR(VLOOKUP(D314,'9. Asegura. de la Calid. y M'!$F:$G,2,FALSE),IFERROR(VLOOKUP(D314,'6. Gestión del Conocimiento'!$F:$G,2,FALSE),IFERROR(VLOOKUP(D314,'15. Gobernabilidad y Proceso...'!$F:$G,2,FALSE),IFERROR(VLOOKUP(D314,'12. Gestión del Talento Humano'!$F:$G,2,FALSE),IFERROR(VLOOKUP(D314,'14. Internacional... de la E.S.'!$F:$G,2,FALSE),IFERROR(VLOOKUP(D314,'10. Posgrado'!$F:$G,2,FALSE),IFERROR(VLOOKUP(D314,'17. Gestión TIC'!$F:$G,2,FALSE),IFERROR(VLOOKUP(D314,'16. Desa. del Sistema Educ.Sup.'!$F:$G,2,FALSE),IFERROR(VLOOKUP(D314,'8. Cultura de Inno. Insti...'!$F:$G,2,FALSE),VLOOKUP(D314,'7. Lo Esencial de la Reforma U.'!$F:$G,2,0)))))))))))))))))</f>
        <v>Desarrollar un diplomado en   CUROC</v>
      </c>
      <c r="D315" s="31"/>
      <c r="E315" s="91"/>
      <c r="F315" s="91"/>
      <c r="G315" s="91"/>
      <c r="H315" s="75"/>
      <c r="I315" s="75"/>
      <c r="J315" s="75"/>
      <c r="K315" s="149"/>
    </row>
    <row r="316" spans="3:12" s="426" customFormat="1" ht="15.75" thickBot="1" x14ac:dyDescent="0.3">
      <c r="C316" s="171"/>
      <c r="D316" s="31"/>
      <c r="E316" s="91"/>
      <c r="F316" s="91"/>
      <c r="G316" s="91"/>
      <c r="H316" s="75"/>
      <c r="I316" s="75"/>
      <c r="J316" s="75"/>
      <c r="K316" s="149"/>
    </row>
    <row r="317" spans="3:12" s="426" customFormat="1" ht="30.75" thickBot="1" x14ac:dyDescent="0.3">
      <c r="C317" s="130" t="s">
        <v>1310</v>
      </c>
      <c r="D317" s="134" t="s">
        <v>99</v>
      </c>
      <c r="E317" s="165" t="s">
        <v>1324</v>
      </c>
      <c r="F317" s="134" t="s">
        <v>1312</v>
      </c>
      <c r="G317" s="131" t="s">
        <v>1313</v>
      </c>
      <c r="H317" s="129" t="s">
        <v>1314</v>
      </c>
      <c r="I317" s="132" t="s">
        <v>1315</v>
      </c>
      <c r="J317" s="132" t="s">
        <v>711</v>
      </c>
      <c r="K317" s="132" t="s">
        <v>1316</v>
      </c>
      <c r="L317" s="132" t="s">
        <v>1317</v>
      </c>
    </row>
    <row r="318" spans="3:12" s="426" customFormat="1" ht="15.75" hidden="1" thickBot="1" x14ac:dyDescent="0.3">
      <c r="C318" s="133" t="s">
        <v>84</v>
      </c>
      <c r="D318" s="188"/>
      <c r="E318" s="148">
        <v>12</v>
      </c>
      <c r="F318" s="283">
        <f>HLOOKUP($C318,$BZ$2:$CM$3,2,0)</f>
        <v>43674.39</v>
      </c>
      <c r="G318" s="110">
        <f>D318*E318*F318</f>
        <v>0</v>
      </c>
      <c r="H318" s="161"/>
      <c r="I318" s="111" t="s">
        <v>151</v>
      </c>
      <c r="J318" s="111" t="str">
        <f>VLOOKUP(I318,Presupuesto!$B$11:$C$565,2,0)</f>
        <v>SUELDOS Y SALARIOS PERMANENTES</v>
      </c>
      <c r="K318" s="205" t="s">
        <v>72</v>
      </c>
      <c r="L318" s="95" t="s">
        <v>719</v>
      </c>
    </row>
    <row r="319" spans="3:12" s="426" customFormat="1" ht="15.75" hidden="1" thickBot="1" x14ac:dyDescent="0.3">
      <c r="C319" s="166" t="s">
        <v>1325</v>
      </c>
      <c r="D319" s="158"/>
      <c r="E319" s="150">
        <v>0</v>
      </c>
      <c r="F319" s="97">
        <f>IF(E318=0,"",(G318/E318)/12*E318)</f>
        <v>0</v>
      </c>
      <c r="G319" s="94">
        <f>F319</f>
        <v>0</v>
      </c>
      <c r="H319" s="159"/>
      <c r="I319" s="113" t="s">
        <v>164</v>
      </c>
      <c r="J319" s="113" t="str">
        <f>VLOOKUP(I319,Presupuesto!$B$11:$C$565,2,0)</f>
        <v>AGUINALDO Y DECIMO CUARTO MES</v>
      </c>
      <c r="K319" s="95" t="str">
        <f t="shared" ref="K319:K362" si="6">$K$77</f>
        <v>Posgrado</v>
      </c>
      <c r="L319" s="95" t="s">
        <v>720</v>
      </c>
    </row>
    <row r="320" spans="3:12" s="426" customFormat="1" ht="15.75" hidden="1" thickBot="1" x14ac:dyDescent="0.3">
      <c r="C320" s="167" t="s">
        <v>1326</v>
      </c>
      <c r="D320" s="158"/>
      <c r="E320" s="150">
        <v>0</v>
      </c>
      <c r="F320" s="114">
        <f>IF(E318&lt;6,"",((E318-6)/12)*(G318/E318))</f>
        <v>0</v>
      </c>
      <c r="G320" s="94">
        <f>F320</f>
        <v>0</v>
      </c>
      <c r="H320" s="159"/>
      <c r="I320" s="98" t="s">
        <v>165</v>
      </c>
      <c r="J320" s="98" t="str">
        <f>VLOOKUP(I320,Presupuesto!$B$11:$C$565,2,0)</f>
        <v>DECIMOCUARTO MES</v>
      </c>
      <c r="K320" s="95" t="str">
        <f t="shared" si="6"/>
        <v>Posgrado</v>
      </c>
      <c r="L320" s="95" t="s">
        <v>721</v>
      </c>
    </row>
    <row r="321" spans="3:12" s="426" customFormat="1" ht="15.75" hidden="1" thickBot="1" x14ac:dyDescent="0.3">
      <c r="C321" s="133" t="s">
        <v>85</v>
      </c>
      <c r="D321" s="188"/>
      <c r="E321" s="148">
        <v>12</v>
      </c>
      <c r="F321" s="283">
        <f>HLOOKUP($C321,$BZ$2:$CM$3,2,0)</f>
        <v>39703.99</v>
      </c>
      <c r="G321" s="110">
        <f>D321*E321*F321</f>
        <v>0</v>
      </c>
      <c r="H321" s="161"/>
      <c r="I321" s="111" t="s">
        <v>151</v>
      </c>
      <c r="J321" s="111" t="str">
        <f>VLOOKUP(I321,Presupuesto!$B$11:$C$565,2,0)</f>
        <v>SUELDOS Y SALARIOS PERMANENTES</v>
      </c>
      <c r="K321" s="95" t="str">
        <f t="shared" si="6"/>
        <v>Posgrado</v>
      </c>
      <c r="L321" s="95" t="s">
        <v>721</v>
      </c>
    </row>
    <row r="322" spans="3:12" s="426" customFormat="1" ht="15.75" hidden="1" thickBot="1" x14ac:dyDescent="0.3">
      <c r="C322" s="166" t="s">
        <v>1325</v>
      </c>
      <c r="D322" s="158"/>
      <c r="E322" s="150">
        <v>0</v>
      </c>
      <c r="F322" s="97">
        <f>IF(E321=0,"",(G321/E321)/12*E321)</f>
        <v>0</v>
      </c>
      <c r="G322" s="94">
        <f>F322</f>
        <v>0</v>
      </c>
      <c r="H322" s="159"/>
      <c r="I322" s="113" t="s">
        <v>164</v>
      </c>
      <c r="J322" s="113" t="str">
        <f>VLOOKUP(I322,Presupuesto!$B$11:$C$565,2,0)</f>
        <v>AGUINALDO Y DECIMO CUARTO MES</v>
      </c>
      <c r="K322" s="95" t="str">
        <f t="shared" si="6"/>
        <v>Posgrado</v>
      </c>
      <c r="L322" s="95" t="s">
        <v>721</v>
      </c>
    </row>
    <row r="323" spans="3:12" s="426" customFormat="1" ht="15.75" hidden="1" thickBot="1" x14ac:dyDescent="0.3">
      <c r="C323" s="167" t="s">
        <v>1326</v>
      </c>
      <c r="D323" s="158"/>
      <c r="E323" s="150">
        <v>0</v>
      </c>
      <c r="F323" s="114">
        <f>IF(E321&lt;6,"",((E321-6)/12)*(G321/E321))</f>
        <v>0</v>
      </c>
      <c r="G323" s="94">
        <f>F323</f>
        <v>0</v>
      </c>
      <c r="H323" s="159"/>
      <c r="I323" s="98" t="s">
        <v>165</v>
      </c>
      <c r="J323" s="98" t="str">
        <f>VLOOKUP(I323,Presupuesto!$B$11:$C$565,2,0)</f>
        <v>DECIMOCUARTO MES</v>
      </c>
      <c r="K323" s="95" t="str">
        <f t="shared" si="6"/>
        <v>Posgrado</v>
      </c>
      <c r="L323" s="95" t="s">
        <v>721</v>
      </c>
    </row>
    <row r="324" spans="3:12" s="426" customFormat="1" ht="15.75" hidden="1" thickBot="1" x14ac:dyDescent="0.3">
      <c r="C324" s="133" t="s">
        <v>86</v>
      </c>
      <c r="D324" s="188"/>
      <c r="E324" s="148">
        <v>12</v>
      </c>
      <c r="F324" s="283">
        <f>HLOOKUP($C324,$BZ$2:$CM$3,2,0)</f>
        <v>35733.589999999997</v>
      </c>
      <c r="G324" s="110">
        <f>D324*E324*F324</f>
        <v>0</v>
      </c>
      <c r="H324" s="161"/>
      <c r="I324" s="111" t="s">
        <v>151</v>
      </c>
      <c r="J324" s="111" t="str">
        <f>VLOOKUP(I324,Presupuesto!$B$11:$C$565,2,0)</f>
        <v>SUELDOS Y SALARIOS PERMANENTES</v>
      </c>
      <c r="K324" s="95" t="str">
        <f t="shared" si="6"/>
        <v>Posgrado</v>
      </c>
      <c r="L324" s="95" t="s">
        <v>721</v>
      </c>
    </row>
    <row r="325" spans="3:12" s="426" customFormat="1" ht="15.75" hidden="1" thickBot="1" x14ac:dyDescent="0.3">
      <c r="C325" s="166" t="s">
        <v>1325</v>
      </c>
      <c r="D325" s="158"/>
      <c r="E325" s="150">
        <v>0</v>
      </c>
      <c r="F325" s="97">
        <f>IF(E324=0,"",(G324/E324)/12*E324)</f>
        <v>0</v>
      </c>
      <c r="G325" s="94">
        <f>F325</f>
        <v>0</v>
      </c>
      <c r="H325" s="159"/>
      <c r="I325" s="113" t="s">
        <v>164</v>
      </c>
      <c r="J325" s="113" t="str">
        <f>VLOOKUP(I325,Presupuesto!$B$11:$C$565,2,0)</f>
        <v>AGUINALDO Y DECIMO CUARTO MES</v>
      </c>
      <c r="K325" s="95" t="str">
        <f t="shared" si="6"/>
        <v>Posgrado</v>
      </c>
      <c r="L325" s="95" t="s">
        <v>721</v>
      </c>
    </row>
    <row r="326" spans="3:12" s="426" customFormat="1" ht="15.75" hidden="1" thickBot="1" x14ac:dyDescent="0.3">
      <c r="C326" s="167" t="s">
        <v>1326</v>
      </c>
      <c r="D326" s="158"/>
      <c r="E326" s="150">
        <v>0</v>
      </c>
      <c r="F326" s="114">
        <f>IF(E324&lt;6,"",((E324-6)/12)*(G324/E324))</f>
        <v>0</v>
      </c>
      <c r="G326" s="94">
        <f>F326</f>
        <v>0</v>
      </c>
      <c r="H326" s="159"/>
      <c r="I326" s="98" t="s">
        <v>165</v>
      </c>
      <c r="J326" s="98" t="str">
        <f>VLOOKUP(I326,Presupuesto!$B$11:$C$565,2,0)</f>
        <v>DECIMOCUARTO MES</v>
      </c>
      <c r="K326" s="95" t="str">
        <f t="shared" si="6"/>
        <v>Posgrado</v>
      </c>
      <c r="L326" s="95" t="s">
        <v>721</v>
      </c>
    </row>
    <row r="327" spans="3:12" s="426" customFormat="1" ht="15.75" hidden="1" thickBot="1" x14ac:dyDescent="0.3">
      <c r="C327" s="133" t="s">
        <v>87</v>
      </c>
      <c r="D327" s="188"/>
      <c r="E327" s="148">
        <v>12</v>
      </c>
      <c r="F327" s="283">
        <f>HLOOKUP($C327,$BZ$2:$CM$3,2,0)</f>
        <v>31763.19</v>
      </c>
      <c r="G327" s="110">
        <f>D327*E327*F327</f>
        <v>0</v>
      </c>
      <c r="H327" s="161"/>
      <c r="I327" s="111" t="s">
        <v>151</v>
      </c>
      <c r="J327" s="111" t="str">
        <f>VLOOKUP(I327,Presupuesto!$B$11:$C$565,2,0)</f>
        <v>SUELDOS Y SALARIOS PERMANENTES</v>
      </c>
      <c r="K327" s="95" t="str">
        <f t="shared" si="6"/>
        <v>Posgrado</v>
      </c>
      <c r="L327" s="95" t="s">
        <v>721</v>
      </c>
    </row>
    <row r="328" spans="3:12" s="426" customFormat="1" ht="15.75" hidden="1" thickBot="1" x14ac:dyDescent="0.3">
      <c r="C328" s="166" t="s">
        <v>1325</v>
      </c>
      <c r="D328" s="158"/>
      <c r="E328" s="150">
        <v>0</v>
      </c>
      <c r="F328" s="97">
        <f>IF(E327=0,"",(G327/E327)/12*E327)</f>
        <v>0</v>
      </c>
      <c r="G328" s="94">
        <f>F328</f>
        <v>0</v>
      </c>
      <c r="H328" s="159"/>
      <c r="I328" s="113" t="s">
        <v>164</v>
      </c>
      <c r="J328" s="113" t="str">
        <f>VLOOKUP(I328,Presupuesto!$B$11:$C$565,2,0)</f>
        <v>AGUINALDO Y DECIMO CUARTO MES</v>
      </c>
      <c r="K328" s="95" t="str">
        <f t="shared" si="6"/>
        <v>Posgrado</v>
      </c>
      <c r="L328" s="95" t="s">
        <v>721</v>
      </c>
    </row>
    <row r="329" spans="3:12" s="426" customFormat="1" ht="15.75" hidden="1" thickBot="1" x14ac:dyDescent="0.3">
      <c r="C329" s="167" t="s">
        <v>1326</v>
      </c>
      <c r="D329" s="158"/>
      <c r="E329" s="150">
        <v>0</v>
      </c>
      <c r="F329" s="114">
        <f>IF(E327&lt;6,"",((E327-6)/12)*(G327/E327))</f>
        <v>0</v>
      </c>
      <c r="G329" s="94">
        <f>F329</f>
        <v>0</v>
      </c>
      <c r="H329" s="159"/>
      <c r="I329" s="98" t="s">
        <v>165</v>
      </c>
      <c r="J329" s="98" t="str">
        <f>VLOOKUP(I329,Presupuesto!$B$11:$C$565,2,0)</f>
        <v>DECIMOCUARTO MES</v>
      </c>
      <c r="K329" s="95" t="str">
        <f t="shared" si="6"/>
        <v>Posgrado</v>
      </c>
      <c r="L329" s="95" t="s">
        <v>721</v>
      </c>
    </row>
    <row r="330" spans="3:12" s="426" customFormat="1" ht="15.75" hidden="1" thickBot="1" x14ac:dyDescent="0.3">
      <c r="C330" s="133" t="s">
        <v>88</v>
      </c>
      <c r="D330" s="188"/>
      <c r="E330" s="148">
        <v>12</v>
      </c>
      <c r="F330" s="283">
        <f>HLOOKUP($C330,$BZ$2:$CM$3,2,0)</f>
        <v>29777.99</v>
      </c>
      <c r="G330" s="110">
        <f>D330*E330*F330</f>
        <v>0</v>
      </c>
      <c r="H330" s="161"/>
      <c r="I330" s="111" t="s">
        <v>151</v>
      </c>
      <c r="J330" s="111" t="str">
        <f>VLOOKUP(I330,Presupuesto!$B$11:$C$565,2,0)</f>
        <v>SUELDOS Y SALARIOS PERMANENTES</v>
      </c>
      <c r="K330" s="95" t="str">
        <f t="shared" si="6"/>
        <v>Posgrado</v>
      </c>
      <c r="L330" s="95" t="s">
        <v>721</v>
      </c>
    </row>
    <row r="331" spans="3:12" s="426" customFormat="1" ht="15.75" hidden="1" thickBot="1" x14ac:dyDescent="0.3">
      <c r="C331" s="166" t="s">
        <v>1325</v>
      </c>
      <c r="D331" s="158"/>
      <c r="E331" s="150">
        <v>0</v>
      </c>
      <c r="F331" s="97">
        <f>IF(E330=0,"",(G330/E330)/12*E330)</f>
        <v>0</v>
      </c>
      <c r="G331" s="94">
        <f>F331</f>
        <v>0</v>
      </c>
      <c r="H331" s="159"/>
      <c r="I331" s="113" t="s">
        <v>164</v>
      </c>
      <c r="J331" s="113" t="str">
        <f>VLOOKUP(I331,Presupuesto!$B$11:$C$565,2,0)</f>
        <v>AGUINALDO Y DECIMO CUARTO MES</v>
      </c>
      <c r="K331" s="95" t="str">
        <f t="shared" si="6"/>
        <v>Posgrado</v>
      </c>
      <c r="L331" s="95" t="s">
        <v>721</v>
      </c>
    </row>
    <row r="332" spans="3:12" s="426" customFormat="1" ht="15.75" hidden="1" thickBot="1" x14ac:dyDescent="0.3">
      <c r="C332" s="167" t="s">
        <v>1326</v>
      </c>
      <c r="D332" s="158"/>
      <c r="E332" s="150">
        <v>0</v>
      </c>
      <c r="F332" s="114">
        <f>IF(E330&lt;6,"",((E330-6)/12)*(G330/E330))</f>
        <v>0</v>
      </c>
      <c r="G332" s="94">
        <f>F332</f>
        <v>0</v>
      </c>
      <c r="H332" s="159"/>
      <c r="I332" s="98" t="s">
        <v>165</v>
      </c>
      <c r="J332" s="98" t="str">
        <f>VLOOKUP(I332,Presupuesto!$B$11:$C$565,2,0)</f>
        <v>DECIMOCUARTO MES</v>
      </c>
      <c r="K332" s="95" t="str">
        <f t="shared" si="6"/>
        <v>Posgrado</v>
      </c>
      <c r="L332" s="95" t="s">
        <v>721</v>
      </c>
    </row>
    <row r="333" spans="3:12" s="426" customFormat="1" ht="15.75" hidden="1" thickBot="1" x14ac:dyDescent="0.3">
      <c r="C333" s="133" t="s">
        <v>89</v>
      </c>
      <c r="D333" s="188"/>
      <c r="E333" s="148">
        <v>12</v>
      </c>
      <c r="F333" s="283">
        <f>HLOOKUP($C333,$BZ$2:$CM$3,2,0)</f>
        <v>27792.79</v>
      </c>
      <c r="G333" s="110">
        <f>D333*E333*F333</f>
        <v>0</v>
      </c>
      <c r="H333" s="161"/>
      <c r="I333" s="111" t="s">
        <v>151</v>
      </c>
      <c r="J333" s="111" t="str">
        <f>VLOOKUP(I333,Presupuesto!$B$11:$C$565,2,0)</f>
        <v>SUELDOS Y SALARIOS PERMANENTES</v>
      </c>
      <c r="K333" s="95" t="str">
        <f t="shared" si="6"/>
        <v>Posgrado</v>
      </c>
      <c r="L333" s="95" t="s">
        <v>721</v>
      </c>
    </row>
    <row r="334" spans="3:12" s="426" customFormat="1" ht="15.75" hidden="1" thickBot="1" x14ac:dyDescent="0.3">
      <c r="C334" s="166" t="s">
        <v>1325</v>
      </c>
      <c r="D334" s="158"/>
      <c r="E334" s="150">
        <v>0</v>
      </c>
      <c r="F334" s="97">
        <f>IF(E333=0,"",(G333/E333)/12*E333)</f>
        <v>0</v>
      </c>
      <c r="G334" s="94">
        <f>F334</f>
        <v>0</v>
      </c>
      <c r="H334" s="159"/>
      <c r="I334" s="113" t="s">
        <v>164</v>
      </c>
      <c r="J334" s="113" t="str">
        <f>VLOOKUP(I334,Presupuesto!$B$11:$C$565,2,0)</f>
        <v>AGUINALDO Y DECIMO CUARTO MES</v>
      </c>
      <c r="K334" s="95" t="str">
        <f t="shared" si="6"/>
        <v>Posgrado</v>
      </c>
      <c r="L334" s="95" t="s">
        <v>721</v>
      </c>
    </row>
    <row r="335" spans="3:12" s="426" customFormat="1" ht="15.75" hidden="1" thickBot="1" x14ac:dyDescent="0.3">
      <c r="C335" s="167" t="s">
        <v>1326</v>
      </c>
      <c r="D335" s="158"/>
      <c r="E335" s="150">
        <v>0</v>
      </c>
      <c r="F335" s="114">
        <f>IF(E333&lt;6,"",((E333-6)/12)*(G333/E333))</f>
        <v>0</v>
      </c>
      <c r="G335" s="94">
        <f>F335</f>
        <v>0</v>
      </c>
      <c r="H335" s="159"/>
      <c r="I335" s="98" t="s">
        <v>165</v>
      </c>
      <c r="J335" s="98" t="str">
        <f>VLOOKUP(I335,Presupuesto!$B$11:$C$565,2,0)</f>
        <v>DECIMOCUARTO MES</v>
      </c>
      <c r="K335" s="95" t="str">
        <f t="shared" si="6"/>
        <v>Posgrado</v>
      </c>
      <c r="L335" s="95" t="s">
        <v>721</v>
      </c>
    </row>
    <row r="336" spans="3:12" s="426" customFormat="1" ht="15.75" hidden="1" thickBot="1" x14ac:dyDescent="0.3">
      <c r="C336" s="133" t="s">
        <v>90</v>
      </c>
      <c r="D336" s="188"/>
      <c r="E336" s="148">
        <v>12</v>
      </c>
      <c r="F336" s="283">
        <f>HLOOKUP($C336,$BZ$2:$CM$3,2,0)</f>
        <v>18859.39</v>
      </c>
      <c r="G336" s="110">
        <f>D336*E336*F336</f>
        <v>0</v>
      </c>
      <c r="H336" s="161"/>
      <c r="I336" s="111" t="s">
        <v>151</v>
      </c>
      <c r="J336" s="111" t="str">
        <f>VLOOKUP(I336,Presupuesto!$B$11:$C$565,2,0)</f>
        <v>SUELDOS Y SALARIOS PERMANENTES</v>
      </c>
      <c r="K336" s="95" t="str">
        <f t="shared" si="6"/>
        <v>Posgrado</v>
      </c>
      <c r="L336" s="95" t="s">
        <v>721</v>
      </c>
    </row>
    <row r="337" spans="3:12" s="426" customFormat="1" ht="15.75" hidden="1" thickBot="1" x14ac:dyDescent="0.3">
      <c r="C337" s="166" t="s">
        <v>1325</v>
      </c>
      <c r="D337" s="158"/>
      <c r="E337" s="150">
        <v>0</v>
      </c>
      <c r="F337" s="97">
        <f>IF(E336=0,"",(G336/E336)/12*E336)</f>
        <v>0</v>
      </c>
      <c r="G337" s="94">
        <f>F337</f>
        <v>0</v>
      </c>
      <c r="H337" s="159"/>
      <c r="I337" s="113" t="s">
        <v>164</v>
      </c>
      <c r="J337" s="113" t="str">
        <f>VLOOKUP(I337,Presupuesto!$B$11:$C$565,2,0)</f>
        <v>AGUINALDO Y DECIMO CUARTO MES</v>
      </c>
      <c r="K337" s="95" t="str">
        <f t="shared" si="6"/>
        <v>Posgrado</v>
      </c>
      <c r="L337" s="95" t="s">
        <v>721</v>
      </c>
    </row>
    <row r="338" spans="3:12" s="426" customFormat="1" ht="15.75" hidden="1" thickBot="1" x14ac:dyDescent="0.3">
      <c r="C338" s="167" t="s">
        <v>1326</v>
      </c>
      <c r="D338" s="158"/>
      <c r="E338" s="150">
        <v>0</v>
      </c>
      <c r="F338" s="114">
        <f>IF(E336&lt;6,"",((E336-6)/12)*(G336/E336))</f>
        <v>0</v>
      </c>
      <c r="G338" s="94">
        <f>F338</f>
        <v>0</v>
      </c>
      <c r="H338" s="159"/>
      <c r="I338" s="98" t="s">
        <v>165</v>
      </c>
      <c r="J338" s="98" t="str">
        <f>VLOOKUP(I338,Presupuesto!$B$11:$C$565,2,0)</f>
        <v>DECIMOCUARTO MES</v>
      </c>
      <c r="K338" s="95" t="str">
        <f t="shared" si="6"/>
        <v>Posgrado</v>
      </c>
      <c r="L338" s="95" t="s">
        <v>721</v>
      </c>
    </row>
    <row r="339" spans="3:12" s="426" customFormat="1" ht="15.75" hidden="1" thickBot="1" x14ac:dyDescent="0.3">
      <c r="C339" s="133" t="s">
        <v>91</v>
      </c>
      <c r="D339" s="188"/>
      <c r="E339" s="148">
        <v>12</v>
      </c>
      <c r="F339" s="283">
        <f>HLOOKUP($C339,$BZ$2:$CM$3,2,0)</f>
        <v>17866.8</v>
      </c>
      <c r="G339" s="110">
        <f>D339*E339*F339</f>
        <v>0</v>
      </c>
      <c r="H339" s="161"/>
      <c r="I339" s="111" t="s">
        <v>151</v>
      </c>
      <c r="J339" s="111" t="str">
        <f>VLOOKUP(I339,Presupuesto!$B$11:$C$565,2,0)</f>
        <v>SUELDOS Y SALARIOS PERMANENTES</v>
      </c>
      <c r="K339" s="95" t="str">
        <f t="shared" si="6"/>
        <v>Posgrado</v>
      </c>
      <c r="L339" s="95" t="s">
        <v>721</v>
      </c>
    </row>
    <row r="340" spans="3:12" s="426" customFormat="1" ht="15.75" hidden="1" thickBot="1" x14ac:dyDescent="0.3">
      <c r="C340" s="166" t="s">
        <v>1325</v>
      </c>
      <c r="D340" s="158"/>
      <c r="E340" s="150">
        <v>0</v>
      </c>
      <c r="F340" s="97">
        <f>IF(E339=0,"",(G339/E339)/12*E339)</f>
        <v>0</v>
      </c>
      <c r="G340" s="94">
        <f>F340</f>
        <v>0</v>
      </c>
      <c r="H340" s="159"/>
      <c r="I340" s="113" t="s">
        <v>164</v>
      </c>
      <c r="J340" s="113" t="str">
        <f>VLOOKUP(I340,Presupuesto!$B$11:$C$565,2,0)</f>
        <v>AGUINALDO Y DECIMO CUARTO MES</v>
      </c>
      <c r="K340" s="95" t="str">
        <f t="shared" si="6"/>
        <v>Posgrado</v>
      </c>
      <c r="L340" s="95" t="s">
        <v>721</v>
      </c>
    </row>
    <row r="341" spans="3:12" s="426" customFormat="1" ht="15.75" hidden="1" thickBot="1" x14ac:dyDescent="0.3">
      <c r="C341" s="167" t="s">
        <v>1326</v>
      </c>
      <c r="D341" s="158"/>
      <c r="E341" s="150">
        <v>0</v>
      </c>
      <c r="F341" s="114">
        <f>IF(E339&lt;6,"",((E339-6)/12)*(G339/E339))</f>
        <v>0</v>
      </c>
      <c r="G341" s="94">
        <f>F341</f>
        <v>0</v>
      </c>
      <c r="H341" s="159"/>
      <c r="I341" s="98" t="s">
        <v>165</v>
      </c>
      <c r="J341" s="98" t="str">
        <f>VLOOKUP(I341,Presupuesto!$B$11:$C$565,2,0)</f>
        <v>DECIMOCUARTO MES</v>
      </c>
      <c r="K341" s="95" t="str">
        <f t="shared" si="6"/>
        <v>Posgrado</v>
      </c>
      <c r="L341" s="95" t="s">
        <v>721</v>
      </c>
    </row>
    <row r="342" spans="3:12" s="426" customFormat="1" ht="15.75" hidden="1" thickBot="1" x14ac:dyDescent="0.3">
      <c r="C342" s="133" t="s">
        <v>92</v>
      </c>
      <c r="D342" s="188"/>
      <c r="E342" s="148">
        <v>12</v>
      </c>
      <c r="F342" s="283">
        <f>HLOOKUP($C342,$BZ$2:$CM$3,2,0)</f>
        <v>13896.4</v>
      </c>
      <c r="G342" s="110">
        <f>D342*E342*F342</f>
        <v>0</v>
      </c>
      <c r="H342" s="161"/>
      <c r="I342" s="111" t="s">
        <v>151</v>
      </c>
      <c r="J342" s="111" t="str">
        <f>VLOOKUP(I342,Presupuesto!$B$11:$C$565,2,0)</f>
        <v>SUELDOS Y SALARIOS PERMANENTES</v>
      </c>
      <c r="K342" s="95" t="str">
        <f t="shared" si="6"/>
        <v>Posgrado</v>
      </c>
      <c r="L342" s="95" t="s">
        <v>721</v>
      </c>
    </row>
    <row r="343" spans="3:12" s="426" customFormat="1" ht="15.75" hidden="1" thickBot="1" x14ac:dyDescent="0.3">
      <c r="C343" s="166" t="s">
        <v>1325</v>
      </c>
      <c r="D343" s="158"/>
      <c r="E343" s="150">
        <v>0</v>
      </c>
      <c r="F343" s="97">
        <f>IF(E342=0,"",(G342/E342)/12*E342)</f>
        <v>0</v>
      </c>
      <c r="G343" s="94">
        <f>F343</f>
        <v>0</v>
      </c>
      <c r="H343" s="159"/>
      <c r="I343" s="113" t="s">
        <v>164</v>
      </c>
      <c r="J343" s="113" t="str">
        <f>VLOOKUP(I343,Presupuesto!$B$11:$C$565,2,0)</f>
        <v>AGUINALDO Y DECIMO CUARTO MES</v>
      </c>
      <c r="K343" s="95" t="str">
        <f t="shared" si="6"/>
        <v>Posgrado</v>
      </c>
      <c r="L343" s="95" t="s">
        <v>721</v>
      </c>
    </row>
    <row r="344" spans="3:12" s="426" customFormat="1" ht="15.75" hidden="1" thickBot="1" x14ac:dyDescent="0.3">
      <c r="C344" s="167" t="s">
        <v>1326</v>
      </c>
      <c r="D344" s="158"/>
      <c r="E344" s="150">
        <v>0</v>
      </c>
      <c r="F344" s="114">
        <f>IF(E342&lt;6,"",((E342-6)/12)*(G342/E342))</f>
        <v>0</v>
      </c>
      <c r="G344" s="94">
        <f>F344</f>
        <v>0</v>
      </c>
      <c r="H344" s="159"/>
      <c r="I344" s="98" t="s">
        <v>165</v>
      </c>
      <c r="J344" s="98" t="str">
        <f>VLOOKUP(I344,Presupuesto!$B$11:$C$565,2,0)</f>
        <v>DECIMOCUARTO MES</v>
      </c>
      <c r="K344" s="95" t="str">
        <f t="shared" si="6"/>
        <v>Posgrado</v>
      </c>
      <c r="L344" s="95" t="s">
        <v>721</v>
      </c>
    </row>
    <row r="345" spans="3:12" s="426" customFormat="1" ht="15.75" hidden="1" thickBot="1" x14ac:dyDescent="0.3">
      <c r="C345" s="133" t="s">
        <v>93</v>
      </c>
      <c r="D345" s="188"/>
      <c r="E345" s="148">
        <v>12</v>
      </c>
      <c r="F345" s="283">
        <f>HLOOKUP($C345,$BZ$2:$CM$3,2,0)</f>
        <v>15004.09</v>
      </c>
      <c r="G345" s="110">
        <f>D345*E345*F345</f>
        <v>0</v>
      </c>
      <c r="H345" s="161"/>
      <c r="I345" s="111" t="s">
        <v>151</v>
      </c>
      <c r="J345" s="111" t="str">
        <f>VLOOKUP(I345,Presupuesto!$B$11:$C$565,2,0)</f>
        <v>SUELDOS Y SALARIOS PERMANENTES</v>
      </c>
      <c r="K345" s="95" t="str">
        <f t="shared" si="6"/>
        <v>Posgrado</v>
      </c>
      <c r="L345" s="95" t="s">
        <v>721</v>
      </c>
    </row>
    <row r="346" spans="3:12" s="426" customFormat="1" ht="15.75" hidden="1" thickBot="1" x14ac:dyDescent="0.3">
      <c r="C346" s="166" t="s">
        <v>1325</v>
      </c>
      <c r="D346" s="158"/>
      <c r="E346" s="150">
        <v>0</v>
      </c>
      <c r="F346" s="97">
        <f>IF(E345=0,"",(G345/E345)/12*E345)</f>
        <v>0</v>
      </c>
      <c r="G346" s="94">
        <f>F346</f>
        <v>0</v>
      </c>
      <c r="H346" s="159"/>
      <c r="I346" s="113" t="s">
        <v>164</v>
      </c>
      <c r="J346" s="113" t="str">
        <f>VLOOKUP(I346,Presupuesto!$B$11:$C$565,2,0)</f>
        <v>AGUINALDO Y DECIMO CUARTO MES</v>
      </c>
      <c r="K346" s="95" t="str">
        <f t="shared" si="6"/>
        <v>Posgrado</v>
      </c>
      <c r="L346" s="95" t="s">
        <v>721</v>
      </c>
    </row>
    <row r="347" spans="3:12" s="426" customFormat="1" ht="15.75" hidden="1" thickBot="1" x14ac:dyDescent="0.3">
      <c r="C347" s="167" t="s">
        <v>1326</v>
      </c>
      <c r="D347" s="158"/>
      <c r="E347" s="150">
        <v>0</v>
      </c>
      <c r="F347" s="114">
        <f>IF(E345&lt;6,"",((E345-6)/12)*(G345/E345))</f>
        <v>0</v>
      </c>
      <c r="G347" s="94">
        <f>F347</f>
        <v>0</v>
      </c>
      <c r="H347" s="159"/>
      <c r="I347" s="98" t="s">
        <v>165</v>
      </c>
      <c r="J347" s="98" t="str">
        <f>VLOOKUP(I347,Presupuesto!$B$11:$C$565,2,0)</f>
        <v>DECIMOCUARTO MES</v>
      </c>
      <c r="K347" s="95" t="str">
        <f t="shared" si="6"/>
        <v>Posgrado</v>
      </c>
      <c r="L347" s="95" t="s">
        <v>721</v>
      </c>
    </row>
    <row r="348" spans="3:12" s="426" customFormat="1" ht="15.75" hidden="1" thickBot="1" x14ac:dyDescent="0.3">
      <c r="C348" s="133" t="s">
        <v>94</v>
      </c>
      <c r="D348" s="188"/>
      <c r="E348" s="148">
        <v>12</v>
      </c>
      <c r="F348" s="283">
        <f>HLOOKUP($C348,$BZ$2:$CM$3,2,0)</f>
        <v>13238.9</v>
      </c>
      <c r="G348" s="110">
        <f>D348*E348*F348</f>
        <v>0</v>
      </c>
      <c r="H348" s="161"/>
      <c r="I348" s="111" t="s">
        <v>151</v>
      </c>
      <c r="J348" s="111" t="str">
        <f>VLOOKUP(I348,Presupuesto!$B$11:$C$565,2,0)</f>
        <v>SUELDOS Y SALARIOS PERMANENTES</v>
      </c>
      <c r="K348" s="95" t="str">
        <f t="shared" si="6"/>
        <v>Posgrado</v>
      </c>
      <c r="L348" s="95" t="s">
        <v>721</v>
      </c>
    </row>
    <row r="349" spans="3:12" s="426" customFormat="1" ht="15.75" hidden="1" thickBot="1" x14ac:dyDescent="0.3">
      <c r="C349" s="166" t="s">
        <v>1325</v>
      </c>
      <c r="D349" s="158"/>
      <c r="E349" s="150">
        <v>0</v>
      </c>
      <c r="F349" s="97">
        <f>IF(E348=0,"",(G348/E348)/12*E348)</f>
        <v>0</v>
      </c>
      <c r="G349" s="94">
        <f>F349</f>
        <v>0</v>
      </c>
      <c r="H349" s="159"/>
      <c r="I349" s="113" t="s">
        <v>164</v>
      </c>
      <c r="J349" s="113" t="str">
        <f>VLOOKUP(I349,Presupuesto!$B$11:$C$565,2,0)</f>
        <v>AGUINALDO Y DECIMO CUARTO MES</v>
      </c>
      <c r="K349" s="95" t="str">
        <f t="shared" si="6"/>
        <v>Posgrado</v>
      </c>
      <c r="L349" s="95" t="s">
        <v>721</v>
      </c>
    </row>
    <row r="350" spans="3:12" s="426" customFormat="1" ht="15.75" hidden="1" thickBot="1" x14ac:dyDescent="0.3">
      <c r="C350" s="167" t="s">
        <v>1326</v>
      </c>
      <c r="D350" s="158"/>
      <c r="E350" s="150">
        <v>0</v>
      </c>
      <c r="F350" s="114">
        <f>IF(E348&lt;6,"",((E348-6)/12)*(G348/E348))</f>
        <v>0</v>
      </c>
      <c r="G350" s="94">
        <f>F350</f>
        <v>0</v>
      </c>
      <c r="H350" s="159"/>
      <c r="I350" s="98" t="s">
        <v>165</v>
      </c>
      <c r="J350" s="98" t="str">
        <f>VLOOKUP(I350,Presupuesto!$B$11:$C$565,2,0)</f>
        <v>DECIMOCUARTO MES</v>
      </c>
      <c r="K350" s="95" t="str">
        <f t="shared" si="6"/>
        <v>Posgrado</v>
      </c>
      <c r="L350" s="95" t="s">
        <v>721</v>
      </c>
    </row>
    <row r="351" spans="3:12" s="426" customFormat="1" ht="15.75" hidden="1" thickBot="1" x14ac:dyDescent="0.3">
      <c r="C351" s="133" t="s">
        <v>95</v>
      </c>
      <c r="D351" s="188"/>
      <c r="E351" s="148">
        <v>12</v>
      </c>
      <c r="F351" s="283">
        <f>HLOOKUP($C351,$BZ$2:$CM$3,2,0)</f>
        <v>12356.31</v>
      </c>
      <c r="G351" s="110">
        <f>D351*E351*F351</f>
        <v>0</v>
      </c>
      <c r="H351" s="161"/>
      <c r="I351" s="111" t="s">
        <v>151</v>
      </c>
      <c r="J351" s="111" t="str">
        <f>VLOOKUP(I351,Presupuesto!$B$11:$C$565,2,0)</f>
        <v>SUELDOS Y SALARIOS PERMANENTES</v>
      </c>
      <c r="K351" s="95" t="str">
        <f t="shared" si="6"/>
        <v>Posgrado</v>
      </c>
      <c r="L351" s="95" t="s">
        <v>721</v>
      </c>
    </row>
    <row r="352" spans="3:12" s="426" customFormat="1" ht="15.75" hidden="1" thickBot="1" x14ac:dyDescent="0.3">
      <c r="C352" s="166" t="s">
        <v>1325</v>
      </c>
      <c r="D352" s="158"/>
      <c r="E352" s="150">
        <v>0</v>
      </c>
      <c r="F352" s="97">
        <f>IF(E351=0,"",(G351/E351)/12*E351)</f>
        <v>0</v>
      </c>
      <c r="G352" s="94">
        <f>F352</f>
        <v>0</v>
      </c>
      <c r="H352" s="159"/>
      <c r="I352" s="113" t="s">
        <v>164</v>
      </c>
      <c r="J352" s="113" t="str">
        <f>VLOOKUP(I352,Presupuesto!$B$11:$C$565,2,0)</f>
        <v>AGUINALDO Y DECIMO CUARTO MES</v>
      </c>
      <c r="K352" s="95" t="str">
        <f t="shared" si="6"/>
        <v>Posgrado</v>
      </c>
      <c r="L352" s="95" t="s">
        <v>721</v>
      </c>
    </row>
    <row r="353" spans="3:12" s="426" customFormat="1" ht="15.75" hidden="1" thickBot="1" x14ac:dyDescent="0.3">
      <c r="C353" s="167" t="s">
        <v>1326</v>
      </c>
      <c r="D353" s="158"/>
      <c r="E353" s="150">
        <v>0</v>
      </c>
      <c r="F353" s="114">
        <f>IF(E351&lt;6,"",((E351-6)/12)*(G351/E351))</f>
        <v>0</v>
      </c>
      <c r="G353" s="94">
        <f>F353</f>
        <v>0</v>
      </c>
      <c r="H353" s="159"/>
      <c r="I353" s="98" t="s">
        <v>165</v>
      </c>
      <c r="J353" s="98" t="str">
        <f>VLOOKUP(I353,Presupuesto!$B$11:$C$565,2,0)</f>
        <v>DECIMOCUARTO MES</v>
      </c>
      <c r="K353" s="95" t="str">
        <f t="shared" si="6"/>
        <v>Posgrado</v>
      </c>
      <c r="L353" s="95" t="s">
        <v>721</v>
      </c>
    </row>
    <row r="354" spans="3:12" s="426" customFormat="1" ht="15.75" hidden="1" thickBot="1" x14ac:dyDescent="0.3">
      <c r="C354" s="133" t="s">
        <v>96</v>
      </c>
      <c r="D354" s="188"/>
      <c r="E354" s="148">
        <v>12</v>
      </c>
      <c r="F354" s="283">
        <f>HLOOKUP($C354,$BZ$2:$CM$3,2,0)</f>
        <v>463.22</v>
      </c>
      <c r="G354" s="110">
        <f>D354*E354*F354</f>
        <v>0</v>
      </c>
      <c r="H354" s="161"/>
      <c r="I354" s="111" t="s">
        <v>151</v>
      </c>
      <c r="J354" s="111" t="str">
        <f>VLOOKUP(I354,Presupuesto!$B$11:$C$565,2,0)</f>
        <v>SUELDOS Y SALARIOS PERMANENTES</v>
      </c>
      <c r="K354" s="95" t="str">
        <f t="shared" si="6"/>
        <v>Posgrado</v>
      </c>
      <c r="L354" s="95" t="s">
        <v>721</v>
      </c>
    </row>
    <row r="355" spans="3:12" s="426" customFormat="1" ht="15.75" hidden="1" thickBot="1" x14ac:dyDescent="0.3">
      <c r="C355" s="166" t="s">
        <v>1325</v>
      </c>
      <c r="D355" s="158"/>
      <c r="E355" s="150">
        <v>0</v>
      </c>
      <c r="F355" s="97">
        <f>IF(E354=0,"",(G354/E354)/12*E354)</f>
        <v>0</v>
      </c>
      <c r="G355" s="94">
        <f>F355</f>
        <v>0</v>
      </c>
      <c r="H355" s="159"/>
      <c r="I355" s="113" t="s">
        <v>164</v>
      </c>
      <c r="J355" s="113" t="str">
        <f>VLOOKUP(I355,Presupuesto!$B$11:$C$565,2,0)</f>
        <v>AGUINALDO Y DECIMO CUARTO MES</v>
      </c>
      <c r="K355" s="95" t="str">
        <f t="shared" si="6"/>
        <v>Posgrado</v>
      </c>
      <c r="L355" s="95" t="s">
        <v>721</v>
      </c>
    </row>
    <row r="356" spans="3:12" s="426" customFormat="1" ht="15.75" hidden="1" thickBot="1" x14ac:dyDescent="0.3">
      <c r="C356" s="167" t="s">
        <v>1326</v>
      </c>
      <c r="D356" s="158"/>
      <c r="E356" s="150">
        <v>0</v>
      </c>
      <c r="F356" s="114">
        <f>IF(E354&lt;6,"",((E354-6)/12)*(G354/E354))</f>
        <v>0</v>
      </c>
      <c r="G356" s="94">
        <f>F356</f>
        <v>0</v>
      </c>
      <c r="H356" s="159"/>
      <c r="I356" s="98" t="s">
        <v>165</v>
      </c>
      <c r="J356" s="98" t="str">
        <f>VLOOKUP(I356,Presupuesto!$B$11:$C$565,2,0)</f>
        <v>DECIMOCUARTO MES</v>
      </c>
      <c r="K356" s="95" t="str">
        <f t="shared" si="6"/>
        <v>Posgrado</v>
      </c>
      <c r="L356" s="95" t="s">
        <v>721</v>
      </c>
    </row>
    <row r="357" spans="3:12" s="426" customFormat="1" ht="15.75" hidden="1" thickBot="1" x14ac:dyDescent="0.3">
      <c r="C357" s="133" t="s">
        <v>97</v>
      </c>
      <c r="D357" s="188"/>
      <c r="E357" s="148">
        <v>12</v>
      </c>
      <c r="F357" s="283">
        <f>HLOOKUP($C357,$BZ$2:$CM$3,2,0)</f>
        <v>2007.3</v>
      </c>
      <c r="G357" s="110">
        <f>D357*E357*F357</f>
        <v>0</v>
      </c>
      <c r="H357" s="161"/>
      <c r="I357" s="111" t="s">
        <v>151</v>
      </c>
      <c r="J357" s="111" t="str">
        <f>VLOOKUP(I357,Presupuesto!$B$11:$C$565,2,0)</f>
        <v>SUELDOS Y SALARIOS PERMANENTES</v>
      </c>
      <c r="K357" s="95" t="str">
        <f t="shared" si="6"/>
        <v>Posgrado</v>
      </c>
      <c r="L357" s="95" t="s">
        <v>721</v>
      </c>
    </row>
    <row r="358" spans="3:12" s="426" customFormat="1" ht="15.75" hidden="1" thickBot="1" x14ac:dyDescent="0.3">
      <c r="C358" s="166" t="s">
        <v>1325</v>
      </c>
      <c r="D358" s="158"/>
      <c r="E358" s="150">
        <v>0</v>
      </c>
      <c r="F358" s="97">
        <f>IF(E357=0,"",(G357/E357)/12*E357)</f>
        <v>0</v>
      </c>
      <c r="G358" s="94">
        <f>F358</f>
        <v>0</v>
      </c>
      <c r="H358" s="159"/>
      <c r="I358" s="113" t="s">
        <v>164</v>
      </c>
      <c r="J358" s="113" t="str">
        <f>VLOOKUP(I358,Presupuesto!$B$11:$C$565,2,0)</f>
        <v>AGUINALDO Y DECIMO CUARTO MES</v>
      </c>
      <c r="K358" s="95" t="str">
        <f t="shared" si="6"/>
        <v>Posgrado</v>
      </c>
      <c r="L358" s="95" t="s">
        <v>721</v>
      </c>
    </row>
    <row r="359" spans="3:12" s="426" customFormat="1" ht="15.75" hidden="1" thickBot="1" x14ac:dyDescent="0.3">
      <c r="C359" s="167" t="s">
        <v>1326</v>
      </c>
      <c r="D359" s="158"/>
      <c r="E359" s="150">
        <v>0</v>
      </c>
      <c r="F359" s="114">
        <f>IF(E357&lt;6,"",((E357-6)/12)*(G357/E357))</f>
        <v>0</v>
      </c>
      <c r="G359" s="94">
        <f>F359</f>
        <v>0</v>
      </c>
      <c r="H359" s="159"/>
      <c r="I359" s="98" t="s">
        <v>165</v>
      </c>
      <c r="J359" s="98" t="str">
        <f>VLOOKUP(I359,Presupuesto!$B$11:$C$565,2,0)</f>
        <v>DECIMOCUARTO MES</v>
      </c>
      <c r="K359" s="95" t="str">
        <f t="shared" si="6"/>
        <v>Posgrado</v>
      </c>
      <c r="L359" s="95" t="s">
        <v>721</v>
      </c>
    </row>
    <row r="360" spans="3:12" s="426" customFormat="1" ht="15.75" hidden="1" thickBot="1" x14ac:dyDescent="0.3">
      <c r="C360" s="136" t="s">
        <v>101</v>
      </c>
      <c r="D360" s="188"/>
      <c r="E360" s="148">
        <v>12</v>
      </c>
      <c r="F360" s="135">
        <v>30000</v>
      </c>
      <c r="G360" s="110">
        <f>D360*E360*F360</f>
        <v>0</v>
      </c>
      <c r="H360" s="161"/>
      <c r="I360" s="111" t="s">
        <v>200</v>
      </c>
      <c r="J360" s="111" t="str">
        <f>VLOOKUP(I360,Presupuesto!$B$11:$C$565,2,0)</f>
        <v>CONTRATOS ESPECIALES</v>
      </c>
      <c r="K360" s="95" t="str">
        <f t="shared" si="6"/>
        <v>Posgrado</v>
      </c>
      <c r="L360" s="95" t="s">
        <v>721</v>
      </c>
    </row>
    <row r="361" spans="3:12" s="426" customFormat="1" ht="15.75" hidden="1" thickBot="1" x14ac:dyDescent="0.3">
      <c r="C361" s="166" t="s">
        <v>1325</v>
      </c>
      <c r="D361" s="158"/>
      <c r="E361" s="150">
        <v>0</v>
      </c>
      <c r="F361" s="114">
        <f>IF(E360=0,"",(G360/E360)/12*E360)</f>
        <v>0</v>
      </c>
      <c r="G361" s="94">
        <f>F361</f>
        <v>0</v>
      </c>
      <c r="H361" s="159"/>
      <c r="I361" s="98" t="s">
        <v>200</v>
      </c>
      <c r="J361" s="98" t="str">
        <f>VLOOKUP(I361,Presupuesto!$B$11:$C$565,2,0)</f>
        <v>CONTRATOS ESPECIALES</v>
      </c>
      <c r="K361" s="95" t="str">
        <f t="shared" si="6"/>
        <v>Posgrado</v>
      </c>
      <c r="L361" s="95" t="s">
        <v>719</v>
      </c>
    </row>
    <row r="362" spans="3:12" s="426" customFormat="1" ht="15.75" hidden="1" thickBot="1" x14ac:dyDescent="0.3">
      <c r="C362" s="167" t="s">
        <v>1326</v>
      </c>
      <c r="D362" s="158"/>
      <c r="E362" s="150">
        <v>0</v>
      </c>
      <c r="F362" s="97">
        <f>IF(E360&lt;6,"",((E360-6)/12)*(G360/E360))</f>
        <v>0</v>
      </c>
      <c r="G362" s="94">
        <f>F362</f>
        <v>0</v>
      </c>
      <c r="H362" s="159"/>
      <c r="I362" s="98" t="s">
        <v>200</v>
      </c>
      <c r="J362" s="98" t="str">
        <f>VLOOKUP(I362,Presupuesto!$B$11:$C$565,2,0)</f>
        <v>CONTRATOS ESPECIALES</v>
      </c>
      <c r="K362" s="95" t="str">
        <f t="shared" si="6"/>
        <v>Posgrado</v>
      </c>
      <c r="L362" s="95" t="s">
        <v>727</v>
      </c>
    </row>
    <row r="363" spans="3:12" s="426" customFormat="1" ht="30.75" thickBot="1" x14ac:dyDescent="0.3">
      <c r="C363" s="508" t="s">
        <v>1995</v>
      </c>
      <c r="D363" s="188"/>
      <c r="E363" s="148">
        <v>2</v>
      </c>
      <c r="F363" s="115">
        <v>4000</v>
      </c>
      <c r="G363" s="110">
        <f>D363*E363*F363</f>
        <v>0</v>
      </c>
      <c r="H363" s="161"/>
      <c r="I363" s="111" t="s">
        <v>298</v>
      </c>
      <c r="J363" s="111" t="str">
        <f>VLOOKUP(I363,Presupuesto!$B$11:$C$565,2,0)</f>
        <v>OTROS SERVICIOS TECNICOS Y PROFESIONALES</v>
      </c>
      <c r="K363" s="95" t="s">
        <v>63</v>
      </c>
      <c r="L363" s="95" t="s">
        <v>728</v>
      </c>
    </row>
    <row r="364" spans="3:12" s="426" customFormat="1" x14ac:dyDescent="0.25">
      <c r="C364" s="166" t="s">
        <v>1325</v>
      </c>
      <c r="D364" s="158"/>
      <c r="E364" s="150">
        <v>0</v>
      </c>
      <c r="F364" s="97">
        <v>0</v>
      </c>
      <c r="G364" s="94">
        <f>F364</f>
        <v>0</v>
      </c>
      <c r="H364" s="159"/>
      <c r="I364" s="98" t="s">
        <v>298</v>
      </c>
      <c r="J364" s="98" t="str">
        <f>VLOOKUP(I364,Presupuesto!$B$11:$C$565,2,0)</f>
        <v>OTROS SERVICIOS TECNICOS Y PROFESIONALES</v>
      </c>
      <c r="K364" s="95" t="s">
        <v>63</v>
      </c>
      <c r="L364" s="95" t="s">
        <v>728</v>
      </c>
    </row>
    <row r="365" spans="3:12" s="426" customFormat="1" ht="15.75" thickBot="1" x14ac:dyDescent="0.3">
      <c r="C365" s="167" t="s">
        <v>1326</v>
      </c>
      <c r="D365" s="158"/>
      <c r="E365" s="150">
        <v>0</v>
      </c>
      <c r="F365" s="97">
        <v>0</v>
      </c>
      <c r="G365" s="94">
        <f>F365</f>
        <v>0</v>
      </c>
      <c r="H365" s="159"/>
      <c r="I365" s="98" t="s">
        <v>298</v>
      </c>
      <c r="J365" s="98" t="str">
        <f>VLOOKUP(I365,Presupuesto!$B$11:$C$565,2,0)</f>
        <v>OTROS SERVICIOS TECNICOS Y PROFESIONALES</v>
      </c>
      <c r="K365" s="95" t="s">
        <v>63</v>
      </c>
      <c r="L365" s="95" t="s">
        <v>728</v>
      </c>
    </row>
    <row r="366" spans="3:12" s="426" customFormat="1" ht="30.75" thickBot="1" x14ac:dyDescent="0.3">
      <c r="C366" s="508" t="s">
        <v>1996</v>
      </c>
      <c r="D366" s="188">
        <v>1</v>
      </c>
      <c r="E366" s="148">
        <v>2</v>
      </c>
      <c r="F366" s="115">
        <v>4000</v>
      </c>
      <c r="G366" s="110">
        <f>D366*E366*F366</f>
        <v>8000</v>
      </c>
      <c r="H366" s="161" t="s">
        <v>712</v>
      </c>
      <c r="I366" s="111" t="s">
        <v>298</v>
      </c>
      <c r="J366" s="111" t="str">
        <f>VLOOKUP(I366,Presupuesto!$B$11:$C$565,2,0)</f>
        <v>OTROS SERVICIOS TECNICOS Y PROFESIONALES</v>
      </c>
      <c r="K366" s="95" t="s">
        <v>63</v>
      </c>
      <c r="L366" s="95" t="s">
        <v>728</v>
      </c>
    </row>
    <row r="367" spans="3:12" s="426" customFormat="1" x14ac:dyDescent="0.25">
      <c r="C367" s="166" t="s">
        <v>1325</v>
      </c>
      <c r="D367" s="158"/>
      <c r="E367" s="150">
        <v>0</v>
      </c>
      <c r="F367" s="97">
        <v>0</v>
      </c>
      <c r="G367" s="94">
        <f>F367</f>
        <v>0</v>
      </c>
      <c r="H367" s="159"/>
      <c r="I367" s="98" t="s">
        <v>298</v>
      </c>
      <c r="J367" s="98" t="str">
        <f>VLOOKUP(I367,Presupuesto!$B$11:$C$565,2,0)</f>
        <v>OTROS SERVICIOS TECNICOS Y PROFESIONALES</v>
      </c>
      <c r="K367" s="95" t="s">
        <v>63</v>
      </c>
      <c r="L367" s="95" t="s">
        <v>728</v>
      </c>
    </row>
    <row r="368" spans="3:12" s="426" customFormat="1" ht="15.75" thickBot="1" x14ac:dyDescent="0.3">
      <c r="C368" s="167" t="s">
        <v>1326</v>
      </c>
      <c r="D368" s="158"/>
      <c r="E368" s="150">
        <v>0</v>
      </c>
      <c r="F368" s="97">
        <v>0</v>
      </c>
      <c r="G368" s="94">
        <f>F368</f>
        <v>0</v>
      </c>
      <c r="H368" s="159"/>
      <c r="I368" s="98" t="s">
        <v>298</v>
      </c>
      <c r="J368" s="98" t="str">
        <f>VLOOKUP(I368,Presupuesto!$B$11:$C$565,2,0)</f>
        <v>OTROS SERVICIOS TECNICOS Y PROFESIONALES</v>
      </c>
      <c r="K368" s="95" t="s">
        <v>63</v>
      </c>
      <c r="L368" s="95" t="s">
        <v>728</v>
      </c>
    </row>
    <row r="369" spans="3:12" s="426" customFormat="1" ht="30.75" thickBot="1" x14ac:dyDescent="0.3">
      <c r="C369" s="508" t="s">
        <v>2001</v>
      </c>
      <c r="D369" s="188"/>
      <c r="E369" s="148">
        <v>2</v>
      </c>
      <c r="F369" s="115">
        <v>4000</v>
      </c>
      <c r="G369" s="110">
        <f>D369*E369*F369</f>
        <v>0</v>
      </c>
      <c r="H369" s="161"/>
      <c r="I369" s="111" t="s">
        <v>298</v>
      </c>
      <c r="J369" s="111" t="str">
        <f>VLOOKUP(I369,Presupuesto!$B$11:$C$565,2,0)</f>
        <v>OTROS SERVICIOS TECNICOS Y PROFESIONALES</v>
      </c>
      <c r="K369" s="95" t="s">
        <v>63</v>
      </c>
      <c r="L369" s="95" t="s">
        <v>728</v>
      </c>
    </row>
    <row r="370" spans="3:12" s="426" customFormat="1" x14ac:dyDescent="0.25">
      <c r="C370" s="166" t="s">
        <v>1325</v>
      </c>
      <c r="D370" s="158"/>
      <c r="E370" s="150">
        <v>0</v>
      </c>
      <c r="F370" s="97">
        <v>0</v>
      </c>
      <c r="G370" s="94">
        <f>F370</f>
        <v>0</v>
      </c>
      <c r="H370" s="159"/>
      <c r="I370" s="98" t="s">
        <v>298</v>
      </c>
      <c r="J370" s="98" t="str">
        <f>VLOOKUP(I370,Presupuesto!$B$11:$C$565,2,0)</f>
        <v>OTROS SERVICIOS TECNICOS Y PROFESIONALES</v>
      </c>
      <c r="K370" s="95" t="s">
        <v>63</v>
      </c>
      <c r="L370" s="95" t="s">
        <v>728</v>
      </c>
    </row>
    <row r="371" spans="3:12" s="426" customFormat="1" ht="15.75" thickBot="1" x14ac:dyDescent="0.3">
      <c r="C371" s="167" t="s">
        <v>1326</v>
      </c>
      <c r="D371" s="158"/>
      <c r="E371" s="150">
        <v>0</v>
      </c>
      <c r="F371" s="97">
        <v>0</v>
      </c>
      <c r="G371" s="94">
        <f>F371</f>
        <v>0</v>
      </c>
      <c r="H371" s="159"/>
      <c r="I371" s="98" t="s">
        <v>298</v>
      </c>
      <c r="J371" s="98" t="str">
        <f>VLOOKUP(I371,Presupuesto!$B$11:$C$565,2,0)</f>
        <v>OTROS SERVICIOS TECNICOS Y PROFESIONALES</v>
      </c>
      <c r="K371" s="95" t="s">
        <v>63</v>
      </c>
      <c r="L371" s="95" t="s">
        <v>728</v>
      </c>
    </row>
    <row r="372" spans="3:12" s="426" customFormat="1" ht="30.75" thickBot="1" x14ac:dyDescent="0.3">
      <c r="C372" s="508" t="s">
        <v>1998</v>
      </c>
      <c r="D372" s="188"/>
      <c r="E372" s="148">
        <v>2</v>
      </c>
      <c r="F372" s="115">
        <v>4000</v>
      </c>
      <c r="G372" s="110">
        <f>D372*E372*F372</f>
        <v>0</v>
      </c>
      <c r="H372" s="161"/>
      <c r="I372" s="111" t="s">
        <v>298</v>
      </c>
      <c r="J372" s="111" t="str">
        <f>VLOOKUP(I372,Presupuesto!$B$11:$C$565,2,0)</f>
        <v>OTROS SERVICIOS TECNICOS Y PROFESIONALES</v>
      </c>
      <c r="K372" s="95" t="s">
        <v>63</v>
      </c>
      <c r="L372" s="95" t="s">
        <v>728</v>
      </c>
    </row>
    <row r="373" spans="3:12" s="426" customFormat="1" x14ac:dyDescent="0.25">
      <c r="C373" s="166" t="s">
        <v>1325</v>
      </c>
      <c r="D373" s="158"/>
      <c r="E373" s="150">
        <v>0</v>
      </c>
      <c r="F373" s="97">
        <v>0</v>
      </c>
      <c r="G373" s="94">
        <f>F373</f>
        <v>0</v>
      </c>
      <c r="H373" s="159"/>
      <c r="I373" s="98" t="s">
        <v>298</v>
      </c>
      <c r="J373" s="98" t="str">
        <f>VLOOKUP(I373,Presupuesto!$B$11:$C$565,2,0)</f>
        <v>OTROS SERVICIOS TECNICOS Y PROFESIONALES</v>
      </c>
      <c r="K373" s="95" t="s">
        <v>63</v>
      </c>
      <c r="L373" s="95" t="s">
        <v>728</v>
      </c>
    </row>
    <row r="374" spans="3:12" s="426" customFormat="1" ht="15.75" thickBot="1" x14ac:dyDescent="0.3">
      <c r="C374" s="167" t="s">
        <v>1326</v>
      </c>
      <c r="D374" s="158"/>
      <c r="E374" s="150">
        <v>0</v>
      </c>
      <c r="F374" s="97">
        <v>0</v>
      </c>
      <c r="G374" s="94">
        <f>F374</f>
        <v>0</v>
      </c>
      <c r="H374" s="159"/>
      <c r="I374" s="98" t="s">
        <v>298</v>
      </c>
      <c r="J374" s="98" t="str">
        <f>VLOOKUP(I374,Presupuesto!$B$11:$C$565,2,0)</f>
        <v>OTROS SERVICIOS TECNICOS Y PROFESIONALES</v>
      </c>
      <c r="K374" s="95" t="s">
        <v>63</v>
      </c>
      <c r="L374" s="95" t="s">
        <v>728</v>
      </c>
    </row>
    <row r="375" spans="3:12" s="426" customFormat="1" ht="15.75" thickBot="1" x14ac:dyDescent="0.3">
      <c r="C375" s="508" t="s">
        <v>1999</v>
      </c>
      <c r="D375" s="188"/>
      <c r="E375" s="148">
        <v>2</v>
      </c>
      <c r="F375" s="115">
        <v>4000</v>
      </c>
      <c r="G375" s="110">
        <f>D375*E375*F375</f>
        <v>0</v>
      </c>
      <c r="H375" s="161"/>
      <c r="I375" s="111" t="s">
        <v>298</v>
      </c>
      <c r="J375" s="111" t="str">
        <f>VLOOKUP(I375,Presupuesto!$B$11:$C$565,2,0)</f>
        <v>OTROS SERVICIOS TECNICOS Y PROFESIONALES</v>
      </c>
      <c r="K375" s="95" t="s">
        <v>63</v>
      </c>
      <c r="L375" s="95" t="s">
        <v>728</v>
      </c>
    </row>
    <row r="376" spans="3:12" s="426" customFormat="1" x14ac:dyDescent="0.25">
      <c r="C376" s="166" t="s">
        <v>1325</v>
      </c>
      <c r="D376" s="158"/>
      <c r="E376" s="150">
        <v>0</v>
      </c>
      <c r="F376" s="97">
        <v>0</v>
      </c>
      <c r="G376" s="94">
        <f>F376</f>
        <v>0</v>
      </c>
      <c r="H376" s="159"/>
      <c r="I376" s="98" t="s">
        <v>298</v>
      </c>
      <c r="J376" s="98" t="str">
        <f>VLOOKUP(I376,Presupuesto!$B$11:$C$565,2,0)</f>
        <v>OTROS SERVICIOS TECNICOS Y PROFESIONALES</v>
      </c>
      <c r="K376" s="95" t="s">
        <v>63</v>
      </c>
      <c r="L376" s="95" t="s">
        <v>728</v>
      </c>
    </row>
    <row r="377" spans="3:12" s="426" customFormat="1" ht="15.75" thickBot="1" x14ac:dyDescent="0.3">
      <c r="C377" s="167" t="s">
        <v>1326</v>
      </c>
      <c r="D377" s="158"/>
      <c r="E377" s="150">
        <v>0</v>
      </c>
      <c r="F377" s="97">
        <v>0</v>
      </c>
      <c r="G377" s="94">
        <f>F377</f>
        <v>0</v>
      </c>
      <c r="H377" s="159"/>
      <c r="I377" s="98" t="s">
        <v>298</v>
      </c>
      <c r="J377" s="98" t="str">
        <f>VLOOKUP(I377,Presupuesto!$B$11:$C$565,2,0)</f>
        <v>OTROS SERVICIOS TECNICOS Y PROFESIONALES</v>
      </c>
      <c r="K377" s="95" t="s">
        <v>63</v>
      </c>
      <c r="L377" s="95" t="s">
        <v>728</v>
      </c>
    </row>
    <row r="378" spans="3:12" s="426" customFormat="1" ht="30.75" thickBot="1" x14ac:dyDescent="0.3">
      <c r="C378" s="508" t="s">
        <v>2000</v>
      </c>
      <c r="D378" s="188">
        <v>1</v>
      </c>
      <c r="E378" s="148">
        <v>2</v>
      </c>
      <c r="F378" s="115">
        <v>4000</v>
      </c>
      <c r="G378" s="110">
        <f>D378*E378*F378</f>
        <v>8000</v>
      </c>
      <c r="H378" s="161" t="s">
        <v>712</v>
      </c>
      <c r="I378" s="111" t="s">
        <v>298</v>
      </c>
      <c r="J378" s="111" t="str">
        <f>VLOOKUP(I378,Presupuesto!$B$11:$C$565,2,0)</f>
        <v>OTROS SERVICIOS TECNICOS Y PROFESIONALES</v>
      </c>
      <c r="K378" s="95" t="s">
        <v>63</v>
      </c>
      <c r="L378" s="95" t="s">
        <v>728</v>
      </c>
    </row>
    <row r="379" spans="3:12" s="426" customFormat="1" x14ac:dyDescent="0.25">
      <c r="C379" s="166" t="s">
        <v>1325</v>
      </c>
      <c r="D379" s="158"/>
      <c r="E379" s="150">
        <v>0</v>
      </c>
      <c r="F379" s="97">
        <v>0</v>
      </c>
      <c r="G379" s="94">
        <f>F379</f>
        <v>0</v>
      </c>
      <c r="H379" s="159"/>
      <c r="I379" s="98" t="s">
        <v>298</v>
      </c>
      <c r="J379" s="98" t="str">
        <f>VLOOKUP(I379,Presupuesto!$B$11:$C$565,2,0)</f>
        <v>OTROS SERVICIOS TECNICOS Y PROFESIONALES</v>
      </c>
      <c r="K379" s="95" t="s">
        <v>63</v>
      </c>
      <c r="L379" s="95" t="s">
        <v>728</v>
      </c>
    </row>
    <row r="380" spans="3:12" s="426" customFormat="1" ht="15.75" thickBot="1" x14ac:dyDescent="0.3">
      <c r="C380" s="167" t="s">
        <v>1326</v>
      </c>
      <c r="D380" s="158"/>
      <c r="E380" s="150">
        <v>0</v>
      </c>
      <c r="F380" s="97">
        <v>0</v>
      </c>
      <c r="G380" s="94">
        <f>F380</f>
        <v>0</v>
      </c>
      <c r="H380" s="159"/>
      <c r="I380" s="98" t="s">
        <v>298</v>
      </c>
      <c r="J380" s="98" t="str">
        <f>VLOOKUP(I380,Presupuesto!$B$11:$C$565,2,0)</f>
        <v>OTROS SERVICIOS TECNICOS Y PROFESIONALES</v>
      </c>
      <c r="K380" s="95" t="s">
        <v>63</v>
      </c>
      <c r="L380" s="95" t="s">
        <v>728</v>
      </c>
    </row>
    <row r="381" spans="3:12" s="426" customFormat="1" ht="15.75" thickBot="1" x14ac:dyDescent="0.3">
      <c r="C381" s="136" t="s">
        <v>102</v>
      </c>
      <c r="D381" s="188"/>
      <c r="E381" s="148">
        <v>2</v>
      </c>
      <c r="F381" s="115">
        <v>4000</v>
      </c>
      <c r="G381" s="110">
        <f>D381*E381*F381</f>
        <v>0</v>
      </c>
      <c r="H381" s="161"/>
      <c r="I381" s="111" t="s">
        <v>298</v>
      </c>
      <c r="J381" s="111" t="str">
        <f>VLOOKUP(I381,Presupuesto!$B$11:$C$565,2,0)</f>
        <v>OTROS SERVICIOS TECNICOS Y PROFESIONALES</v>
      </c>
      <c r="K381" s="95" t="s">
        <v>63</v>
      </c>
      <c r="L381" s="95" t="s">
        <v>728</v>
      </c>
    </row>
    <row r="382" spans="3:12" s="426" customFormat="1" x14ac:dyDescent="0.25">
      <c r="C382" s="166" t="s">
        <v>1325</v>
      </c>
      <c r="D382" s="158"/>
      <c r="E382" s="150">
        <v>0</v>
      </c>
      <c r="F382" s="97">
        <v>0</v>
      </c>
      <c r="G382" s="94">
        <f>F382</f>
        <v>0</v>
      </c>
      <c r="H382" s="159"/>
      <c r="I382" s="98" t="s">
        <v>298</v>
      </c>
      <c r="J382" s="98" t="str">
        <f>VLOOKUP(I382,Presupuesto!$B$11:$C$565,2,0)</f>
        <v>OTROS SERVICIOS TECNICOS Y PROFESIONALES</v>
      </c>
      <c r="K382" s="95" t="s">
        <v>63</v>
      </c>
      <c r="L382" s="95" t="s">
        <v>728</v>
      </c>
    </row>
    <row r="383" spans="3:12" s="426" customFormat="1" ht="15.75" thickBot="1" x14ac:dyDescent="0.3">
      <c r="C383" s="167" t="s">
        <v>1326</v>
      </c>
      <c r="D383" s="158"/>
      <c r="E383" s="150">
        <v>0</v>
      </c>
      <c r="F383" s="97">
        <v>0</v>
      </c>
      <c r="G383" s="94">
        <f>F383</f>
        <v>0</v>
      </c>
      <c r="H383" s="159"/>
      <c r="I383" s="98" t="s">
        <v>298</v>
      </c>
      <c r="J383" s="98" t="str">
        <f>VLOOKUP(I383,Presupuesto!$B$11:$C$565,2,0)</f>
        <v>OTROS SERVICIOS TECNICOS Y PROFESIONALES</v>
      </c>
      <c r="K383" s="95" t="s">
        <v>63</v>
      </c>
      <c r="L383" s="95" t="s">
        <v>728</v>
      </c>
    </row>
    <row r="384" spans="3:12" s="426" customFormat="1" ht="15.75" thickBot="1" x14ac:dyDescent="0.3">
      <c r="C384" s="136" t="s">
        <v>102</v>
      </c>
      <c r="D384" s="188"/>
      <c r="E384" s="148">
        <v>2</v>
      </c>
      <c r="F384" s="115">
        <v>4000</v>
      </c>
      <c r="G384" s="110">
        <f>D384*E384*F384</f>
        <v>0</v>
      </c>
      <c r="H384" s="161"/>
      <c r="I384" s="111" t="s">
        <v>298</v>
      </c>
      <c r="J384" s="111" t="str">
        <f>VLOOKUP(I384,Presupuesto!$B$11:$C$565,2,0)</f>
        <v>OTROS SERVICIOS TECNICOS Y PROFESIONALES</v>
      </c>
      <c r="K384" s="95" t="s">
        <v>63</v>
      </c>
      <c r="L384" s="95" t="s">
        <v>728</v>
      </c>
    </row>
    <row r="385" spans="3:12" s="426" customFormat="1" x14ac:dyDescent="0.25">
      <c r="C385" s="166" t="s">
        <v>1325</v>
      </c>
      <c r="D385" s="158"/>
      <c r="E385" s="150">
        <v>0</v>
      </c>
      <c r="F385" s="97">
        <v>0</v>
      </c>
      <c r="G385" s="94">
        <f>F385</f>
        <v>0</v>
      </c>
      <c r="H385" s="159"/>
      <c r="I385" s="98" t="s">
        <v>298</v>
      </c>
      <c r="J385" s="98" t="str">
        <f>VLOOKUP(I385,Presupuesto!$B$11:$C$565,2,0)</f>
        <v>OTROS SERVICIOS TECNICOS Y PROFESIONALES</v>
      </c>
      <c r="K385" s="95" t="s">
        <v>63</v>
      </c>
      <c r="L385" s="95" t="s">
        <v>728</v>
      </c>
    </row>
    <row r="386" spans="3:12" s="426" customFormat="1" ht="15.75" thickBot="1" x14ac:dyDescent="0.3">
      <c r="C386" s="167" t="s">
        <v>1326</v>
      </c>
      <c r="D386" s="158"/>
      <c r="E386" s="150">
        <v>0</v>
      </c>
      <c r="F386" s="97">
        <v>0</v>
      </c>
      <c r="G386" s="94">
        <f>F386</f>
        <v>0</v>
      </c>
      <c r="H386" s="159"/>
      <c r="I386" s="98" t="s">
        <v>298</v>
      </c>
      <c r="J386" s="98" t="str">
        <f>VLOOKUP(I386,Presupuesto!$B$11:$C$565,2,0)</f>
        <v>OTROS SERVICIOS TECNICOS Y PROFESIONALES</v>
      </c>
      <c r="K386" s="95" t="s">
        <v>63</v>
      </c>
      <c r="L386" s="95" t="s">
        <v>728</v>
      </c>
    </row>
    <row r="387" spans="3:12" s="426" customFormat="1" ht="15.75" thickBot="1" x14ac:dyDescent="0.3">
      <c r="C387" s="136" t="s">
        <v>103</v>
      </c>
      <c r="D387" s="188"/>
      <c r="E387" s="148">
        <v>12</v>
      </c>
      <c r="F387" s="115">
        <v>30000</v>
      </c>
      <c r="G387" s="110">
        <f>D387*E387*F387</f>
        <v>0</v>
      </c>
      <c r="H387" s="161"/>
      <c r="I387" s="111" t="s">
        <v>151</v>
      </c>
      <c r="J387" s="111" t="str">
        <f>VLOOKUP(I387,Presupuesto!$B$11:$C$565,2,0)</f>
        <v>SUELDOS Y SALARIOS PERMANENTES</v>
      </c>
      <c r="K387" s="95" t="s">
        <v>63</v>
      </c>
      <c r="L387" s="95" t="s">
        <v>728</v>
      </c>
    </row>
    <row r="388" spans="3:12" s="426" customFormat="1" x14ac:dyDescent="0.25">
      <c r="C388" s="166" t="s">
        <v>1325</v>
      </c>
      <c r="D388" s="164"/>
      <c r="E388" s="127">
        <v>0</v>
      </c>
      <c r="F388" s="116">
        <f>IF(E387=0,"",(G387/E387)/12*E387)</f>
        <v>0</v>
      </c>
      <c r="G388" s="117">
        <f>F388</f>
        <v>0</v>
      </c>
      <c r="H388" s="159"/>
      <c r="I388" s="98" t="s">
        <v>164</v>
      </c>
      <c r="J388" s="98" t="str">
        <f>VLOOKUP(I388,Presupuesto!$B$11:$C$565,2,0)</f>
        <v>AGUINALDO Y DECIMO CUARTO MES</v>
      </c>
      <c r="K388" s="95" t="s">
        <v>63</v>
      </c>
      <c r="L388" s="95" t="s">
        <v>728</v>
      </c>
    </row>
    <row r="389" spans="3:12" s="426" customFormat="1" ht="15.75" thickBot="1" x14ac:dyDescent="0.3">
      <c r="C389" s="168" t="s">
        <v>1326</v>
      </c>
      <c r="D389" s="157"/>
      <c r="E389" s="128">
        <v>0</v>
      </c>
      <c r="F389" s="102">
        <f>IF(E387&lt;6,"",((E387-6)/12)*(G387/E387))</f>
        <v>0</v>
      </c>
      <c r="G389" s="102">
        <f>F389</f>
        <v>0</v>
      </c>
      <c r="H389" s="157"/>
      <c r="I389" s="103" t="s">
        <v>165</v>
      </c>
      <c r="J389" s="120" t="str">
        <f>VLOOKUP(I389,Presupuesto!$B$11:$C$565,2,0)</f>
        <v>DECIMOCUARTO MES</v>
      </c>
      <c r="K389" s="95" t="s">
        <v>63</v>
      </c>
      <c r="L389" s="95" t="s">
        <v>728</v>
      </c>
    </row>
    <row r="390" spans="3:12" s="426" customFormat="1" ht="15.75" thickBot="1" x14ac:dyDescent="0.3">
      <c r="D390" s="415"/>
      <c r="H390" s="415"/>
    </row>
    <row r="391" spans="3:12" s="426" customFormat="1" ht="15.75" thickBot="1" x14ac:dyDescent="0.3">
      <c r="C391" s="68" t="s">
        <v>1308</v>
      </c>
      <c r="D391" s="30">
        <f>SUM(G398:G469)</f>
        <v>0</v>
      </c>
      <c r="E391" s="91"/>
      <c r="F391" s="91"/>
      <c r="G391" s="91"/>
      <c r="H391" s="75"/>
      <c r="I391" s="75"/>
      <c r="J391" s="75"/>
      <c r="K391" s="149"/>
    </row>
    <row r="392" spans="3:12" s="426" customFormat="1" x14ac:dyDescent="0.25">
      <c r="D392" s="31"/>
      <c r="E392" s="91"/>
      <c r="F392" s="91"/>
      <c r="G392" s="91"/>
      <c r="H392" s="75"/>
      <c r="I392" s="75"/>
      <c r="J392" s="75"/>
      <c r="K392" s="149"/>
    </row>
    <row r="393" spans="3:12" s="426" customFormat="1" x14ac:dyDescent="0.25">
      <c r="D393" s="31"/>
      <c r="E393" s="91"/>
      <c r="F393" s="91"/>
      <c r="G393" s="91"/>
      <c r="H393" s="75"/>
      <c r="I393" s="75"/>
      <c r="J393" s="75"/>
      <c r="K393" s="149"/>
    </row>
    <row r="394" spans="3:12" s="426" customFormat="1" ht="15.75" x14ac:dyDescent="0.25">
      <c r="C394" s="190" t="s">
        <v>1309</v>
      </c>
      <c r="D394" s="341" t="s">
        <v>1796</v>
      </c>
      <c r="E394" s="91"/>
      <c r="F394" s="91"/>
      <c r="G394" s="91"/>
      <c r="H394" s="75"/>
      <c r="I394" s="75"/>
      <c r="J394" s="75"/>
      <c r="K394" s="149"/>
    </row>
    <row r="395" spans="3:12" s="426" customFormat="1" ht="18.75" x14ac:dyDescent="0.25">
      <c r="C395" s="197" t="str">
        <f>IFERROR(VLOOKUP(D394,'1. Desarrollo e Innov. Curricu.'!$F:$G,2,FALSE),IFERROR(VLOOKUP(D394,'2. Investigación Científica'!$F:$G,2,FALSE),IFERROR(VLOOKUP(D394,'3. Vinculación Univ. Sociedad'!$F:$G,2,FALSE),IFERROR(VLOOKUP(D394,'4. Docencia y Profesorado Univ.'!$F:$G,2,FALSE),IFERROR(VLOOKUP(D394,'5. Estudiantes y Graduados'!$F:$G,2,FALSE),IFERROR(VLOOKUP(D394,'11. Gestion Administrativa'!$F:$G,2,FALSE),IFERROR(VLOOKUP(D394,'13. Gestión Académica'!$F:$G,2,FALSE),IFERROR(VLOOKUP(D394,'9. Asegura. de la Calid. y M'!$F:$G,2,FALSE),IFERROR(VLOOKUP(D394,'6. Gestión del Conocimiento'!$F:$G,2,FALSE),IFERROR(VLOOKUP(D394,'15. Gobernabilidad y Proceso...'!$F:$G,2,FALSE),IFERROR(VLOOKUP(D394,'12. Gestión del Talento Humano'!$F:$G,2,FALSE),IFERROR(VLOOKUP(D394,'14. Internacional... de la E.S.'!$F:$G,2,FALSE),IFERROR(VLOOKUP(D394,'10. Posgrado'!$F:$G,2,FALSE),IFERROR(VLOOKUP(D394,'17. Gestión TIC'!$F:$G,2,FALSE),IFERROR(VLOOKUP(D394,'16. Desa. del Sistema Educ.Sup.'!$F:$G,2,FALSE),IFERROR(VLOOKUP(D394,'8. Cultura de Inno. Insti...'!$F:$G,2,FALSE),VLOOKUP(D394,'7. Lo Esencial de la Reforma U.'!$F:$G,2,0)))))))))))))))))</f>
        <v>Desarrollar un diplomado en   CUROC</v>
      </c>
      <c r="D395" s="31"/>
      <c r="E395" s="91"/>
      <c r="F395" s="91"/>
      <c r="G395" s="91"/>
      <c r="H395" s="75"/>
      <c r="I395" s="75"/>
      <c r="J395" s="75"/>
      <c r="K395" s="149"/>
    </row>
    <row r="396" spans="3:12" s="426" customFormat="1" ht="15.75" thickBot="1" x14ac:dyDescent="0.3">
      <c r="C396" s="171"/>
      <c r="D396" s="31"/>
      <c r="E396" s="91"/>
      <c r="F396" s="91"/>
      <c r="G396" s="91"/>
      <c r="H396" s="75"/>
      <c r="I396" s="75"/>
      <c r="J396" s="75"/>
      <c r="K396" s="149"/>
    </row>
    <row r="397" spans="3:12" s="426" customFormat="1" ht="30.75" thickBot="1" x14ac:dyDescent="0.3">
      <c r="C397" s="130" t="s">
        <v>1310</v>
      </c>
      <c r="D397" s="134" t="s">
        <v>99</v>
      </c>
      <c r="E397" s="165" t="s">
        <v>1324</v>
      </c>
      <c r="F397" s="134" t="s">
        <v>1312</v>
      </c>
      <c r="G397" s="131" t="s">
        <v>1313</v>
      </c>
      <c r="H397" s="129" t="s">
        <v>1314</v>
      </c>
      <c r="I397" s="132" t="s">
        <v>1315</v>
      </c>
      <c r="J397" s="132" t="s">
        <v>711</v>
      </c>
      <c r="K397" s="132" t="s">
        <v>1316</v>
      </c>
      <c r="L397" s="132" t="s">
        <v>1317</v>
      </c>
    </row>
    <row r="398" spans="3:12" s="426" customFormat="1" ht="15.75" hidden="1" thickBot="1" x14ac:dyDescent="0.3">
      <c r="C398" s="133" t="s">
        <v>84</v>
      </c>
      <c r="D398" s="188"/>
      <c r="E398" s="148">
        <v>12</v>
      </c>
      <c r="F398" s="283">
        <f>HLOOKUP($C398,$BZ$2:$CM$3,2,0)</f>
        <v>43674.39</v>
      </c>
      <c r="G398" s="110">
        <f>D398*E398*F398</f>
        <v>0</v>
      </c>
      <c r="H398" s="161"/>
      <c r="I398" s="111" t="s">
        <v>151</v>
      </c>
      <c r="J398" s="111" t="str">
        <f>VLOOKUP(I398,Presupuesto!$B$11:$C$565,2,0)</f>
        <v>SUELDOS Y SALARIOS PERMANENTES</v>
      </c>
      <c r="K398" s="205" t="s">
        <v>72</v>
      </c>
      <c r="L398" s="95" t="s">
        <v>719</v>
      </c>
    </row>
    <row r="399" spans="3:12" s="426" customFormat="1" ht="15.75" hidden="1" thickBot="1" x14ac:dyDescent="0.3">
      <c r="C399" s="166" t="s">
        <v>1325</v>
      </c>
      <c r="D399" s="158"/>
      <c r="E399" s="150">
        <v>0</v>
      </c>
      <c r="F399" s="97">
        <f>IF(E398=0,"",(G398/E398)/12*E398)</f>
        <v>0</v>
      </c>
      <c r="G399" s="94">
        <f>F399</f>
        <v>0</v>
      </c>
      <c r="H399" s="159"/>
      <c r="I399" s="113" t="s">
        <v>164</v>
      </c>
      <c r="J399" s="113" t="str">
        <f>VLOOKUP(I399,Presupuesto!$B$11:$C$565,2,0)</f>
        <v>AGUINALDO Y DECIMO CUARTO MES</v>
      </c>
      <c r="K399" s="95" t="str">
        <f t="shared" ref="K399:K442" si="7">$K$77</f>
        <v>Posgrado</v>
      </c>
      <c r="L399" s="95" t="s">
        <v>720</v>
      </c>
    </row>
    <row r="400" spans="3:12" s="426" customFormat="1" ht="15.75" hidden="1" thickBot="1" x14ac:dyDescent="0.3">
      <c r="C400" s="167" t="s">
        <v>1326</v>
      </c>
      <c r="D400" s="158"/>
      <c r="E400" s="150">
        <v>0</v>
      </c>
      <c r="F400" s="114">
        <f>IF(E398&lt;6,"",((E398-6)/12)*(G398/E398))</f>
        <v>0</v>
      </c>
      <c r="G400" s="94">
        <f>F400</f>
        <v>0</v>
      </c>
      <c r="H400" s="159"/>
      <c r="I400" s="98" t="s">
        <v>165</v>
      </c>
      <c r="J400" s="98" t="str">
        <f>VLOOKUP(I400,Presupuesto!$B$11:$C$565,2,0)</f>
        <v>DECIMOCUARTO MES</v>
      </c>
      <c r="K400" s="95" t="str">
        <f t="shared" si="7"/>
        <v>Posgrado</v>
      </c>
      <c r="L400" s="95" t="s">
        <v>721</v>
      </c>
    </row>
    <row r="401" spans="3:12" s="426" customFormat="1" ht="15.75" hidden="1" thickBot="1" x14ac:dyDescent="0.3">
      <c r="C401" s="133" t="s">
        <v>85</v>
      </c>
      <c r="D401" s="188"/>
      <c r="E401" s="148">
        <v>12</v>
      </c>
      <c r="F401" s="283">
        <f>HLOOKUP($C401,$BZ$2:$CM$3,2,0)</f>
        <v>39703.99</v>
      </c>
      <c r="G401" s="110">
        <f>D401*E401*F401</f>
        <v>0</v>
      </c>
      <c r="H401" s="161"/>
      <c r="I401" s="111" t="s">
        <v>151</v>
      </c>
      <c r="J401" s="111" t="str">
        <f>VLOOKUP(I401,Presupuesto!$B$11:$C$565,2,0)</f>
        <v>SUELDOS Y SALARIOS PERMANENTES</v>
      </c>
      <c r="K401" s="95" t="str">
        <f t="shared" si="7"/>
        <v>Posgrado</v>
      </c>
      <c r="L401" s="95" t="s">
        <v>721</v>
      </c>
    </row>
    <row r="402" spans="3:12" s="426" customFormat="1" ht="15.75" hidden="1" thickBot="1" x14ac:dyDescent="0.3">
      <c r="C402" s="166" t="s">
        <v>1325</v>
      </c>
      <c r="D402" s="158"/>
      <c r="E402" s="150">
        <v>0</v>
      </c>
      <c r="F402" s="97">
        <f>IF(E401=0,"",(G401/E401)/12*E401)</f>
        <v>0</v>
      </c>
      <c r="G402" s="94">
        <f>F402</f>
        <v>0</v>
      </c>
      <c r="H402" s="159"/>
      <c r="I402" s="113" t="s">
        <v>164</v>
      </c>
      <c r="J402" s="113" t="str">
        <f>VLOOKUP(I402,Presupuesto!$B$11:$C$565,2,0)</f>
        <v>AGUINALDO Y DECIMO CUARTO MES</v>
      </c>
      <c r="K402" s="95" t="str">
        <f t="shared" si="7"/>
        <v>Posgrado</v>
      </c>
      <c r="L402" s="95" t="s">
        <v>721</v>
      </c>
    </row>
    <row r="403" spans="3:12" s="426" customFormat="1" ht="15.75" hidden="1" thickBot="1" x14ac:dyDescent="0.3">
      <c r="C403" s="167" t="s">
        <v>1326</v>
      </c>
      <c r="D403" s="158"/>
      <c r="E403" s="150">
        <v>0</v>
      </c>
      <c r="F403" s="114">
        <f>IF(E401&lt;6,"",((E401-6)/12)*(G401/E401))</f>
        <v>0</v>
      </c>
      <c r="G403" s="94">
        <f>F403</f>
        <v>0</v>
      </c>
      <c r="H403" s="159"/>
      <c r="I403" s="98" t="s">
        <v>165</v>
      </c>
      <c r="J403" s="98" t="str">
        <f>VLOOKUP(I403,Presupuesto!$B$11:$C$565,2,0)</f>
        <v>DECIMOCUARTO MES</v>
      </c>
      <c r="K403" s="95" t="str">
        <f t="shared" si="7"/>
        <v>Posgrado</v>
      </c>
      <c r="L403" s="95" t="s">
        <v>721</v>
      </c>
    </row>
    <row r="404" spans="3:12" s="426" customFormat="1" ht="15.75" hidden="1" thickBot="1" x14ac:dyDescent="0.3">
      <c r="C404" s="133" t="s">
        <v>86</v>
      </c>
      <c r="D404" s="188"/>
      <c r="E404" s="148">
        <v>12</v>
      </c>
      <c r="F404" s="283">
        <f>HLOOKUP($C404,$BZ$2:$CM$3,2,0)</f>
        <v>35733.589999999997</v>
      </c>
      <c r="G404" s="110">
        <f>D404*E404*F404</f>
        <v>0</v>
      </c>
      <c r="H404" s="161"/>
      <c r="I404" s="111" t="s">
        <v>151</v>
      </c>
      <c r="J404" s="111" t="str">
        <f>VLOOKUP(I404,Presupuesto!$B$11:$C$565,2,0)</f>
        <v>SUELDOS Y SALARIOS PERMANENTES</v>
      </c>
      <c r="K404" s="95" t="str">
        <f t="shared" si="7"/>
        <v>Posgrado</v>
      </c>
      <c r="L404" s="95" t="s">
        <v>721</v>
      </c>
    </row>
    <row r="405" spans="3:12" s="426" customFormat="1" ht="15.75" hidden="1" thickBot="1" x14ac:dyDescent="0.3">
      <c r="C405" s="166" t="s">
        <v>1325</v>
      </c>
      <c r="D405" s="158"/>
      <c r="E405" s="150">
        <v>0</v>
      </c>
      <c r="F405" s="97">
        <f>IF(E404=0,"",(G404/E404)/12*E404)</f>
        <v>0</v>
      </c>
      <c r="G405" s="94">
        <f>F405</f>
        <v>0</v>
      </c>
      <c r="H405" s="159"/>
      <c r="I405" s="113" t="s">
        <v>164</v>
      </c>
      <c r="J405" s="113" t="str">
        <f>VLOOKUP(I405,Presupuesto!$B$11:$C$565,2,0)</f>
        <v>AGUINALDO Y DECIMO CUARTO MES</v>
      </c>
      <c r="K405" s="95" t="str">
        <f t="shared" si="7"/>
        <v>Posgrado</v>
      </c>
      <c r="L405" s="95" t="s">
        <v>721</v>
      </c>
    </row>
    <row r="406" spans="3:12" s="426" customFormat="1" ht="15.75" hidden="1" thickBot="1" x14ac:dyDescent="0.3">
      <c r="C406" s="167" t="s">
        <v>1326</v>
      </c>
      <c r="D406" s="158"/>
      <c r="E406" s="150">
        <v>0</v>
      </c>
      <c r="F406" s="114">
        <f>IF(E404&lt;6,"",((E404-6)/12)*(G404/E404))</f>
        <v>0</v>
      </c>
      <c r="G406" s="94">
        <f>F406</f>
        <v>0</v>
      </c>
      <c r="H406" s="159"/>
      <c r="I406" s="98" t="s">
        <v>165</v>
      </c>
      <c r="J406" s="98" t="str">
        <f>VLOOKUP(I406,Presupuesto!$B$11:$C$565,2,0)</f>
        <v>DECIMOCUARTO MES</v>
      </c>
      <c r="K406" s="95" t="str">
        <f t="shared" si="7"/>
        <v>Posgrado</v>
      </c>
      <c r="L406" s="95" t="s">
        <v>721</v>
      </c>
    </row>
    <row r="407" spans="3:12" s="426" customFormat="1" ht="15.75" hidden="1" thickBot="1" x14ac:dyDescent="0.3">
      <c r="C407" s="133" t="s">
        <v>87</v>
      </c>
      <c r="D407" s="188"/>
      <c r="E407" s="148">
        <v>12</v>
      </c>
      <c r="F407" s="283">
        <f>HLOOKUP($C407,$BZ$2:$CM$3,2,0)</f>
        <v>31763.19</v>
      </c>
      <c r="G407" s="110">
        <f>D407*E407*F407</f>
        <v>0</v>
      </c>
      <c r="H407" s="161"/>
      <c r="I407" s="111" t="s">
        <v>151</v>
      </c>
      <c r="J407" s="111" t="str">
        <f>VLOOKUP(I407,Presupuesto!$B$11:$C$565,2,0)</f>
        <v>SUELDOS Y SALARIOS PERMANENTES</v>
      </c>
      <c r="K407" s="95" t="str">
        <f t="shared" si="7"/>
        <v>Posgrado</v>
      </c>
      <c r="L407" s="95" t="s">
        <v>721</v>
      </c>
    </row>
    <row r="408" spans="3:12" s="426" customFormat="1" ht="15.75" hidden="1" thickBot="1" x14ac:dyDescent="0.3">
      <c r="C408" s="166" t="s">
        <v>1325</v>
      </c>
      <c r="D408" s="158"/>
      <c r="E408" s="150">
        <v>0</v>
      </c>
      <c r="F408" s="97">
        <f>IF(E407=0,"",(G407/E407)/12*E407)</f>
        <v>0</v>
      </c>
      <c r="G408" s="94">
        <f>F408</f>
        <v>0</v>
      </c>
      <c r="H408" s="159"/>
      <c r="I408" s="113" t="s">
        <v>164</v>
      </c>
      <c r="J408" s="113" t="str">
        <f>VLOOKUP(I408,Presupuesto!$B$11:$C$565,2,0)</f>
        <v>AGUINALDO Y DECIMO CUARTO MES</v>
      </c>
      <c r="K408" s="95" t="str">
        <f t="shared" si="7"/>
        <v>Posgrado</v>
      </c>
      <c r="L408" s="95" t="s">
        <v>721</v>
      </c>
    </row>
    <row r="409" spans="3:12" s="426" customFormat="1" ht="15.75" hidden="1" thickBot="1" x14ac:dyDescent="0.3">
      <c r="C409" s="167" t="s">
        <v>1326</v>
      </c>
      <c r="D409" s="158"/>
      <c r="E409" s="150">
        <v>0</v>
      </c>
      <c r="F409" s="114">
        <f>IF(E407&lt;6,"",((E407-6)/12)*(G407/E407))</f>
        <v>0</v>
      </c>
      <c r="G409" s="94">
        <f>F409</f>
        <v>0</v>
      </c>
      <c r="H409" s="159"/>
      <c r="I409" s="98" t="s">
        <v>165</v>
      </c>
      <c r="J409" s="98" t="str">
        <f>VLOOKUP(I409,Presupuesto!$B$11:$C$565,2,0)</f>
        <v>DECIMOCUARTO MES</v>
      </c>
      <c r="K409" s="95" t="str">
        <f t="shared" si="7"/>
        <v>Posgrado</v>
      </c>
      <c r="L409" s="95" t="s">
        <v>721</v>
      </c>
    </row>
    <row r="410" spans="3:12" s="426" customFormat="1" ht="15.75" hidden="1" thickBot="1" x14ac:dyDescent="0.3">
      <c r="C410" s="133" t="s">
        <v>88</v>
      </c>
      <c r="D410" s="188"/>
      <c r="E410" s="148">
        <v>12</v>
      </c>
      <c r="F410" s="283">
        <f>HLOOKUP($C410,$BZ$2:$CM$3,2,0)</f>
        <v>29777.99</v>
      </c>
      <c r="G410" s="110">
        <f>D410*E410*F410</f>
        <v>0</v>
      </c>
      <c r="H410" s="161"/>
      <c r="I410" s="111" t="s">
        <v>151</v>
      </c>
      <c r="J410" s="111" t="str">
        <f>VLOOKUP(I410,Presupuesto!$B$11:$C$565,2,0)</f>
        <v>SUELDOS Y SALARIOS PERMANENTES</v>
      </c>
      <c r="K410" s="95" t="str">
        <f t="shared" si="7"/>
        <v>Posgrado</v>
      </c>
      <c r="L410" s="95" t="s">
        <v>721</v>
      </c>
    </row>
    <row r="411" spans="3:12" s="426" customFormat="1" ht="15.75" hidden="1" thickBot="1" x14ac:dyDescent="0.3">
      <c r="C411" s="166" t="s">
        <v>1325</v>
      </c>
      <c r="D411" s="158"/>
      <c r="E411" s="150">
        <v>0</v>
      </c>
      <c r="F411" s="97">
        <f>IF(E410=0,"",(G410/E410)/12*E410)</f>
        <v>0</v>
      </c>
      <c r="G411" s="94">
        <f>F411</f>
        <v>0</v>
      </c>
      <c r="H411" s="159"/>
      <c r="I411" s="113" t="s">
        <v>164</v>
      </c>
      <c r="J411" s="113" t="str">
        <f>VLOOKUP(I411,Presupuesto!$B$11:$C$565,2,0)</f>
        <v>AGUINALDO Y DECIMO CUARTO MES</v>
      </c>
      <c r="K411" s="95" t="str">
        <f t="shared" si="7"/>
        <v>Posgrado</v>
      </c>
      <c r="L411" s="95" t="s">
        <v>721</v>
      </c>
    </row>
    <row r="412" spans="3:12" s="426" customFormat="1" ht="15.75" hidden="1" thickBot="1" x14ac:dyDescent="0.3">
      <c r="C412" s="167" t="s">
        <v>1326</v>
      </c>
      <c r="D412" s="158"/>
      <c r="E412" s="150">
        <v>0</v>
      </c>
      <c r="F412" s="114">
        <f>IF(E410&lt;6,"",((E410-6)/12)*(G410/E410))</f>
        <v>0</v>
      </c>
      <c r="G412" s="94">
        <f>F412</f>
        <v>0</v>
      </c>
      <c r="H412" s="159"/>
      <c r="I412" s="98" t="s">
        <v>165</v>
      </c>
      <c r="J412" s="98" t="str">
        <f>VLOOKUP(I412,Presupuesto!$B$11:$C$565,2,0)</f>
        <v>DECIMOCUARTO MES</v>
      </c>
      <c r="K412" s="95" t="str">
        <f t="shared" si="7"/>
        <v>Posgrado</v>
      </c>
      <c r="L412" s="95" t="s">
        <v>721</v>
      </c>
    </row>
    <row r="413" spans="3:12" s="426" customFormat="1" ht="15.75" hidden="1" thickBot="1" x14ac:dyDescent="0.3">
      <c r="C413" s="133" t="s">
        <v>89</v>
      </c>
      <c r="D413" s="188"/>
      <c r="E413" s="148">
        <v>12</v>
      </c>
      <c r="F413" s="283">
        <f>HLOOKUP($C413,$BZ$2:$CM$3,2,0)</f>
        <v>27792.79</v>
      </c>
      <c r="G413" s="110">
        <f>D413*E413*F413</f>
        <v>0</v>
      </c>
      <c r="H413" s="161"/>
      <c r="I413" s="111" t="s">
        <v>151</v>
      </c>
      <c r="J413" s="111" t="str">
        <f>VLOOKUP(I413,Presupuesto!$B$11:$C$565,2,0)</f>
        <v>SUELDOS Y SALARIOS PERMANENTES</v>
      </c>
      <c r="K413" s="95" t="str">
        <f t="shared" si="7"/>
        <v>Posgrado</v>
      </c>
      <c r="L413" s="95" t="s">
        <v>721</v>
      </c>
    </row>
    <row r="414" spans="3:12" s="426" customFormat="1" ht="15.75" hidden="1" thickBot="1" x14ac:dyDescent="0.3">
      <c r="C414" s="166" t="s">
        <v>1325</v>
      </c>
      <c r="D414" s="158"/>
      <c r="E414" s="150">
        <v>0</v>
      </c>
      <c r="F414" s="97">
        <f>IF(E413=0,"",(G413/E413)/12*E413)</f>
        <v>0</v>
      </c>
      <c r="G414" s="94">
        <f>F414</f>
        <v>0</v>
      </c>
      <c r="H414" s="159"/>
      <c r="I414" s="113" t="s">
        <v>164</v>
      </c>
      <c r="J414" s="113" t="str">
        <f>VLOOKUP(I414,Presupuesto!$B$11:$C$565,2,0)</f>
        <v>AGUINALDO Y DECIMO CUARTO MES</v>
      </c>
      <c r="K414" s="95" t="str">
        <f t="shared" si="7"/>
        <v>Posgrado</v>
      </c>
      <c r="L414" s="95" t="s">
        <v>721</v>
      </c>
    </row>
    <row r="415" spans="3:12" s="426" customFormat="1" ht="15.75" hidden="1" thickBot="1" x14ac:dyDescent="0.3">
      <c r="C415" s="167" t="s">
        <v>1326</v>
      </c>
      <c r="D415" s="158"/>
      <c r="E415" s="150">
        <v>0</v>
      </c>
      <c r="F415" s="114">
        <f>IF(E413&lt;6,"",((E413-6)/12)*(G413/E413))</f>
        <v>0</v>
      </c>
      <c r="G415" s="94">
        <f>F415</f>
        <v>0</v>
      </c>
      <c r="H415" s="159"/>
      <c r="I415" s="98" t="s">
        <v>165</v>
      </c>
      <c r="J415" s="98" t="str">
        <f>VLOOKUP(I415,Presupuesto!$B$11:$C$565,2,0)</f>
        <v>DECIMOCUARTO MES</v>
      </c>
      <c r="K415" s="95" t="str">
        <f t="shared" si="7"/>
        <v>Posgrado</v>
      </c>
      <c r="L415" s="95" t="s">
        <v>721</v>
      </c>
    </row>
    <row r="416" spans="3:12" s="426" customFormat="1" ht="15.75" hidden="1" thickBot="1" x14ac:dyDescent="0.3">
      <c r="C416" s="133" t="s">
        <v>90</v>
      </c>
      <c r="D416" s="188"/>
      <c r="E416" s="148">
        <v>12</v>
      </c>
      <c r="F416" s="283">
        <f>HLOOKUP($C416,$BZ$2:$CM$3,2,0)</f>
        <v>18859.39</v>
      </c>
      <c r="G416" s="110">
        <f>D416*E416*F416</f>
        <v>0</v>
      </c>
      <c r="H416" s="161"/>
      <c r="I416" s="111" t="s">
        <v>151</v>
      </c>
      <c r="J416" s="111" t="str">
        <f>VLOOKUP(I416,Presupuesto!$B$11:$C$565,2,0)</f>
        <v>SUELDOS Y SALARIOS PERMANENTES</v>
      </c>
      <c r="K416" s="95" t="str">
        <f t="shared" si="7"/>
        <v>Posgrado</v>
      </c>
      <c r="L416" s="95" t="s">
        <v>721</v>
      </c>
    </row>
    <row r="417" spans="3:12" s="426" customFormat="1" ht="15.75" hidden="1" thickBot="1" x14ac:dyDescent="0.3">
      <c r="C417" s="166" t="s">
        <v>1325</v>
      </c>
      <c r="D417" s="158"/>
      <c r="E417" s="150">
        <v>0</v>
      </c>
      <c r="F417" s="97">
        <f>IF(E416=0,"",(G416/E416)/12*E416)</f>
        <v>0</v>
      </c>
      <c r="G417" s="94">
        <f>F417</f>
        <v>0</v>
      </c>
      <c r="H417" s="159"/>
      <c r="I417" s="113" t="s">
        <v>164</v>
      </c>
      <c r="J417" s="113" t="str">
        <f>VLOOKUP(I417,Presupuesto!$B$11:$C$565,2,0)</f>
        <v>AGUINALDO Y DECIMO CUARTO MES</v>
      </c>
      <c r="K417" s="95" t="str">
        <f t="shared" si="7"/>
        <v>Posgrado</v>
      </c>
      <c r="L417" s="95" t="s">
        <v>721</v>
      </c>
    </row>
    <row r="418" spans="3:12" s="426" customFormat="1" ht="15.75" hidden="1" thickBot="1" x14ac:dyDescent="0.3">
      <c r="C418" s="167" t="s">
        <v>1326</v>
      </c>
      <c r="D418" s="158"/>
      <c r="E418" s="150">
        <v>0</v>
      </c>
      <c r="F418" s="114">
        <f>IF(E416&lt;6,"",((E416-6)/12)*(G416/E416))</f>
        <v>0</v>
      </c>
      <c r="G418" s="94">
        <f>F418</f>
        <v>0</v>
      </c>
      <c r="H418" s="159"/>
      <c r="I418" s="98" t="s">
        <v>165</v>
      </c>
      <c r="J418" s="98" t="str">
        <f>VLOOKUP(I418,Presupuesto!$B$11:$C$565,2,0)</f>
        <v>DECIMOCUARTO MES</v>
      </c>
      <c r="K418" s="95" t="str">
        <f t="shared" si="7"/>
        <v>Posgrado</v>
      </c>
      <c r="L418" s="95" t="s">
        <v>721</v>
      </c>
    </row>
    <row r="419" spans="3:12" s="426" customFormat="1" ht="15.75" hidden="1" thickBot="1" x14ac:dyDescent="0.3">
      <c r="C419" s="133" t="s">
        <v>91</v>
      </c>
      <c r="D419" s="188"/>
      <c r="E419" s="148">
        <v>12</v>
      </c>
      <c r="F419" s="283">
        <f>HLOOKUP($C419,$BZ$2:$CM$3,2,0)</f>
        <v>17866.8</v>
      </c>
      <c r="G419" s="110">
        <f>D419*E419*F419</f>
        <v>0</v>
      </c>
      <c r="H419" s="161"/>
      <c r="I419" s="111" t="s">
        <v>151</v>
      </c>
      <c r="J419" s="111" t="str">
        <f>VLOOKUP(I419,Presupuesto!$B$11:$C$565,2,0)</f>
        <v>SUELDOS Y SALARIOS PERMANENTES</v>
      </c>
      <c r="K419" s="95" t="str">
        <f t="shared" si="7"/>
        <v>Posgrado</v>
      </c>
      <c r="L419" s="95" t="s">
        <v>721</v>
      </c>
    </row>
    <row r="420" spans="3:12" s="426" customFormat="1" ht="15.75" hidden="1" thickBot="1" x14ac:dyDescent="0.3">
      <c r="C420" s="166" t="s">
        <v>1325</v>
      </c>
      <c r="D420" s="158"/>
      <c r="E420" s="150">
        <v>0</v>
      </c>
      <c r="F420" s="97">
        <f>IF(E419=0,"",(G419/E419)/12*E419)</f>
        <v>0</v>
      </c>
      <c r="G420" s="94">
        <f>F420</f>
        <v>0</v>
      </c>
      <c r="H420" s="159"/>
      <c r="I420" s="113" t="s">
        <v>164</v>
      </c>
      <c r="J420" s="113" t="str">
        <f>VLOOKUP(I420,Presupuesto!$B$11:$C$565,2,0)</f>
        <v>AGUINALDO Y DECIMO CUARTO MES</v>
      </c>
      <c r="K420" s="95" t="str">
        <f t="shared" si="7"/>
        <v>Posgrado</v>
      </c>
      <c r="L420" s="95" t="s">
        <v>721</v>
      </c>
    </row>
    <row r="421" spans="3:12" s="426" customFormat="1" ht="15.75" hidden="1" thickBot="1" x14ac:dyDescent="0.3">
      <c r="C421" s="167" t="s">
        <v>1326</v>
      </c>
      <c r="D421" s="158"/>
      <c r="E421" s="150">
        <v>0</v>
      </c>
      <c r="F421" s="114">
        <f>IF(E419&lt;6,"",((E419-6)/12)*(G419/E419))</f>
        <v>0</v>
      </c>
      <c r="G421" s="94">
        <f>F421</f>
        <v>0</v>
      </c>
      <c r="H421" s="159"/>
      <c r="I421" s="98" t="s">
        <v>165</v>
      </c>
      <c r="J421" s="98" t="str">
        <f>VLOOKUP(I421,Presupuesto!$B$11:$C$565,2,0)</f>
        <v>DECIMOCUARTO MES</v>
      </c>
      <c r="K421" s="95" t="str">
        <f t="shared" si="7"/>
        <v>Posgrado</v>
      </c>
      <c r="L421" s="95" t="s">
        <v>721</v>
      </c>
    </row>
    <row r="422" spans="3:12" s="426" customFormat="1" ht="15.75" hidden="1" thickBot="1" x14ac:dyDescent="0.3">
      <c r="C422" s="133" t="s">
        <v>92</v>
      </c>
      <c r="D422" s="188"/>
      <c r="E422" s="148">
        <v>12</v>
      </c>
      <c r="F422" s="283">
        <f>HLOOKUP($C422,$BZ$2:$CM$3,2,0)</f>
        <v>13896.4</v>
      </c>
      <c r="G422" s="110">
        <f>D422*E422*F422</f>
        <v>0</v>
      </c>
      <c r="H422" s="161"/>
      <c r="I422" s="111" t="s">
        <v>151</v>
      </c>
      <c r="J422" s="111" t="str">
        <f>VLOOKUP(I422,Presupuesto!$B$11:$C$565,2,0)</f>
        <v>SUELDOS Y SALARIOS PERMANENTES</v>
      </c>
      <c r="K422" s="95" t="str">
        <f t="shared" si="7"/>
        <v>Posgrado</v>
      </c>
      <c r="L422" s="95" t="s">
        <v>721</v>
      </c>
    </row>
    <row r="423" spans="3:12" s="426" customFormat="1" ht="15.75" hidden="1" thickBot="1" x14ac:dyDescent="0.3">
      <c r="C423" s="166" t="s">
        <v>1325</v>
      </c>
      <c r="D423" s="158"/>
      <c r="E423" s="150">
        <v>0</v>
      </c>
      <c r="F423" s="97">
        <f>IF(E422=0,"",(G422/E422)/12*E422)</f>
        <v>0</v>
      </c>
      <c r="G423" s="94">
        <f>F423</f>
        <v>0</v>
      </c>
      <c r="H423" s="159"/>
      <c r="I423" s="113" t="s">
        <v>164</v>
      </c>
      <c r="J423" s="113" t="str">
        <f>VLOOKUP(I423,Presupuesto!$B$11:$C$565,2,0)</f>
        <v>AGUINALDO Y DECIMO CUARTO MES</v>
      </c>
      <c r="K423" s="95" t="str">
        <f t="shared" si="7"/>
        <v>Posgrado</v>
      </c>
      <c r="L423" s="95" t="s">
        <v>721</v>
      </c>
    </row>
    <row r="424" spans="3:12" s="426" customFormat="1" ht="15.75" hidden="1" thickBot="1" x14ac:dyDescent="0.3">
      <c r="C424" s="167" t="s">
        <v>1326</v>
      </c>
      <c r="D424" s="158"/>
      <c r="E424" s="150">
        <v>0</v>
      </c>
      <c r="F424" s="114">
        <f>IF(E422&lt;6,"",((E422-6)/12)*(G422/E422))</f>
        <v>0</v>
      </c>
      <c r="G424" s="94">
        <f>F424</f>
        <v>0</v>
      </c>
      <c r="H424" s="159"/>
      <c r="I424" s="98" t="s">
        <v>165</v>
      </c>
      <c r="J424" s="98" t="str">
        <f>VLOOKUP(I424,Presupuesto!$B$11:$C$565,2,0)</f>
        <v>DECIMOCUARTO MES</v>
      </c>
      <c r="K424" s="95" t="str">
        <f t="shared" si="7"/>
        <v>Posgrado</v>
      </c>
      <c r="L424" s="95" t="s">
        <v>721</v>
      </c>
    </row>
    <row r="425" spans="3:12" s="426" customFormat="1" ht="15.75" hidden="1" thickBot="1" x14ac:dyDescent="0.3">
      <c r="C425" s="133" t="s">
        <v>93</v>
      </c>
      <c r="D425" s="188"/>
      <c r="E425" s="148">
        <v>12</v>
      </c>
      <c r="F425" s="283">
        <f>HLOOKUP($C425,$BZ$2:$CM$3,2,0)</f>
        <v>15004.09</v>
      </c>
      <c r="G425" s="110">
        <f>D425*E425*F425</f>
        <v>0</v>
      </c>
      <c r="H425" s="161"/>
      <c r="I425" s="111" t="s">
        <v>151</v>
      </c>
      <c r="J425" s="111" t="str">
        <f>VLOOKUP(I425,Presupuesto!$B$11:$C$565,2,0)</f>
        <v>SUELDOS Y SALARIOS PERMANENTES</v>
      </c>
      <c r="K425" s="95" t="str">
        <f t="shared" si="7"/>
        <v>Posgrado</v>
      </c>
      <c r="L425" s="95" t="s">
        <v>721</v>
      </c>
    </row>
    <row r="426" spans="3:12" s="426" customFormat="1" ht="15.75" hidden="1" thickBot="1" x14ac:dyDescent="0.3">
      <c r="C426" s="166" t="s">
        <v>1325</v>
      </c>
      <c r="D426" s="158"/>
      <c r="E426" s="150">
        <v>0</v>
      </c>
      <c r="F426" s="97">
        <f>IF(E425=0,"",(G425/E425)/12*E425)</f>
        <v>0</v>
      </c>
      <c r="G426" s="94">
        <f>F426</f>
        <v>0</v>
      </c>
      <c r="H426" s="159"/>
      <c r="I426" s="113" t="s">
        <v>164</v>
      </c>
      <c r="J426" s="113" t="str">
        <f>VLOOKUP(I426,Presupuesto!$B$11:$C$565,2,0)</f>
        <v>AGUINALDO Y DECIMO CUARTO MES</v>
      </c>
      <c r="K426" s="95" t="str">
        <f t="shared" si="7"/>
        <v>Posgrado</v>
      </c>
      <c r="L426" s="95" t="s">
        <v>721</v>
      </c>
    </row>
    <row r="427" spans="3:12" s="426" customFormat="1" ht="15.75" hidden="1" thickBot="1" x14ac:dyDescent="0.3">
      <c r="C427" s="167" t="s">
        <v>1326</v>
      </c>
      <c r="D427" s="158"/>
      <c r="E427" s="150">
        <v>0</v>
      </c>
      <c r="F427" s="114">
        <f>IF(E425&lt;6,"",((E425-6)/12)*(G425/E425))</f>
        <v>0</v>
      </c>
      <c r="G427" s="94">
        <f>F427</f>
        <v>0</v>
      </c>
      <c r="H427" s="159"/>
      <c r="I427" s="98" t="s">
        <v>165</v>
      </c>
      <c r="J427" s="98" t="str">
        <f>VLOOKUP(I427,Presupuesto!$B$11:$C$565,2,0)</f>
        <v>DECIMOCUARTO MES</v>
      </c>
      <c r="K427" s="95" t="str">
        <f t="shared" si="7"/>
        <v>Posgrado</v>
      </c>
      <c r="L427" s="95" t="s">
        <v>721</v>
      </c>
    </row>
    <row r="428" spans="3:12" s="426" customFormat="1" ht="15.75" hidden="1" thickBot="1" x14ac:dyDescent="0.3">
      <c r="C428" s="133" t="s">
        <v>94</v>
      </c>
      <c r="D428" s="188"/>
      <c r="E428" s="148">
        <v>12</v>
      </c>
      <c r="F428" s="283">
        <f>HLOOKUP($C428,$BZ$2:$CM$3,2,0)</f>
        <v>13238.9</v>
      </c>
      <c r="G428" s="110">
        <f>D428*E428*F428</f>
        <v>0</v>
      </c>
      <c r="H428" s="161"/>
      <c r="I428" s="111" t="s">
        <v>151</v>
      </c>
      <c r="J428" s="111" t="str">
        <f>VLOOKUP(I428,Presupuesto!$B$11:$C$565,2,0)</f>
        <v>SUELDOS Y SALARIOS PERMANENTES</v>
      </c>
      <c r="K428" s="95" t="str">
        <f t="shared" si="7"/>
        <v>Posgrado</v>
      </c>
      <c r="L428" s="95" t="s">
        <v>721</v>
      </c>
    </row>
    <row r="429" spans="3:12" s="426" customFormat="1" ht="15.75" hidden="1" thickBot="1" x14ac:dyDescent="0.3">
      <c r="C429" s="166" t="s">
        <v>1325</v>
      </c>
      <c r="D429" s="158"/>
      <c r="E429" s="150">
        <v>0</v>
      </c>
      <c r="F429" s="97">
        <f>IF(E428=0,"",(G428/E428)/12*E428)</f>
        <v>0</v>
      </c>
      <c r="G429" s="94">
        <f>F429</f>
        <v>0</v>
      </c>
      <c r="H429" s="159"/>
      <c r="I429" s="113" t="s">
        <v>164</v>
      </c>
      <c r="J429" s="113" t="str">
        <f>VLOOKUP(I429,Presupuesto!$B$11:$C$565,2,0)</f>
        <v>AGUINALDO Y DECIMO CUARTO MES</v>
      </c>
      <c r="K429" s="95" t="str">
        <f t="shared" si="7"/>
        <v>Posgrado</v>
      </c>
      <c r="L429" s="95" t="s">
        <v>721</v>
      </c>
    </row>
    <row r="430" spans="3:12" s="426" customFormat="1" ht="15.75" hidden="1" thickBot="1" x14ac:dyDescent="0.3">
      <c r="C430" s="167" t="s">
        <v>1326</v>
      </c>
      <c r="D430" s="158"/>
      <c r="E430" s="150">
        <v>0</v>
      </c>
      <c r="F430" s="114">
        <f>IF(E428&lt;6,"",((E428-6)/12)*(G428/E428))</f>
        <v>0</v>
      </c>
      <c r="G430" s="94">
        <f>F430</f>
        <v>0</v>
      </c>
      <c r="H430" s="159"/>
      <c r="I430" s="98" t="s">
        <v>165</v>
      </c>
      <c r="J430" s="98" t="str">
        <f>VLOOKUP(I430,Presupuesto!$B$11:$C$565,2,0)</f>
        <v>DECIMOCUARTO MES</v>
      </c>
      <c r="K430" s="95" t="str">
        <f t="shared" si="7"/>
        <v>Posgrado</v>
      </c>
      <c r="L430" s="95" t="s">
        <v>721</v>
      </c>
    </row>
    <row r="431" spans="3:12" s="426" customFormat="1" ht="15.75" hidden="1" thickBot="1" x14ac:dyDescent="0.3">
      <c r="C431" s="133" t="s">
        <v>95</v>
      </c>
      <c r="D431" s="188"/>
      <c r="E431" s="148">
        <v>12</v>
      </c>
      <c r="F431" s="283">
        <f>HLOOKUP($C431,$BZ$2:$CM$3,2,0)</f>
        <v>12356.31</v>
      </c>
      <c r="G431" s="110">
        <f>D431*E431*F431</f>
        <v>0</v>
      </c>
      <c r="H431" s="161"/>
      <c r="I431" s="111" t="s">
        <v>151</v>
      </c>
      <c r="J431" s="111" t="str">
        <f>VLOOKUP(I431,Presupuesto!$B$11:$C$565,2,0)</f>
        <v>SUELDOS Y SALARIOS PERMANENTES</v>
      </c>
      <c r="K431" s="95" t="str">
        <f t="shared" si="7"/>
        <v>Posgrado</v>
      </c>
      <c r="L431" s="95" t="s">
        <v>721</v>
      </c>
    </row>
    <row r="432" spans="3:12" s="426" customFormat="1" ht="15.75" hidden="1" thickBot="1" x14ac:dyDescent="0.3">
      <c r="C432" s="166" t="s">
        <v>1325</v>
      </c>
      <c r="D432" s="158"/>
      <c r="E432" s="150">
        <v>0</v>
      </c>
      <c r="F432" s="97">
        <f>IF(E431=0,"",(G431/E431)/12*E431)</f>
        <v>0</v>
      </c>
      <c r="G432" s="94">
        <f>F432</f>
        <v>0</v>
      </c>
      <c r="H432" s="159"/>
      <c r="I432" s="113" t="s">
        <v>164</v>
      </c>
      <c r="J432" s="113" t="str">
        <f>VLOOKUP(I432,Presupuesto!$B$11:$C$565,2,0)</f>
        <v>AGUINALDO Y DECIMO CUARTO MES</v>
      </c>
      <c r="K432" s="95" t="str">
        <f t="shared" si="7"/>
        <v>Posgrado</v>
      </c>
      <c r="L432" s="95" t="s">
        <v>721</v>
      </c>
    </row>
    <row r="433" spans="3:12" s="426" customFormat="1" ht="15.75" hidden="1" thickBot="1" x14ac:dyDescent="0.3">
      <c r="C433" s="167" t="s">
        <v>1326</v>
      </c>
      <c r="D433" s="158"/>
      <c r="E433" s="150">
        <v>0</v>
      </c>
      <c r="F433" s="114">
        <f>IF(E431&lt;6,"",((E431-6)/12)*(G431/E431))</f>
        <v>0</v>
      </c>
      <c r="G433" s="94">
        <f>F433</f>
        <v>0</v>
      </c>
      <c r="H433" s="159"/>
      <c r="I433" s="98" t="s">
        <v>165</v>
      </c>
      <c r="J433" s="98" t="str">
        <f>VLOOKUP(I433,Presupuesto!$B$11:$C$565,2,0)</f>
        <v>DECIMOCUARTO MES</v>
      </c>
      <c r="K433" s="95" t="str">
        <f t="shared" si="7"/>
        <v>Posgrado</v>
      </c>
      <c r="L433" s="95" t="s">
        <v>721</v>
      </c>
    </row>
    <row r="434" spans="3:12" s="426" customFormat="1" ht="15.75" hidden="1" thickBot="1" x14ac:dyDescent="0.3">
      <c r="C434" s="133" t="s">
        <v>96</v>
      </c>
      <c r="D434" s="188"/>
      <c r="E434" s="148">
        <v>12</v>
      </c>
      <c r="F434" s="283">
        <f>HLOOKUP($C434,$BZ$2:$CM$3,2,0)</f>
        <v>463.22</v>
      </c>
      <c r="G434" s="110">
        <f>D434*E434*F434</f>
        <v>0</v>
      </c>
      <c r="H434" s="161"/>
      <c r="I434" s="111" t="s">
        <v>151</v>
      </c>
      <c r="J434" s="111" t="str">
        <f>VLOOKUP(I434,Presupuesto!$B$11:$C$565,2,0)</f>
        <v>SUELDOS Y SALARIOS PERMANENTES</v>
      </c>
      <c r="K434" s="95" t="str">
        <f t="shared" si="7"/>
        <v>Posgrado</v>
      </c>
      <c r="L434" s="95" t="s">
        <v>721</v>
      </c>
    </row>
    <row r="435" spans="3:12" s="426" customFormat="1" ht="15.75" hidden="1" thickBot="1" x14ac:dyDescent="0.3">
      <c r="C435" s="166" t="s">
        <v>1325</v>
      </c>
      <c r="D435" s="158"/>
      <c r="E435" s="150">
        <v>0</v>
      </c>
      <c r="F435" s="97">
        <f>IF(E434=0,"",(G434/E434)/12*E434)</f>
        <v>0</v>
      </c>
      <c r="G435" s="94">
        <f>F435</f>
        <v>0</v>
      </c>
      <c r="H435" s="159"/>
      <c r="I435" s="113" t="s">
        <v>164</v>
      </c>
      <c r="J435" s="113" t="str">
        <f>VLOOKUP(I435,Presupuesto!$B$11:$C$565,2,0)</f>
        <v>AGUINALDO Y DECIMO CUARTO MES</v>
      </c>
      <c r="K435" s="95" t="str">
        <f t="shared" si="7"/>
        <v>Posgrado</v>
      </c>
      <c r="L435" s="95" t="s">
        <v>721</v>
      </c>
    </row>
    <row r="436" spans="3:12" s="426" customFormat="1" ht="15.75" hidden="1" thickBot="1" x14ac:dyDescent="0.3">
      <c r="C436" s="167" t="s">
        <v>1326</v>
      </c>
      <c r="D436" s="158"/>
      <c r="E436" s="150">
        <v>0</v>
      </c>
      <c r="F436" s="114">
        <f>IF(E434&lt;6,"",((E434-6)/12)*(G434/E434))</f>
        <v>0</v>
      </c>
      <c r="G436" s="94">
        <f>F436</f>
        <v>0</v>
      </c>
      <c r="H436" s="159"/>
      <c r="I436" s="98" t="s">
        <v>165</v>
      </c>
      <c r="J436" s="98" t="str">
        <f>VLOOKUP(I436,Presupuesto!$B$11:$C$565,2,0)</f>
        <v>DECIMOCUARTO MES</v>
      </c>
      <c r="K436" s="95" t="str">
        <f t="shared" si="7"/>
        <v>Posgrado</v>
      </c>
      <c r="L436" s="95" t="s">
        <v>721</v>
      </c>
    </row>
    <row r="437" spans="3:12" s="426" customFormat="1" ht="15.75" hidden="1" thickBot="1" x14ac:dyDescent="0.3">
      <c r="C437" s="133" t="s">
        <v>97</v>
      </c>
      <c r="D437" s="188"/>
      <c r="E437" s="148">
        <v>12</v>
      </c>
      <c r="F437" s="283">
        <f>HLOOKUP($C437,$BZ$2:$CM$3,2,0)</f>
        <v>2007.3</v>
      </c>
      <c r="G437" s="110">
        <f>D437*E437*F437</f>
        <v>0</v>
      </c>
      <c r="H437" s="161"/>
      <c r="I437" s="111" t="s">
        <v>151</v>
      </c>
      <c r="J437" s="111" t="str">
        <f>VLOOKUP(I437,Presupuesto!$B$11:$C$565,2,0)</f>
        <v>SUELDOS Y SALARIOS PERMANENTES</v>
      </c>
      <c r="K437" s="95" t="str">
        <f t="shared" si="7"/>
        <v>Posgrado</v>
      </c>
      <c r="L437" s="95" t="s">
        <v>721</v>
      </c>
    </row>
    <row r="438" spans="3:12" s="426" customFormat="1" ht="15.75" hidden="1" thickBot="1" x14ac:dyDescent="0.3">
      <c r="C438" s="166" t="s">
        <v>1325</v>
      </c>
      <c r="D438" s="158"/>
      <c r="E438" s="150">
        <v>0</v>
      </c>
      <c r="F438" s="97">
        <f>IF(E437=0,"",(G437/E437)/12*E437)</f>
        <v>0</v>
      </c>
      <c r="G438" s="94">
        <f>F438</f>
        <v>0</v>
      </c>
      <c r="H438" s="159"/>
      <c r="I438" s="113" t="s">
        <v>164</v>
      </c>
      <c r="J438" s="113" t="str">
        <f>VLOOKUP(I438,Presupuesto!$B$11:$C$565,2,0)</f>
        <v>AGUINALDO Y DECIMO CUARTO MES</v>
      </c>
      <c r="K438" s="95" t="str">
        <f t="shared" si="7"/>
        <v>Posgrado</v>
      </c>
      <c r="L438" s="95" t="s">
        <v>721</v>
      </c>
    </row>
    <row r="439" spans="3:12" s="426" customFormat="1" ht="15.75" hidden="1" thickBot="1" x14ac:dyDescent="0.3">
      <c r="C439" s="167" t="s">
        <v>1326</v>
      </c>
      <c r="D439" s="158"/>
      <c r="E439" s="150">
        <v>0</v>
      </c>
      <c r="F439" s="114">
        <f>IF(E437&lt;6,"",((E437-6)/12)*(G437/E437))</f>
        <v>0</v>
      </c>
      <c r="G439" s="94">
        <f>F439</f>
        <v>0</v>
      </c>
      <c r="H439" s="159"/>
      <c r="I439" s="98" t="s">
        <v>165</v>
      </c>
      <c r="J439" s="98" t="str">
        <f>VLOOKUP(I439,Presupuesto!$B$11:$C$565,2,0)</f>
        <v>DECIMOCUARTO MES</v>
      </c>
      <c r="K439" s="95" t="str">
        <f t="shared" si="7"/>
        <v>Posgrado</v>
      </c>
      <c r="L439" s="95" t="s">
        <v>721</v>
      </c>
    </row>
    <row r="440" spans="3:12" s="426" customFormat="1" ht="15.75" hidden="1" thickBot="1" x14ac:dyDescent="0.3">
      <c r="C440" s="136" t="s">
        <v>101</v>
      </c>
      <c r="D440" s="188"/>
      <c r="E440" s="148">
        <v>12</v>
      </c>
      <c r="F440" s="135">
        <v>30000</v>
      </c>
      <c r="G440" s="110">
        <f>D440*E440*F440</f>
        <v>0</v>
      </c>
      <c r="H440" s="161"/>
      <c r="I440" s="111" t="s">
        <v>200</v>
      </c>
      <c r="J440" s="111" t="str">
        <f>VLOOKUP(I440,Presupuesto!$B$11:$C$565,2,0)</f>
        <v>CONTRATOS ESPECIALES</v>
      </c>
      <c r="K440" s="95" t="str">
        <f t="shared" si="7"/>
        <v>Posgrado</v>
      </c>
      <c r="L440" s="95" t="s">
        <v>721</v>
      </c>
    </row>
    <row r="441" spans="3:12" s="426" customFormat="1" ht="15.75" hidden="1" thickBot="1" x14ac:dyDescent="0.3">
      <c r="C441" s="166" t="s">
        <v>1325</v>
      </c>
      <c r="D441" s="158"/>
      <c r="E441" s="150">
        <v>0</v>
      </c>
      <c r="F441" s="114">
        <f>IF(E440=0,"",(G440/E440)/12*E440)</f>
        <v>0</v>
      </c>
      <c r="G441" s="94">
        <f>F441</f>
        <v>0</v>
      </c>
      <c r="H441" s="159"/>
      <c r="I441" s="98" t="s">
        <v>200</v>
      </c>
      <c r="J441" s="98" t="str">
        <f>VLOOKUP(I441,Presupuesto!$B$11:$C$565,2,0)</f>
        <v>CONTRATOS ESPECIALES</v>
      </c>
      <c r="K441" s="95" t="str">
        <f t="shared" si="7"/>
        <v>Posgrado</v>
      </c>
      <c r="L441" s="95" t="s">
        <v>719</v>
      </c>
    </row>
    <row r="442" spans="3:12" s="426" customFormat="1" ht="15.75" hidden="1" thickBot="1" x14ac:dyDescent="0.3">
      <c r="C442" s="167" t="s">
        <v>1326</v>
      </c>
      <c r="D442" s="158"/>
      <c r="E442" s="150">
        <v>0</v>
      </c>
      <c r="F442" s="97">
        <f>IF(E440&lt;6,"",((E440-6)/12)*(G440/E440))</f>
        <v>0</v>
      </c>
      <c r="G442" s="94">
        <f>F442</f>
        <v>0</v>
      </c>
      <c r="H442" s="159"/>
      <c r="I442" s="98" t="s">
        <v>200</v>
      </c>
      <c r="J442" s="98" t="str">
        <f>VLOOKUP(I442,Presupuesto!$B$11:$C$565,2,0)</f>
        <v>CONTRATOS ESPECIALES</v>
      </c>
      <c r="K442" s="95" t="str">
        <f t="shared" si="7"/>
        <v>Posgrado</v>
      </c>
      <c r="L442" s="95" t="s">
        <v>727</v>
      </c>
    </row>
    <row r="443" spans="3:12" s="426" customFormat="1" ht="30.75" thickBot="1" x14ac:dyDescent="0.3">
      <c r="C443" s="508" t="s">
        <v>1995</v>
      </c>
      <c r="D443" s="188"/>
      <c r="E443" s="148">
        <v>2</v>
      </c>
      <c r="F443" s="115">
        <v>4000</v>
      </c>
      <c r="G443" s="110">
        <f>D443*E443*F443</f>
        <v>0</v>
      </c>
      <c r="H443" s="161"/>
      <c r="I443" s="111" t="s">
        <v>298</v>
      </c>
      <c r="J443" s="111" t="str">
        <f>VLOOKUP(I443,Presupuesto!$B$11:$C$565,2,0)</f>
        <v>OTROS SERVICIOS TECNICOS Y PROFESIONALES</v>
      </c>
      <c r="K443" s="95" t="s">
        <v>63</v>
      </c>
      <c r="L443" s="95" t="s">
        <v>731</v>
      </c>
    </row>
    <row r="444" spans="3:12" s="426" customFormat="1" x14ac:dyDescent="0.25">
      <c r="C444" s="166" t="s">
        <v>1325</v>
      </c>
      <c r="D444" s="158"/>
      <c r="E444" s="150">
        <v>0</v>
      </c>
      <c r="F444" s="97">
        <v>0</v>
      </c>
      <c r="G444" s="94">
        <f>F444</f>
        <v>0</v>
      </c>
      <c r="H444" s="159"/>
      <c r="I444" s="98" t="s">
        <v>298</v>
      </c>
      <c r="J444" s="98" t="str">
        <f>VLOOKUP(I444,Presupuesto!$B$11:$C$565,2,0)</f>
        <v>OTROS SERVICIOS TECNICOS Y PROFESIONALES</v>
      </c>
      <c r="K444" s="95" t="s">
        <v>63</v>
      </c>
      <c r="L444" s="95" t="s">
        <v>731</v>
      </c>
    </row>
    <row r="445" spans="3:12" s="426" customFormat="1" ht="15.75" thickBot="1" x14ac:dyDescent="0.3">
      <c r="C445" s="167" t="s">
        <v>1326</v>
      </c>
      <c r="D445" s="158"/>
      <c r="E445" s="150">
        <v>0</v>
      </c>
      <c r="F445" s="97">
        <v>0</v>
      </c>
      <c r="G445" s="94">
        <f>F445</f>
        <v>0</v>
      </c>
      <c r="H445" s="159"/>
      <c r="I445" s="98" t="s">
        <v>298</v>
      </c>
      <c r="J445" s="98" t="str">
        <f>VLOOKUP(I445,Presupuesto!$B$11:$C$565,2,0)</f>
        <v>OTROS SERVICIOS TECNICOS Y PROFESIONALES</v>
      </c>
      <c r="K445" s="95" t="s">
        <v>63</v>
      </c>
      <c r="L445" s="95" t="s">
        <v>731</v>
      </c>
    </row>
    <row r="446" spans="3:12" s="426" customFormat="1" ht="30.75" thickBot="1" x14ac:dyDescent="0.3">
      <c r="C446" s="508" t="s">
        <v>1996</v>
      </c>
      <c r="D446" s="188">
        <v>0</v>
      </c>
      <c r="E446" s="148">
        <v>2</v>
      </c>
      <c r="F446" s="115">
        <v>4000</v>
      </c>
      <c r="G446" s="110">
        <f>D446*E446*F446</f>
        <v>0</v>
      </c>
      <c r="H446" s="161" t="s">
        <v>712</v>
      </c>
      <c r="I446" s="111" t="s">
        <v>298</v>
      </c>
      <c r="J446" s="111" t="str">
        <f>VLOOKUP(I446,Presupuesto!$B$11:$C$565,2,0)</f>
        <v>OTROS SERVICIOS TECNICOS Y PROFESIONALES</v>
      </c>
      <c r="K446" s="95" t="s">
        <v>63</v>
      </c>
      <c r="L446" s="95" t="s">
        <v>731</v>
      </c>
    </row>
    <row r="447" spans="3:12" s="426" customFormat="1" x14ac:dyDescent="0.25">
      <c r="C447" s="166" t="s">
        <v>1325</v>
      </c>
      <c r="D447" s="158"/>
      <c r="E447" s="150">
        <v>0</v>
      </c>
      <c r="F447" s="97">
        <v>0</v>
      </c>
      <c r="G447" s="94">
        <f>F447</f>
        <v>0</v>
      </c>
      <c r="H447" s="159"/>
      <c r="I447" s="98" t="s">
        <v>298</v>
      </c>
      <c r="J447" s="98" t="str">
        <f>VLOOKUP(I447,Presupuesto!$B$11:$C$565,2,0)</f>
        <v>OTROS SERVICIOS TECNICOS Y PROFESIONALES</v>
      </c>
      <c r="K447" s="95" t="s">
        <v>63</v>
      </c>
      <c r="L447" s="95" t="s">
        <v>731</v>
      </c>
    </row>
    <row r="448" spans="3:12" s="426" customFormat="1" ht="15.75" thickBot="1" x14ac:dyDescent="0.3">
      <c r="C448" s="167" t="s">
        <v>1326</v>
      </c>
      <c r="D448" s="158"/>
      <c r="E448" s="150">
        <v>0</v>
      </c>
      <c r="F448" s="97">
        <v>0</v>
      </c>
      <c r="G448" s="94">
        <f>F448</f>
        <v>0</v>
      </c>
      <c r="H448" s="159"/>
      <c r="I448" s="98" t="s">
        <v>298</v>
      </c>
      <c r="J448" s="98" t="str">
        <f>VLOOKUP(I448,Presupuesto!$B$11:$C$565,2,0)</f>
        <v>OTROS SERVICIOS TECNICOS Y PROFESIONALES</v>
      </c>
      <c r="K448" s="95" t="s">
        <v>63</v>
      </c>
      <c r="L448" s="95" t="s">
        <v>731</v>
      </c>
    </row>
    <row r="449" spans="3:12" s="426" customFormat="1" ht="30.75" thickBot="1" x14ac:dyDescent="0.3">
      <c r="C449" s="508" t="s">
        <v>2001</v>
      </c>
      <c r="D449" s="188"/>
      <c r="E449" s="148">
        <v>2</v>
      </c>
      <c r="F449" s="115">
        <v>4000</v>
      </c>
      <c r="G449" s="110">
        <f>D449*E449*F449</f>
        <v>0</v>
      </c>
      <c r="H449" s="161"/>
      <c r="I449" s="111" t="s">
        <v>298</v>
      </c>
      <c r="J449" s="111" t="str">
        <f>VLOOKUP(I449,Presupuesto!$B$11:$C$565,2,0)</f>
        <v>OTROS SERVICIOS TECNICOS Y PROFESIONALES</v>
      </c>
      <c r="K449" s="95" t="s">
        <v>63</v>
      </c>
      <c r="L449" s="95" t="s">
        <v>731</v>
      </c>
    </row>
    <row r="450" spans="3:12" s="426" customFormat="1" x14ac:dyDescent="0.25">
      <c r="C450" s="166" t="s">
        <v>1325</v>
      </c>
      <c r="D450" s="158"/>
      <c r="E450" s="150">
        <v>0</v>
      </c>
      <c r="F450" s="97">
        <v>0</v>
      </c>
      <c r="G450" s="94">
        <f>F450</f>
        <v>0</v>
      </c>
      <c r="H450" s="159"/>
      <c r="I450" s="98" t="s">
        <v>298</v>
      </c>
      <c r="J450" s="98" t="str">
        <f>VLOOKUP(I450,Presupuesto!$B$11:$C$565,2,0)</f>
        <v>OTROS SERVICIOS TECNICOS Y PROFESIONALES</v>
      </c>
      <c r="K450" s="95" t="s">
        <v>63</v>
      </c>
      <c r="L450" s="95" t="s">
        <v>731</v>
      </c>
    </row>
    <row r="451" spans="3:12" s="426" customFormat="1" ht="15.75" thickBot="1" x14ac:dyDescent="0.3">
      <c r="C451" s="167" t="s">
        <v>1326</v>
      </c>
      <c r="D451" s="158"/>
      <c r="E451" s="150">
        <v>0</v>
      </c>
      <c r="F451" s="97">
        <v>0</v>
      </c>
      <c r="G451" s="94">
        <f>F451</f>
        <v>0</v>
      </c>
      <c r="H451" s="159"/>
      <c r="I451" s="98" t="s">
        <v>298</v>
      </c>
      <c r="J451" s="98" t="str">
        <f>VLOOKUP(I451,Presupuesto!$B$11:$C$565,2,0)</f>
        <v>OTROS SERVICIOS TECNICOS Y PROFESIONALES</v>
      </c>
      <c r="K451" s="95" t="s">
        <v>63</v>
      </c>
      <c r="L451" s="95" t="s">
        <v>731</v>
      </c>
    </row>
    <row r="452" spans="3:12" s="426" customFormat="1" ht="30.75" thickBot="1" x14ac:dyDescent="0.3">
      <c r="C452" s="508" t="s">
        <v>1998</v>
      </c>
      <c r="D452" s="188"/>
      <c r="E452" s="148">
        <v>2</v>
      </c>
      <c r="F452" s="115">
        <v>4000</v>
      </c>
      <c r="G452" s="110">
        <f>D452*E452*F452</f>
        <v>0</v>
      </c>
      <c r="H452" s="161"/>
      <c r="I452" s="111" t="s">
        <v>298</v>
      </c>
      <c r="J452" s="111" t="str">
        <f>VLOOKUP(I452,Presupuesto!$B$11:$C$565,2,0)</f>
        <v>OTROS SERVICIOS TECNICOS Y PROFESIONALES</v>
      </c>
      <c r="K452" s="95" t="s">
        <v>63</v>
      </c>
      <c r="L452" s="95" t="s">
        <v>731</v>
      </c>
    </row>
    <row r="453" spans="3:12" s="426" customFormat="1" x14ac:dyDescent="0.25">
      <c r="C453" s="166" t="s">
        <v>1325</v>
      </c>
      <c r="D453" s="158"/>
      <c r="E453" s="150">
        <v>0</v>
      </c>
      <c r="F453" s="97">
        <v>0</v>
      </c>
      <c r="G453" s="94">
        <f>F453</f>
        <v>0</v>
      </c>
      <c r="H453" s="159"/>
      <c r="I453" s="98" t="s">
        <v>298</v>
      </c>
      <c r="J453" s="98" t="str">
        <f>VLOOKUP(I453,Presupuesto!$B$11:$C$565,2,0)</f>
        <v>OTROS SERVICIOS TECNICOS Y PROFESIONALES</v>
      </c>
      <c r="K453" s="95" t="s">
        <v>63</v>
      </c>
      <c r="L453" s="95" t="s">
        <v>731</v>
      </c>
    </row>
    <row r="454" spans="3:12" s="426" customFormat="1" ht="15.75" thickBot="1" x14ac:dyDescent="0.3">
      <c r="C454" s="167" t="s">
        <v>1326</v>
      </c>
      <c r="D454" s="158"/>
      <c r="E454" s="150">
        <v>0</v>
      </c>
      <c r="F454" s="97">
        <v>0</v>
      </c>
      <c r="G454" s="94">
        <f>F454</f>
        <v>0</v>
      </c>
      <c r="H454" s="159"/>
      <c r="I454" s="98" t="s">
        <v>298</v>
      </c>
      <c r="J454" s="98" t="str">
        <f>VLOOKUP(I454,Presupuesto!$B$11:$C$565,2,0)</f>
        <v>OTROS SERVICIOS TECNICOS Y PROFESIONALES</v>
      </c>
      <c r="K454" s="95" t="s">
        <v>63</v>
      </c>
      <c r="L454" s="95" t="s">
        <v>731</v>
      </c>
    </row>
    <row r="455" spans="3:12" s="426" customFormat="1" ht="15.75" thickBot="1" x14ac:dyDescent="0.3">
      <c r="C455" s="508" t="s">
        <v>1999</v>
      </c>
      <c r="D455" s="188"/>
      <c r="E455" s="148">
        <v>2</v>
      </c>
      <c r="F455" s="115">
        <v>4000</v>
      </c>
      <c r="G455" s="110">
        <f>D455*E455*F455</f>
        <v>0</v>
      </c>
      <c r="H455" s="161"/>
      <c r="I455" s="111" t="s">
        <v>298</v>
      </c>
      <c r="J455" s="111" t="str">
        <f>VLOOKUP(I455,Presupuesto!$B$11:$C$565,2,0)</f>
        <v>OTROS SERVICIOS TECNICOS Y PROFESIONALES</v>
      </c>
      <c r="K455" s="95" t="s">
        <v>63</v>
      </c>
      <c r="L455" s="95" t="s">
        <v>731</v>
      </c>
    </row>
    <row r="456" spans="3:12" s="426" customFormat="1" x14ac:dyDescent="0.25">
      <c r="C456" s="166" t="s">
        <v>1325</v>
      </c>
      <c r="D456" s="158"/>
      <c r="E456" s="150">
        <v>0</v>
      </c>
      <c r="F456" s="97">
        <v>0</v>
      </c>
      <c r="G456" s="94">
        <f>F456</f>
        <v>0</v>
      </c>
      <c r="H456" s="159"/>
      <c r="I456" s="98" t="s">
        <v>298</v>
      </c>
      <c r="J456" s="98" t="str">
        <f>VLOOKUP(I456,Presupuesto!$B$11:$C$565,2,0)</f>
        <v>OTROS SERVICIOS TECNICOS Y PROFESIONALES</v>
      </c>
      <c r="K456" s="95" t="s">
        <v>63</v>
      </c>
      <c r="L456" s="95" t="s">
        <v>731</v>
      </c>
    </row>
    <row r="457" spans="3:12" s="426" customFormat="1" ht="15.75" thickBot="1" x14ac:dyDescent="0.3">
      <c r="C457" s="167" t="s">
        <v>1326</v>
      </c>
      <c r="D457" s="158"/>
      <c r="E457" s="150">
        <v>0</v>
      </c>
      <c r="F457" s="97">
        <v>0</v>
      </c>
      <c r="G457" s="94">
        <f>F457</f>
        <v>0</v>
      </c>
      <c r="H457" s="159"/>
      <c r="I457" s="98" t="s">
        <v>298</v>
      </c>
      <c r="J457" s="98" t="str">
        <f>VLOOKUP(I457,Presupuesto!$B$11:$C$565,2,0)</f>
        <v>OTROS SERVICIOS TECNICOS Y PROFESIONALES</v>
      </c>
      <c r="K457" s="95" t="s">
        <v>63</v>
      </c>
      <c r="L457" s="95" t="s">
        <v>731</v>
      </c>
    </row>
    <row r="458" spans="3:12" s="426" customFormat="1" ht="30.75" thickBot="1" x14ac:dyDescent="0.3">
      <c r="C458" s="508" t="s">
        <v>2000</v>
      </c>
      <c r="D458" s="188">
        <v>0</v>
      </c>
      <c r="E458" s="148">
        <v>2</v>
      </c>
      <c r="F458" s="115">
        <v>4000</v>
      </c>
      <c r="G458" s="110">
        <f>D458*E458*F458</f>
        <v>0</v>
      </c>
      <c r="H458" s="161" t="s">
        <v>712</v>
      </c>
      <c r="I458" s="111" t="s">
        <v>298</v>
      </c>
      <c r="J458" s="111" t="str">
        <f>VLOOKUP(I458,Presupuesto!$B$11:$C$565,2,0)</f>
        <v>OTROS SERVICIOS TECNICOS Y PROFESIONALES</v>
      </c>
      <c r="K458" s="95" t="s">
        <v>63</v>
      </c>
      <c r="L458" s="95" t="s">
        <v>731</v>
      </c>
    </row>
    <row r="459" spans="3:12" s="426" customFormat="1" x14ac:dyDescent="0.25">
      <c r="C459" s="166" t="s">
        <v>1325</v>
      </c>
      <c r="D459" s="158"/>
      <c r="E459" s="150">
        <v>0</v>
      </c>
      <c r="F459" s="97">
        <v>0</v>
      </c>
      <c r="G459" s="94">
        <f>F459</f>
        <v>0</v>
      </c>
      <c r="H459" s="159"/>
      <c r="I459" s="98" t="s">
        <v>298</v>
      </c>
      <c r="J459" s="98" t="str">
        <f>VLOOKUP(I459,Presupuesto!$B$11:$C$565,2,0)</f>
        <v>OTROS SERVICIOS TECNICOS Y PROFESIONALES</v>
      </c>
      <c r="K459" s="95" t="s">
        <v>63</v>
      </c>
      <c r="L459" s="95" t="s">
        <v>731</v>
      </c>
    </row>
    <row r="460" spans="3:12" s="426" customFormat="1" ht="15.75" thickBot="1" x14ac:dyDescent="0.3">
      <c r="C460" s="167" t="s">
        <v>1326</v>
      </c>
      <c r="D460" s="158"/>
      <c r="E460" s="150">
        <v>0</v>
      </c>
      <c r="F460" s="97">
        <v>0</v>
      </c>
      <c r="G460" s="94">
        <f>F460</f>
        <v>0</v>
      </c>
      <c r="H460" s="159"/>
      <c r="I460" s="98" t="s">
        <v>298</v>
      </c>
      <c r="J460" s="98" t="str">
        <f>VLOOKUP(I460,Presupuesto!$B$11:$C$565,2,0)</f>
        <v>OTROS SERVICIOS TECNICOS Y PROFESIONALES</v>
      </c>
      <c r="K460" s="95" t="s">
        <v>63</v>
      </c>
      <c r="L460" s="95" t="s">
        <v>731</v>
      </c>
    </row>
    <row r="461" spans="3:12" s="426" customFormat="1" ht="15.75" thickBot="1" x14ac:dyDescent="0.3">
      <c r="C461" s="136" t="s">
        <v>102</v>
      </c>
      <c r="D461" s="188"/>
      <c r="E461" s="148">
        <v>2</v>
      </c>
      <c r="F461" s="115">
        <v>4000</v>
      </c>
      <c r="G461" s="110">
        <f>D461*E461*F461</f>
        <v>0</v>
      </c>
      <c r="H461" s="161"/>
      <c r="I461" s="111" t="s">
        <v>298</v>
      </c>
      <c r="J461" s="111" t="str">
        <f>VLOOKUP(I461,Presupuesto!$B$11:$C$565,2,0)</f>
        <v>OTROS SERVICIOS TECNICOS Y PROFESIONALES</v>
      </c>
      <c r="K461" s="95" t="s">
        <v>63</v>
      </c>
      <c r="L461" s="95" t="s">
        <v>731</v>
      </c>
    </row>
    <row r="462" spans="3:12" s="426" customFormat="1" x14ac:dyDescent="0.25">
      <c r="C462" s="166" t="s">
        <v>1325</v>
      </c>
      <c r="D462" s="158"/>
      <c r="E462" s="150">
        <v>0</v>
      </c>
      <c r="F462" s="97">
        <v>0</v>
      </c>
      <c r="G462" s="94">
        <f>F462</f>
        <v>0</v>
      </c>
      <c r="H462" s="159"/>
      <c r="I462" s="98" t="s">
        <v>298</v>
      </c>
      <c r="J462" s="98" t="str">
        <f>VLOOKUP(I462,Presupuesto!$B$11:$C$565,2,0)</f>
        <v>OTROS SERVICIOS TECNICOS Y PROFESIONALES</v>
      </c>
      <c r="K462" s="95" t="s">
        <v>63</v>
      </c>
      <c r="L462" s="95" t="s">
        <v>731</v>
      </c>
    </row>
    <row r="463" spans="3:12" s="426" customFormat="1" ht="15.75" thickBot="1" x14ac:dyDescent="0.3">
      <c r="C463" s="167" t="s">
        <v>1326</v>
      </c>
      <c r="D463" s="158"/>
      <c r="E463" s="150">
        <v>0</v>
      </c>
      <c r="F463" s="97">
        <v>0</v>
      </c>
      <c r="G463" s="94">
        <f>F463</f>
        <v>0</v>
      </c>
      <c r="H463" s="159"/>
      <c r="I463" s="98" t="s">
        <v>298</v>
      </c>
      <c r="J463" s="98" t="str">
        <f>VLOOKUP(I463,Presupuesto!$B$11:$C$565,2,0)</f>
        <v>OTROS SERVICIOS TECNICOS Y PROFESIONALES</v>
      </c>
      <c r="K463" s="95" t="s">
        <v>63</v>
      </c>
      <c r="L463" s="95" t="s">
        <v>731</v>
      </c>
    </row>
    <row r="464" spans="3:12" s="426" customFormat="1" ht="15.75" thickBot="1" x14ac:dyDescent="0.3">
      <c r="C464" s="136" t="s">
        <v>102</v>
      </c>
      <c r="D464" s="188"/>
      <c r="E464" s="148">
        <v>2</v>
      </c>
      <c r="F464" s="115">
        <v>4000</v>
      </c>
      <c r="G464" s="110">
        <f>D464*E464*F464</f>
        <v>0</v>
      </c>
      <c r="H464" s="161"/>
      <c r="I464" s="111" t="s">
        <v>298</v>
      </c>
      <c r="J464" s="111" t="str">
        <f>VLOOKUP(I464,Presupuesto!$B$11:$C$565,2,0)</f>
        <v>OTROS SERVICIOS TECNICOS Y PROFESIONALES</v>
      </c>
      <c r="K464" s="95" t="s">
        <v>63</v>
      </c>
      <c r="L464" s="95" t="s">
        <v>731</v>
      </c>
    </row>
    <row r="465" spans="3:12" s="426" customFormat="1" x14ac:dyDescent="0.25">
      <c r="C465" s="166" t="s">
        <v>1325</v>
      </c>
      <c r="D465" s="158"/>
      <c r="E465" s="150">
        <v>0</v>
      </c>
      <c r="F465" s="97">
        <v>0</v>
      </c>
      <c r="G465" s="94">
        <f>F465</f>
        <v>0</v>
      </c>
      <c r="H465" s="159"/>
      <c r="I465" s="98" t="s">
        <v>298</v>
      </c>
      <c r="J465" s="98" t="str">
        <f>VLOOKUP(I465,Presupuesto!$B$11:$C$565,2,0)</f>
        <v>OTROS SERVICIOS TECNICOS Y PROFESIONALES</v>
      </c>
      <c r="K465" s="95" t="s">
        <v>63</v>
      </c>
      <c r="L465" s="95" t="s">
        <v>731</v>
      </c>
    </row>
    <row r="466" spans="3:12" s="426" customFormat="1" ht="15.75" thickBot="1" x14ac:dyDescent="0.3">
      <c r="C466" s="167" t="s">
        <v>1326</v>
      </c>
      <c r="D466" s="158"/>
      <c r="E466" s="150">
        <v>0</v>
      </c>
      <c r="F466" s="97">
        <v>0</v>
      </c>
      <c r="G466" s="94">
        <f>F466</f>
        <v>0</v>
      </c>
      <c r="H466" s="159"/>
      <c r="I466" s="98" t="s">
        <v>298</v>
      </c>
      <c r="J466" s="98" t="str">
        <f>VLOOKUP(I466,Presupuesto!$B$11:$C$565,2,0)</f>
        <v>OTROS SERVICIOS TECNICOS Y PROFESIONALES</v>
      </c>
      <c r="K466" s="95" t="s">
        <v>63</v>
      </c>
      <c r="L466" s="95" t="s">
        <v>731</v>
      </c>
    </row>
    <row r="467" spans="3:12" s="426" customFormat="1" ht="15.75" thickBot="1" x14ac:dyDescent="0.3">
      <c r="C467" s="136" t="s">
        <v>103</v>
      </c>
      <c r="D467" s="188"/>
      <c r="E467" s="148">
        <v>12</v>
      </c>
      <c r="F467" s="115">
        <v>30000</v>
      </c>
      <c r="G467" s="110">
        <f>D467*E467*F467</f>
        <v>0</v>
      </c>
      <c r="H467" s="161"/>
      <c r="I467" s="111" t="s">
        <v>151</v>
      </c>
      <c r="J467" s="111" t="str">
        <f>VLOOKUP(I467,Presupuesto!$B$11:$C$565,2,0)</f>
        <v>SUELDOS Y SALARIOS PERMANENTES</v>
      </c>
      <c r="K467" s="95" t="s">
        <v>63</v>
      </c>
      <c r="L467" s="95" t="s">
        <v>731</v>
      </c>
    </row>
    <row r="468" spans="3:12" s="426" customFormat="1" x14ac:dyDescent="0.25">
      <c r="C468" s="166" t="s">
        <v>1325</v>
      </c>
      <c r="D468" s="164"/>
      <c r="E468" s="127">
        <v>0</v>
      </c>
      <c r="F468" s="116">
        <f>IF(E467=0,"",(G467/E467)/12*E467)</f>
        <v>0</v>
      </c>
      <c r="G468" s="117">
        <f>F468</f>
        <v>0</v>
      </c>
      <c r="H468" s="159"/>
      <c r="I468" s="98" t="s">
        <v>164</v>
      </c>
      <c r="J468" s="98" t="str">
        <f>VLOOKUP(I468,Presupuesto!$B$11:$C$565,2,0)</f>
        <v>AGUINALDO Y DECIMO CUARTO MES</v>
      </c>
      <c r="K468" s="95" t="s">
        <v>63</v>
      </c>
      <c r="L468" s="95" t="s">
        <v>731</v>
      </c>
    </row>
    <row r="469" spans="3:12" s="426" customFormat="1" ht="15.75" thickBot="1" x14ac:dyDescent="0.3">
      <c r="C469" s="168" t="s">
        <v>1326</v>
      </c>
      <c r="D469" s="157"/>
      <c r="E469" s="128">
        <v>0</v>
      </c>
      <c r="F469" s="102">
        <f>IF(E467&lt;6,"",((E467-6)/12)*(G467/E467))</f>
        <v>0</v>
      </c>
      <c r="G469" s="102">
        <f>F469</f>
        <v>0</v>
      </c>
      <c r="H469" s="157"/>
      <c r="I469" s="103" t="s">
        <v>165</v>
      </c>
      <c r="J469" s="120" t="str">
        <f>VLOOKUP(I469,Presupuesto!$B$11:$C$565,2,0)</f>
        <v>DECIMOCUARTO MES</v>
      </c>
      <c r="K469" s="95" t="s">
        <v>63</v>
      </c>
      <c r="L469" s="95" t="s">
        <v>731</v>
      </c>
    </row>
    <row r="470" spans="3:12" s="426" customFormat="1" x14ac:dyDescent="0.25">
      <c r="D470" s="415"/>
      <c r="H470" s="415"/>
    </row>
    <row r="471" spans="3:12" s="426" customFormat="1" ht="15.75" thickBot="1" x14ac:dyDescent="0.3">
      <c r="D471" s="415"/>
      <c r="H471" s="415"/>
    </row>
    <row r="472" spans="3:12" s="426" customFormat="1" ht="15.75" thickBot="1" x14ac:dyDescent="0.3">
      <c r="C472" s="68" t="s">
        <v>1308</v>
      </c>
      <c r="D472" s="30">
        <f>SUM(G479:G550)</f>
        <v>38136</v>
      </c>
      <c r="E472" s="91"/>
      <c r="F472" s="91"/>
      <c r="G472" s="91"/>
      <c r="H472" s="75"/>
      <c r="I472" s="75"/>
      <c r="J472" s="75"/>
      <c r="K472" s="149"/>
    </row>
    <row r="473" spans="3:12" s="426" customFormat="1" x14ac:dyDescent="0.25">
      <c r="D473" s="31" t="s">
        <v>2002</v>
      </c>
      <c r="E473" s="91"/>
      <c r="F473" s="91"/>
      <c r="G473" s="91"/>
      <c r="H473" s="75"/>
      <c r="I473" s="75"/>
      <c r="J473" s="75"/>
      <c r="K473" s="149"/>
    </row>
    <row r="474" spans="3:12" s="426" customFormat="1" x14ac:dyDescent="0.25">
      <c r="D474" s="31"/>
      <c r="E474" s="91"/>
      <c r="F474" s="91"/>
      <c r="G474" s="91"/>
      <c r="H474" s="75"/>
      <c r="I474" s="75"/>
      <c r="J474" s="75"/>
      <c r="K474" s="149"/>
    </row>
    <row r="475" spans="3:12" s="426" customFormat="1" ht="15.75" x14ac:dyDescent="0.25">
      <c r="C475" s="190" t="s">
        <v>1309</v>
      </c>
      <c r="D475" s="341" t="s">
        <v>1798</v>
      </c>
      <c r="E475" s="91"/>
      <c r="F475" s="91"/>
      <c r="G475" s="91"/>
      <c r="H475" s="75"/>
      <c r="I475" s="75"/>
      <c r="J475" s="75"/>
      <c r="K475" s="149"/>
    </row>
    <row r="476" spans="3:12" s="426" customFormat="1" ht="18.75" x14ac:dyDescent="0.25">
      <c r="C476" s="197" t="str">
        <f>IFERROR(VLOOKUP(D475,'1. Desarrollo e Innov. Curricu.'!$F:$G,2,FALSE),IFERROR(VLOOKUP(D475,'2. Investigación Científica'!$F:$G,2,FALSE),IFERROR(VLOOKUP(D475,'3. Vinculación Univ. Sociedad'!$F:$G,2,FALSE),IFERROR(VLOOKUP(D475,'4. Docencia y Profesorado Univ.'!$F:$G,2,FALSE),IFERROR(VLOOKUP(D475,'5. Estudiantes y Graduados'!$F:$G,2,FALSE),IFERROR(VLOOKUP(D475,'11. Gestion Administrativa'!$F:$G,2,FALSE),IFERROR(VLOOKUP(D475,'13. Gestión Académica'!$F:$G,2,FALSE),IFERROR(VLOOKUP(D475,'9. Asegura. de la Calid. y M'!$F:$G,2,FALSE),IFERROR(VLOOKUP(D475,'6. Gestión del Conocimiento'!$F:$G,2,FALSE),IFERROR(VLOOKUP(D475,'15. Gobernabilidad y Proceso...'!$F:$G,2,FALSE),IFERROR(VLOOKUP(D475,'12. Gestión del Talento Humano'!$F:$G,2,FALSE),IFERROR(VLOOKUP(D475,'14. Internacional... de la E.S.'!$F:$G,2,FALSE),IFERROR(VLOOKUP(D475,'10. Posgrado'!$F:$G,2,FALSE),IFERROR(VLOOKUP(D475,'17. Gestión TIC'!$F:$G,2,FALSE),IFERROR(VLOOKUP(D475,'16. Desa. del Sistema Educ.Sup.'!$F:$G,2,FALSE),IFERROR(VLOOKUP(D475,'8. Cultura de Inno. Insti...'!$F:$G,2,FALSE),VLOOKUP(D475,'7. Lo Esencial de la Reforma U.'!$F:$G,2,0)))))))))))))))))</f>
        <v>Desarrollar un diplomado en Diplomado  en II (SPS)</v>
      </c>
      <c r="D476" s="31"/>
      <c r="E476" s="91"/>
      <c r="F476" s="91"/>
      <c r="G476" s="91"/>
      <c r="H476" s="75"/>
      <c r="I476" s="75"/>
      <c r="J476" s="75"/>
      <c r="K476" s="149"/>
    </row>
    <row r="477" spans="3:12" s="426" customFormat="1" ht="15.75" thickBot="1" x14ac:dyDescent="0.3">
      <c r="C477" s="171"/>
      <c r="D477" s="31"/>
      <c r="E477" s="91"/>
      <c r="F477" s="91"/>
      <c r="G477" s="91"/>
      <c r="H477" s="75"/>
      <c r="I477" s="75"/>
      <c r="J477" s="75"/>
      <c r="K477" s="149"/>
    </row>
    <row r="478" spans="3:12" s="426" customFormat="1" ht="30.75" thickBot="1" x14ac:dyDescent="0.3">
      <c r="C478" s="130" t="s">
        <v>1310</v>
      </c>
      <c r="D478" s="134" t="s">
        <v>99</v>
      </c>
      <c r="E478" s="165" t="s">
        <v>1324</v>
      </c>
      <c r="F478" s="134" t="s">
        <v>1312</v>
      </c>
      <c r="G478" s="131" t="s">
        <v>1313</v>
      </c>
      <c r="H478" s="129" t="s">
        <v>1314</v>
      </c>
      <c r="I478" s="132" t="s">
        <v>1315</v>
      </c>
      <c r="J478" s="132" t="s">
        <v>711</v>
      </c>
      <c r="K478" s="132" t="s">
        <v>1316</v>
      </c>
      <c r="L478" s="132" t="s">
        <v>1317</v>
      </c>
    </row>
    <row r="479" spans="3:12" s="426" customFormat="1" ht="15.75" hidden="1" thickBot="1" x14ac:dyDescent="0.3">
      <c r="C479" s="133" t="s">
        <v>84</v>
      </c>
      <c r="D479" s="188"/>
      <c r="E479" s="148">
        <v>12</v>
      </c>
      <c r="F479" s="283">
        <f>HLOOKUP($C479,$BZ$2:$CM$3,2,0)</f>
        <v>43674.39</v>
      </c>
      <c r="G479" s="110">
        <f>D479*E479*F479</f>
        <v>0</v>
      </c>
      <c r="H479" s="161"/>
      <c r="I479" s="111" t="s">
        <v>151</v>
      </c>
      <c r="J479" s="111" t="str">
        <f>VLOOKUP(I479,Presupuesto!$B$11:$C$565,2,0)</f>
        <v>SUELDOS Y SALARIOS PERMANENTES</v>
      </c>
      <c r="K479" s="205" t="s">
        <v>72</v>
      </c>
      <c r="L479" s="95" t="s">
        <v>719</v>
      </c>
    </row>
    <row r="480" spans="3:12" s="426" customFormat="1" ht="15.75" hidden="1" thickBot="1" x14ac:dyDescent="0.3">
      <c r="C480" s="166" t="s">
        <v>1325</v>
      </c>
      <c r="D480" s="158"/>
      <c r="E480" s="150">
        <v>0</v>
      </c>
      <c r="F480" s="97">
        <f>IF(E479=0,"",(G479/E479)/12*E479)</f>
        <v>0</v>
      </c>
      <c r="G480" s="94">
        <f>F480</f>
        <v>0</v>
      </c>
      <c r="H480" s="159"/>
      <c r="I480" s="113" t="s">
        <v>164</v>
      </c>
      <c r="J480" s="113" t="str">
        <f>VLOOKUP(I480,Presupuesto!$B$11:$C$565,2,0)</f>
        <v>AGUINALDO Y DECIMO CUARTO MES</v>
      </c>
      <c r="K480" s="95" t="str">
        <f t="shared" ref="K480:K523" si="8">$K$77</f>
        <v>Posgrado</v>
      </c>
      <c r="L480" s="95" t="s">
        <v>720</v>
      </c>
    </row>
    <row r="481" spans="3:12" s="426" customFormat="1" ht="15.75" hidden="1" thickBot="1" x14ac:dyDescent="0.3">
      <c r="C481" s="167" t="s">
        <v>1326</v>
      </c>
      <c r="D481" s="158"/>
      <c r="E481" s="150">
        <v>0</v>
      </c>
      <c r="F481" s="114">
        <f>IF(E479&lt;6,"",((E479-6)/12)*(G479/E479))</f>
        <v>0</v>
      </c>
      <c r="G481" s="94">
        <f>F481</f>
        <v>0</v>
      </c>
      <c r="H481" s="159"/>
      <c r="I481" s="98" t="s">
        <v>165</v>
      </c>
      <c r="J481" s="98" t="str">
        <f>VLOOKUP(I481,Presupuesto!$B$11:$C$565,2,0)</f>
        <v>DECIMOCUARTO MES</v>
      </c>
      <c r="K481" s="95" t="str">
        <f t="shared" si="8"/>
        <v>Posgrado</v>
      </c>
      <c r="L481" s="95" t="s">
        <v>721</v>
      </c>
    </row>
    <row r="482" spans="3:12" s="426" customFormat="1" ht="15.75" hidden="1" thickBot="1" x14ac:dyDescent="0.3">
      <c r="C482" s="133" t="s">
        <v>85</v>
      </c>
      <c r="D482" s="188"/>
      <c r="E482" s="148">
        <v>12</v>
      </c>
      <c r="F482" s="283">
        <f>HLOOKUP($C482,$BZ$2:$CM$3,2,0)</f>
        <v>39703.99</v>
      </c>
      <c r="G482" s="110">
        <f>D482*E482*F482</f>
        <v>0</v>
      </c>
      <c r="H482" s="161"/>
      <c r="I482" s="111" t="s">
        <v>151</v>
      </c>
      <c r="J482" s="111" t="str">
        <f>VLOOKUP(I482,Presupuesto!$B$11:$C$565,2,0)</f>
        <v>SUELDOS Y SALARIOS PERMANENTES</v>
      </c>
      <c r="K482" s="95" t="str">
        <f t="shared" si="8"/>
        <v>Posgrado</v>
      </c>
      <c r="L482" s="95" t="s">
        <v>721</v>
      </c>
    </row>
    <row r="483" spans="3:12" s="426" customFormat="1" ht="15.75" hidden="1" thickBot="1" x14ac:dyDescent="0.3">
      <c r="C483" s="166" t="s">
        <v>1325</v>
      </c>
      <c r="D483" s="158"/>
      <c r="E483" s="150">
        <v>0</v>
      </c>
      <c r="F483" s="97">
        <f>IF(E482=0,"",(G482/E482)/12*E482)</f>
        <v>0</v>
      </c>
      <c r="G483" s="94">
        <f>F483</f>
        <v>0</v>
      </c>
      <c r="H483" s="159"/>
      <c r="I483" s="113" t="s">
        <v>164</v>
      </c>
      <c r="J483" s="113" t="str">
        <f>VLOOKUP(I483,Presupuesto!$B$11:$C$565,2,0)</f>
        <v>AGUINALDO Y DECIMO CUARTO MES</v>
      </c>
      <c r="K483" s="95" t="str">
        <f t="shared" si="8"/>
        <v>Posgrado</v>
      </c>
      <c r="L483" s="95" t="s">
        <v>721</v>
      </c>
    </row>
    <row r="484" spans="3:12" s="426" customFormat="1" ht="15.75" hidden="1" thickBot="1" x14ac:dyDescent="0.3">
      <c r="C484" s="167" t="s">
        <v>1326</v>
      </c>
      <c r="D484" s="158"/>
      <c r="E484" s="150">
        <v>0</v>
      </c>
      <c r="F484" s="114">
        <f>IF(E482&lt;6,"",((E482-6)/12)*(G482/E482))</f>
        <v>0</v>
      </c>
      <c r="G484" s="94">
        <f>F484</f>
        <v>0</v>
      </c>
      <c r="H484" s="159"/>
      <c r="I484" s="98" t="s">
        <v>165</v>
      </c>
      <c r="J484" s="98" t="str">
        <f>VLOOKUP(I484,Presupuesto!$B$11:$C$565,2,0)</f>
        <v>DECIMOCUARTO MES</v>
      </c>
      <c r="K484" s="95" t="str">
        <f t="shared" si="8"/>
        <v>Posgrado</v>
      </c>
      <c r="L484" s="95" t="s">
        <v>721</v>
      </c>
    </row>
    <row r="485" spans="3:12" s="426" customFormat="1" ht="15.75" hidden="1" thickBot="1" x14ac:dyDescent="0.3">
      <c r="C485" s="133" t="s">
        <v>86</v>
      </c>
      <c r="D485" s="188"/>
      <c r="E485" s="148">
        <v>12</v>
      </c>
      <c r="F485" s="283">
        <f>HLOOKUP($C485,$BZ$2:$CM$3,2,0)</f>
        <v>35733.589999999997</v>
      </c>
      <c r="G485" s="110">
        <f>D485*E485*F485</f>
        <v>0</v>
      </c>
      <c r="H485" s="161"/>
      <c r="I485" s="111" t="s">
        <v>151</v>
      </c>
      <c r="J485" s="111" t="str">
        <f>VLOOKUP(I485,Presupuesto!$B$11:$C$565,2,0)</f>
        <v>SUELDOS Y SALARIOS PERMANENTES</v>
      </c>
      <c r="K485" s="95" t="str">
        <f t="shared" si="8"/>
        <v>Posgrado</v>
      </c>
      <c r="L485" s="95" t="s">
        <v>721</v>
      </c>
    </row>
    <row r="486" spans="3:12" s="426" customFormat="1" ht="15.75" hidden="1" thickBot="1" x14ac:dyDescent="0.3">
      <c r="C486" s="166" t="s">
        <v>1325</v>
      </c>
      <c r="D486" s="158"/>
      <c r="E486" s="150">
        <v>0</v>
      </c>
      <c r="F486" s="97">
        <f>IF(E485=0,"",(G485/E485)/12*E485)</f>
        <v>0</v>
      </c>
      <c r="G486" s="94">
        <f>F486</f>
        <v>0</v>
      </c>
      <c r="H486" s="159"/>
      <c r="I486" s="113" t="s">
        <v>164</v>
      </c>
      <c r="J486" s="113" t="str">
        <f>VLOOKUP(I486,Presupuesto!$B$11:$C$565,2,0)</f>
        <v>AGUINALDO Y DECIMO CUARTO MES</v>
      </c>
      <c r="K486" s="95" t="str">
        <f t="shared" si="8"/>
        <v>Posgrado</v>
      </c>
      <c r="L486" s="95" t="s">
        <v>721</v>
      </c>
    </row>
    <row r="487" spans="3:12" s="426" customFormat="1" ht="15.75" hidden="1" thickBot="1" x14ac:dyDescent="0.3">
      <c r="C487" s="167" t="s">
        <v>1326</v>
      </c>
      <c r="D487" s="158"/>
      <c r="E487" s="150">
        <v>0</v>
      </c>
      <c r="F487" s="114">
        <f>IF(E485&lt;6,"",((E485-6)/12)*(G485/E485))</f>
        <v>0</v>
      </c>
      <c r="G487" s="94">
        <f>F487</f>
        <v>0</v>
      </c>
      <c r="H487" s="159"/>
      <c r="I487" s="98" t="s">
        <v>165</v>
      </c>
      <c r="J487" s="98" t="str">
        <f>VLOOKUP(I487,Presupuesto!$B$11:$C$565,2,0)</f>
        <v>DECIMOCUARTO MES</v>
      </c>
      <c r="K487" s="95" t="str">
        <f t="shared" si="8"/>
        <v>Posgrado</v>
      </c>
      <c r="L487" s="95" t="s">
        <v>721</v>
      </c>
    </row>
    <row r="488" spans="3:12" s="426" customFormat="1" ht="15.75" hidden="1" thickBot="1" x14ac:dyDescent="0.3">
      <c r="C488" s="133" t="s">
        <v>87</v>
      </c>
      <c r="D488" s="188"/>
      <c r="E488" s="148">
        <v>12</v>
      </c>
      <c r="F488" s="283">
        <f>HLOOKUP($C488,$BZ$2:$CM$3,2,0)</f>
        <v>31763.19</v>
      </c>
      <c r="G488" s="110">
        <f>D488*E488*F488</f>
        <v>0</v>
      </c>
      <c r="H488" s="161"/>
      <c r="I488" s="111" t="s">
        <v>151</v>
      </c>
      <c r="J488" s="111" t="str">
        <f>VLOOKUP(I488,Presupuesto!$B$11:$C$565,2,0)</f>
        <v>SUELDOS Y SALARIOS PERMANENTES</v>
      </c>
      <c r="K488" s="95" t="str">
        <f t="shared" si="8"/>
        <v>Posgrado</v>
      </c>
      <c r="L488" s="95" t="s">
        <v>721</v>
      </c>
    </row>
    <row r="489" spans="3:12" s="426" customFormat="1" ht="15.75" hidden="1" thickBot="1" x14ac:dyDescent="0.3">
      <c r="C489" s="166" t="s">
        <v>1325</v>
      </c>
      <c r="D489" s="158"/>
      <c r="E489" s="150">
        <v>0</v>
      </c>
      <c r="F489" s="97">
        <f>IF(E488=0,"",(G488/E488)/12*E488)</f>
        <v>0</v>
      </c>
      <c r="G489" s="94">
        <f>F489</f>
        <v>0</v>
      </c>
      <c r="H489" s="159"/>
      <c r="I489" s="113" t="s">
        <v>164</v>
      </c>
      <c r="J489" s="113" t="str">
        <f>VLOOKUP(I489,Presupuesto!$B$11:$C$565,2,0)</f>
        <v>AGUINALDO Y DECIMO CUARTO MES</v>
      </c>
      <c r="K489" s="95" t="str">
        <f t="shared" si="8"/>
        <v>Posgrado</v>
      </c>
      <c r="L489" s="95" t="s">
        <v>721</v>
      </c>
    </row>
    <row r="490" spans="3:12" s="426" customFormat="1" ht="15.75" hidden="1" thickBot="1" x14ac:dyDescent="0.3">
      <c r="C490" s="167" t="s">
        <v>1326</v>
      </c>
      <c r="D490" s="158"/>
      <c r="E490" s="150">
        <v>0</v>
      </c>
      <c r="F490" s="114">
        <f>IF(E488&lt;6,"",((E488-6)/12)*(G488/E488))</f>
        <v>0</v>
      </c>
      <c r="G490" s="94">
        <f>F490</f>
        <v>0</v>
      </c>
      <c r="H490" s="159"/>
      <c r="I490" s="98" t="s">
        <v>165</v>
      </c>
      <c r="J490" s="98" t="str">
        <f>VLOOKUP(I490,Presupuesto!$B$11:$C$565,2,0)</f>
        <v>DECIMOCUARTO MES</v>
      </c>
      <c r="K490" s="95" t="str">
        <f t="shared" si="8"/>
        <v>Posgrado</v>
      </c>
      <c r="L490" s="95" t="s">
        <v>721</v>
      </c>
    </row>
    <row r="491" spans="3:12" s="426" customFormat="1" ht="15.75" hidden="1" thickBot="1" x14ac:dyDescent="0.3">
      <c r="C491" s="133" t="s">
        <v>88</v>
      </c>
      <c r="D491" s="188"/>
      <c r="E491" s="148">
        <v>12</v>
      </c>
      <c r="F491" s="283">
        <f>HLOOKUP($C491,$BZ$2:$CM$3,2,0)</f>
        <v>29777.99</v>
      </c>
      <c r="G491" s="110">
        <f>D491*E491*F491</f>
        <v>0</v>
      </c>
      <c r="H491" s="161"/>
      <c r="I491" s="111" t="s">
        <v>151</v>
      </c>
      <c r="J491" s="111" t="str">
        <f>VLOOKUP(I491,Presupuesto!$B$11:$C$565,2,0)</f>
        <v>SUELDOS Y SALARIOS PERMANENTES</v>
      </c>
      <c r="K491" s="95" t="str">
        <f t="shared" si="8"/>
        <v>Posgrado</v>
      </c>
      <c r="L491" s="95" t="s">
        <v>721</v>
      </c>
    </row>
    <row r="492" spans="3:12" s="426" customFormat="1" ht="15.75" hidden="1" thickBot="1" x14ac:dyDescent="0.3">
      <c r="C492" s="166" t="s">
        <v>1325</v>
      </c>
      <c r="D492" s="158"/>
      <c r="E492" s="150">
        <v>0</v>
      </c>
      <c r="F492" s="97">
        <f>IF(E491=0,"",(G491/E491)/12*E491)</f>
        <v>0</v>
      </c>
      <c r="G492" s="94">
        <f>F492</f>
        <v>0</v>
      </c>
      <c r="H492" s="159"/>
      <c r="I492" s="113" t="s">
        <v>164</v>
      </c>
      <c r="J492" s="113" t="str">
        <f>VLOOKUP(I492,Presupuesto!$B$11:$C$565,2,0)</f>
        <v>AGUINALDO Y DECIMO CUARTO MES</v>
      </c>
      <c r="K492" s="95" t="str">
        <f t="shared" si="8"/>
        <v>Posgrado</v>
      </c>
      <c r="L492" s="95" t="s">
        <v>721</v>
      </c>
    </row>
    <row r="493" spans="3:12" s="426" customFormat="1" ht="15.75" hidden="1" thickBot="1" x14ac:dyDescent="0.3">
      <c r="C493" s="167" t="s">
        <v>1326</v>
      </c>
      <c r="D493" s="158"/>
      <c r="E493" s="150">
        <v>0</v>
      </c>
      <c r="F493" s="114">
        <f>IF(E491&lt;6,"",((E491-6)/12)*(G491/E491))</f>
        <v>0</v>
      </c>
      <c r="G493" s="94">
        <f>F493</f>
        <v>0</v>
      </c>
      <c r="H493" s="159"/>
      <c r="I493" s="98" t="s">
        <v>165</v>
      </c>
      <c r="J493" s="98" t="str">
        <f>VLOOKUP(I493,Presupuesto!$B$11:$C$565,2,0)</f>
        <v>DECIMOCUARTO MES</v>
      </c>
      <c r="K493" s="95" t="str">
        <f t="shared" si="8"/>
        <v>Posgrado</v>
      </c>
      <c r="L493" s="95" t="s">
        <v>721</v>
      </c>
    </row>
    <row r="494" spans="3:12" s="426" customFormat="1" ht="15.75" hidden="1" thickBot="1" x14ac:dyDescent="0.3">
      <c r="C494" s="133" t="s">
        <v>89</v>
      </c>
      <c r="D494" s="188"/>
      <c r="E494" s="148">
        <v>12</v>
      </c>
      <c r="F494" s="283">
        <f>HLOOKUP($C494,$BZ$2:$CM$3,2,0)</f>
        <v>27792.79</v>
      </c>
      <c r="G494" s="110">
        <f>D494*E494*F494</f>
        <v>0</v>
      </c>
      <c r="H494" s="161"/>
      <c r="I494" s="111" t="s">
        <v>151</v>
      </c>
      <c r="J494" s="111" t="str">
        <f>VLOOKUP(I494,Presupuesto!$B$11:$C$565,2,0)</f>
        <v>SUELDOS Y SALARIOS PERMANENTES</v>
      </c>
      <c r="K494" s="95" t="str">
        <f t="shared" si="8"/>
        <v>Posgrado</v>
      </c>
      <c r="L494" s="95" t="s">
        <v>721</v>
      </c>
    </row>
    <row r="495" spans="3:12" s="426" customFormat="1" ht="15.75" hidden="1" thickBot="1" x14ac:dyDescent="0.3">
      <c r="C495" s="166" t="s">
        <v>1325</v>
      </c>
      <c r="D495" s="158"/>
      <c r="E495" s="150">
        <v>0</v>
      </c>
      <c r="F495" s="97">
        <f>IF(E494=0,"",(G494/E494)/12*E494)</f>
        <v>0</v>
      </c>
      <c r="G495" s="94">
        <f>F495</f>
        <v>0</v>
      </c>
      <c r="H495" s="159"/>
      <c r="I495" s="113" t="s">
        <v>164</v>
      </c>
      <c r="J495" s="113" t="str">
        <f>VLOOKUP(I495,Presupuesto!$B$11:$C$565,2,0)</f>
        <v>AGUINALDO Y DECIMO CUARTO MES</v>
      </c>
      <c r="K495" s="95" t="str">
        <f t="shared" si="8"/>
        <v>Posgrado</v>
      </c>
      <c r="L495" s="95" t="s">
        <v>721</v>
      </c>
    </row>
    <row r="496" spans="3:12" s="426" customFormat="1" ht="15.75" hidden="1" thickBot="1" x14ac:dyDescent="0.3">
      <c r="C496" s="167" t="s">
        <v>1326</v>
      </c>
      <c r="D496" s="158"/>
      <c r="E496" s="150">
        <v>0</v>
      </c>
      <c r="F496" s="114">
        <f>IF(E494&lt;6,"",((E494-6)/12)*(G494/E494))</f>
        <v>0</v>
      </c>
      <c r="G496" s="94">
        <f>F496</f>
        <v>0</v>
      </c>
      <c r="H496" s="159"/>
      <c r="I496" s="98" t="s">
        <v>165</v>
      </c>
      <c r="J496" s="98" t="str">
        <f>VLOOKUP(I496,Presupuesto!$B$11:$C$565,2,0)</f>
        <v>DECIMOCUARTO MES</v>
      </c>
      <c r="K496" s="95" t="str">
        <f t="shared" si="8"/>
        <v>Posgrado</v>
      </c>
      <c r="L496" s="95" t="s">
        <v>721</v>
      </c>
    </row>
    <row r="497" spans="3:12" s="426" customFormat="1" ht="15.75" hidden="1" thickBot="1" x14ac:dyDescent="0.3">
      <c r="C497" s="133" t="s">
        <v>90</v>
      </c>
      <c r="D497" s="188"/>
      <c r="E497" s="148">
        <v>12</v>
      </c>
      <c r="F497" s="283">
        <f>HLOOKUP($C497,$BZ$2:$CM$3,2,0)</f>
        <v>18859.39</v>
      </c>
      <c r="G497" s="110">
        <f>D497*E497*F497</f>
        <v>0</v>
      </c>
      <c r="H497" s="161"/>
      <c r="I497" s="111" t="s">
        <v>151</v>
      </c>
      <c r="J497" s="111" t="str">
        <f>VLOOKUP(I497,Presupuesto!$B$11:$C$565,2,0)</f>
        <v>SUELDOS Y SALARIOS PERMANENTES</v>
      </c>
      <c r="K497" s="95" t="str">
        <f t="shared" si="8"/>
        <v>Posgrado</v>
      </c>
      <c r="L497" s="95" t="s">
        <v>721</v>
      </c>
    </row>
    <row r="498" spans="3:12" s="426" customFormat="1" ht="15.75" hidden="1" thickBot="1" x14ac:dyDescent="0.3">
      <c r="C498" s="166" t="s">
        <v>1325</v>
      </c>
      <c r="D498" s="158"/>
      <c r="E498" s="150">
        <v>0</v>
      </c>
      <c r="F498" s="97">
        <f>IF(E497=0,"",(G497/E497)/12*E497)</f>
        <v>0</v>
      </c>
      <c r="G498" s="94">
        <f>F498</f>
        <v>0</v>
      </c>
      <c r="H498" s="159"/>
      <c r="I498" s="113" t="s">
        <v>164</v>
      </c>
      <c r="J498" s="113" t="str">
        <f>VLOOKUP(I498,Presupuesto!$B$11:$C$565,2,0)</f>
        <v>AGUINALDO Y DECIMO CUARTO MES</v>
      </c>
      <c r="K498" s="95" t="str">
        <f t="shared" si="8"/>
        <v>Posgrado</v>
      </c>
      <c r="L498" s="95" t="s">
        <v>721</v>
      </c>
    </row>
    <row r="499" spans="3:12" s="426" customFormat="1" ht="15.75" hidden="1" thickBot="1" x14ac:dyDescent="0.3">
      <c r="C499" s="167" t="s">
        <v>1326</v>
      </c>
      <c r="D499" s="158"/>
      <c r="E499" s="150">
        <v>0</v>
      </c>
      <c r="F499" s="114">
        <f>IF(E497&lt;6,"",((E497-6)/12)*(G497/E497))</f>
        <v>0</v>
      </c>
      <c r="G499" s="94">
        <f>F499</f>
        <v>0</v>
      </c>
      <c r="H499" s="159"/>
      <c r="I499" s="98" t="s">
        <v>165</v>
      </c>
      <c r="J499" s="98" t="str">
        <f>VLOOKUP(I499,Presupuesto!$B$11:$C$565,2,0)</f>
        <v>DECIMOCUARTO MES</v>
      </c>
      <c r="K499" s="95" t="str">
        <f t="shared" si="8"/>
        <v>Posgrado</v>
      </c>
      <c r="L499" s="95" t="s">
        <v>721</v>
      </c>
    </row>
    <row r="500" spans="3:12" s="426" customFormat="1" ht="15.75" hidden="1" thickBot="1" x14ac:dyDescent="0.3">
      <c r="C500" s="133" t="s">
        <v>91</v>
      </c>
      <c r="D500" s="188"/>
      <c r="E500" s="148">
        <v>12</v>
      </c>
      <c r="F500" s="283">
        <f>HLOOKUP($C500,$BZ$2:$CM$3,2,0)</f>
        <v>17866.8</v>
      </c>
      <c r="G500" s="110">
        <f>D500*E500*F500</f>
        <v>0</v>
      </c>
      <c r="H500" s="161"/>
      <c r="I500" s="111" t="s">
        <v>151</v>
      </c>
      <c r="J500" s="111" t="str">
        <f>VLOOKUP(I500,Presupuesto!$B$11:$C$565,2,0)</f>
        <v>SUELDOS Y SALARIOS PERMANENTES</v>
      </c>
      <c r="K500" s="95" t="str">
        <f t="shared" si="8"/>
        <v>Posgrado</v>
      </c>
      <c r="L500" s="95" t="s">
        <v>721</v>
      </c>
    </row>
    <row r="501" spans="3:12" s="426" customFormat="1" ht="15.75" hidden="1" thickBot="1" x14ac:dyDescent="0.3">
      <c r="C501" s="166" t="s">
        <v>1325</v>
      </c>
      <c r="D501" s="158"/>
      <c r="E501" s="150">
        <v>0</v>
      </c>
      <c r="F501" s="97">
        <f>IF(E500=0,"",(G500/E500)/12*E500)</f>
        <v>0</v>
      </c>
      <c r="G501" s="94">
        <f>F501</f>
        <v>0</v>
      </c>
      <c r="H501" s="159"/>
      <c r="I501" s="113" t="s">
        <v>164</v>
      </c>
      <c r="J501" s="113" t="str">
        <f>VLOOKUP(I501,Presupuesto!$B$11:$C$565,2,0)</f>
        <v>AGUINALDO Y DECIMO CUARTO MES</v>
      </c>
      <c r="K501" s="95" t="str">
        <f t="shared" si="8"/>
        <v>Posgrado</v>
      </c>
      <c r="L501" s="95" t="s">
        <v>721</v>
      </c>
    </row>
    <row r="502" spans="3:12" s="426" customFormat="1" ht="15.75" hidden="1" thickBot="1" x14ac:dyDescent="0.3">
      <c r="C502" s="167" t="s">
        <v>1326</v>
      </c>
      <c r="D502" s="158"/>
      <c r="E502" s="150">
        <v>0</v>
      </c>
      <c r="F502" s="114">
        <f>IF(E500&lt;6,"",((E500-6)/12)*(G500/E500))</f>
        <v>0</v>
      </c>
      <c r="G502" s="94">
        <f>F502</f>
        <v>0</v>
      </c>
      <c r="H502" s="159"/>
      <c r="I502" s="98" t="s">
        <v>165</v>
      </c>
      <c r="J502" s="98" t="str">
        <f>VLOOKUP(I502,Presupuesto!$B$11:$C$565,2,0)</f>
        <v>DECIMOCUARTO MES</v>
      </c>
      <c r="K502" s="95" t="str">
        <f t="shared" si="8"/>
        <v>Posgrado</v>
      </c>
      <c r="L502" s="95" t="s">
        <v>721</v>
      </c>
    </row>
    <row r="503" spans="3:12" s="426" customFormat="1" ht="15.75" hidden="1" thickBot="1" x14ac:dyDescent="0.3">
      <c r="C503" s="133" t="s">
        <v>92</v>
      </c>
      <c r="D503" s="188"/>
      <c r="E503" s="148">
        <v>12</v>
      </c>
      <c r="F503" s="283">
        <f>HLOOKUP($C503,$BZ$2:$CM$3,2,0)</f>
        <v>13896.4</v>
      </c>
      <c r="G503" s="110">
        <f>D503*E503*F503</f>
        <v>0</v>
      </c>
      <c r="H503" s="161"/>
      <c r="I503" s="111" t="s">
        <v>151</v>
      </c>
      <c r="J503" s="111" t="str">
        <f>VLOOKUP(I503,Presupuesto!$B$11:$C$565,2,0)</f>
        <v>SUELDOS Y SALARIOS PERMANENTES</v>
      </c>
      <c r="K503" s="95" t="str">
        <f t="shared" si="8"/>
        <v>Posgrado</v>
      </c>
      <c r="L503" s="95" t="s">
        <v>721</v>
      </c>
    </row>
    <row r="504" spans="3:12" s="426" customFormat="1" ht="15.75" hidden="1" thickBot="1" x14ac:dyDescent="0.3">
      <c r="C504" s="166" t="s">
        <v>1325</v>
      </c>
      <c r="D504" s="158"/>
      <c r="E504" s="150">
        <v>0</v>
      </c>
      <c r="F504" s="97">
        <f>IF(E503=0,"",(G503/E503)/12*E503)</f>
        <v>0</v>
      </c>
      <c r="G504" s="94">
        <f>F504</f>
        <v>0</v>
      </c>
      <c r="H504" s="159"/>
      <c r="I504" s="113" t="s">
        <v>164</v>
      </c>
      <c r="J504" s="113" t="str">
        <f>VLOOKUP(I504,Presupuesto!$B$11:$C$565,2,0)</f>
        <v>AGUINALDO Y DECIMO CUARTO MES</v>
      </c>
      <c r="K504" s="95" t="str">
        <f t="shared" si="8"/>
        <v>Posgrado</v>
      </c>
      <c r="L504" s="95" t="s">
        <v>721</v>
      </c>
    </row>
    <row r="505" spans="3:12" s="426" customFormat="1" ht="15.75" hidden="1" thickBot="1" x14ac:dyDescent="0.3">
      <c r="C505" s="167" t="s">
        <v>1326</v>
      </c>
      <c r="D505" s="158"/>
      <c r="E505" s="150">
        <v>0</v>
      </c>
      <c r="F505" s="114">
        <f>IF(E503&lt;6,"",((E503-6)/12)*(G503/E503))</f>
        <v>0</v>
      </c>
      <c r="G505" s="94">
        <f>F505</f>
        <v>0</v>
      </c>
      <c r="H505" s="159"/>
      <c r="I505" s="98" t="s">
        <v>165</v>
      </c>
      <c r="J505" s="98" t="str">
        <f>VLOOKUP(I505,Presupuesto!$B$11:$C$565,2,0)</f>
        <v>DECIMOCUARTO MES</v>
      </c>
      <c r="K505" s="95" t="str">
        <f t="shared" si="8"/>
        <v>Posgrado</v>
      </c>
      <c r="L505" s="95" t="s">
        <v>721</v>
      </c>
    </row>
    <row r="506" spans="3:12" s="426" customFormat="1" ht="15.75" hidden="1" thickBot="1" x14ac:dyDescent="0.3">
      <c r="C506" s="133" t="s">
        <v>93</v>
      </c>
      <c r="D506" s="188"/>
      <c r="E506" s="148">
        <v>12</v>
      </c>
      <c r="F506" s="283">
        <f>HLOOKUP($C506,$BZ$2:$CM$3,2,0)</f>
        <v>15004.09</v>
      </c>
      <c r="G506" s="110">
        <f>D506*E506*F506</f>
        <v>0</v>
      </c>
      <c r="H506" s="161"/>
      <c r="I506" s="111" t="s">
        <v>151</v>
      </c>
      <c r="J506" s="111" t="str">
        <f>VLOOKUP(I506,Presupuesto!$B$11:$C$565,2,0)</f>
        <v>SUELDOS Y SALARIOS PERMANENTES</v>
      </c>
      <c r="K506" s="95" t="str">
        <f t="shared" si="8"/>
        <v>Posgrado</v>
      </c>
      <c r="L506" s="95" t="s">
        <v>721</v>
      </c>
    </row>
    <row r="507" spans="3:12" s="426" customFormat="1" ht="15.75" hidden="1" thickBot="1" x14ac:dyDescent="0.3">
      <c r="C507" s="166" t="s">
        <v>1325</v>
      </c>
      <c r="D507" s="158"/>
      <c r="E507" s="150">
        <v>0</v>
      </c>
      <c r="F507" s="97">
        <f>IF(E506=0,"",(G506/E506)/12*E506)</f>
        <v>0</v>
      </c>
      <c r="G507" s="94">
        <f>F507</f>
        <v>0</v>
      </c>
      <c r="H507" s="159"/>
      <c r="I507" s="113" t="s">
        <v>164</v>
      </c>
      <c r="J507" s="113" t="str">
        <f>VLOOKUP(I507,Presupuesto!$B$11:$C$565,2,0)</f>
        <v>AGUINALDO Y DECIMO CUARTO MES</v>
      </c>
      <c r="K507" s="95" t="str">
        <f t="shared" si="8"/>
        <v>Posgrado</v>
      </c>
      <c r="L507" s="95" t="s">
        <v>721</v>
      </c>
    </row>
    <row r="508" spans="3:12" s="426" customFormat="1" ht="15.75" hidden="1" thickBot="1" x14ac:dyDescent="0.3">
      <c r="C508" s="167" t="s">
        <v>1326</v>
      </c>
      <c r="D508" s="158"/>
      <c r="E508" s="150">
        <v>0</v>
      </c>
      <c r="F508" s="114">
        <f>IF(E506&lt;6,"",((E506-6)/12)*(G506/E506))</f>
        <v>0</v>
      </c>
      <c r="G508" s="94">
        <f>F508</f>
        <v>0</v>
      </c>
      <c r="H508" s="159"/>
      <c r="I508" s="98" t="s">
        <v>165</v>
      </c>
      <c r="J508" s="98" t="str">
        <f>VLOOKUP(I508,Presupuesto!$B$11:$C$565,2,0)</f>
        <v>DECIMOCUARTO MES</v>
      </c>
      <c r="K508" s="95" t="str">
        <f t="shared" si="8"/>
        <v>Posgrado</v>
      </c>
      <c r="L508" s="95" t="s">
        <v>721</v>
      </c>
    </row>
    <row r="509" spans="3:12" s="426" customFormat="1" ht="15.75" hidden="1" thickBot="1" x14ac:dyDescent="0.3">
      <c r="C509" s="133" t="s">
        <v>94</v>
      </c>
      <c r="D509" s="188"/>
      <c r="E509" s="148">
        <v>12</v>
      </c>
      <c r="F509" s="283">
        <f>HLOOKUP($C509,$BZ$2:$CM$3,2,0)</f>
        <v>13238.9</v>
      </c>
      <c r="G509" s="110">
        <f>D509*E509*F509</f>
        <v>0</v>
      </c>
      <c r="H509" s="161"/>
      <c r="I509" s="111" t="s">
        <v>151</v>
      </c>
      <c r="J509" s="111" t="str">
        <f>VLOOKUP(I509,Presupuesto!$B$11:$C$565,2,0)</f>
        <v>SUELDOS Y SALARIOS PERMANENTES</v>
      </c>
      <c r="K509" s="95" t="str">
        <f t="shared" si="8"/>
        <v>Posgrado</v>
      </c>
      <c r="L509" s="95" t="s">
        <v>721</v>
      </c>
    </row>
    <row r="510" spans="3:12" s="426" customFormat="1" ht="15.75" hidden="1" thickBot="1" x14ac:dyDescent="0.3">
      <c r="C510" s="166" t="s">
        <v>1325</v>
      </c>
      <c r="D510" s="158"/>
      <c r="E510" s="150">
        <v>0</v>
      </c>
      <c r="F510" s="97">
        <f>IF(E509=0,"",(G509/E509)/12*E509)</f>
        <v>0</v>
      </c>
      <c r="G510" s="94">
        <f>F510</f>
        <v>0</v>
      </c>
      <c r="H510" s="159"/>
      <c r="I510" s="113" t="s">
        <v>164</v>
      </c>
      <c r="J510" s="113" t="str">
        <f>VLOOKUP(I510,Presupuesto!$B$11:$C$565,2,0)</f>
        <v>AGUINALDO Y DECIMO CUARTO MES</v>
      </c>
      <c r="K510" s="95" t="str">
        <f t="shared" si="8"/>
        <v>Posgrado</v>
      </c>
      <c r="L510" s="95" t="s">
        <v>721</v>
      </c>
    </row>
    <row r="511" spans="3:12" s="426" customFormat="1" ht="15.75" hidden="1" thickBot="1" x14ac:dyDescent="0.3">
      <c r="C511" s="167" t="s">
        <v>1326</v>
      </c>
      <c r="D511" s="158"/>
      <c r="E511" s="150">
        <v>0</v>
      </c>
      <c r="F511" s="114">
        <f>IF(E509&lt;6,"",((E509-6)/12)*(G509/E509))</f>
        <v>0</v>
      </c>
      <c r="G511" s="94">
        <f>F511</f>
        <v>0</v>
      </c>
      <c r="H511" s="159"/>
      <c r="I511" s="98" t="s">
        <v>165</v>
      </c>
      <c r="J511" s="98" t="str">
        <f>VLOOKUP(I511,Presupuesto!$B$11:$C$565,2,0)</f>
        <v>DECIMOCUARTO MES</v>
      </c>
      <c r="K511" s="95" t="str">
        <f t="shared" si="8"/>
        <v>Posgrado</v>
      </c>
      <c r="L511" s="95" t="s">
        <v>721</v>
      </c>
    </row>
    <row r="512" spans="3:12" s="426" customFormat="1" ht="15.75" hidden="1" thickBot="1" x14ac:dyDescent="0.3">
      <c r="C512" s="133" t="s">
        <v>95</v>
      </c>
      <c r="D512" s="188"/>
      <c r="E512" s="148">
        <v>12</v>
      </c>
      <c r="F512" s="283">
        <f>HLOOKUP($C512,$BZ$2:$CM$3,2,0)</f>
        <v>12356.31</v>
      </c>
      <c r="G512" s="110">
        <f>D512*E512*F512</f>
        <v>0</v>
      </c>
      <c r="H512" s="161"/>
      <c r="I512" s="111" t="s">
        <v>151</v>
      </c>
      <c r="J512" s="111" t="str">
        <f>VLOOKUP(I512,Presupuesto!$B$11:$C$565,2,0)</f>
        <v>SUELDOS Y SALARIOS PERMANENTES</v>
      </c>
      <c r="K512" s="95" t="str">
        <f t="shared" si="8"/>
        <v>Posgrado</v>
      </c>
      <c r="L512" s="95" t="s">
        <v>721</v>
      </c>
    </row>
    <row r="513" spans="3:12" s="426" customFormat="1" ht="15.75" hidden="1" thickBot="1" x14ac:dyDescent="0.3">
      <c r="C513" s="166" t="s">
        <v>1325</v>
      </c>
      <c r="D513" s="158"/>
      <c r="E513" s="150">
        <v>0</v>
      </c>
      <c r="F513" s="97">
        <f>IF(E512=0,"",(G512/E512)/12*E512)</f>
        <v>0</v>
      </c>
      <c r="G513" s="94">
        <f>F513</f>
        <v>0</v>
      </c>
      <c r="H513" s="159"/>
      <c r="I513" s="113" t="s">
        <v>164</v>
      </c>
      <c r="J513" s="113" t="str">
        <f>VLOOKUP(I513,Presupuesto!$B$11:$C$565,2,0)</f>
        <v>AGUINALDO Y DECIMO CUARTO MES</v>
      </c>
      <c r="K513" s="95" t="str">
        <f t="shared" si="8"/>
        <v>Posgrado</v>
      </c>
      <c r="L513" s="95" t="s">
        <v>721</v>
      </c>
    </row>
    <row r="514" spans="3:12" s="426" customFormat="1" ht="15.75" hidden="1" thickBot="1" x14ac:dyDescent="0.3">
      <c r="C514" s="167" t="s">
        <v>1326</v>
      </c>
      <c r="D514" s="158"/>
      <c r="E514" s="150">
        <v>0</v>
      </c>
      <c r="F514" s="114">
        <f>IF(E512&lt;6,"",((E512-6)/12)*(G512/E512))</f>
        <v>0</v>
      </c>
      <c r="G514" s="94">
        <f>F514</f>
        <v>0</v>
      </c>
      <c r="H514" s="159"/>
      <c r="I514" s="98" t="s">
        <v>165</v>
      </c>
      <c r="J514" s="98" t="str">
        <f>VLOOKUP(I514,Presupuesto!$B$11:$C$565,2,0)</f>
        <v>DECIMOCUARTO MES</v>
      </c>
      <c r="K514" s="95" t="str">
        <f t="shared" si="8"/>
        <v>Posgrado</v>
      </c>
      <c r="L514" s="95" t="s">
        <v>721</v>
      </c>
    </row>
    <row r="515" spans="3:12" s="426" customFormat="1" ht="15.75" hidden="1" thickBot="1" x14ac:dyDescent="0.3">
      <c r="C515" s="133" t="s">
        <v>96</v>
      </c>
      <c r="D515" s="188"/>
      <c r="E515" s="148">
        <v>12</v>
      </c>
      <c r="F515" s="283">
        <f>HLOOKUP($C515,$BZ$2:$CM$3,2,0)</f>
        <v>463.22</v>
      </c>
      <c r="G515" s="110">
        <f>D515*E515*F515</f>
        <v>0</v>
      </c>
      <c r="H515" s="161"/>
      <c r="I515" s="111" t="s">
        <v>151</v>
      </c>
      <c r="J515" s="111" t="str">
        <f>VLOOKUP(I515,Presupuesto!$B$11:$C$565,2,0)</f>
        <v>SUELDOS Y SALARIOS PERMANENTES</v>
      </c>
      <c r="K515" s="95" t="str">
        <f t="shared" si="8"/>
        <v>Posgrado</v>
      </c>
      <c r="L515" s="95" t="s">
        <v>721</v>
      </c>
    </row>
    <row r="516" spans="3:12" s="426" customFormat="1" ht="15.75" hidden="1" thickBot="1" x14ac:dyDescent="0.3">
      <c r="C516" s="166" t="s">
        <v>1325</v>
      </c>
      <c r="D516" s="158"/>
      <c r="E516" s="150">
        <v>0</v>
      </c>
      <c r="F516" s="97">
        <f>IF(E515=0,"",(G515/E515)/12*E515)</f>
        <v>0</v>
      </c>
      <c r="G516" s="94">
        <f>F516</f>
        <v>0</v>
      </c>
      <c r="H516" s="159"/>
      <c r="I516" s="113" t="s">
        <v>164</v>
      </c>
      <c r="J516" s="113" t="str">
        <f>VLOOKUP(I516,Presupuesto!$B$11:$C$565,2,0)</f>
        <v>AGUINALDO Y DECIMO CUARTO MES</v>
      </c>
      <c r="K516" s="95" t="str">
        <f t="shared" si="8"/>
        <v>Posgrado</v>
      </c>
      <c r="L516" s="95" t="s">
        <v>721</v>
      </c>
    </row>
    <row r="517" spans="3:12" s="426" customFormat="1" ht="15.75" hidden="1" thickBot="1" x14ac:dyDescent="0.3">
      <c r="C517" s="167" t="s">
        <v>1326</v>
      </c>
      <c r="D517" s="158"/>
      <c r="E517" s="150">
        <v>0</v>
      </c>
      <c r="F517" s="114">
        <f>IF(E515&lt;6,"",((E515-6)/12)*(G515/E515))</f>
        <v>0</v>
      </c>
      <c r="G517" s="94">
        <f>F517</f>
        <v>0</v>
      </c>
      <c r="H517" s="159"/>
      <c r="I517" s="98" t="s">
        <v>165</v>
      </c>
      <c r="J517" s="98" t="str">
        <f>VLOOKUP(I517,Presupuesto!$B$11:$C$565,2,0)</f>
        <v>DECIMOCUARTO MES</v>
      </c>
      <c r="K517" s="95" t="str">
        <f t="shared" si="8"/>
        <v>Posgrado</v>
      </c>
      <c r="L517" s="95" t="s">
        <v>721</v>
      </c>
    </row>
    <row r="518" spans="3:12" s="426" customFormat="1" ht="15.75" hidden="1" thickBot="1" x14ac:dyDescent="0.3">
      <c r="C518" s="133" t="s">
        <v>97</v>
      </c>
      <c r="D518" s="188"/>
      <c r="E518" s="148">
        <v>12</v>
      </c>
      <c r="F518" s="283">
        <f>HLOOKUP($C518,$BZ$2:$CM$3,2,0)</f>
        <v>2007.3</v>
      </c>
      <c r="G518" s="110">
        <f>D518*E518*F518</f>
        <v>0</v>
      </c>
      <c r="H518" s="161"/>
      <c r="I518" s="111" t="s">
        <v>151</v>
      </c>
      <c r="J518" s="111" t="str">
        <f>VLOOKUP(I518,Presupuesto!$B$11:$C$565,2,0)</f>
        <v>SUELDOS Y SALARIOS PERMANENTES</v>
      </c>
      <c r="K518" s="95" t="str">
        <f t="shared" si="8"/>
        <v>Posgrado</v>
      </c>
      <c r="L518" s="95" t="s">
        <v>721</v>
      </c>
    </row>
    <row r="519" spans="3:12" s="426" customFormat="1" ht="15.75" hidden="1" thickBot="1" x14ac:dyDescent="0.3">
      <c r="C519" s="166" t="s">
        <v>1325</v>
      </c>
      <c r="D519" s="158"/>
      <c r="E519" s="150">
        <v>0</v>
      </c>
      <c r="F519" s="97">
        <f>IF(E518=0,"",(G518/E518)/12*E518)</f>
        <v>0</v>
      </c>
      <c r="G519" s="94">
        <f>F519</f>
        <v>0</v>
      </c>
      <c r="H519" s="159"/>
      <c r="I519" s="113" t="s">
        <v>164</v>
      </c>
      <c r="J519" s="113" t="str">
        <f>VLOOKUP(I519,Presupuesto!$B$11:$C$565,2,0)</f>
        <v>AGUINALDO Y DECIMO CUARTO MES</v>
      </c>
      <c r="K519" s="95" t="str">
        <f t="shared" si="8"/>
        <v>Posgrado</v>
      </c>
      <c r="L519" s="95" t="s">
        <v>721</v>
      </c>
    </row>
    <row r="520" spans="3:12" s="426" customFormat="1" ht="15.75" hidden="1" thickBot="1" x14ac:dyDescent="0.3">
      <c r="C520" s="167" t="s">
        <v>1326</v>
      </c>
      <c r="D520" s="158"/>
      <c r="E520" s="150">
        <v>0</v>
      </c>
      <c r="F520" s="114">
        <f>IF(E518&lt;6,"",((E518-6)/12)*(G518/E518))</f>
        <v>0</v>
      </c>
      <c r="G520" s="94">
        <f>F520</f>
        <v>0</v>
      </c>
      <c r="H520" s="159"/>
      <c r="I520" s="98" t="s">
        <v>165</v>
      </c>
      <c r="J520" s="98" t="str">
        <f>VLOOKUP(I520,Presupuesto!$B$11:$C$565,2,0)</f>
        <v>DECIMOCUARTO MES</v>
      </c>
      <c r="K520" s="95" t="str">
        <f t="shared" si="8"/>
        <v>Posgrado</v>
      </c>
      <c r="L520" s="95" t="s">
        <v>721</v>
      </c>
    </row>
    <row r="521" spans="3:12" s="426" customFormat="1" ht="15.75" hidden="1" thickBot="1" x14ac:dyDescent="0.3">
      <c r="C521" s="136" t="s">
        <v>101</v>
      </c>
      <c r="D521" s="188"/>
      <c r="E521" s="148">
        <v>12</v>
      </c>
      <c r="F521" s="135">
        <v>30000</v>
      </c>
      <c r="G521" s="110">
        <f>D521*E521*F521</f>
        <v>0</v>
      </c>
      <c r="H521" s="161"/>
      <c r="I521" s="111" t="s">
        <v>200</v>
      </c>
      <c r="J521" s="111" t="str">
        <f>VLOOKUP(I521,Presupuesto!$B$11:$C$565,2,0)</f>
        <v>CONTRATOS ESPECIALES</v>
      </c>
      <c r="K521" s="95" t="str">
        <f t="shared" si="8"/>
        <v>Posgrado</v>
      </c>
      <c r="L521" s="95" t="s">
        <v>721</v>
      </c>
    </row>
    <row r="522" spans="3:12" s="426" customFormat="1" ht="15.75" hidden="1" thickBot="1" x14ac:dyDescent="0.3">
      <c r="C522" s="166" t="s">
        <v>1325</v>
      </c>
      <c r="D522" s="158"/>
      <c r="E522" s="150">
        <v>0</v>
      </c>
      <c r="F522" s="114">
        <f>IF(E521=0,"",(G521/E521)/12*E521)</f>
        <v>0</v>
      </c>
      <c r="G522" s="94">
        <f>F522</f>
        <v>0</v>
      </c>
      <c r="H522" s="159"/>
      <c r="I522" s="98" t="s">
        <v>200</v>
      </c>
      <c r="J522" s="98" t="str">
        <f>VLOOKUP(I522,Presupuesto!$B$11:$C$565,2,0)</f>
        <v>CONTRATOS ESPECIALES</v>
      </c>
      <c r="K522" s="95" t="str">
        <f t="shared" si="8"/>
        <v>Posgrado</v>
      </c>
      <c r="L522" s="95" t="s">
        <v>719</v>
      </c>
    </row>
    <row r="523" spans="3:12" s="426" customFormat="1" ht="15.75" hidden="1" thickBot="1" x14ac:dyDescent="0.3">
      <c r="C523" s="167" t="s">
        <v>1326</v>
      </c>
      <c r="D523" s="158"/>
      <c r="E523" s="150">
        <v>0</v>
      </c>
      <c r="F523" s="97">
        <f>IF(E521&lt;6,"",((E521-6)/12)*(G521/E521))</f>
        <v>0</v>
      </c>
      <c r="G523" s="94">
        <f>F523</f>
        <v>0</v>
      </c>
      <c r="H523" s="159"/>
      <c r="I523" s="98" t="s">
        <v>200</v>
      </c>
      <c r="J523" s="98" t="str">
        <f>VLOOKUP(I523,Presupuesto!$B$11:$C$565,2,0)</f>
        <v>CONTRATOS ESPECIALES</v>
      </c>
      <c r="K523" s="95" t="str">
        <f t="shared" si="8"/>
        <v>Posgrado</v>
      </c>
      <c r="L523" s="95" t="s">
        <v>727</v>
      </c>
    </row>
    <row r="524" spans="3:12" s="426" customFormat="1" ht="30.75" thickBot="1" x14ac:dyDescent="0.3">
      <c r="C524" s="508" t="s">
        <v>1995</v>
      </c>
      <c r="D524" s="188">
        <v>1</v>
      </c>
      <c r="E524" s="148">
        <v>2</v>
      </c>
      <c r="F524" s="115">
        <v>6356</v>
      </c>
      <c r="G524" s="110">
        <f>D524*E524*F524</f>
        <v>12712</v>
      </c>
      <c r="H524" s="161" t="s">
        <v>712</v>
      </c>
      <c r="I524" s="111" t="s">
        <v>298</v>
      </c>
      <c r="J524" s="111" t="str">
        <f>VLOOKUP(I524,Presupuesto!$B$11:$C$565,2,0)</f>
        <v>OTROS SERVICIOS TECNICOS Y PROFESIONALES</v>
      </c>
      <c r="K524" s="95" t="s">
        <v>63</v>
      </c>
      <c r="L524" s="95" t="s">
        <v>725</v>
      </c>
    </row>
    <row r="525" spans="3:12" s="426" customFormat="1" x14ac:dyDescent="0.25">
      <c r="C525" s="166" t="s">
        <v>1325</v>
      </c>
      <c r="D525" s="158"/>
      <c r="E525" s="150">
        <v>0</v>
      </c>
      <c r="F525" s="97">
        <v>0</v>
      </c>
      <c r="G525" s="94">
        <f>F525</f>
        <v>0</v>
      </c>
      <c r="H525" s="159"/>
      <c r="I525" s="98" t="s">
        <v>298</v>
      </c>
      <c r="J525" s="98" t="str">
        <f>VLOOKUP(I525,Presupuesto!$B$11:$C$565,2,0)</f>
        <v>OTROS SERVICIOS TECNICOS Y PROFESIONALES</v>
      </c>
      <c r="K525" s="95" t="s">
        <v>63</v>
      </c>
      <c r="L525" s="95" t="s">
        <v>725</v>
      </c>
    </row>
    <row r="526" spans="3:12" s="426" customFormat="1" ht="15.75" thickBot="1" x14ac:dyDescent="0.3">
      <c r="C526" s="167" t="s">
        <v>1326</v>
      </c>
      <c r="D526" s="158"/>
      <c r="E526" s="150">
        <v>0</v>
      </c>
      <c r="F526" s="97">
        <v>0</v>
      </c>
      <c r="G526" s="94">
        <f>F526</f>
        <v>0</v>
      </c>
      <c r="H526" s="159"/>
      <c r="I526" s="98" t="s">
        <v>298</v>
      </c>
      <c r="J526" s="98" t="str">
        <f>VLOOKUP(I526,Presupuesto!$B$11:$C$565,2,0)</f>
        <v>OTROS SERVICIOS TECNICOS Y PROFESIONALES</v>
      </c>
      <c r="K526" s="95" t="s">
        <v>63</v>
      </c>
      <c r="L526" s="95" t="s">
        <v>725</v>
      </c>
    </row>
    <row r="527" spans="3:12" s="426" customFormat="1" ht="30.75" thickBot="1" x14ac:dyDescent="0.3">
      <c r="C527" s="508" t="s">
        <v>1996</v>
      </c>
      <c r="D527" s="188">
        <v>0</v>
      </c>
      <c r="E527" s="148">
        <v>2</v>
      </c>
      <c r="F527" s="115">
        <v>4000</v>
      </c>
      <c r="G527" s="110">
        <f>D527*E527*F527</f>
        <v>0</v>
      </c>
      <c r="H527" s="161" t="s">
        <v>712</v>
      </c>
      <c r="I527" s="111" t="s">
        <v>298</v>
      </c>
      <c r="J527" s="111" t="str">
        <f>VLOOKUP(I527,Presupuesto!$B$11:$C$565,2,0)</f>
        <v>OTROS SERVICIOS TECNICOS Y PROFESIONALES</v>
      </c>
      <c r="K527" s="95" t="s">
        <v>63</v>
      </c>
      <c r="L527" s="95" t="s">
        <v>725</v>
      </c>
    </row>
    <row r="528" spans="3:12" s="426" customFormat="1" x14ac:dyDescent="0.25">
      <c r="C528" s="166" t="s">
        <v>1325</v>
      </c>
      <c r="D528" s="158"/>
      <c r="E528" s="150">
        <v>0</v>
      </c>
      <c r="F528" s="97">
        <v>0</v>
      </c>
      <c r="G528" s="94">
        <f>F528</f>
        <v>0</v>
      </c>
      <c r="H528" s="159"/>
      <c r="I528" s="98" t="s">
        <v>298</v>
      </c>
      <c r="J528" s="98" t="str">
        <f>VLOOKUP(I528,Presupuesto!$B$11:$C$565,2,0)</f>
        <v>OTROS SERVICIOS TECNICOS Y PROFESIONALES</v>
      </c>
      <c r="K528" s="95" t="s">
        <v>63</v>
      </c>
      <c r="L528" s="95" t="s">
        <v>725</v>
      </c>
    </row>
    <row r="529" spans="3:12" s="426" customFormat="1" ht="15.75" thickBot="1" x14ac:dyDescent="0.3">
      <c r="C529" s="167" t="s">
        <v>1326</v>
      </c>
      <c r="D529" s="158"/>
      <c r="E529" s="150">
        <v>0</v>
      </c>
      <c r="F529" s="97">
        <v>0</v>
      </c>
      <c r="G529" s="94">
        <f>F529</f>
        <v>0</v>
      </c>
      <c r="H529" s="159"/>
      <c r="I529" s="98" t="s">
        <v>298</v>
      </c>
      <c r="J529" s="98" t="str">
        <f>VLOOKUP(I529,Presupuesto!$B$11:$C$565,2,0)</f>
        <v>OTROS SERVICIOS TECNICOS Y PROFESIONALES</v>
      </c>
      <c r="K529" s="95" t="s">
        <v>63</v>
      </c>
      <c r="L529" s="95" t="s">
        <v>725</v>
      </c>
    </row>
    <row r="530" spans="3:12" s="426" customFormat="1" ht="30.75" thickBot="1" x14ac:dyDescent="0.3">
      <c r="C530" s="508" t="s">
        <v>2001</v>
      </c>
      <c r="D530" s="188">
        <v>1</v>
      </c>
      <c r="E530" s="148">
        <v>2</v>
      </c>
      <c r="F530" s="115">
        <v>6356</v>
      </c>
      <c r="G530" s="110">
        <f>D530*E530*F530</f>
        <v>12712</v>
      </c>
      <c r="H530" s="161" t="s">
        <v>712</v>
      </c>
      <c r="I530" s="111" t="s">
        <v>298</v>
      </c>
      <c r="J530" s="111" t="str">
        <f>VLOOKUP(I530,Presupuesto!$B$11:$C$565,2,0)</f>
        <v>OTROS SERVICIOS TECNICOS Y PROFESIONALES</v>
      </c>
      <c r="K530" s="95" t="s">
        <v>63</v>
      </c>
      <c r="L530" s="95" t="s">
        <v>725</v>
      </c>
    </row>
    <row r="531" spans="3:12" s="426" customFormat="1" x14ac:dyDescent="0.25">
      <c r="C531" s="166" t="s">
        <v>1325</v>
      </c>
      <c r="D531" s="158"/>
      <c r="E531" s="150">
        <v>0</v>
      </c>
      <c r="F531" s="97">
        <v>0</v>
      </c>
      <c r="G531" s="94">
        <f>F531</f>
        <v>0</v>
      </c>
      <c r="H531" s="159"/>
      <c r="I531" s="98" t="s">
        <v>298</v>
      </c>
      <c r="J531" s="98" t="str">
        <f>VLOOKUP(I531,Presupuesto!$B$11:$C$565,2,0)</f>
        <v>OTROS SERVICIOS TECNICOS Y PROFESIONALES</v>
      </c>
      <c r="K531" s="95" t="s">
        <v>63</v>
      </c>
      <c r="L531" s="95" t="s">
        <v>725</v>
      </c>
    </row>
    <row r="532" spans="3:12" s="426" customFormat="1" ht="15.75" thickBot="1" x14ac:dyDescent="0.3">
      <c r="C532" s="167" t="s">
        <v>1326</v>
      </c>
      <c r="D532" s="158"/>
      <c r="E532" s="150">
        <v>0</v>
      </c>
      <c r="F532" s="97">
        <v>0</v>
      </c>
      <c r="G532" s="94">
        <f>F532</f>
        <v>0</v>
      </c>
      <c r="H532" s="159"/>
      <c r="I532" s="98" t="s">
        <v>298</v>
      </c>
      <c r="J532" s="98" t="str">
        <f>VLOOKUP(I532,Presupuesto!$B$11:$C$565,2,0)</f>
        <v>OTROS SERVICIOS TECNICOS Y PROFESIONALES</v>
      </c>
      <c r="K532" s="95" t="s">
        <v>63</v>
      </c>
      <c r="L532" s="95" t="s">
        <v>725</v>
      </c>
    </row>
    <row r="533" spans="3:12" s="426" customFormat="1" ht="30.75" thickBot="1" x14ac:dyDescent="0.3">
      <c r="C533" s="508" t="s">
        <v>1998</v>
      </c>
      <c r="D533" s="188">
        <v>1</v>
      </c>
      <c r="E533" s="148">
        <v>2</v>
      </c>
      <c r="F533" s="115">
        <v>6356</v>
      </c>
      <c r="G533" s="110">
        <f>D533*E533*F533</f>
        <v>12712</v>
      </c>
      <c r="H533" s="161" t="s">
        <v>712</v>
      </c>
      <c r="I533" s="111" t="s">
        <v>298</v>
      </c>
      <c r="J533" s="111" t="str">
        <f>VLOOKUP(I533,Presupuesto!$B$11:$C$565,2,0)</f>
        <v>OTROS SERVICIOS TECNICOS Y PROFESIONALES</v>
      </c>
      <c r="K533" s="95" t="s">
        <v>63</v>
      </c>
      <c r="L533" s="95" t="s">
        <v>725</v>
      </c>
    </row>
    <row r="534" spans="3:12" s="426" customFormat="1" x14ac:dyDescent="0.25">
      <c r="C534" s="166" t="s">
        <v>1325</v>
      </c>
      <c r="D534" s="158"/>
      <c r="E534" s="150">
        <v>0</v>
      </c>
      <c r="F534" s="97">
        <v>0</v>
      </c>
      <c r="G534" s="94">
        <f>F534</f>
        <v>0</v>
      </c>
      <c r="H534" s="159"/>
      <c r="I534" s="98" t="s">
        <v>298</v>
      </c>
      <c r="J534" s="98" t="str">
        <f>VLOOKUP(I534,Presupuesto!$B$11:$C$565,2,0)</f>
        <v>OTROS SERVICIOS TECNICOS Y PROFESIONALES</v>
      </c>
      <c r="K534" s="95" t="s">
        <v>63</v>
      </c>
      <c r="L534" s="95" t="s">
        <v>725</v>
      </c>
    </row>
    <row r="535" spans="3:12" s="426" customFormat="1" ht="15.75" thickBot="1" x14ac:dyDescent="0.3">
      <c r="C535" s="167" t="s">
        <v>1326</v>
      </c>
      <c r="D535" s="158"/>
      <c r="E535" s="150">
        <v>0</v>
      </c>
      <c r="F535" s="97">
        <v>0</v>
      </c>
      <c r="G535" s="94">
        <f>F535</f>
        <v>0</v>
      </c>
      <c r="H535" s="159"/>
      <c r="I535" s="98" t="s">
        <v>298</v>
      </c>
      <c r="J535" s="98" t="str">
        <f>VLOOKUP(I535,Presupuesto!$B$11:$C$565,2,0)</f>
        <v>OTROS SERVICIOS TECNICOS Y PROFESIONALES</v>
      </c>
      <c r="K535" s="95" t="s">
        <v>63</v>
      </c>
      <c r="L535" s="95" t="s">
        <v>725</v>
      </c>
    </row>
    <row r="536" spans="3:12" s="426" customFormat="1" ht="15.75" thickBot="1" x14ac:dyDescent="0.3">
      <c r="C536" s="508" t="s">
        <v>1999</v>
      </c>
      <c r="D536" s="188">
        <v>0</v>
      </c>
      <c r="E536" s="148">
        <v>2</v>
      </c>
      <c r="F536" s="115">
        <v>4000</v>
      </c>
      <c r="G536" s="110">
        <f>D536*E536*F536</f>
        <v>0</v>
      </c>
      <c r="H536" s="161" t="s">
        <v>703</v>
      </c>
      <c r="I536" s="111" t="s">
        <v>298</v>
      </c>
      <c r="J536" s="111" t="str">
        <f>VLOOKUP(I536,Presupuesto!$B$11:$C$565,2,0)</f>
        <v>OTROS SERVICIOS TECNICOS Y PROFESIONALES</v>
      </c>
      <c r="K536" s="95" t="s">
        <v>63</v>
      </c>
      <c r="L536" s="95" t="s">
        <v>725</v>
      </c>
    </row>
    <row r="537" spans="3:12" s="426" customFormat="1" x14ac:dyDescent="0.25">
      <c r="C537" s="166" t="s">
        <v>1325</v>
      </c>
      <c r="D537" s="158"/>
      <c r="E537" s="150">
        <v>0</v>
      </c>
      <c r="F537" s="97">
        <v>0</v>
      </c>
      <c r="G537" s="94">
        <f>F537</f>
        <v>0</v>
      </c>
      <c r="H537" s="159"/>
      <c r="I537" s="98" t="s">
        <v>298</v>
      </c>
      <c r="J537" s="98" t="str">
        <f>VLOOKUP(I537,Presupuesto!$B$11:$C$565,2,0)</f>
        <v>OTROS SERVICIOS TECNICOS Y PROFESIONALES</v>
      </c>
      <c r="K537" s="95" t="s">
        <v>63</v>
      </c>
      <c r="L537" s="95" t="s">
        <v>725</v>
      </c>
    </row>
    <row r="538" spans="3:12" s="426" customFormat="1" ht="15.75" thickBot="1" x14ac:dyDescent="0.3">
      <c r="C538" s="167" t="s">
        <v>1326</v>
      </c>
      <c r="D538" s="158"/>
      <c r="E538" s="150">
        <v>0</v>
      </c>
      <c r="F538" s="97">
        <v>0</v>
      </c>
      <c r="G538" s="94">
        <f>F538</f>
        <v>0</v>
      </c>
      <c r="H538" s="159"/>
      <c r="I538" s="98" t="s">
        <v>298</v>
      </c>
      <c r="J538" s="98" t="str">
        <f>VLOOKUP(I538,Presupuesto!$B$11:$C$565,2,0)</f>
        <v>OTROS SERVICIOS TECNICOS Y PROFESIONALES</v>
      </c>
      <c r="K538" s="95" t="s">
        <v>63</v>
      </c>
      <c r="L538" s="95" t="s">
        <v>725</v>
      </c>
    </row>
    <row r="539" spans="3:12" s="426" customFormat="1" ht="30.75" thickBot="1" x14ac:dyDescent="0.3">
      <c r="C539" s="508" t="s">
        <v>2000</v>
      </c>
      <c r="D539" s="188">
        <v>0</v>
      </c>
      <c r="E539" s="148">
        <v>2</v>
      </c>
      <c r="F539" s="115">
        <v>4000</v>
      </c>
      <c r="G539" s="110">
        <f>D539*E539*F539</f>
        <v>0</v>
      </c>
      <c r="H539" s="161" t="s">
        <v>703</v>
      </c>
      <c r="I539" s="111" t="s">
        <v>298</v>
      </c>
      <c r="J539" s="111" t="str">
        <f>VLOOKUP(I539,Presupuesto!$B$11:$C$565,2,0)</f>
        <v>OTROS SERVICIOS TECNICOS Y PROFESIONALES</v>
      </c>
      <c r="K539" s="95" t="s">
        <v>63</v>
      </c>
      <c r="L539" s="95" t="s">
        <v>725</v>
      </c>
    </row>
    <row r="540" spans="3:12" s="426" customFormat="1" x14ac:dyDescent="0.25">
      <c r="C540" s="166" t="s">
        <v>1325</v>
      </c>
      <c r="D540" s="158"/>
      <c r="E540" s="150">
        <v>0</v>
      </c>
      <c r="F540" s="97">
        <v>0</v>
      </c>
      <c r="G540" s="94">
        <f>F540</f>
        <v>0</v>
      </c>
      <c r="H540" s="159"/>
      <c r="I540" s="98" t="s">
        <v>298</v>
      </c>
      <c r="J540" s="98" t="str">
        <f>VLOOKUP(I540,Presupuesto!$B$11:$C$565,2,0)</f>
        <v>OTROS SERVICIOS TECNICOS Y PROFESIONALES</v>
      </c>
      <c r="K540" s="95" t="s">
        <v>63</v>
      </c>
      <c r="L540" s="95" t="s">
        <v>725</v>
      </c>
    </row>
    <row r="541" spans="3:12" s="426" customFormat="1" ht="15.75" thickBot="1" x14ac:dyDescent="0.3">
      <c r="C541" s="167" t="s">
        <v>1326</v>
      </c>
      <c r="D541" s="158"/>
      <c r="E541" s="150">
        <v>0</v>
      </c>
      <c r="F541" s="97">
        <v>0</v>
      </c>
      <c r="G541" s="94">
        <f>F541</f>
        <v>0</v>
      </c>
      <c r="H541" s="159"/>
      <c r="I541" s="98" t="s">
        <v>298</v>
      </c>
      <c r="J541" s="98" t="str">
        <f>VLOOKUP(I541,Presupuesto!$B$11:$C$565,2,0)</f>
        <v>OTROS SERVICIOS TECNICOS Y PROFESIONALES</v>
      </c>
      <c r="K541" s="95" t="s">
        <v>63</v>
      </c>
      <c r="L541" s="95" t="s">
        <v>725</v>
      </c>
    </row>
    <row r="542" spans="3:12" s="426" customFormat="1" ht="15.75" thickBot="1" x14ac:dyDescent="0.3">
      <c r="C542" s="136" t="s">
        <v>102</v>
      </c>
      <c r="D542" s="188"/>
      <c r="E542" s="148">
        <v>12</v>
      </c>
      <c r="F542" s="115">
        <v>30000</v>
      </c>
      <c r="G542" s="110">
        <f>D542*E542*F542</f>
        <v>0</v>
      </c>
      <c r="H542" s="161"/>
      <c r="I542" s="111" t="s">
        <v>298</v>
      </c>
      <c r="J542" s="111" t="str">
        <f>VLOOKUP(I542,Presupuesto!$B$11:$C$565,2,0)</f>
        <v>OTROS SERVICIOS TECNICOS Y PROFESIONALES</v>
      </c>
      <c r="K542" s="95" t="s">
        <v>63</v>
      </c>
      <c r="L542" s="95" t="s">
        <v>725</v>
      </c>
    </row>
    <row r="543" spans="3:12" s="426" customFormat="1" x14ac:dyDescent="0.25">
      <c r="C543" s="166" t="s">
        <v>1325</v>
      </c>
      <c r="D543" s="158"/>
      <c r="E543" s="150">
        <v>0</v>
      </c>
      <c r="F543" s="97">
        <v>0</v>
      </c>
      <c r="G543" s="94">
        <f>F543</f>
        <v>0</v>
      </c>
      <c r="H543" s="159"/>
      <c r="I543" s="98" t="s">
        <v>298</v>
      </c>
      <c r="J543" s="98" t="str">
        <f>VLOOKUP(I543,Presupuesto!$B$11:$C$565,2,0)</f>
        <v>OTROS SERVICIOS TECNICOS Y PROFESIONALES</v>
      </c>
      <c r="K543" s="95" t="s">
        <v>63</v>
      </c>
      <c r="L543" s="95" t="s">
        <v>725</v>
      </c>
    </row>
    <row r="544" spans="3:12" s="426" customFormat="1" ht="15.75" thickBot="1" x14ac:dyDescent="0.3">
      <c r="C544" s="167" t="s">
        <v>1326</v>
      </c>
      <c r="D544" s="158"/>
      <c r="E544" s="150">
        <v>0</v>
      </c>
      <c r="F544" s="97">
        <v>0</v>
      </c>
      <c r="G544" s="94">
        <f>F544</f>
        <v>0</v>
      </c>
      <c r="H544" s="159"/>
      <c r="I544" s="98" t="s">
        <v>298</v>
      </c>
      <c r="J544" s="98" t="str">
        <f>VLOOKUP(I544,Presupuesto!$B$11:$C$565,2,0)</f>
        <v>OTROS SERVICIOS TECNICOS Y PROFESIONALES</v>
      </c>
      <c r="K544" s="95" t="s">
        <v>63</v>
      </c>
      <c r="L544" s="95" t="s">
        <v>725</v>
      </c>
    </row>
    <row r="545" spans="3:12" s="426" customFormat="1" ht="15.75" thickBot="1" x14ac:dyDescent="0.3">
      <c r="C545" s="136" t="s">
        <v>102</v>
      </c>
      <c r="D545" s="188"/>
      <c r="E545" s="148">
        <v>2</v>
      </c>
      <c r="F545" s="115">
        <v>4000</v>
      </c>
      <c r="G545" s="110">
        <f>D545*E545*F545</f>
        <v>0</v>
      </c>
      <c r="H545" s="161"/>
      <c r="I545" s="111" t="s">
        <v>298</v>
      </c>
      <c r="J545" s="111" t="str">
        <f>VLOOKUP(I545,Presupuesto!$B$11:$C$565,2,0)</f>
        <v>OTROS SERVICIOS TECNICOS Y PROFESIONALES</v>
      </c>
      <c r="K545" s="95" t="s">
        <v>63</v>
      </c>
      <c r="L545" s="95" t="s">
        <v>725</v>
      </c>
    </row>
    <row r="546" spans="3:12" s="426" customFormat="1" x14ac:dyDescent="0.25">
      <c r="C546" s="166" t="s">
        <v>1325</v>
      </c>
      <c r="D546" s="158"/>
      <c r="E546" s="150">
        <v>0</v>
      </c>
      <c r="F546" s="97">
        <v>0</v>
      </c>
      <c r="G546" s="94">
        <f>F546</f>
        <v>0</v>
      </c>
      <c r="H546" s="159"/>
      <c r="I546" s="98" t="s">
        <v>298</v>
      </c>
      <c r="J546" s="98" t="str">
        <f>VLOOKUP(I546,Presupuesto!$B$11:$C$565,2,0)</f>
        <v>OTROS SERVICIOS TECNICOS Y PROFESIONALES</v>
      </c>
      <c r="K546" s="95" t="s">
        <v>63</v>
      </c>
      <c r="L546" s="95" t="s">
        <v>725</v>
      </c>
    </row>
    <row r="547" spans="3:12" s="426" customFormat="1" ht="15.75" thickBot="1" x14ac:dyDescent="0.3">
      <c r="C547" s="167" t="s">
        <v>1326</v>
      </c>
      <c r="D547" s="158"/>
      <c r="E547" s="150">
        <v>0</v>
      </c>
      <c r="F547" s="97">
        <v>0</v>
      </c>
      <c r="G547" s="94">
        <f>F547</f>
        <v>0</v>
      </c>
      <c r="H547" s="159"/>
      <c r="I547" s="98" t="s">
        <v>298</v>
      </c>
      <c r="J547" s="98" t="str">
        <f>VLOOKUP(I547,Presupuesto!$B$11:$C$565,2,0)</f>
        <v>OTROS SERVICIOS TECNICOS Y PROFESIONALES</v>
      </c>
      <c r="K547" s="95" t="s">
        <v>63</v>
      </c>
      <c r="L547" s="95" t="s">
        <v>725</v>
      </c>
    </row>
    <row r="548" spans="3:12" s="426" customFormat="1" ht="15.75" thickBot="1" x14ac:dyDescent="0.3">
      <c r="C548" s="136" t="s">
        <v>103</v>
      </c>
      <c r="D548" s="188"/>
      <c r="E548" s="148">
        <v>12</v>
      </c>
      <c r="F548" s="115">
        <v>30000</v>
      </c>
      <c r="G548" s="110">
        <f>D548*E548*F548</f>
        <v>0</v>
      </c>
      <c r="H548" s="161"/>
      <c r="I548" s="111" t="s">
        <v>151</v>
      </c>
      <c r="J548" s="111" t="str">
        <f>VLOOKUP(I548,Presupuesto!$B$11:$C$565,2,0)</f>
        <v>SUELDOS Y SALARIOS PERMANENTES</v>
      </c>
      <c r="K548" s="95" t="s">
        <v>63</v>
      </c>
      <c r="L548" s="95" t="s">
        <v>725</v>
      </c>
    </row>
    <row r="549" spans="3:12" s="426" customFormat="1" x14ac:dyDescent="0.25">
      <c r="C549" s="166" t="s">
        <v>1325</v>
      </c>
      <c r="D549" s="164"/>
      <c r="E549" s="127">
        <v>0</v>
      </c>
      <c r="F549" s="116">
        <f>IF(E548=0,"",(G548/E548)/12*E548)</f>
        <v>0</v>
      </c>
      <c r="G549" s="117">
        <f>F549</f>
        <v>0</v>
      </c>
      <c r="H549" s="159"/>
      <c r="I549" s="98" t="s">
        <v>164</v>
      </c>
      <c r="J549" s="98" t="str">
        <f>VLOOKUP(I549,Presupuesto!$B$11:$C$565,2,0)</f>
        <v>AGUINALDO Y DECIMO CUARTO MES</v>
      </c>
      <c r="K549" s="95" t="s">
        <v>63</v>
      </c>
      <c r="L549" s="95" t="s">
        <v>725</v>
      </c>
    </row>
    <row r="550" spans="3:12" s="426" customFormat="1" ht="15.75" thickBot="1" x14ac:dyDescent="0.3">
      <c r="C550" s="168" t="s">
        <v>1326</v>
      </c>
      <c r="D550" s="157"/>
      <c r="E550" s="128">
        <v>0</v>
      </c>
      <c r="F550" s="102">
        <f>IF(E548&lt;6,"",((E548-6)/12)*(G548/E548))</f>
        <v>0</v>
      </c>
      <c r="G550" s="102">
        <f>F550</f>
        <v>0</v>
      </c>
      <c r="H550" s="157"/>
      <c r="I550" s="103" t="s">
        <v>165</v>
      </c>
      <c r="J550" s="120" t="str">
        <f>VLOOKUP(I550,Presupuesto!$B$11:$C$565,2,0)</f>
        <v>DECIMOCUARTO MES</v>
      </c>
      <c r="K550" s="95" t="s">
        <v>63</v>
      </c>
      <c r="L550" s="95" t="s">
        <v>725</v>
      </c>
    </row>
    <row r="551" spans="3:12" s="426" customFormat="1" x14ac:dyDescent="0.25">
      <c r="D551" s="415"/>
      <c r="H551" s="415"/>
    </row>
    <row r="552" spans="3:12" s="426" customFormat="1" ht="15.75" thickBot="1" x14ac:dyDescent="0.3">
      <c r="D552" s="415"/>
      <c r="H552" s="415"/>
    </row>
    <row r="553" spans="3:12" s="426" customFormat="1" ht="15.75" thickBot="1" x14ac:dyDescent="0.3">
      <c r="C553" s="68" t="s">
        <v>1308</v>
      </c>
      <c r="D553" s="30">
        <f>SUM(G560:G631)</f>
        <v>58848</v>
      </c>
      <c r="E553" s="91"/>
      <c r="F553" s="91"/>
      <c r="G553" s="91"/>
      <c r="H553" s="75"/>
      <c r="I553" s="75"/>
      <c r="J553" s="75"/>
      <c r="K553" s="149"/>
    </row>
    <row r="554" spans="3:12" s="426" customFormat="1" x14ac:dyDescent="0.25">
      <c r="D554" s="31" t="s">
        <v>2108</v>
      </c>
      <c r="E554" s="91"/>
      <c r="F554" s="91"/>
      <c r="G554" s="91"/>
      <c r="H554" s="75"/>
      <c r="I554" s="75"/>
      <c r="J554" s="75"/>
      <c r="K554" s="149"/>
    </row>
    <row r="555" spans="3:12" s="426" customFormat="1" x14ac:dyDescent="0.25">
      <c r="D555" s="31"/>
      <c r="E555" s="91"/>
      <c r="F555" s="91"/>
      <c r="G555" s="91"/>
      <c r="H555" s="75"/>
      <c r="I555" s="75"/>
      <c r="J555" s="75"/>
      <c r="K555" s="149"/>
    </row>
    <row r="556" spans="3:12" s="426" customFormat="1" ht="15.75" x14ac:dyDescent="0.25">
      <c r="C556" s="190" t="s">
        <v>1309</v>
      </c>
      <c r="D556" s="341" t="s">
        <v>1816</v>
      </c>
      <c r="E556" s="91"/>
      <c r="F556" s="91"/>
      <c r="G556" s="91"/>
      <c r="H556" s="75"/>
      <c r="I556" s="75"/>
      <c r="J556" s="75"/>
      <c r="K556" s="149"/>
    </row>
    <row r="557" spans="3:12" s="426" customFormat="1" ht="18.75" x14ac:dyDescent="0.25">
      <c r="C557" s="197" t="str">
        <f>IFERROR(VLOOKUP(D556,'1. Desarrollo e Innov. Curricu.'!$F:$G,2,FALSE),IFERROR(VLOOKUP(D556,'2. Investigación Científica'!$F:$G,2,FALSE),IFERROR(VLOOKUP(D556,'3. Vinculación Univ. Sociedad'!$F:$G,2,FALSE),IFERROR(VLOOKUP(D556,'4. Docencia y Profesorado Univ.'!$F:$G,2,FALSE),IFERROR(VLOOKUP(D556,'5. Estudiantes y Graduados'!$F:$G,2,FALSE),IFERROR(VLOOKUP(D556,'11. Gestion Administrativa'!$F:$G,2,FALSE),IFERROR(VLOOKUP(D556,'13. Gestión Académica'!$F:$G,2,FALSE),IFERROR(VLOOKUP(D556,'9. Asegura. de la Calid. y M'!$F:$G,2,FALSE),IFERROR(VLOOKUP(D556,'6. Gestión del Conocimiento'!$F:$G,2,FALSE),IFERROR(VLOOKUP(D556,'15. Gobernabilidad y Proceso...'!$F:$G,2,FALSE),IFERROR(VLOOKUP(D556,'12. Gestión del Talento Humano'!$F:$G,2,FALSE),IFERROR(VLOOKUP(D556,'14. Internacional... de la E.S.'!$F:$G,2,FALSE),IFERROR(VLOOKUP(D556,'10. Posgrado'!$F:$G,2,FALSE),IFERROR(VLOOKUP(D556,'17. Gestión TIC'!$F:$G,2,FALSE),IFERROR(VLOOKUP(D556,'16. Desa. del Sistema Educ.Sup.'!$F:$G,2,FALSE),IFERROR(VLOOKUP(D556,'8. Cultura de Inno. Insti...'!$F:$G,2,FALSE),VLOOKUP(D556,'7. Lo Esencial de la Reforma U.'!$F:$G,2,0)))))))))))))))))</f>
        <v>Desarrollar un diplomado en  Diplomado  en I OPINIÓN PÚBLICA Y COMUNICACIÓN POLÍTICA</v>
      </c>
      <c r="D557" s="31"/>
      <c r="E557" s="91"/>
      <c r="F557" s="91"/>
      <c r="G557" s="91"/>
      <c r="H557" s="75"/>
      <c r="I557" s="75"/>
      <c r="J557" s="75"/>
      <c r="K557" s="149"/>
    </row>
    <row r="558" spans="3:12" s="426" customFormat="1" ht="15.75" thickBot="1" x14ac:dyDescent="0.3">
      <c r="C558" s="171"/>
      <c r="D558" s="31"/>
      <c r="E558" s="91"/>
      <c r="F558" s="91"/>
      <c r="G558" s="91"/>
      <c r="H558" s="75"/>
      <c r="I558" s="75"/>
      <c r="J558" s="75"/>
      <c r="K558" s="149"/>
    </row>
    <row r="559" spans="3:12" s="426" customFormat="1" ht="30.75" thickBot="1" x14ac:dyDescent="0.3">
      <c r="C559" s="130" t="s">
        <v>1310</v>
      </c>
      <c r="D559" s="134" t="s">
        <v>99</v>
      </c>
      <c r="E559" s="165" t="s">
        <v>1324</v>
      </c>
      <c r="F559" s="134" t="s">
        <v>1312</v>
      </c>
      <c r="G559" s="131" t="s">
        <v>1313</v>
      </c>
      <c r="H559" s="129" t="s">
        <v>1314</v>
      </c>
      <c r="I559" s="132" t="s">
        <v>1315</v>
      </c>
      <c r="J559" s="132" t="s">
        <v>711</v>
      </c>
      <c r="K559" s="132" t="s">
        <v>1316</v>
      </c>
      <c r="L559" s="132" t="s">
        <v>1317</v>
      </c>
    </row>
    <row r="560" spans="3:12" s="426" customFormat="1" ht="15.75" hidden="1" thickBot="1" x14ac:dyDescent="0.3">
      <c r="C560" s="133" t="s">
        <v>84</v>
      </c>
      <c r="D560" s="188"/>
      <c r="E560" s="148">
        <v>12</v>
      </c>
      <c r="F560" s="283">
        <f>HLOOKUP($C560,$BZ$2:$CM$3,2,0)</f>
        <v>43674.39</v>
      </c>
      <c r="G560" s="110">
        <f>D560*E560*F560</f>
        <v>0</v>
      </c>
      <c r="H560" s="161"/>
      <c r="I560" s="111" t="s">
        <v>151</v>
      </c>
      <c r="J560" s="111" t="str">
        <f>VLOOKUP(I560,Presupuesto!$B$11:$C$565,2,0)</f>
        <v>SUELDOS Y SALARIOS PERMANENTES</v>
      </c>
      <c r="K560" s="205" t="s">
        <v>72</v>
      </c>
      <c r="L560" s="95" t="s">
        <v>719</v>
      </c>
    </row>
    <row r="561" spans="3:12" s="426" customFormat="1" ht="15.75" hidden="1" thickBot="1" x14ac:dyDescent="0.3">
      <c r="C561" s="166" t="s">
        <v>1325</v>
      </c>
      <c r="D561" s="158"/>
      <c r="E561" s="150">
        <v>0</v>
      </c>
      <c r="F561" s="97">
        <f>IF(E560=0,"",(G560/E560)/12*E560)</f>
        <v>0</v>
      </c>
      <c r="G561" s="94">
        <f>F561</f>
        <v>0</v>
      </c>
      <c r="H561" s="159"/>
      <c r="I561" s="113" t="s">
        <v>164</v>
      </c>
      <c r="J561" s="113" t="str">
        <f>VLOOKUP(I561,Presupuesto!$B$11:$C$565,2,0)</f>
        <v>AGUINALDO Y DECIMO CUARTO MES</v>
      </c>
      <c r="K561" s="95" t="str">
        <f t="shared" ref="K561:K604" si="9">$K$77</f>
        <v>Posgrado</v>
      </c>
      <c r="L561" s="95" t="s">
        <v>720</v>
      </c>
    </row>
    <row r="562" spans="3:12" s="426" customFormat="1" ht="15.75" hidden="1" thickBot="1" x14ac:dyDescent="0.3">
      <c r="C562" s="167" t="s">
        <v>1326</v>
      </c>
      <c r="D562" s="158"/>
      <c r="E562" s="150">
        <v>0</v>
      </c>
      <c r="F562" s="114">
        <f>IF(E560&lt;6,"",((E560-6)/12)*(G560/E560))</f>
        <v>0</v>
      </c>
      <c r="G562" s="94">
        <f>F562</f>
        <v>0</v>
      </c>
      <c r="H562" s="159"/>
      <c r="I562" s="98" t="s">
        <v>165</v>
      </c>
      <c r="J562" s="98" t="str">
        <f>VLOOKUP(I562,Presupuesto!$B$11:$C$565,2,0)</f>
        <v>DECIMOCUARTO MES</v>
      </c>
      <c r="K562" s="95" t="str">
        <f t="shared" si="9"/>
        <v>Posgrado</v>
      </c>
      <c r="L562" s="95" t="s">
        <v>721</v>
      </c>
    </row>
    <row r="563" spans="3:12" s="426" customFormat="1" ht="15.75" hidden="1" thickBot="1" x14ac:dyDescent="0.3">
      <c r="C563" s="133" t="s">
        <v>85</v>
      </c>
      <c r="D563" s="188"/>
      <c r="E563" s="148">
        <v>12</v>
      </c>
      <c r="F563" s="283">
        <f>HLOOKUP($C563,$BZ$2:$CM$3,2,0)</f>
        <v>39703.99</v>
      </c>
      <c r="G563" s="110">
        <f>D563*E563*F563</f>
        <v>0</v>
      </c>
      <c r="H563" s="161"/>
      <c r="I563" s="111" t="s">
        <v>151</v>
      </c>
      <c r="J563" s="111" t="str">
        <f>VLOOKUP(I563,Presupuesto!$B$11:$C$565,2,0)</f>
        <v>SUELDOS Y SALARIOS PERMANENTES</v>
      </c>
      <c r="K563" s="95" t="str">
        <f t="shared" si="9"/>
        <v>Posgrado</v>
      </c>
      <c r="L563" s="95" t="s">
        <v>721</v>
      </c>
    </row>
    <row r="564" spans="3:12" s="426" customFormat="1" ht="15.75" hidden="1" thickBot="1" x14ac:dyDescent="0.3">
      <c r="C564" s="166" t="s">
        <v>1325</v>
      </c>
      <c r="D564" s="158"/>
      <c r="E564" s="150">
        <v>0</v>
      </c>
      <c r="F564" s="97">
        <f>IF(E563=0,"",(G563/E563)/12*E563)</f>
        <v>0</v>
      </c>
      <c r="G564" s="94">
        <f>F564</f>
        <v>0</v>
      </c>
      <c r="H564" s="159"/>
      <c r="I564" s="113" t="s">
        <v>164</v>
      </c>
      <c r="J564" s="113" t="str">
        <f>VLOOKUP(I564,Presupuesto!$B$11:$C$565,2,0)</f>
        <v>AGUINALDO Y DECIMO CUARTO MES</v>
      </c>
      <c r="K564" s="95" t="str">
        <f t="shared" si="9"/>
        <v>Posgrado</v>
      </c>
      <c r="L564" s="95" t="s">
        <v>721</v>
      </c>
    </row>
    <row r="565" spans="3:12" s="426" customFormat="1" ht="15.75" hidden="1" thickBot="1" x14ac:dyDescent="0.3">
      <c r="C565" s="167" t="s">
        <v>1326</v>
      </c>
      <c r="D565" s="158"/>
      <c r="E565" s="150">
        <v>0</v>
      </c>
      <c r="F565" s="114">
        <f>IF(E563&lt;6,"",((E563-6)/12)*(G563/E563))</f>
        <v>0</v>
      </c>
      <c r="G565" s="94">
        <f>F565</f>
        <v>0</v>
      </c>
      <c r="H565" s="159"/>
      <c r="I565" s="98" t="s">
        <v>165</v>
      </c>
      <c r="J565" s="98" t="str">
        <f>VLOOKUP(I565,Presupuesto!$B$11:$C$565,2,0)</f>
        <v>DECIMOCUARTO MES</v>
      </c>
      <c r="K565" s="95" t="str">
        <f t="shared" si="9"/>
        <v>Posgrado</v>
      </c>
      <c r="L565" s="95" t="s">
        <v>721</v>
      </c>
    </row>
    <row r="566" spans="3:12" s="426" customFormat="1" ht="15.75" hidden="1" thickBot="1" x14ac:dyDescent="0.3">
      <c r="C566" s="133" t="s">
        <v>86</v>
      </c>
      <c r="D566" s="188"/>
      <c r="E566" s="148">
        <v>12</v>
      </c>
      <c r="F566" s="283">
        <f>HLOOKUP($C566,$BZ$2:$CM$3,2,0)</f>
        <v>35733.589999999997</v>
      </c>
      <c r="G566" s="110">
        <f>D566*E566*F566</f>
        <v>0</v>
      </c>
      <c r="H566" s="161"/>
      <c r="I566" s="111" t="s">
        <v>151</v>
      </c>
      <c r="J566" s="111" t="str">
        <f>VLOOKUP(I566,Presupuesto!$B$11:$C$565,2,0)</f>
        <v>SUELDOS Y SALARIOS PERMANENTES</v>
      </c>
      <c r="K566" s="95" t="str">
        <f t="shared" si="9"/>
        <v>Posgrado</v>
      </c>
      <c r="L566" s="95" t="s">
        <v>721</v>
      </c>
    </row>
    <row r="567" spans="3:12" s="426" customFormat="1" ht="15.75" hidden="1" thickBot="1" x14ac:dyDescent="0.3">
      <c r="C567" s="166" t="s">
        <v>1325</v>
      </c>
      <c r="D567" s="158"/>
      <c r="E567" s="150">
        <v>0</v>
      </c>
      <c r="F567" s="97">
        <f>IF(E566=0,"",(G566/E566)/12*E566)</f>
        <v>0</v>
      </c>
      <c r="G567" s="94">
        <f>F567</f>
        <v>0</v>
      </c>
      <c r="H567" s="159"/>
      <c r="I567" s="113" t="s">
        <v>164</v>
      </c>
      <c r="J567" s="113" t="str">
        <f>VLOOKUP(I567,Presupuesto!$B$11:$C$565,2,0)</f>
        <v>AGUINALDO Y DECIMO CUARTO MES</v>
      </c>
      <c r="K567" s="95" t="str">
        <f t="shared" si="9"/>
        <v>Posgrado</v>
      </c>
      <c r="L567" s="95" t="s">
        <v>721</v>
      </c>
    </row>
    <row r="568" spans="3:12" s="426" customFormat="1" ht="15.75" hidden="1" thickBot="1" x14ac:dyDescent="0.3">
      <c r="C568" s="167" t="s">
        <v>1326</v>
      </c>
      <c r="D568" s="158"/>
      <c r="E568" s="150">
        <v>0</v>
      </c>
      <c r="F568" s="114">
        <f>IF(E566&lt;6,"",((E566-6)/12)*(G566/E566))</f>
        <v>0</v>
      </c>
      <c r="G568" s="94">
        <f>F568</f>
        <v>0</v>
      </c>
      <c r="H568" s="159"/>
      <c r="I568" s="98" t="s">
        <v>165</v>
      </c>
      <c r="J568" s="98" t="str">
        <f>VLOOKUP(I568,Presupuesto!$B$11:$C$565,2,0)</f>
        <v>DECIMOCUARTO MES</v>
      </c>
      <c r="K568" s="95" t="str">
        <f t="shared" si="9"/>
        <v>Posgrado</v>
      </c>
      <c r="L568" s="95" t="s">
        <v>721</v>
      </c>
    </row>
    <row r="569" spans="3:12" s="426" customFormat="1" ht="15.75" hidden="1" thickBot="1" x14ac:dyDescent="0.3">
      <c r="C569" s="133" t="s">
        <v>87</v>
      </c>
      <c r="D569" s="188"/>
      <c r="E569" s="148">
        <v>12</v>
      </c>
      <c r="F569" s="283">
        <f>HLOOKUP($C569,$BZ$2:$CM$3,2,0)</f>
        <v>31763.19</v>
      </c>
      <c r="G569" s="110">
        <f>D569*E569*F569</f>
        <v>0</v>
      </c>
      <c r="H569" s="161"/>
      <c r="I569" s="111" t="s">
        <v>151</v>
      </c>
      <c r="J569" s="111" t="str">
        <f>VLOOKUP(I569,Presupuesto!$B$11:$C$565,2,0)</f>
        <v>SUELDOS Y SALARIOS PERMANENTES</v>
      </c>
      <c r="K569" s="95" t="str">
        <f t="shared" si="9"/>
        <v>Posgrado</v>
      </c>
      <c r="L569" s="95" t="s">
        <v>721</v>
      </c>
    </row>
    <row r="570" spans="3:12" s="426" customFormat="1" ht="15.75" hidden="1" thickBot="1" x14ac:dyDescent="0.3">
      <c r="C570" s="166" t="s">
        <v>1325</v>
      </c>
      <c r="D570" s="158"/>
      <c r="E570" s="150">
        <v>0</v>
      </c>
      <c r="F570" s="97">
        <f>IF(E569=0,"",(G569/E569)/12*E569)</f>
        <v>0</v>
      </c>
      <c r="G570" s="94">
        <f>F570</f>
        <v>0</v>
      </c>
      <c r="H570" s="159"/>
      <c r="I570" s="113" t="s">
        <v>164</v>
      </c>
      <c r="J570" s="113" t="str">
        <f>VLOOKUP(I570,Presupuesto!$B$11:$C$565,2,0)</f>
        <v>AGUINALDO Y DECIMO CUARTO MES</v>
      </c>
      <c r="K570" s="95" t="str">
        <f t="shared" si="9"/>
        <v>Posgrado</v>
      </c>
      <c r="L570" s="95" t="s">
        <v>721</v>
      </c>
    </row>
    <row r="571" spans="3:12" s="426" customFormat="1" ht="15.75" hidden="1" thickBot="1" x14ac:dyDescent="0.3">
      <c r="C571" s="167" t="s">
        <v>1326</v>
      </c>
      <c r="D571" s="158"/>
      <c r="E571" s="150">
        <v>0</v>
      </c>
      <c r="F571" s="114">
        <f>IF(E569&lt;6,"",((E569-6)/12)*(G569/E569))</f>
        <v>0</v>
      </c>
      <c r="G571" s="94">
        <f>F571</f>
        <v>0</v>
      </c>
      <c r="H571" s="159"/>
      <c r="I571" s="98" t="s">
        <v>165</v>
      </c>
      <c r="J571" s="98" t="str">
        <f>VLOOKUP(I571,Presupuesto!$B$11:$C$565,2,0)</f>
        <v>DECIMOCUARTO MES</v>
      </c>
      <c r="K571" s="95" t="str">
        <f t="shared" si="9"/>
        <v>Posgrado</v>
      </c>
      <c r="L571" s="95" t="s">
        <v>721</v>
      </c>
    </row>
    <row r="572" spans="3:12" s="426" customFormat="1" ht="15.75" hidden="1" thickBot="1" x14ac:dyDescent="0.3">
      <c r="C572" s="133" t="s">
        <v>88</v>
      </c>
      <c r="D572" s="188"/>
      <c r="E572" s="148">
        <v>12</v>
      </c>
      <c r="F572" s="283">
        <f>HLOOKUP($C572,$BZ$2:$CM$3,2,0)</f>
        <v>29777.99</v>
      </c>
      <c r="G572" s="110">
        <f>D572*E572*F572</f>
        <v>0</v>
      </c>
      <c r="H572" s="161"/>
      <c r="I572" s="111" t="s">
        <v>151</v>
      </c>
      <c r="J572" s="111" t="str">
        <f>VLOOKUP(I572,Presupuesto!$B$11:$C$565,2,0)</f>
        <v>SUELDOS Y SALARIOS PERMANENTES</v>
      </c>
      <c r="K572" s="95" t="str">
        <f t="shared" si="9"/>
        <v>Posgrado</v>
      </c>
      <c r="L572" s="95" t="s">
        <v>721</v>
      </c>
    </row>
    <row r="573" spans="3:12" s="426" customFormat="1" ht="15.75" hidden="1" thickBot="1" x14ac:dyDescent="0.3">
      <c r="C573" s="166" t="s">
        <v>1325</v>
      </c>
      <c r="D573" s="158"/>
      <c r="E573" s="150">
        <v>0</v>
      </c>
      <c r="F573" s="97">
        <f>IF(E572=0,"",(G572/E572)/12*E572)</f>
        <v>0</v>
      </c>
      <c r="G573" s="94">
        <f>F573</f>
        <v>0</v>
      </c>
      <c r="H573" s="159"/>
      <c r="I573" s="113" t="s">
        <v>164</v>
      </c>
      <c r="J573" s="113" t="str">
        <f>VLOOKUP(I573,Presupuesto!$B$11:$C$565,2,0)</f>
        <v>AGUINALDO Y DECIMO CUARTO MES</v>
      </c>
      <c r="K573" s="95" t="str">
        <f t="shared" si="9"/>
        <v>Posgrado</v>
      </c>
      <c r="L573" s="95" t="s">
        <v>721</v>
      </c>
    </row>
    <row r="574" spans="3:12" s="426" customFormat="1" ht="15.75" hidden="1" thickBot="1" x14ac:dyDescent="0.3">
      <c r="C574" s="167" t="s">
        <v>1326</v>
      </c>
      <c r="D574" s="158"/>
      <c r="E574" s="150">
        <v>0</v>
      </c>
      <c r="F574" s="114">
        <f>IF(E572&lt;6,"",((E572-6)/12)*(G572/E572))</f>
        <v>0</v>
      </c>
      <c r="G574" s="94">
        <f>F574</f>
        <v>0</v>
      </c>
      <c r="H574" s="159"/>
      <c r="I574" s="98" t="s">
        <v>165</v>
      </c>
      <c r="J574" s="98" t="str">
        <f>VLOOKUP(I574,Presupuesto!$B$11:$C$565,2,0)</f>
        <v>DECIMOCUARTO MES</v>
      </c>
      <c r="K574" s="95" t="str">
        <f t="shared" si="9"/>
        <v>Posgrado</v>
      </c>
      <c r="L574" s="95" t="s">
        <v>721</v>
      </c>
    </row>
    <row r="575" spans="3:12" s="426" customFormat="1" ht="15.75" hidden="1" thickBot="1" x14ac:dyDescent="0.3">
      <c r="C575" s="133" t="s">
        <v>89</v>
      </c>
      <c r="D575" s="188"/>
      <c r="E575" s="148">
        <v>12</v>
      </c>
      <c r="F575" s="283">
        <f>HLOOKUP($C575,$BZ$2:$CM$3,2,0)</f>
        <v>27792.79</v>
      </c>
      <c r="G575" s="110">
        <f>D575*E575*F575</f>
        <v>0</v>
      </c>
      <c r="H575" s="161"/>
      <c r="I575" s="111" t="s">
        <v>151</v>
      </c>
      <c r="J575" s="111" t="str">
        <f>VLOOKUP(I575,Presupuesto!$B$11:$C$565,2,0)</f>
        <v>SUELDOS Y SALARIOS PERMANENTES</v>
      </c>
      <c r="K575" s="95" t="str">
        <f t="shared" si="9"/>
        <v>Posgrado</v>
      </c>
      <c r="L575" s="95" t="s">
        <v>721</v>
      </c>
    </row>
    <row r="576" spans="3:12" s="426" customFormat="1" ht="15.75" hidden="1" thickBot="1" x14ac:dyDescent="0.3">
      <c r="C576" s="166" t="s">
        <v>1325</v>
      </c>
      <c r="D576" s="158"/>
      <c r="E576" s="150">
        <v>0</v>
      </c>
      <c r="F576" s="97">
        <f>IF(E575=0,"",(G575/E575)/12*E575)</f>
        <v>0</v>
      </c>
      <c r="G576" s="94">
        <f>F576</f>
        <v>0</v>
      </c>
      <c r="H576" s="159"/>
      <c r="I576" s="113" t="s">
        <v>164</v>
      </c>
      <c r="J576" s="113" t="str">
        <f>VLOOKUP(I576,Presupuesto!$B$11:$C$565,2,0)</f>
        <v>AGUINALDO Y DECIMO CUARTO MES</v>
      </c>
      <c r="K576" s="95" t="str">
        <f t="shared" si="9"/>
        <v>Posgrado</v>
      </c>
      <c r="L576" s="95" t="s">
        <v>721</v>
      </c>
    </row>
    <row r="577" spans="3:12" s="426" customFormat="1" ht="15.75" hidden="1" thickBot="1" x14ac:dyDescent="0.3">
      <c r="C577" s="167" t="s">
        <v>1326</v>
      </c>
      <c r="D577" s="158"/>
      <c r="E577" s="150">
        <v>0</v>
      </c>
      <c r="F577" s="114">
        <f>IF(E575&lt;6,"",((E575-6)/12)*(G575/E575))</f>
        <v>0</v>
      </c>
      <c r="G577" s="94">
        <f>F577</f>
        <v>0</v>
      </c>
      <c r="H577" s="159"/>
      <c r="I577" s="98" t="s">
        <v>165</v>
      </c>
      <c r="J577" s="98" t="str">
        <f>VLOOKUP(I577,Presupuesto!$B$11:$C$565,2,0)</f>
        <v>DECIMOCUARTO MES</v>
      </c>
      <c r="K577" s="95" t="str">
        <f t="shared" si="9"/>
        <v>Posgrado</v>
      </c>
      <c r="L577" s="95" t="s">
        <v>721</v>
      </c>
    </row>
    <row r="578" spans="3:12" s="426" customFormat="1" ht="15.75" hidden="1" thickBot="1" x14ac:dyDescent="0.3">
      <c r="C578" s="133" t="s">
        <v>90</v>
      </c>
      <c r="D578" s="188"/>
      <c r="E578" s="148">
        <v>12</v>
      </c>
      <c r="F578" s="283">
        <f>HLOOKUP($C578,$BZ$2:$CM$3,2,0)</f>
        <v>18859.39</v>
      </c>
      <c r="G578" s="110">
        <f>D578*E578*F578</f>
        <v>0</v>
      </c>
      <c r="H578" s="161"/>
      <c r="I578" s="111" t="s">
        <v>151</v>
      </c>
      <c r="J578" s="111" t="str">
        <f>VLOOKUP(I578,Presupuesto!$B$11:$C$565,2,0)</f>
        <v>SUELDOS Y SALARIOS PERMANENTES</v>
      </c>
      <c r="K578" s="95" t="str">
        <f t="shared" si="9"/>
        <v>Posgrado</v>
      </c>
      <c r="L578" s="95" t="s">
        <v>721</v>
      </c>
    </row>
    <row r="579" spans="3:12" s="426" customFormat="1" ht="15.75" hidden="1" thickBot="1" x14ac:dyDescent="0.3">
      <c r="C579" s="166" t="s">
        <v>1325</v>
      </c>
      <c r="D579" s="158"/>
      <c r="E579" s="150">
        <v>0</v>
      </c>
      <c r="F579" s="97">
        <f>IF(E578=0,"",(G578/E578)/12*E578)</f>
        <v>0</v>
      </c>
      <c r="G579" s="94">
        <f>F579</f>
        <v>0</v>
      </c>
      <c r="H579" s="159"/>
      <c r="I579" s="113" t="s">
        <v>164</v>
      </c>
      <c r="J579" s="113" t="str">
        <f>VLOOKUP(I579,Presupuesto!$B$11:$C$565,2,0)</f>
        <v>AGUINALDO Y DECIMO CUARTO MES</v>
      </c>
      <c r="K579" s="95" t="str">
        <f t="shared" si="9"/>
        <v>Posgrado</v>
      </c>
      <c r="L579" s="95" t="s">
        <v>721</v>
      </c>
    </row>
    <row r="580" spans="3:12" s="426" customFormat="1" ht="15.75" hidden="1" thickBot="1" x14ac:dyDescent="0.3">
      <c r="C580" s="167" t="s">
        <v>1326</v>
      </c>
      <c r="D580" s="158"/>
      <c r="E580" s="150">
        <v>0</v>
      </c>
      <c r="F580" s="114">
        <f>IF(E578&lt;6,"",((E578-6)/12)*(G578/E578))</f>
        <v>0</v>
      </c>
      <c r="G580" s="94">
        <f>F580</f>
        <v>0</v>
      </c>
      <c r="H580" s="159"/>
      <c r="I580" s="98" t="s">
        <v>165</v>
      </c>
      <c r="J580" s="98" t="str">
        <f>VLOOKUP(I580,Presupuesto!$B$11:$C$565,2,0)</f>
        <v>DECIMOCUARTO MES</v>
      </c>
      <c r="K580" s="95" t="str">
        <f t="shared" si="9"/>
        <v>Posgrado</v>
      </c>
      <c r="L580" s="95" t="s">
        <v>721</v>
      </c>
    </row>
    <row r="581" spans="3:12" s="426" customFormat="1" ht="15.75" hidden="1" thickBot="1" x14ac:dyDescent="0.3">
      <c r="C581" s="133" t="s">
        <v>91</v>
      </c>
      <c r="D581" s="188"/>
      <c r="E581" s="148">
        <v>12</v>
      </c>
      <c r="F581" s="283">
        <f>HLOOKUP($C581,$BZ$2:$CM$3,2,0)</f>
        <v>17866.8</v>
      </c>
      <c r="G581" s="110">
        <f>D581*E581*F581</f>
        <v>0</v>
      </c>
      <c r="H581" s="161"/>
      <c r="I581" s="111" t="s">
        <v>151</v>
      </c>
      <c r="J581" s="111" t="str">
        <f>VLOOKUP(I581,Presupuesto!$B$11:$C$565,2,0)</f>
        <v>SUELDOS Y SALARIOS PERMANENTES</v>
      </c>
      <c r="K581" s="95" t="str">
        <f t="shared" si="9"/>
        <v>Posgrado</v>
      </c>
      <c r="L581" s="95" t="s">
        <v>721</v>
      </c>
    </row>
    <row r="582" spans="3:12" s="426" customFormat="1" ht="15.75" hidden="1" thickBot="1" x14ac:dyDescent="0.3">
      <c r="C582" s="166" t="s">
        <v>1325</v>
      </c>
      <c r="D582" s="158"/>
      <c r="E582" s="150">
        <v>0</v>
      </c>
      <c r="F582" s="97">
        <f>IF(E581=0,"",(G581/E581)/12*E581)</f>
        <v>0</v>
      </c>
      <c r="G582" s="94">
        <f>F582</f>
        <v>0</v>
      </c>
      <c r="H582" s="159"/>
      <c r="I582" s="113" t="s">
        <v>164</v>
      </c>
      <c r="J582" s="113" t="str">
        <f>VLOOKUP(I582,Presupuesto!$B$11:$C$565,2,0)</f>
        <v>AGUINALDO Y DECIMO CUARTO MES</v>
      </c>
      <c r="K582" s="95" t="str">
        <f t="shared" si="9"/>
        <v>Posgrado</v>
      </c>
      <c r="L582" s="95" t="s">
        <v>721</v>
      </c>
    </row>
    <row r="583" spans="3:12" s="426" customFormat="1" ht="15.75" hidden="1" thickBot="1" x14ac:dyDescent="0.3">
      <c r="C583" s="167" t="s">
        <v>1326</v>
      </c>
      <c r="D583" s="158"/>
      <c r="E583" s="150">
        <v>0</v>
      </c>
      <c r="F583" s="114">
        <f>IF(E581&lt;6,"",((E581-6)/12)*(G581/E581))</f>
        <v>0</v>
      </c>
      <c r="G583" s="94">
        <f>F583</f>
        <v>0</v>
      </c>
      <c r="H583" s="159"/>
      <c r="I583" s="98" t="s">
        <v>165</v>
      </c>
      <c r="J583" s="98" t="str">
        <f>VLOOKUP(I583,Presupuesto!$B$11:$C$565,2,0)</f>
        <v>DECIMOCUARTO MES</v>
      </c>
      <c r="K583" s="95" t="str">
        <f t="shared" si="9"/>
        <v>Posgrado</v>
      </c>
      <c r="L583" s="95" t="s">
        <v>721</v>
      </c>
    </row>
    <row r="584" spans="3:12" s="426" customFormat="1" ht="15.75" hidden="1" thickBot="1" x14ac:dyDescent="0.3">
      <c r="C584" s="133" t="s">
        <v>92</v>
      </c>
      <c r="D584" s="188"/>
      <c r="E584" s="148">
        <v>12</v>
      </c>
      <c r="F584" s="283">
        <f>HLOOKUP($C584,$BZ$2:$CM$3,2,0)</f>
        <v>13896.4</v>
      </c>
      <c r="G584" s="110">
        <f>D584*E584*F584</f>
        <v>0</v>
      </c>
      <c r="H584" s="161"/>
      <c r="I584" s="111" t="s">
        <v>151</v>
      </c>
      <c r="J584" s="111" t="str">
        <f>VLOOKUP(I584,Presupuesto!$B$11:$C$565,2,0)</f>
        <v>SUELDOS Y SALARIOS PERMANENTES</v>
      </c>
      <c r="K584" s="95" t="str">
        <f t="shared" si="9"/>
        <v>Posgrado</v>
      </c>
      <c r="L584" s="95" t="s">
        <v>721</v>
      </c>
    </row>
    <row r="585" spans="3:12" s="426" customFormat="1" ht="15.75" hidden="1" thickBot="1" x14ac:dyDescent="0.3">
      <c r="C585" s="166" t="s">
        <v>1325</v>
      </c>
      <c r="D585" s="158"/>
      <c r="E585" s="150">
        <v>0</v>
      </c>
      <c r="F585" s="97">
        <f>IF(E584=0,"",(G584/E584)/12*E584)</f>
        <v>0</v>
      </c>
      <c r="G585" s="94">
        <f>F585</f>
        <v>0</v>
      </c>
      <c r="H585" s="159"/>
      <c r="I585" s="113" t="s">
        <v>164</v>
      </c>
      <c r="J585" s="113" t="str">
        <f>VLOOKUP(I585,Presupuesto!$B$11:$C$565,2,0)</f>
        <v>AGUINALDO Y DECIMO CUARTO MES</v>
      </c>
      <c r="K585" s="95" t="str">
        <f t="shared" si="9"/>
        <v>Posgrado</v>
      </c>
      <c r="L585" s="95" t="s">
        <v>721</v>
      </c>
    </row>
    <row r="586" spans="3:12" s="426" customFormat="1" ht="15.75" hidden="1" thickBot="1" x14ac:dyDescent="0.3">
      <c r="C586" s="167" t="s">
        <v>1326</v>
      </c>
      <c r="D586" s="158"/>
      <c r="E586" s="150">
        <v>0</v>
      </c>
      <c r="F586" s="114">
        <f>IF(E584&lt;6,"",((E584-6)/12)*(G584/E584))</f>
        <v>0</v>
      </c>
      <c r="G586" s="94">
        <f>F586</f>
        <v>0</v>
      </c>
      <c r="H586" s="159"/>
      <c r="I586" s="98" t="s">
        <v>165</v>
      </c>
      <c r="J586" s="98" t="str">
        <f>VLOOKUP(I586,Presupuesto!$B$11:$C$565,2,0)</f>
        <v>DECIMOCUARTO MES</v>
      </c>
      <c r="K586" s="95" t="str">
        <f t="shared" si="9"/>
        <v>Posgrado</v>
      </c>
      <c r="L586" s="95" t="s">
        <v>721</v>
      </c>
    </row>
    <row r="587" spans="3:12" s="426" customFormat="1" ht="15.75" hidden="1" thickBot="1" x14ac:dyDescent="0.3">
      <c r="C587" s="133" t="s">
        <v>93</v>
      </c>
      <c r="D587" s="188"/>
      <c r="E587" s="148">
        <v>12</v>
      </c>
      <c r="F587" s="283">
        <f>HLOOKUP($C587,$BZ$2:$CM$3,2,0)</f>
        <v>15004.09</v>
      </c>
      <c r="G587" s="110">
        <f>D587*E587*F587</f>
        <v>0</v>
      </c>
      <c r="H587" s="161"/>
      <c r="I587" s="111" t="s">
        <v>151</v>
      </c>
      <c r="J587" s="111" t="str">
        <f>VLOOKUP(I587,Presupuesto!$B$11:$C$565,2,0)</f>
        <v>SUELDOS Y SALARIOS PERMANENTES</v>
      </c>
      <c r="K587" s="95" t="str">
        <f t="shared" si="9"/>
        <v>Posgrado</v>
      </c>
      <c r="L587" s="95" t="s">
        <v>721</v>
      </c>
    </row>
    <row r="588" spans="3:12" s="426" customFormat="1" ht="15.75" hidden="1" thickBot="1" x14ac:dyDescent="0.3">
      <c r="C588" s="166" t="s">
        <v>1325</v>
      </c>
      <c r="D588" s="158"/>
      <c r="E588" s="150">
        <v>0</v>
      </c>
      <c r="F588" s="97">
        <f>IF(E587=0,"",(G587/E587)/12*E587)</f>
        <v>0</v>
      </c>
      <c r="G588" s="94">
        <f>F588</f>
        <v>0</v>
      </c>
      <c r="H588" s="159"/>
      <c r="I588" s="113" t="s">
        <v>164</v>
      </c>
      <c r="J588" s="113" t="str">
        <f>VLOOKUP(I588,Presupuesto!$B$11:$C$565,2,0)</f>
        <v>AGUINALDO Y DECIMO CUARTO MES</v>
      </c>
      <c r="K588" s="95" t="str">
        <f t="shared" si="9"/>
        <v>Posgrado</v>
      </c>
      <c r="L588" s="95" t="s">
        <v>721</v>
      </c>
    </row>
    <row r="589" spans="3:12" s="426" customFormat="1" ht="15.75" hidden="1" thickBot="1" x14ac:dyDescent="0.3">
      <c r="C589" s="167" t="s">
        <v>1326</v>
      </c>
      <c r="D589" s="158"/>
      <c r="E589" s="150">
        <v>0</v>
      </c>
      <c r="F589" s="114">
        <f>IF(E587&lt;6,"",((E587-6)/12)*(G587/E587))</f>
        <v>0</v>
      </c>
      <c r="G589" s="94">
        <f>F589</f>
        <v>0</v>
      </c>
      <c r="H589" s="159"/>
      <c r="I589" s="98" t="s">
        <v>165</v>
      </c>
      <c r="J589" s="98" t="str">
        <f>VLOOKUP(I589,Presupuesto!$B$11:$C$565,2,0)</f>
        <v>DECIMOCUARTO MES</v>
      </c>
      <c r="K589" s="95" t="str">
        <f t="shared" si="9"/>
        <v>Posgrado</v>
      </c>
      <c r="L589" s="95" t="s">
        <v>721</v>
      </c>
    </row>
    <row r="590" spans="3:12" s="426" customFormat="1" ht="15.75" hidden="1" thickBot="1" x14ac:dyDescent="0.3">
      <c r="C590" s="133" t="s">
        <v>94</v>
      </c>
      <c r="D590" s="188"/>
      <c r="E590" s="148">
        <v>12</v>
      </c>
      <c r="F590" s="283">
        <f>HLOOKUP($C590,$BZ$2:$CM$3,2,0)</f>
        <v>13238.9</v>
      </c>
      <c r="G590" s="110">
        <f>D590*E590*F590</f>
        <v>0</v>
      </c>
      <c r="H590" s="161"/>
      <c r="I590" s="111" t="s">
        <v>151</v>
      </c>
      <c r="J590" s="111" t="str">
        <f>VLOOKUP(I590,Presupuesto!$B$11:$C$565,2,0)</f>
        <v>SUELDOS Y SALARIOS PERMANENTES</v>
      </c>
      <c r="K590" s="95" t="str">
        <f t="shared" si="9"/>
        <v>Posgrado</v>
      </c>
      <c r="L590" s="95" t="s">
        <v>721</v>
      </c>
    </row>
    <row r="591" spans="3:12" s="426" customFormat="1" ht="15.75" hidden="1" thickBot="1" x14ac:dyDescent="0.3">
      <c r="C591" s="166" t="s">
        <v>1325</v>
      </c>
      <c r="D591" s="158"/>
      <c r="E591" s="150">
        <v>0</v>
      </c>
      <c r="F591" s="97">
        <f>IF(E590=0,"",(G590/E590)/12*E590)</f>
        <v>0</v>
      </c>
      <c r="G591" s="94">
        <f>F591</f>
        <v>0</v>
      </c>
      <c r="H591" s="159"/>
      <c r="I591" s="113" t="s">
        <v>164</v>
      </c>
      <c r="J591" s="113" t="str">
        <f>VLOOKUP(I591,Presupuesto!$B$11:$C$565,2,0)</f>
        <v>AGUINALDO Y DECIMO CUARTO MES</v>
      </c>
      <c r="K591" s="95" t="str">
        <f t="shared" si="9"/>
        <v>Posgrado</v>
      </c>
      <c r="L591" s="95" t="s">
        <v>721</v>
      </c>
    </row>
    <row r="592" spans="3:12" s="426" customFormat="1" ht="15.75" hidden="1" thickBot="1" x14ac:dyDescent="0.3">
      <c r="C592" s="167" t="s">
        <v>1326</v>
      </c>
      <c r="D592" s="158"/>
      <c r="E592" s="150">
        <v>0</v>
      </c>
      <c r="F592" s="114">
        <f>IF(E590&lt;6,"",((E590-6)/12)*(G590/E590))</f>
        <v>0</v>
      </c>
      <c r="G592" s="94">
        <f>F592</f>
        <v>0</v>
      </c>
      <c r="H592" s="159"/>
      <c r="I592" s="98" t="s">
        <v>165</v>
      </c>
      <c r="J592" s="98" t="str">
        <f>VLOOKUP(I592,Presupuesto!$B$11:$C$565,2,0)</f>
        <v>DECIMOCUARTO MES</v>
      </c>
      <c r="K592" s="95" t="str">
        <f t="shared" si="9"/>
        <v>Posgrado</v>
      </c>
      <c r="L592" s="95" t="s">
        <v>721</v>
      </c>
    </row>
    <row r="593" spans="3:12" s="426" customFormat="1" ht="15.75" hidden="1" thickBot="1" x14ac:dyDescent="0.3">
      <c r="C593" s="133" t="s">
        <v>95</v>
      </c>
      <c r="D593" s="188"/>
      <c r="E593" s="148">
        <v>12</v>
      </c>
      <c r="F593" s="283">
        <f>HLOOKUP($C593,$BZ$2:$CM$3,2,0)</f>
        <v>12356.31</v>
      </c>
      <c r="G593" s="110">
        <f>D593*E593*F593</f>
        <v>0</v>
      </c>
      <c r="H593" s="161"/>
      <c r="I593" s="111" t="s">
        <v>151</v>
      </c>
      <c r="J593" s="111" t="str">
        <f>VLOOKUP(I593,Presupuesto!$B$11:$C$565,2,0)</f>
        <v>SUELDOS Y SALARIOS PERMANENTES</v>
      </c>
      <c r="K593" s="95" t="str">
        <f t="shared" si="9"/>
        <v>Posgrado</v>
      </c>
      <c r="L593" s="95" t="s">
        <v>721</v>
      </c>
    </row>
    <row r="594" spans="3:12" s="426" customFormat="1" ht="15.75" hidden="1" thickBot="1" x14ac:dyDescent="0.3">
      <c r="C594" s="166" t="s">
        <v>1325</v>
      </c>
      <c r="D594" s="158"/>
      <c r="E594" s="150">
        <v>0</v>
      </c>
      <c r="F594" s="97">
        <f>IF(E593=0,"",(G593/E593)/12*E593)</f>
        <v>0</v>
      </c>
      <c r="G594" s="94">
        <f>F594</f>
        <v>0</v>
      </c>
      <c r="H594" s="159"/>
      <c r="I594" s="113" t="s">
        <v>164</v>
      </c>
      <c r="J594" s="113" t="str">
        <f>VLOOKUP(I594,Presupuesto!$B$11:$C$565,2,0)</f>
        <v>AGUINALDO Y DECIMO CUARTO MES</v>
      </c>
      <c r="K594" s="95" t="str">
        <f t="shared" si="9"/>
        <v>Posgrado</v>
      </c>
      <c r="L594" s="95" t="s">
        <v>721</v>
      </c>
    </row>
    <row r="595" spans="3:12" s="426" customFormat="1" ht="15.75" hidden="1" thickBot="1" x14ac:dyDescent="0.3">
      <c r="C595" s="167" t="s">
        <v>1326</v>
      </c>
      <c r="D595" s="158"/>
      <c r="E595" s="150">
        <v>0</v>
      </c>
      <c r="F595" s="114">
        <f>IF(E593&lt;6,"",((E593-6)/12)*(G593/E593))</f>
        <v>0</v>
      </c>
      <c r="G595" s="94">
        <f>F595</f>
        <v>0</v>
      </c>
      <c r="H595" s="159"/>
      <c r="I595" s="98" t="s">
        <v>165</v>
      </c>
      <c r="J595" s="98" t="str">
        <f>VLOOKUP(I595,Presupuesto!$B$11:$C$565,2,0)</f>
        <v>DECIMOCUARTO MES</v>
      </c>
      <c r="K595" s="95" t="str">
        <f t="shared" si="9"/>
        <v>Posgrado</v>
      </c>
      <c r="L595" s="95" t="s">
        <v>721</v>
      </c>
    </row>
    <row r="596" spans="3:12" s="426" customFormat="1" ht="15.75" hidden="1" thickBot="1" x14ac:dyDescent="0.3">
      <c r="C596" s="133" t="s">
        <v>96</v>
      </c>
      <c r="D596" s="188"/>
      <c r="E596" s="148">
        <v>12</v>
      </c>
      <c r="F596" s="283">
        <f>HLOOKUP($C596,$BZ$2:$CM$3,2,0)</f>
        <v>463.22</v>
      </c>
      <c r="G596" s="110">
        <f>D596*E596*F596</f>
        <v>0</v>
      </c>
      <c r="H596" s="161"/>
      <c r="I596" s="111" t="s">
        <v>151</v>
      </c>
      <c r="J596" s="111" t="str">
        <f>VLOOKUP(I596,Presupuesto!$B$11:$C$565,2,0)</f>
        <v>SUELDOS Y SALARIOS PERMANENTES</v>
      </c>
      <c r="K596" s="95" t="str">
        <f t="shared" si="9"/>
        <v>Posgrado</v>
      </c>
      <c r="L596" s="95" t="s">
        <v>721</v>
      </c>
    </row>
    <row r="597" spans="3:12" s="426" customFormat="1" ht="15.75" hidden="1" thickBot="1" x14ac:dyDescent="0.3">
      <c r="C597" s="166" t="s">
        <v>1325</v>
      </c>
      <c r="D597" s="158"/>
      <c r="E597" s="150">
        <v>0</v>
      </c>
      <c r="F597" s="97">
        <f>IF(E596=0,"",(G596/E596)/12*E596)</f>
        <v>0</v>
      </c>
      <c r="G597" s="94">
        <f>F597</f>
        <v>0</v>
      </c>
      <c r="H597" s="159"/>
      <c r="I597" s="113" t="s">
        <v>164</v>
      </c>
      <c r="J597" s="113" t="str">
        <f>VLOOKUP(I597,Presupuesto!$B$11:$C$565,2,0)</f>
        <v>AGUINALDO Y DECIMO CUARTO MES</v>
      </c>
      <c r="K597" s="95" t="str">
        <f t="shared" si="9"/>
        <v>Posgrado</v>
      </c>
      <c r="L597" s="95" t="s">
        <v>721</v>
      </c>
    </row>
    <row r="598" spans="3:12" s="426" customFormat="1" ht="15.75" hidden="1" thickBot="1" x14ac:dyDescent="0.3">
      <c r="C598" s="167" t="s">
        <v>1326</v>
      </c>
      <c r="D598" s="158"/>
      <c r="E598" s="150">
        <v>0</v>
      </c>
      <c r="F598" s="114">
        <f>IF(E596&lt;6,"",((E596-6)/12)*(G596/E596))</f>
        <v>0</v>
      </c>
      <c r="G598" s="94">
        <f>F598</f>
        <v>0</v>
      </c>
      <c r="H598" s="159"/>
      <c r="I598" s="98" t="s">
        <v>165</v>
      </c>
      <c r="J598" s="98" t="str">
        <f>VLOOKUP(I598,Presupuesto!$B$11:$C$565,2,0)</f>
        <v>DECIMOCUARTO MES</v>
      </c>
      <c r="K598" s="95" t="str">
        <f t="shared" si="9"/>
        <v>Posgrado</v>
      </c>
      <c r="L598" s="95" t="s">
        <v>721</v>
      </c>
    </row>
    <row r="599" spans="3:12" s="426" customFormat="1" ht="15.75" hidden="1" thickBot="1" x14ac:dyDescent="0.3">
      <c r="C599" s="133" t="s">
        <v>97</v>
      </c>
      <c r="D599" s="188"/>
      <c r="E599" s="148">
        <v>12</v>
      </c>
      <c r="F599" s="283">
        <f>HLOOKUP($C599,$BZ$2:$CM$3,2,0)</f>
        <v>2007.3</v>
      </c>
      <c r="G599" s="110">
        <f>D599*E599*F599</f>
        <v>0</v>
      </c>
      <c r="H599" s="161"/>
      <c r="I599" s="111" t="s">
        <v>151</v>
      </c>
      <c r="J599" s="111" t="str">
        <f>VLOOKUP(I599,Presupuesto!$B$11:$C$565,2,0)</f>
        <v>SUELDOS Y SALARIOS PERMANENTES</v>
      </c>
      <c r="K599" s="95" t="str">
        <f t="shared" si="9"/>
        <v>Posgrado</v>
      </c>
      <c r="L599" s="95" t="s">
        <v>721</v>
      </c>
    </row>
    <row r="600" spans="3:12" s="426" customFormat="1" ht="15.75" hidden="1" thickBot="1" x14ac:dyDescent="0.3">
      <c r="C600" s="166" t="s">
        <v>1325</v>
      </c>
      <c r="D600" s="158"/>
      <c r="E600" s="150">
        <v>0</v>
      </c>
      <c r="F600" s="97">
        <f>IF(E599=0,"",(G599/E599)/12*E599)</f>
        <v>0</v>
      </c>
      <c r="G600" s="94">
        <f>F600</f>
        <v>0</v>
      </c>
      <c r="H600" s="159"/>
      <c r="I600" s="113" t="s">
        <v>164</v>
      </c>
      <c r="J600" s="113" t="str">
        <f>VLOOKUP(I600,Presupuesto!$B$11:$C$565,2,0)</f>
        <v>AGUINALDO Y DECIMO CUARTO MES</v>
      </c>
      <c r="K600" s="95" t="str">
        <f t="shared" si="9"/>
        <v>Posgrado</v>
      </c>
      <c r="L600" s="95" t="s">
        <v>721</v>
      </c>
    </row>
    <row r="601" spans="3:12" s="426" customFormat="1" ht="15.75" hidden="1" thickBot="1" x14ac:dyDescent="0.3">
      <c r="C601" s="167" t="s">
        <v>1326</v>
      </c>
      <c r="D601" s="158"/>
      <c r="E601" s="150">
        <v>0</v>
      </c>
      <c r="F601" s="114">
        <f>IF(E599&lt;6,"",((E599-6)/12)*(G599/E599))</f>
        <v>0</v>
      </c>
      <c r="G601" s="94">
        <f>F601</f>
        <v>0</v>
      </c>
      <c r="H601" s="159"/>
      <c r="I601" s="98" t="s">
        <v>165</v>
      </c>
      <c r="J601" s="98" t="str">
        <f>VLOOKUP(I601,Presupuesto!$B$11:$C$565,2,0)</f>
        <v>DECIMOCUARTO MES</v>
      </c>
      <c r="K601" s="95" t="str">
        <f t="shared" si="9"/>
        <v>Posgrado</v>
      </c>
      <c r="L601" s="95" t="s">
        <v>721</v>
      </c>
    </row>
    <row r="602" spans="3:12" s="426" customFormat="1" ht="15.75" hidden="1" thickBot="1" x14ac:dyDescent="0.3">
      <c r="C602" s="136" t="s">
        <v>101</v>
      </c>
      <c r="D602" s="188"/>
      <c r="E602" s="148">
        <v>12</v>
      </c>
      <c r="F602" s="135">
        <v>30000</v>
      </c>
      <c r="G602" s="110">
        <f>D602*E602*F602</f>
        <v>0</v>
      </c>
      <c r="H602" s="161"/>
      <c r="I602" s="111" t="s">
        <v>200</v>
      </c>
      <c r="J602" s="111" t="str">
        <f>VLOOKUP(I602,Presupuesto!$B$11:$C$565,2,0)</f>
        <v>CONTRATOS ESPECIALES</v>
      </c>
      <c r="K602" s="95" t="str">
        <f t="shared" si="9"/>
        <v>Posgrado</v>
      </c>
      <c r="L602" s="95" t="s">
        <v>721</v>
      </c>
    </row>
    <row r="603" spans="3:12" s="426" customFormat="1" ht="15.75" hidden="1" thickBot="1" x14ac:dyDescent="0.3">
      <c r="C603" s="166" t="s">
        <v>1325</v>
      </c>
      <c r="D603" s="158"/>
      <c r="E603" s="150">
        <v>0</v>
      </c>
      <c r="F603" s="114">
        <f>IF(E602=0,"",(G602/E602)/12*E602)</f>
        <v>0</v>
      </c>
      <c r="G603" s="94">
        <f>F603</f>
        <v>0</v>
      </c>
      <c r="H603" s="159"/>
      <c r="I603" s="98" t="s">
        <v>200</v>
      </c>
      <c r="J603" s="98" t="str">
        <f>VLOOKUP(I603,Presupuesto!$B$11:$C$565,2,0)</f>
        <v>CONTRATOS ESPECIALES</v>
      </c>
      <c r="K603" s="95" t="str">
        <f t="shared" si="9"/>
        <v>Posgrado</v>
      </c>
      <c r="L603" s="95" t="s">
        <v>719</v>
      </c>
    </row>
    <row r="604" spans="3:12" s="426" customFormat="1" ht="15.75" hidden="1" thickBot="1" x14ac:dyDescent="0.3">
      <c r="C604" s="167" t="s">
        <v>1326</v>
      </c>
      <c r="D604" s="158"/>
      <c r="E604" s="150">
        <v>0</v>
      </c>
      <c r="F604" s="97">
        <f>IF(E602&lt;6,"",((E602-6)/12)*(G602/E602))</f>
        <v>0</v>
      </c>
      <c r="G604" s="94">
        <f>F604</f>
        <v>0</v>
      </c>
      <c r="H604" s="159"/>
      <c r="I604" s="98" t="s">
        <v>200</v>
      </c>
      <c r="J604" s="98" t="str">
        <f>VLOOKUP(I604,Presupuesto!$B$11:$C$565,2,0)</f>
        <v>CONTRATOS ESPECIALES</v>
      </c>
      <c r="K604" s="95" t="str">
        <f t="shared" si="9"/>
        <v>Posgrado</v>
      </c>
      <c r="L604" s="95" t="s">
        <v>727</v>
      </c>
    </row>
    <row r="605" spans="3:12" s="426" customFormat="1" ht="30.75" thickBot="1" x14ac:dyDescent="0.3">
      <c r="C605" s="508" t="s">
        <v>1995</v>
      </c>
      <c r="D605" s="188">
        <v>0</v>
      </c>
      <c r="E605" s="148">
        <v>2</v>
      </c>
      <c r="F605" s="115">
        <v>6356</v>
      </c>
      <c r="G605" s="110">
        <f>D605*E605*F605</f>
        <v>0</v>
      </c>
      <c r="H605" s="161" t="s">
        <v>703</v>
      </c>
      <c r="I605" s="111" t="s">
        <v>298</v>
      </c>
      <c r="J605" s="111" t="str">
        <f>VLOOKUP(I605,Presupuesto!$B$11:$C$565,2,0)</f>
        <v>OTROS SERVICIOS TECNICOS Y PROFESIONALES</v>
      </c>
      <c r="K605" s="95" t="s">
        <v>63</v>
      </c>
      <c r="L605" s="95" t="s">
        <v>731</v>
      </c>
    </row>
    <row r="606" spans="3:12" s="426" customFormat="1" x14ac:dyDescent="0.25">
      <c r="C606" s="166" t="s">
        <v>1325</v>
      </c>
      <c r="D606" s="158"/>
      <c r="E606" s="150">
        <v>0</v>
      </c>
      <c r="F606" s="97">
        <v>0</v>
      </c>
      <c r="G606" s="94">
        <f>F606</f>
        <v>0</v>
      </c>
      <c r="H606" s="159"/>
      <c r="I606" s="98" t="s">
        <v>298</v>
      </c>
      <c r="J606" s="98" t="str">
        <f>VLOOKUP(I606,Presupuesto!$B$11:$C$565,2,0)</f>
        <v>OTROS SERVICIOS TECNICOS Y PROFESIONALES</v>
      </c>
      <c r="K606" s="95" t="s">
        <v>63</v>
      </c>
      <c r="L606" s="95" t="s">
        <v>731</v>
      </c>
    </row>
    <row r="607" spans="3:12" s="426" customFormat="1" ht="15.75" thickBot="1" x14ac:dyDescent="0.3">
      <c r="C607" s="167" t="s">
        <v>1326</v>
      </c>
      <c r="D607" s="158"/>
      <c r="E607" s="150">
        <v>0</v>
      </c>
      <c r="F607" s="97">
        <v>0</v>
      </c>
      <c r="G607" s="94">
        <f>F607</f>
        <v>0</v>
      </c>
      <c r="H607" s="159"/>
      <c r="I607" s="98" t="s">
        <v>298</v>
      </c>
      <c r="J607" s="98" t="str">
        <f>VLOOKUP(I607,Presupuesto!$B$11:$C$565,2,0)</f>
        <v>OTROS SERVICIOS TECNICOS Y PROFESIONALES</v>
      </c>
      <c r="K607" s="95" t="s">
        <v>63</v>
      </c>
      <c r="L607" s="95" t="s">
        <v>731</v>
      </c>
    </row>
    <row r="608" spans="3:12" s="426" customFormat="1" ht="30.75" thickBot="1" x14ac:dyDescent="0.3">
      <c r="C608" s="508" t="s">
        <v>1996</v>
      </c>
      <c r="D608" s="188">
        <v>1</v>
      </c>
      <c r="E608" s="148">
        <v>2</v>
      </c>
      <c r="F608" s="115">
        <v>6356</v>
      </c>
      <c r="G608" s="110">
        <f>D608*E608*F608</f>
        <v>12712</v>
      </c>
      <c r="H608" s="161" t="s">
        <v>703</v>
      </c>
      <c r="I608" s="111" t="s">
        <v>298</v>
      </c>
      <c r="J608" s="111" t="str">
        <f>VLOOKUP(I608,Presupuesto!$B$11:$C$565,2,0)</f>
        <v>OTROS SERVICIOS TECNICOS Y PROFESIONALES</v>
      </c>
      <c r="K608" s="95" t="s">
        <v>63</v>
      </c>
      <c r="L608" s="95" t="s">
        <v>731</v>
      </c>
    </row>
    <row r="609" spans="3:12" s="426" customFormat="1" x14ac:dyDescent="0.25">
      <c r="C609" s="166" t="s">
        <v>1325</v>
      </c>
      <c r="D609" s="158"/>
      <c r="E609" s="150">
        <v>0</v>
      </c>
      <c r="F609" s="97">
        <v>0</v>
      </c>
      <c r="G609" s="94">
        <f>F609</f>
        <v>0</v>
      </c>
      <c r="H609" s="159"/>
      <c r="I609" s="98" t="s">
        <v>298</v>
      </c>
      <c r="J609" s="98" t="str">
        <f>VLOOKUP(I609,Presupuesto!$B$11:$C$565,2,0)</f>
        <v>OTROS SERVICIOS TECNICOS Y PROFESIONALES</v>
      </c>
      <c r="K609" s="95" t="s">
        <v>63</v>
      </c>
      <c r="L609" s="95" t="s">
        <v>731</v>
      </c>
    </row>
    <row r="610" spans="3:12" s="426" customFormat="1" ht="15.75" thickBot="1" x14ac:dyDescent="0.3">
      <c r="C610" s="167" t="s">
        <v>1326</v>
      </c>
      <c r="D610" s="158"/>
      <c r="E610" s="150">
        <v>0</v>
      </c>
      <c r="F610" s="97">
        <v>0</v>
      </c>
      <c r="G610" s="94">
        <f>F610</f>
        <v>0</v>
      </c>
      <c r="H610" s="159"/>
      <c r="I610" s="98" t="s">
        <v>298</v>
      </c>
      <c r="J610" s="98" t="str">
        <f>VLOOKUP(I610,Presupuesto!$B$11:$C$565,2,0)</f>
        <v>OTROS SERVICIOS TECNICOS Y PROFESIONALES</v>
      </c>
      <c r="K610" s="95" t="s">
        <v>63</v>
      </c>
      <c r="L610" s="95" t="s">
        <v>731</v>
      </c>
    </row>
    <row r="611" spans="3:12" s="426" customFormat="1" ht="30.75" thickBot="1" x14ac:dyDescent="0.3">
      <c r="C611" s="508" t="s">
        <v>2001</v>
      </c>
      <c r="D611" s="188">
        <v>0</v>
      </c>
      <c r="E611" s="148">
        <v>2</v>
      </c>
      <c r="F611" s="115">
        <v>6356</v>
      </c>
      <c r="G611" s="110">
        <f>D611*E611*F611</f>
        <v>0</v>
      </c>
      <c r="H611" s="161" t="s">
        <v>703</v>
      </c>
      <c r="I611" s="111" t="s">
        <v>298</v>
      </c>
      <c r="J611" s="111" t="str">
        <f>VLOOKUP(I611,Presupuesto!$B$11:$C$565,2,0)</f>
        <v>OTROS SERVICIOS TECNICOS Y PROFESIONALES</v>
      </c>
      <c r="K611" s="95" t="s">
        <v>63</v>
      </c>
      <c r="L611" s="95" t="s">
        <v>731</v>
      </c>
    </row>
    <row r="612" spans="3:12" s="426" customFormat="1" x14ac:dyDescent="0.25">
      <c r="C612" s="166" t="s">
        <v>1325</v>
      </c>
      <c r="D612" s="158"/>
      <c r="E612" s="150">
        <v>0</v>
      </c>
      <c r="F612" s="97">
        <v>0</v>
      </c>
      <c r="G612" s="94">
        <f>F612</f>
        <v>0</v>
      </c>
      <c r="H612" s="159"/>
      <c r="I612" s="98" t="s">
        <v>298</v>
      </c>
      <c r="J612" s="98" t="str">
        <f>VLOOKUP(I612,Presupuesto!$B$11:$C$565,2,0)</f>
        <v>OTROS SERVICIOS TECNICOS Y PROFESIONALES</v>
      </c>
      <c r="K612" s="95" t="s">
        <v>63</v>
      </c>
      <c r="L612" s="95" t="s">
        <v>731</v>
      </c>
    </row>
    <row r="613" spans="3:12" s="426" customFormat="1" ht="15.75" thickBot="1" x14ac:dyDescent="0.3">
      <c r="C613" s="167" t="s">
        <v>1326</v>
      </c>
      <c r="D613" s="158"/>
      <c r="E613" s="150">
        <v>0</v>
      </c>
      <c r="F613" s="97">
        <v>0</v>
      </c>
      <c r="G613" s="94">
        <f>F613</f>
        <v>0</v>
      </c>
      <c r="H613" s="159"/>
      <c r="I613" s="98" t="s">
        <v>298</v>
      </c>
      <c r="J613" s="98" t="str">
        <f>VLOOKUP(I613,Presupuesto!$B$11:$C$565,2,0)</f>
        <v>OTROS SERVICIOS TECNICOS Y PROFESIONALES</v>
      </c>
      <c r="K613" s="95" t="s">
        <v>63</v>
      </c>
      <c r="L613" s="95" t="s">
        <v>731</v>
      </c>
    </row>
    <row r="614" spans="3:12" s="426" customFormat="1" ht="30.75" thickBot="1" x14ac:dyDescent="0.3">
      <c r="C614" s="508" t="s">
        <v>1998</v>
      </c>
      <c r="D614" s="188">
        <v>1</v>
      </c>
      <c r="E614" s="148">
        <v>2</v>
      </c>
      <c r="F614" s="115">
        <v>4000</v>
      </c>
      <c r="G614" s="110">
        <f>D614*E614*F614</f>
        <v>8000</v>
      </c>
      <c r="H614" s="519" t="s">
        <v>712</v>
      </c>
      <c r="I614" s="111" t="s">
        <v>298</v>
      </c>
      <c r="J614" s="111" t="str">
        <f>VLOOKUP(I614,[2]Presupuesto!$B$11:$C$565,2,0)</f>
        <v>OTROS SERVICIOS TECNICOS Y PROFESIONALES</v>
      </c>
      <c r="K614" s="95" t="s">
        <v>63</v>
      </c>
      <c r="L614" s="95" t="s">
        <v>731</v>
      </c>
    </row>
    <row r="615" spans="3:12" s="426" customFormat="1" x14ac:dyDescent="0.25">
      <c r="C615" s="166" t="s">
        <v>1325</v>
      </c>
      <c r="D615" s="158"/>
      <c r="E615" s="150">
        <v>0</v>
      </c>
      <c r="F615" s="97">
        <v>0</v>
      </c>
      <c r="G615" s="94">
        <f>F615</f>
        <v>0</v>
      </c>
      <c r="H615" s="159"/>
      <c r="I615" s="98" t="s">
        <v>298</v>
      </c>
      <c r="J615" s="98" t="str">
        <f>VLOOKUP(I615,Presupuesto!$B$11:$C$565,2,0)</f>
        <v>OTROS SERVICIOS TECNICOS Y PROFESIONALES</v>
      </c>
      <c r="K615" s="95" t="s">
        <v>63</v>
      </c>
      <c r="L615" s="95" t="s">
        <v>731</v>
      </c>
    </row>
    <row r="616" spans="3:12" s="426" customFormat="1" ht="15.75" thickBot="1" x14ac:dyDescent="0.3">
      <c r="C616" s="167" t="s">
        <v>1326</v>
      </c>
      <c r="D616" s="158"/>
      <c r="E616" s="150">
        <v>0</v>
      </c>
      <c r="F616" s="97">
        <v>0</v>
      </c>
      <c r="G616" s="94">
        <f>F616</f>
        <v>0</v>
      </c>
      <c r="H616" s="159"/>
      <c r="I616" s="98" t="s">
        <v>298</v>
      </c>
      <c r="J616" s="98" t="str">
        <f>VLOOKUP(I616,Presupuesto!$B$11:$C$565,2,0)</f>
        <v>OTROS SERVICIOS TECNICOS Y PROFESIONALES</v>
      </c>
      <c r="K616" s="95" t="s">
        <v>63</v>
      </c>
      <c r="L616" s="95" t="s">
        <v>731</v>
      </c>
    </row>
    <row r="617" spans="3:12" s="426" customFormat="1" ht="15.75" thickBot="1" x14ac:dyDescent="0.3">
      <c r="C617" s="508" t="s">
        <v>1999</v>
      </c>
      <c r="D617" s="188">
        <v>1</v>
      </c>
      <c r="E617" s="148">
        <v>2</v>
      </c>
      <c r="F617" s="115">
        <v>6356</v>
      </c>
      <c r="G617" s="110">
        <f>D617*E617*F617</f>
        <v>12712</v>
      </c>
      <c r="H617" s="519" t="s">
        <v>1953</v>
      </c>
      <c r="I617" s="111" t="s">
        <v>298</v>
      </c>
      <c r="J617" s="111" t="str">
        <f>VLOOKUP(I617,[2]Presupuesto!$B$11:$C$565,2,0)</f>
        <v>OTROS SERVICIOS TECNICOS Y PROFESIONALES</v>
      </c>
      <c r="K617" s="95" t="s">
        <v>63</v>
      </c>
      <c r="L617" s="95" t="s">
        <v>731</v>
      </c>
    </row>
    <row r="618" spans="3:12" s="426" customFormat="1" x14ac:dyDescent="0.25">
      <c r="C618" s="166" t="s">
        <v>1325</v>
      </c>
      <c r="D618" s="158"/>
      <c r="E618" s="150">
        <v>0</v>
      </c>
      <c r="F618" s="97">
        <v>0</v>
      </c>
      <c r="G618" s="94">
        <f>F618</f>
        <v>0</v>
      </c>
      <c r="H618" s="159"/>
      <c r="I618" s="98" t="s">
        <v>298</v>
      </c>
      <c r="J618" s="98" t="str">
        <f>VLOOKUP(I618,Presupuesto!$B$11:$C$565,2,0)</f>
        <v>OTROS SERVICIOS TECNICOS Y PROFESIONALES</v>
      </c>
      <c r="K618" s="95" t="s">
        <v>63</v>
      </c>
      <c r="L618" s="95" t="s">
        <v>731</v>
      </c>
    </row>
    <row r="619" spans="3:12" s="426" customFormat="1" ht="15.75" thickBot="1" x14ac:dyDescent="0.3">
      <c r="C619" s="167" t="s">
        <v>1326</v>
      </c>
      <c r="D619" s="158"/>
      <c r="E619" s="150">
        <v>0</v>
      </c>
      <c r="F619" s="97">
        <v>0</v>
      </c>
      <c r="G619" s="94">
        <f>F619</f>
        <v>0</v>
      </c>
      <c r="H619" s="159"/>
      <c r="I619" s="98" t="s">
        <v>298</v>
      </c>
      <c r="J619" s="98" t="str">
        <f>VLOOKUP(I619,Presupuesto!$B$11:$C$565,2,0)</f>
        <v>OTROS SERVICIOS TECNICOS Y PROFESIONALES</v>
      </c>
      <c r="K619" s="95" t="s">
        <v>63</v>
      </c>
      <c r="L619" s="95" t="s">
        <v>731</v>
      </c>
    </row>
    <row r="620" spans="3:12" s="426" customFormat="1" ht="30.75" thickBot="1" x14ac:dyDescent="0.3">
      <c r="C620" s="508" t="s">
        <v>2000</v>
      </c>
      <c r="D620" s="188">
        <v>1</v>
      </c>
      <c r="E620" s="148">
        <v>2</v>
      </c>
      <c r="F620" s="115">
        <v>6356</v>
      </c>
      <c r="G620" s="110">
        <f>D620*E620*F620</f>
        <v>12712</v>
      </c>
      <c r="H620" s="519" t="s">
        <v>1953</v>
      </c>
      <c r="I620" s="111" t="s">
        <v>298</v>
      </c>
      <c r="J620" s="111" t="str">
        <f>VLOOKUP(I620,[2]Presupuesto!$B$11:$C$565,2,0)</f>
        <v>OTROS SERVICIOS TECNICOS Y PROFESIONALES</v>
      </c>
      <c r="K620" s="95" t="s">
        <v>63</v>
      </c>
      <c r="L620" s="95" t="s">
        <v>731</v>
      </c>
    </row>
    <row r="621" spans="3:12" s="426" customFormat="1" x14ac:dyDescent="0.25">
      <c r="C621" s="166" t="s">
        <v>1325</v>
      </c>
      <c r="D621" s="158"/>
      <c r="E621" s="150">
        <v>0</v>
      </c>
      <c r="F621" s="97">
        <v>0</v>
      </c>
      <c r="G621" s="94">
        <f>F621</f>
        <v>0</v>
      </c>
      <c r="H621" s="159"/>
      <c r="I621" s="98" t="s">
        <v>298</v>
      </c>
      <c r="J621" s="98" t="str">
        <f>VLOOKUP(I621,Presupuesto!$B$11:$C$565,2,0)</f>
        <v>OTROS SERVICIOS TECNICOS Y PROFESIONALES</v>
      </c>
      <c r="K621" s="95" t="s">
        <v>63</v>
      </c>
      <c r="L621" s="95" t="s">
        <v>731</v>
      </c>
    </row>
    <row r="622" spans="3:12" s="426" customFormat="1" ht="15.75" thickBot="1" x14ac:dyDescent="0.3">
      <c r="C622" s="167" t="s">
        <v>1326</v>
      </c>
      <c r="D622" s="158"/>
      <c r="E622" s="150">
        <v>0</v>
      </c>
      <c r="F622" s="97">
        <v>0</v>
      </c>
      <c r="G622" s="94">
        <f>F622</f>
        <v>0</v>
      </c>
      <c r="H622" s="159"/>
      <c r="I622" s="98" t="s">
        <v>298</v>
      </c>
      <c r="J622" s="98" t="str">
        <f>VLOOKUP(I622,Presupuesto!$B$11:$C$565,2,0)</f>
        <v>OTROS SERVICIOS TECNICOS Y PROFESIONALES</v>
      </c>
      <c r="K622" s="95" t="s">
        <v>63</v>
      </c>
      <c r="L622" s="95" t="s">
        <v>731</v>
      </c>
    </row>
    <row r="623" spans="3:12" s="426" customFormat="1" ht="15.75" thickBot="1" x14ac:dyDescent="0.3">
      <c r="C623" s="136" t="s">
        <v>102</v>
      </c>
      <c r="D623" s="188">
        <v>1</v>
      </c>
      <c r="E623" s="148">
        <v>2</v>
      </c>
      <c r="F623" s="115">
        <v>6356</v>
      </c>
      <c r="G623" s="110">
        <f>D623*E623*F623</f>
        <v>12712</v>
      </c>
      <c r="H623" s="519" t="s">
        <v>1953</v>
      </c>
      <c r="I623" s="111" t="s">
        <v>298</v>
      </c>
      <c r="J623" s="111" t="str">
        <f>VLOOKUP(I623,[2]Presupuesto!$B$11:$C$565,2,0)</f>
        <v>OTROS SERVICIOS TECNICOS Y PROFESIONALES</v>
      </c>
      <c r="K623" s="95" t="s">
        <v>63</v>
      </c>
      <c r="L623" s="95" t="s">
        <v>731</v>
      </c>
    </row>
    <row r="624" spans="3:12" s="426" customFormat="1" x14ac:dyDescent="0.25">
      <c r="C624" s="166" t="s">
        <v>1325</v>
      </c>
      <c r="D624" s="158"/>
      <c r="E624" s="150">
        <v>0</v>
      </c>
      <c r="F624" s="97">
        <v>0</v>
      </c>
      <c r="G624" s="94">
        <f>F624</f>
        <v>0</v>
      </c>
      <c r="H624" s="159"/>
      <c r="I624" s="98" t="s">
        <v>298</v>
      </c>
      <c r="J624" s="98" t="str">
        <f>VLOOKUP(I624,Presupuesto!$B$11:$C$565,2,0)</f>
        <v>OTROS SERVICIOS TECNICOS Y PROFESIONALES</v>
      </c>
      <c r="K624" s="95" t="s">
        <v>63</v>
      </c>
      <c r="L624" s="95" t="s">
        <v>731</v>
      </c>
    </row>
    <row r="625" spans="3:12" s="426" customFormat="1" ht="15.75" thickBot="1" x14ac:dyDescent="0.3">
      <c r="C625" s="167" t="s">
        <v>1326</v>
      </c>
      <c r="D625" s="158"/>
      <c r="E625" s="150">
        <v>0</v>
      </c>
      <c r="F625" s="97">
        <v>0</v>
      </c>
      <c r="G625" s="94">
        <f>F625</f>
        <v>0</v>
      </c>
      <c r="H625" s="159"/>
      <c r="I625" s="98" t="s">
        <v>298</v>
      </c>
      <c r="J625" s="98" t="str">
        <f>VLOOKUP(I625,Presupuesto!$B$11:$C$565,2,0)</f>
        <v>OTROS SERVICIOS TECNICOS Y PROFESIONALES</v>
      </c>
      <c r="K625" s="95" t="s">
        <v>63</v>
      </c>
      <c r="L625" s="95" t="s">
        <v>731</v>
      </c>
    </row>
    <row r="626" spans="3:12" s="426" customFormat="1" ht="15.75" thickBot="1" x14ac:dyDescent="0.3">
      <c r="C626" s="136" t="s">
        <v>102</v>
      </c>
      <c r="D626" s="188"/>
      <c r="E626" s="148">
        <v>2</v>
      </c>
      <c r="F626" s="115">
        <v>4000</v>
      </c>
      <c r="G626" s="110">
        <f>D626*E626*F626</f>
        <v>0</v>
      </c>
      <c r="H626" s="161"/>
      <c r="I626" s="111" t="s">
        <v>298</v>
      </c>
      <c r="J626" s="111" t="str">
        <f>VLOOKUP(I626,Presupuesto!$B$11:$C$565,2,0)</f>
        <v>OTROS SERVICIOS TECNICOS Y PROFESIONALES</v>
      </c>
      <c r="K626" s="95" t="s">
        <v>63</v>
      </c>
      <c r="L626" s="95" t="s">
        <v>731</v>
      </c>
    </row>
    <row r="627" spans="3:12" s="426" customFormat="1" x14ac:dyDescent="0.25">
      <c r="C627" s="166" t="s">
        <v>1325</v>
      </c>
      <c r="D627" s="158"/>
      <c r="E627" s="150">
        <v>0</v>
      </c>
      <c r="F627" s="97">
        <v>0</v>
      </c>
      <c r="G627" s="94">
        <f>F627</f>
        <v>0</v>
      </c>
      <c r="H627" s="159"/>
      <c r="I627" s="98" t="s">
        <v>298</v>
      </c>
      <c r="J627" s="98" t="str">
        <f>VLOOKUP(I627,Presupuesto!$B$11:$C$565,2,0)</f>
        <v>OTROS SERVICIOS TECNICOS Y PROFESIONALES</v>
      </c>
      <c r="K627" s="95" t="s">
        <v>63</v>
      </c>
      <c r="L627" s="95" t="s">
        <v>731</v>
      </c>
    </row>
    <row r="628" spans="3:12" s="426" customFormat="1" ht="15.75" thickBot="1" x14ac:dyDescent="0.3">
      <c r="C628" s="167" t="s">
        <v>1326</v>
      </c>
      <c r="D628" s="158"/>
      <c r="E628" s="150">
        <v>0</v>
      </c>
      <c r="F628" s="97">
        <v>0</v>
      </c>
      <c r="G628" s="94">
        <f>F628</f>
        <v>0</v>
      </c>
      <c r="H628" s="159"/>
      <c r="I628" s="98" t="s">
        <v>298</v>
      </c>
      <c r="J628" s="98" t="str">
        <f>VLOOKUP(I628,Presupuesto!$B$11:$C$565,2,0)</f>
        <v>OTROS SERVICIOS TECNICOS Y PROFESIONALES</v>
      </c>
      <c r="K628" s="95" t="s">
        <v>63</v>
      </c>
      <c r="L628" s="95" t="s">
        <v>731</v>
      </c>
    </row>
    <row r="629" spans="3:12" s="426" customFormat="1" ht="15.75" thickBot="1" x14ac:dyDescent="0.3">
      <c r="C629" s="136" t="s">
        <v>103</v>
      </c>
      <c r="D629" s="188"/>
      <c r="E629" s="148">
        <v>12</v>
      </c>
      <c r="F629" s="115">
        <v>30000</v>
      </c>
      <c r="G629" s="110">
        <f>D629*E629*F629</f>
        <v>0</v>
      </c>
      <c r="H629" s="161"/>
      <c r="I629" s="111" t="s">
        <v>151</v>
      </c>
      <c r="J629" s="111" t="str">
        <f>VLOOKUP(I629,Presupuesto!$B$11:$C$565,2,0)</f>
        <v>SUELDOS Y SALARIOS PERMANENTES</v>
      </c>
      <c r="K629" s="95" t="s">
        <v>63</v>
      </c>
      <c r="L629" s="95" t="s">
        <v>731</v>
      </c>
    </row>
    <row r="630" spans="3:12" s="426" customFormat="1" x14ac:dyDescent="0.25">
      <c r="C630" s="166" t="s">
        <v>1325</v>
      </c>
      <c r="D630" s="164"/>
      <c r="E630" s="127">
        <v>0</v>
      </c>
      <c r="F630" s="116">
        <f>IF(E629=0,"",(G629/E629)/12*E629)</f>
        <v>0</v>
      </c>
      <c r="G630" s="117">
        <f>F630</f>
        <v>0</v>
      </c>
      <c r="H630" s="159"/>
      <c r="I630" s="98" t="s">
        <v>164</v>
      </c>
      <c r="J630" s="98" t="str">
        <f>VLOOKUP(I630,Presupuesto!$B$11:$C$565,2,0)</f>
        <v>AGUINALDO Y DECIMO CUARTO MES</v>
      </c>
      <c r="K630" s="95" t="s">
        <v>63</v>
      </c>
      <c r="L630" s="95" t="s">
        <v>731</v>
      </c>
    </row>
    <row r="631" spans="3:12" s="426" customFormat="1" ht="15.75" thickBot="1" x14ac:dyDescent="0.3">
      <c r="C631" s="168" t="s">
        <v>1326</v>
      </c>
      <c r="D631" s="157"/>
      <c r="E631" s="128">
        <v>0</v>
      </c>
      <c r="F631" s="102">
        <f>IF(E629&lt;6,"",((E629-6)/12)*(G629/E629))</f>
        <v>0</v>
      </c>
      <c r="G631" s="102">
        <f>F631</f>
        <v>0</v>
      </c>
      <c r="H631" s="157"/>
      <c r="I631" s="103" t="s">
        <v>165</v>
      </c>
      <c r="J631" s="120" t="str">
        <f>VLOOKUP(I631,Presupuesto!$B$11:$C$565,2,0)</f>
        <v>DECIMOCUARTO MES</v>
      </c>
      <c r="K631" s="95" t="s">
        <v>63</v>
      </c>
      <c r="L631" s="95" t="s">
        <v>731</v>
      </c>
    </row>
    <row r="632" spans="3:12" s="426" customFormat="1" x14ac:dyDescent="0.25">
      <c r="D632" s="415"/>
      <c r="H632" s="415"/>
    </row>
    <row r="633" spans="3:12" s="426" customFormat="1" ht="15.75" thickBot="1" x14ac:dyDescent="0.3">
      <c r="D633" s="415"/>
      <c r="H633" s="415"/>
    </row>
    <row r="634" spans="3:12" s="426" customFormat="1" ht="15.75" thickBot="1" x14ac:dyDescent="0.3">
      <c r="C634" s="68" t="s">
        <v>1308</v>
      </c>
      <c r="D634" s="30">
        <f>SUM(G641:G718)</f>
        <v>31068</v>
      </c>
      <c r="E634" s="91"/>
      <c r="F634" s="91"/>
      <c r="G634" s="91"/>
      <c r="H634" s="75"/>
      <c r="I634" s="75"/>
      <c r="J634" s="75"/>
      <c r="K634" s="149"/>
    </row>
    <row r="635" spans="3:12" s="426" customFormat="1" x14ac:dyDescent="0.25">
      <c r="D635" s="31" t="s">
        <v>2002</v>
      </c>
      <c r="E635" s="91"/>
      <c r="F635" s="91"/>
      <c r="G635" s="91"/>
      <c r="H635" s="75"/>
      <c r="I635" s="75"/>
      <c r="J635" s="75"/>
      <c r="K635" s="149"/>
    </row>
    <row r="636" spans="3:12" s="426" customFormat="1" x14ac:dyDescent="0.25">
      <c r="D636" s="31"/>
      <c r="E636" s="91"/>
      <c r="F636" s="91"/>
      <c r="G636" s="91"/>
      <c r="H636" s="75"/>
      <c r="I636" s="75"/>
      <c r="J636" s="75"/>
      <c r="K636" s="149"/>
    </row>
    <row r="637" spans="3:12" s="426" customFormat="1" ht="15.75" x14ac:dyDescent="0.25">
      <c r="C637" s="190" t="s">
        <v>1309</v>
      </c>
      <c r="D637" s="341" t="s">
        <v>1820</v>
      </c>
      <c r="E637" s="91"/>
      <c r="F637" s="91"/>
      <c r="G637" s="91"/>
      <c r="H637" s="75"/>
      <c r="I637" s="75"/>
      <c r="J637" s="75"/>
      <c r="K637" s="149"/>
    </row>
    <row r="638" spans="3:12" s="426" customFormat="1" ht="18.75" x14ac:dyDescent="0.25">
      <c r="C638" s="197" t="str">
        <f>IFERROR(VLOOKUP(D637,'1. Desarrollo e Innov. Curricu.'!$F:$G,2,FALSE),IFERROR(VLOOKUP(D637,'2. Investigación Científica'!$F:$G,2,FALSE),IFERROR(VLOOKUP(D637,'3. Vinculación Univ. Sociedad'!$F:$G,2,FALSE),IFERROR(VLOOKUP(D637,'4. Docencia y Profesorado Univ.'!$F:$G,2,FALSE),IFERROR(VLOOKUP(D637,'5. Estudiantes y Graduados'!$F:$G,2,FALSE),IFERROR(VLOOKUP(D637,'11. Gestion Administrativa'!$F:$G,2,FALSE),IFERROR(VLOOKUP(D637,'13. Gestión Académica'!$F:$G,2,FALSE),IFERROR(VLOOKUP(D637,'9. Asegura. de la Calid. y M'!$F:$G,2,FALSE),IFERROR(VLOOKUP(D637,'6. Gestión del Conocimiento'!$F:$G,2,FALSE),IFERROR(VLOOKUP(D637,'15. Gobernabilidad y Proceso...'!$F:$G,2,FALSE),IFERROR(VLOOKUP(D637,'12. Gestión del Talento Humano'!$F:$G,2,FALSE),IFERROR(VLOOKUP(D637,'14. Internacional... de la E.S.'!$F:$G,2,FALSE),IFERROR(VLOOKUP(D637,'10. Posgrado'!$F:$G,2,FALSE),IFERROR(VLOOKUP(D637,'17. Gestión TIC'!$F:$G,2,FALSE),IFERROR(VLOOKUP(D637,'16. Desa. del Sistema Educ.Sup.'!$F:$G,2,FALSE),IFERROR(VLOOKUP(D637,'8. Cultura de Inno. Insti...'!$F:$G,2,FALSE),VLOOKUP(D637,'7. Lo Esencial de la Reforma U.'!$F:$G,2,0)))))))))))))))))</f>
        <v>Desarrollar curso de alto nive II</v>
      </c>
      <c r="D638" s="31"/>
      <c r="E638" s="91"/>
      <c r="F638" s="91"/>
      <c r="G638" s="91"/>
      <c r="H638" s="75"/>
      <c r="I638" s="75"/>
      <c r="J638" s="75"/>
      <c r="K638" s="149"/>
    </row>
    <row r="639" spans="3:12" s="426" customFormat="1" ht="15.75" thickBot="1" x14ac:dyDescent="0.3">
      <c r="C639" s="171"/>
      <c r="D639" s="31"/>
      <c r="E639" s="91"/>
      <c r="F639" s="91"/>
      <c r="G639" s="91"/>
      <c r="H639" s="75"/>
      <c r="I639" s="75"/>
      <c r="J639" s="75"/>
      <c r="K639" s="149"/>
    </row>
    <row r="640" spans="3:12" s="426" customFormat="1" ht="30.75" thickBot="1" x14ac:dyDescent="0.3">
      <c r="C640" s="130" t="s">
        <v>1310</v>
      </c>
      <c r="D640" s="134" t="s">
        <v>99</v>
      </c>
      <c r="E640" s="165" t="s">
        <v>1324</v>
      </c>
      <c r="F640" s="134" t="s">
        <v>1312</v>
      </c>
      <c r="G640" s="131" t="s">
        <v>1313</v>
      </c>
      <c r="H640" s="129" t="s">
        <v>1314</v>
      </c>
      <c r="I640" s="132" t="s">
        <v>1315</v>
      </c>
      <c r="J640" s="132" t="s">
        <v>711</v>
      </c>
      <c r="K640" s="132" t="s">
        <v>1316</v>
      </c>
      <c r="L640" s="132" t="s">
        <v>1317</v>
      </c>
    </row>
    <row r="641" spans="3:12" s="426" customFormat="1" ht="15.75" hidden="1" thickBot="1" x14ac:dyDescent="0.3">
      <c r="C641" s="133" t="s">
        <v>84</v>
      </c>
      <c r="D641" s="188"/>
      <c r="E641" s="148">
        <v>12</v>
      </c>
      <c r="F641" s="283">
        <f>HLOOKUP($C641,$BZ$2:$CM$3,2,0)</f>
        <v>43674.39</v>
      </c>
      <c r="G641" s="110">
        <f>D641*E641*F641</f>
        <v>0</v>
      </c>
      <c r="H641" s="161"/>
      <c r="I641" s="111" t="s">
        <v>151</v>
      </c>
      <c r="J641" s="111" t="str">
        <f>VLOOKUP(I641,Presupuesto!$B$11:$C$565,2,0)</f>
        <v>SUELDOS Y SALARIOS PERMANENTES</v>
      </c>
      <c r="K641" s="205" t="s">
        <v>72</v>
      </c>
      <c r="L641" s="95" t="s">
        <v>719</v>
      </c>
    </row>
    <row r="642" spans="3:12" s="426" customFormat="1" ht="15.75" hidden="1" thickBot="1" x14ac:dyDescent="0.3">
      <c r="C642" s="166" t="s">
        <v>1325</v>
      </c>
      <c r="D642" s="158"/>
      <c r="E642" s="150">
        <v>0</v>
      </c>
      <c r="F642" s="97">
        <f>IF(E641=0,"",(G641/E641)/12*E641)</f>
        <v>0</v>
      </c>
      <c r="G642" s="94">
        <f>F642</f>
        <v>0</v>
      </c>
      <c r="H642" s="159"/>
      <c r="I642" s="113" t="s">
        <v>164</v>
      </c>
      <c r="J642" s="113" t="str">
        <f>VLOOKUP(I642,Presupuesto!$B$11:$C$565,2,0)</f>
        <v>AGUINALDO Y DECIMO CUARTO MES</v>
      </c>
      <c r="K642" s="95" t="str">
        <f t="shared" ref="K642:K685" si="10">$K$77</f>
        <v>Posgrado</v>
      </c>
      <c r="L642" s="95" t="s">
        <v>720</v>
      </c>
    </row>
    <row r="643" spans="3:12" s="426" customFormat="1" ht="15.75" hidden="1" thickBot="1" x14ac:dyDescent="0.3">
      <c r="C643" s="167" t="s">
        <v>1326</v>
      </c>
      <c r="D643" s="158"/>
      <c r="E643" s="150">
        <v>0</v>
      </c>
      <c r="F643" s="114">
        <f>IF(E641&lt;6,"",((E641-6)/12)*(G641/E641))</f>
        <v>0</v>
      </c>
      <c r="G643" s="94">
        <f>F643</f>
        <v>0</v>
      </c>
      <c r="H643" s="159"/>
      <c r="I643" s="98" t="s">
        <v>165</v>
      </c>
      <c r="J643" s="98" t="str">
        <f>VLOOKUP(I643,Presupuesto!$B$11:$C$565,2,0)</f>
        <v>DECIMOCUARTO MES</v>
      </c>
      <c r="K643" s="95" t="str">
        <f t="shared" si="10"/>
        <v>Posgrado</v>
      </c>
      <c r="L643" s="95" t="s">
        <v>721</v>
      </c>
    </row>
    <row r="644" spans="3:12" s="426" customFormat="1" ht="15.75" hidden="1" thickBot="1" x14ac:dyDescent="0.3">
      <c r="C644" s="133" t="s">
        <v>85</v>
      </c>
      <c r="D644" s="188"/>
      <c r="E644" s="148">
        <v>12</v>
      </c>
      <c r="F644" s="283">
        <f>HLOOKUP($C644,$BZ$2:$CM$3,2,0)</f>
        <v>39703.99</v>
      </c>
      <c r="G644" s="110">
        <f>D644*E644*F644</f>
        <v>0</v>
      </c>
      <c r="H644" s="161"/>
      <c r="I644" s="111" t="s">
        <v>151</v>
      </c>
      <c r="J644" s="111" t="str">
        <f>VLOOKUP(I644,Presupuesto!$B$11:$C$565,2,0)</f>
        <v>SUELDOS Y SALARIOS PERMANENTES</v>
      </c>
      <c r="K644" s="95" t="str">
        <f t="shared" si="10"/>
        <v>Posgrado</v>
      </c>
      <c r="L644" s="95" t="s">
        <v>721</v>
      </c>
    </row>
    <row r="645" spans="3:12" s="426" customFormat="1" ht="15.75" hidden="1" thickBot="1" x14ac:dyDescent="0.3">
      <c r="C645" s="166" t="s">
        <v>1325</v>
      </c>
      <c r="D645" s="158"/>
      <c r="E645" s="150">
        <v>0</v>
      </c>
      <c r="F645" s="97">
        <f>IF(E644=0,"",(G644/E644)/12*E644)</f>
        <v>0</v>
      </c>
      <c r="G645" s="94">
        <f>F645</f>
        <v>0</v>
      </c>
      <c r="H645" s="159"/>
      <c r="I645" s="113" t="s">
        <v>164</v>
      </c>
      <c r="J645" s="113" t="str">
        <f>VLOOKUP(I645,Presupuesto!$B$11:$C$565,2,0)</f>
        <v>AGUINALDO Y DECIMO CUARTO MES</v>
      </c>
      <c r="K645" s="95" t="str">
        <f t="shared" si="10"/>
        <v>Posgrado</v>
      </c>
      <c r="L645" s="95" t="s">
        <v>721</v>
      </c>
    </row>
    <row r="646" spans="3:12" s="426" customFormat="1" ht="15.75" hidden="1" thickBot="1" x14ac:dyDescent="0.3">
      <c r="C646" s="167" t="s">
        <v>1326</v>
      </c>
      <c r="D646" s="158"/>
      <c r="E646" s="150">
        <v>0</v>
      </c>
      <c r="F646" s="114">
        <f>IF(E644&lt;6,"",((E644-6)/12)*(G644/E644))</f>
        <v>0</v>
      </c>
      <c r="G646" s="94">
        <f>F646</f>
        <v>0</v>
      </c>
      <c r="H646" s="159"/>
      <c r="I646" s="98" t="s">
        <v>165</v>
      </c>
      <c r="J646" s="98" t="str">
        <f>VLOOKUP(I646,Presupuesto!$B$11:$C$565,2,0)</f>
        <v>DECIMOCUARTO MES</v>
      </c>
      <c r="K646" s="95" t="str">
        <f t="shared" si="10"/>
        <v>Posgrado</v>
      </c>
      <c r="L646" s="95" t="s">
        <v>721</v>
      </c>
    </row>
    <row r="647" spans="3:12" s="426" customFormat="1" ht="15.75" hidden="1" thickBot="1" x14ac:dyDescent="0.3">
      <c r="C647" s="133" t="s">
        <v>86</v>
      </c>
      <c r="D647" s="188"/>
      <c r="E647" s="148">
        <v>12</v>
      </c>
      <c r="F647" s="283">
        <f>HLOOKUP($C647,$BZ$2:$CM$3,2,0)</f>
        <v>35733.589999999997</v>
      </c>
      <c r="G647" s="110">
        <f>D647*E647*F647</f>
        <v>0</v>
      </c>
      <c r="H647" s="161"/>
      <c r="I647" s="111" t="s">
        <v>151</v>
      </c>
      <c r="J647" s="111" t="str">
        <f>VLOOKUP(I647,Presupuesto!$B$11:$C$565,2,0)</f>
        <v>SUELDOS Y SALARIOS PERMANENTES</v>
      </c>
      <c r="K647" s="95" t="str">
        <f t="shared" si="10"/>
        <v>Posgrado</v>
      </c>
      <c r="L647" s="95" t="s">
        <v>721</v>
      </c>
    </row>
    <row r="648" spans="3:12" s="426" customFormat="1" ht="15.75" hidden="1" thickBot="1" x14ac:dyDescent="0.3">
      <c r="C648" s="166" t="s">
        <v>1325</v>
      </c>
      <c r="D648" s="158"/>
      <c r="E648" s="150">
        <v>0</v>
      </c>
      <c r="F648" s="97">
        <f>IF(E647=0,"",(G647/E647)/12*E647)</f>
        <v>0</v>
      </c>
      <c r="G648" s="94">
        <f>F648</f>
        <v>0</v>
      </c>
      <c r="H648" s="159"/>
      <c r="I648" s="113" t="s">
        <v>164</v>
      </c>
      <c r="J648" s="113" t="str">
        <f>VLOOKUP(I648,Presupuesto!$B$11:$C$565,2,0)</f>
        <v>AGUINALDO Y DECIMO CUARTO MES</v>
      </c>
      <c r="K648" s="95" t="str">
        <f t="shared" si="10"/>
        <v>Posgrado</v>
      </c>
      <c r="L648" s="95" t="s">
        <v>721</v>
      </c>
    </row>
    <row r="649" spans="3:12" s="426" customFormat="1" ht="15.75" hidden="1" thickBot="1" x14ac:dyDescent="0.3">
      <c r="C649" s="167" t="s">
        <v>1326</v>
      </c>
      <c r="D649" s="158"/>
      <c r="E649" s="150">
        <v>0</v>
      </c>
      <c r="F649" s="114">
        <f>IF(E647&lt;6,"",((E647-6)/12)*(G647/E647))</f>
        <v>0</v>
      </c>
      <c r="G649" s="94">
        <f>F649</f>
        <v>0</v>
      </c>
      <c r="H649" s="159"/>
      <c r="I649" s="98" t="s">
        <v>165</v>
      </c>
      <c r="J649" s="98" t="str">
        <f>VLOOKUP(I649,Presupuesto!$B$11:$C$565,2,0)</f>
        <v>DECIMOCUARTO MES</v>
      </c>
      <c r="K649" s="95" t="str">
        <f t="shared" si="10"/>
        <v>Posgrado</v>
      </c>
      <c r="L649" s="95" t="s">
        <v>721</v>
      </c>
    </row>
    <row r="650" spans="3:12" s="426" customFormat="1" ht="15.75" hidden="1" thickBot="1" x14ac:dyDescent="0.3">
      <c r="C650" s="133" t="s">
        <v>87</v>
      </c>
      <c r="D650" s="188"/>
      <c r="E650" s="148">
        <v>12</v>
      </c>
      <c r="F650" s="283">
        <f>HLOOKUP($C650,$BZ$2:$CM$3,2,0)</f>
        <v>31763.19</v>
      </c>
      <c r="G650" s="110">
        <f>D650*E650*F650</f>
        <v>0</v>
      </c>
      <c r="H650" s="161"/>
      <c r="I650" s="111" t="s">
        <v>151</v>
      </c>
      <c r="J650" s="111" t="str">
        <f>VLOOKUP(I650,Presupuesto!$B$11:$C$565,2,0)</f>
        <v>SUELDOS Y SALARIOS PERMANENTES</v>
      </c>
      <c r="K650" s="95" t="str">
        <f t="shared" si="10"/>
        <v>Posgrado</v>
      </c>
      <c r="L650" s="95" t="s">
        <v>721</v>
      </c>
    </row>
    <row r="651" spans="3:12" s="426" customFormat="1" ht="15.75" hidden="1" thickBot="1" x14ac:dyDescent="0.3">
      <c r="C651" s="166" t="s">
        <v>1325</v>
      </c>
      <c r="D651" s="158"/>
      <c r="E651" s="150">
        <v>0</v>
      </c>
      <c r="F651" s="97">
        <f>IF(E650=0,"",(G650/E650)/12*E650)</f>
        <v>0</v>
      </c>
      <c r="G651" s="94">
        <f>F651</f>
        <v>0</v>
      </c>
      <c r="H651" s="159"/>
      <c r="I651" s="113" t="s">
        <v>164</v>
      </c>
      <c r="J651" s="113" t="str">
        <f>VLOOKUP(I651,Presupuesto!$B$11:$C$565,2,0)</f>
        <v>AGUINALDO Y DECIMO CUARTO MES</v>
      </c>
      <c r="K651" s="95" t="str">
        <f t="shared" si="10"/>
        <v>Posgrado</v>
      </c>
      <c r="L651" s="95" t="s">
        <v>721</v>
      </c>
    </row>
    <row r="652" spans="3:12" s="426" customFormat="1" ht="15.75" hidden="1" thickBot="1" x14ac:dyDescent="0.3">
      <c r="C652" s="167" t="s">
        <v>1326</v>
      </c>
      <c r="D652" s="158"/>
      <c r="E652" s="150">
        <v>0</v>
      </c>
      <c r="F652" s="114">
        <f>IF(E650&lt;6,"",((E650-6)/12)*(G650/E650))</f>
        <v>0</v>
      </c>
      <c r="G652" s="94">
        <f>F652</f>
        <v>0</v>
      </c>
      <c r="H652" s="159"/>
      <c r="I652" s="98" t="s">
        <v>165</v>
      </c>
      <c r="J652" s="98" t="str">
        <f>VLOOKUP(I652,Presupuesto!$B$11:$C$565,2,0)</f>
        <v>DECIMOCUARTO MES</v>
      </c>
      <c r="K652" s="95" t="str">
        <f t="shared" si="10"/>
        <v>Posgrado</v>
      </c>
      <c r="L652" s="95" t="s">
        <v>721</v>
      </c>
    </row>
    <row r="653" spans="3:12" s="426" customFormat="1" ht="15.75" hidden="1" thickBot="1" x14ac:dyDescent="0.3">
      <c r="C653" s="133" t="s">
        <v>88</v>
      </c>
      <c r="D653" s="188"/>
      <c r="E653" s="148">
        <v>12</v>
      </c>
      <c r="F653" s="283">
        <f>HLOOKUP($C653,$BZ$2:$CM$3,2,0)</f>
        <v>29777.99</v>
      </c>
      <c r="G653" s="110">
        <f>D653*E653*F653</f>
        <v>0</v>
      </c>
      <c r="H653" s="161"/>
      <c r="I653" s="111" t="s">
        <v>151</v>
      </c>
      <c r="J653" s="111" t="str">
        <f>VLOOKUP(I653,Presupuesto!$B$11:$C$565,2,0)</f>
        <v>SUELDOS Y SALARIOS PERMANENTES</v>
      </c>
      <c r="K653" s="95" t="str">
        <f t="shared" si="10"/>
        <v>Posgrado</v>
      </c>
      <c r="L653" s="95" t="s">
        <v>721</v>
      </c>
    </row>
    <row r="654" spans="3:12" s="426" customFormat="1" ht="15.75" hidden="1" thickBot="1" x14ac:dyDescent="0.3">
      <c r="C654" s="166" t="s">
        <v>1325</v>
      </c>
      <c r="D654" s="158"/>
      <c r="E654" s="150">
        <v>0</v>
      </c>
      <c r="F654" s="97">
        <f>IF(E653=0,"",(G653/E653)/12*E653)</f>
        <v>0</v>
      </c>
      <c r="G654" s="94">
        <f>F654</f>
        <v>0</v>
      </c>
      <c r="H654" s="159"/>
      <c r="I654" s="113" t="s">
        <v>164</v>
      </c>
      <c r="J654" s="113" t="str">
        <f>VLOOKUP(I654,Presupuesto!$B$11:$C$565,2,0)</f>
        <v>AGUINALDO Y DECIMO CUARTO MES</v>
      </c>
      <c r="K654" s="95" t="str">
        <f t="shared" si="10"/>
        <v>Posgrado</v>
      </c>
      <c r="L654" s="95" t="s">
        <v>721</v>
      </c>
    </row>
    <row r="655" spans="3:12" s="426" customFormat="1" ht="15.75" hidden="1" thickBot="1" x14ac:dyDescent="0.3">
      <c r="C655" s="167" t="s">
        <v>1326</v>
      </c>
      <c r="D655" s="158"/>
      <c r="E655" s="150">
        <v>0</v>
      </c>
      <c r="F655" s="114">
        <f>IF(E653&lt;6,"",((E653-6)/12)*(G653/E653))</f>
        <v>0</v>
      </c>
      <c r="G655" s="94">
        <f>F655</f>
        <v>0</v>
      </c>
      <c r="H655" s="159"/>
      <c r="I655" s="98" t="s">
        <v>165</v>
      </c>
      <c r="J655" s="98" t="str">
        <f>VLOOKUP(I655,Presupuesto!$B$11:$C$565,2,0)</f>
        <v>DECIMOCUARTO MES</v>
      </c>
      <c r="K655" s="95" t="str">
        <f t="shared" si="10"/>
        <v>Posgrado</v>
      </c>
      <c r="L655" s="95" t="s">
        <v>721</v>
      </c>
    </row>
    <row r="656" spans="3:12" s="426" customFormat="1" ht="15.75" hidden="1" thickBot="1" x14ac:dyDescent="0.3">
      <c r="C656" s="133" t="s">
        <v>89</v>
      </c>
      <c r="D656" s="188"/>
      <c r="E656" s="148">
        <v>12</v>
      </c>
      <c r="F656" s="283">
        <f>HLOOKUP($C656,$BZ$2:$CM$3,2,0)</f>
        <v>27792.79</v>
      </c>
      <c r="G656" s="110">
        <f>D656*E656*F656</f>
        <v>0</v>
      </c>
      <c r="H656" s="161"/>
      <c r="I656" s="111" t="s">
        <v>151</v>
      </c>
      <c r="J656" s="111" t="str">
        <f>VLOOKUP(I656,Presupuesto!$B$11:$C$565,2,0)</f>
        <v>SUELDOS Y SALARIOS PERMANENTES</v>
      </c>
      <c r="K656" s="95" t="str">
        <f t="shared" si="10"/>
        <v>Posgrado</v>
      </c>
      <c r="L656" s="95" t="s">
        <v>721</v>
      </c>
    </row>
    <row r="657" spans="3:12" s="426" customFormat="1" ht="15.75" hidden="1" thickBot="1" x14ac:dyDescent="0.3">
      <c r="C657" s="166" t="s">
        <v>1325</v>
      </c>
      <c r="D657" s="158"/>
      <c r="E657" s="150">
        <v>0</v>
      </c>
      <c r="F657" s="97">
        <f>IF(E656=0,"",(G656/E656)/12*E656)</f>
        <v>0</v>
      </c>
      <c r="G657" s="94">
        <f>F657</f>
        <v>0</v>
      </c>
      <c r="H657" s="159"/>
      <c r="I657" s="113" t="s">
        <v>164</v>
      </c>
      <c r="J657" s="113" t="str">
        <f>VLOOKUP(I657,Presupuesto!$B$11:$C$565,2,0)</f>
        <v>AGUINALDO Y DECIMO CUARTO MES</v>
      </c>
      <c r="K657" s="95" t="str">
        <f t="shared" si="10"/>
        <v>Posgrado</v>
      </c>
      <c r="L657" s="95" t="s">
        <v>721</v>
      </c>
    </row>
    <row r="658" spans="3:12" s="426" customFormat="1" ht="15.75" hidden="1" thickBot="1" x14ac:dyDescent="0.3">
      <c r="C658" s="167" t="s">
        <v>1326</v>
      </c>
      <c r="D658" s="158"/>
      <c r="E658" s="150">
        <v>0</v>
      </c>
      <c r="F658" s="114">
        <f>IF(E656&lt;6,"",((E656-6)/12)*(G656/E656))</f>
        <v>0</v>
      </c>
      <c r="G658" s="94">
        <f>F658</f>
        <v>0</v>
      </c>
      <c r="H658" s="159"/>
      <c r="I658" s="98" t="s">
        <v>165</v>
      </c>
      <c r="J658" s="98" t="str">
        <f>VLOOKUP(I658,Presupuesto!$B$11:$C$565,2,0)</f>
        <v>DECIMOCUARTO MES</v>
      </c>
      <c r="K658" s="95" t="str">
        <f t="shared" si="10"/>
        <v>Posgrado</v>
      </c>
      <c r="L658" s="95" t="s">
        <v>721</v>
      </c>
    </row>
    <row r="659" spans="3:12" s="426" customFormat="1" ht="15.75" hidden="1" thickBot="1" x14ac:dyDescent="0.3">
      <c r="C659" s="133" t="s">
        <v>90</v>
      </c>
      <c r="D659" s="188"/>
      <c r="E659" s="148">
        <v>12</v>
      </c>
      <c r="F659" s="283">
        <f>HLOOKUP($C659,$BZ$2:$CM$3,2,0)</f>
        <v>18859.39</v>
      </c>
      <c r="G659" s="110">
        <f>D659*E659*F659</f>
        <v>0</v>
      </c>
      <c r="H659" s="161"/>
      <c r="I659" s="111" t="s">
        <v>151</v>
      </c>
      <c r="J659" s="111" t="str">
        <f>VLOOKUP(I659,Presupuesto!$B$11:$C$565,2,0)</f>
        <v>SUELDOS Y SALARIOS PERMANENTES</v>
      </c>
      <c r="K659" s="95" t="str">
        <f t="shared" si="10"/>
        <v>Posgrado</v>
      </c>
      <c r="L659" s="95" t="s">
        <v>721</v>
      </c>
    </row>
    <row r="660" spans="3:12" s="426" customFormat="1" ht="15.75" hidden="1" thickBot="1" x14ac:dyDescent="0.3">
      <c r="C660" s="166" t="s">
        <v>1325</v>
      </c>
      <c r="D660" s="158"/>
      <c r="E660" s="150">
        <v>0</v>
      </c>
      <c r="F660" s="97">
        <f>IF(E659=0,"",(G659/E659)/12*E659)</f>
        <v>0</v>
      </c>
      <c r="G660" s="94">
        <f>F660</f>
        <v>0</v>
      </c>
      <c r="H660" s="159"/>
      <c r="I660" s="113" t="s">
        <v>164</v>
      </c>
      <c r="J660" s="113" t="str">
        <f>VLOOKUP(I660,Presupuesto!$B$11:$C$565,2,0)</f>
        <v>AGUINALDO Y DECIMO CUARTO MES</v>
      </c>
      <c r="K660" s="95" t="str">
        <f t="shared" si="10"/>
        <v>Posgrado</v>
      </c>
      <c r="L660" s="95" t="s">
        <v>721</v>
      </c>
    </row>
    <row r="661" spans="3:12" s="426" customFormat="1" ht="15.75" hidden="1" thickBot="1" x14ac:dyDescent="0.3">
      <c r="C661" s="167" t="s">
        <v>1326</v>
      </c>
      <c r="D661" s="158"/>
      <c r="E661" s="150">
        <v>0</v>
      </c>
      <c r="F661" s="114">
        <f>IF(E659&lt;6,"",((E659-6)/12)*(G659/E659))</f>
        <v>0</v>
      </c>
      <c r="G661" s="94">
        <f>F661</f>
        <v>0</v>
      </c>
      <c r="H661" s="159"/>
      <c r="I661" s="98" t="s">
        <v>165</v>
      </c>
      <c r="J661" s="98" t="str">
        <f>VLOOKUP(I661,Presupuesto!$B$11:$C$565,2,0)</f>
        <v>DECIMOCUARTO MES</v>
      </c>
      <c r="K661" s="95" t="str">
        <f t="shared" si="10"/>
        <v>Posgrado</v>
      </c>
      <c r="L661" s="95" t="s">
        <v>721</v>
      </c>
    </row>
    <row r="662" spans="3:12" s="426" customFormat="1" ht="15.75" hidden="1" thickBot="1" x14ac:dyDescent="0.3">
      <c r="C662" s="133" t="s">
        <v>91</v>
      </c>
      <c r="D662" s="188"/>
      <c r="E662" s="148">
        <v>12</v>
      </c>
      <c r="F662" s="283">
        <f>HLOOKUP($C662,$BZ$2:$CM$3,2,0)</f>
        <v>17866.8</v>
      </c>
      <c r="G662" s="110">
        <f>D662*E662*F662</f>
        <v>0</v>
      </c>
      <c r="H662" s="161"/>
      <c r="I662" s="111" t="s">
        <v>151</v>
      </c>
      <c r="J662" s="111" t="str">
        <f>VLOOKUP(I662,Presupuesto!$B$11:$C$565,2,0)</f>
        <v>SUELDOS Y SALARIOS PERMANENTES</v>
      </c>
      <c r="K662" s="95" t="str">
        <f t="shared" si="10"/>
        <v>Posgrado</v>
      </c>
      <c r="L662" s="95" t="s">
        <v>721</v>
      </c>
    </row>
    <row r="663" spans="3:12" s="426" customFormat="1" ht="15.75" hidden="1" thickBot="1" x14ac:dyDescent="0.3">
      <c r="C663" s="166" t="s">
        <v>1325</v>
      </c>
      <c r="D663" s="158"/>
      <c r="E663" s="150">
        <v>0</v>
      </c>
      <c r="F663" s="97">
        <f>IF(E662=0,"",(G662/E662)/12*E662)</f>
        <v>0</v>
      </c>
      <c r="G663" s="94">
        <f>F663</f>
        <v>0</v>
      </c>
      <c r="H663" s="159"/>
      <c r="I663" s="113" t="s">
        <v>164</v>
      </c>
      <c r="J663" s="113" t="str">
        <f>VLOOKUP(I663,Presupuesto!$B$11:$C$565,2,0)</f>
        <v>AGUINALDO Y DECIMO CUARTO MES</v>
      </c>
      <c r="K663" s="95" t="str">
        <f t="shared" si="10"/>
        <v>Posgrado</v>
      </c>
      <c r="L663" s="95" t="s">
        <v>721</v>
      </c>
    </row>
    <row r="664" spans="3:12" s="426" customFormat="1" ht="15.75" hidden="1" thickBot="1" x14ac:dyDescent="0.3">
      <c r="C664" s="167" t="s">
        <v>1326</v>
      </c>
      <c r="D664" s="158"/>
      <c r="E664" s="150">
        <v>0</v>
      </c>
      <c r="F664" s="114">
        <f>IF(E662&lt;6,"",((E662-6)/12)*(G662/E662))</f>
        <v>0</v>
      </c>
      <c r="G664" s="94">
        <f>F664</f>
        <v>0</v>
      </c>
      <c r="H664" s="159"/>
      <c r="I664" s="98" t="s">
        <v>165</v>
      </c>
      <c r="J664" s="98" t="str">
        <f>VLOOKUP(I664,Presupuesto!$B$11:$C$565,2,0)</f>
        <v>DECIMOCUARTO MES</v>
      </c>
      <c r="K664" s="95" t="str">
        <f t="shared" si="10"/>
        <v>Posgrado</v>
      </c>
      <c r="L664" s="95" t="s">
        <v>721</v>
      </c>
    </row>
    <row r="665" spans="3:12" s="426" customFormat="1" ht="15.75" hidden="1" thickBot="1" x14ac:dyDescent="0.3">
      <c r="C665" s="133" t="s">
        <v>92</v>
      </c>
      <c r="D665" s="188"/>
      <c r="E665" s="148">
        <v>12</v>
      </c>
      <c r="F665" s="283">
        <f>HLOOKUP($C665,$BZ$2:$CM$3,2,0)</f>
        <v>13896.4</v>
      </c>
      <c r="G665" s="110">
        <f>D665*E665*F665</f>
        <v>0</v>
      </c>
      <c r="H665" s="161"/>
      <c r="I665" s="111" t="s">
        <v>151</v>
      </c>
      <c r="J665" s="111" t="str">
        <f>VLOOKUP(I665,Presupuesto!$B$11:$C$565,2,0)</f>
        <v>SUELDOS Y SALARIOS PERMANENTES</v>
      </c>
      <c r="K665" s="95" t="str">
        <f t="shared" si="10"/>
        <v>Posgrado</v>
      </c>
      <c r="L665" s="95" t="s">
        <v>721</v>
      </c>
    </row>
    <row r="666" spans="3:12" s="426" customFormat="1" ht="15.75" hidden="1" thickBot="1" x14ac:dyDescent="0.3">
      <c r="C666" s="166" t="s">
        <v>1325</v>
      </c>
      <c r="D666" s="158"/>
      <c r="E666" s="150">
        <v>0</v>
      </c>
      <c r="F666" s="97">
        <f>IF(E665=0,"",(G665/E665)/12*E665)</f>
        <v>0</v>
      </c>
      <c r="G666" s="94">
        <f>F666</f>
        <v>0</v>
      </c>
      <c r="H666" s="159"/>
      <c r="I666" s="113" t="s">
        <v>164</v>
      </c>
      <c r="J666" s="113" t="str">
        <f>VLOOKUP(I666,Presupuesto!$B$11:$C$565,2,0)</f>
        <v>AGUINALDO Y DECIMO CUARTO MES</v>
      </c>
      <c r="K666" s="95" t="str">
        <f t="shared" si="10"/>
        <v>Posgrado</v>
      </c>
      <c r="L666" s="95" t="s">
        <v>721</v>
      </c>
    </row>
    <row r="667" spans="3:12" s="426" customFormat="1" ht="15.75" hidden="1" thickBot="1" x14ac:dyDescent="0.3">
      <c r="C667" s="167" t="s">
        <v>1326</v>
      </c>
      <c r="D667" s="158"/>
      <c r="E667" s="150">
        <v>0</v>
      </c>
      <c r="F667" s="114">
        <f>IF(E665&lt;6,"",((E665-6)/12)*(G665/E665))</f>
        <v>0</v>
      </c>
      <c r="G667" s="94">
        <f>F667</f>
        <v>0</v>
      </c>
      <c r="H667" s="159"/>
      <c r="I667" s="98" t="s">
        <v>165</v>
      </c>
      <c r="J667" s="98" t="str">
        <f>VLOOKUP(I667,Presupuesto!$B$11:$C$565,2,0)</f>
        <v>DECIMOCUARTO MES</v>
      </c>
      <c r="K667" s="95" t="str">
        <f t="shared" si="10"/>
        <v>Posgrado</v>
      </c>
      <c r="L667" s="95" t="s">
        <v>721</v>
      </c>
    </row>
    <row r="668" spans="3:12" s="426" customFormat="1" ht="15.75" hidden="1" thickBot="1" x14ac:dyDescent="0.3">
      <c r="C668" s="133" t="s">
        <v>93</v>
      </c>
      <c r="D668" s="188"/>
      <c r="E668" s="148">
        <v>12</v>
      </c>
      <c r="F668" s="283">
        <f>HLOOKUP($C668,$BZ$2:$CM$3,2,0)</f>
        <v>15004.09</v>
      </c>
      <c r="G668" s="110">
        <f>D668*E668*F668</f>
        <v>0</v>
      </c>
      <c r="H668" s="161"/>
      <c r="I668" s="111" t="s">
        <v>151</v>
      </c>
      <c r="J668" s="111" t="str">
        <f>VLOOKUP(I668,Presupuesto!$B$11:$C$565,2,0)</f>
        <v>SUELDOS Y SALARIOS PERMANENTES</v>
      </c>
      <c r="K668" s="95" t="str">
        <f t="shared" si="10"/>
        <v>Posgrado</v>
      </c>
      <c r="L668" s="95" t="s">
        <v>721</v>
      </c>
    </row>
    <row r="669" spans="3:12" s="426" customFormat="1" ht="15.75" hidden="1" thickBot="1" x14ac:dyDescent="0.3">
      <c r="C669" s="166" t="s">
        <v>1325</v>
      </c>
      <c r="D669" s="158"/>
      <c r="E669" s="150">
        <v>0</v>
      </c>
      <c r="F669" s="97">
        <f>IF(E668=0,"",(G668/E668)/12*E668)</f>
        <v>0</v>
      </c>
      <c r="G669" s="94">
        <f>F669</f>
        <v>0</v>
      </c>
      <c r="H669" s="159"/>
      <c r="I669" s="113" t="s">
        <v>164</v>
      </c>
      <c r="J669" s="113" t="str">
        <f>VLOOKUP(I669,Presupuesto!$B$11:$C$565,2,0)</f>
        <v>AGUINALDO Y DECIMO CUARTO MES</v>
      </c>
      <c r="K669" s="95" t="str">
        <f t="shared" si="10"/>
        <v>Posgrado</v>
      </c>
      <c r="L669" s="95" t="s">
        <v>721</v>
      </c>
    </row>
    <row r="670" spans="3:12" s="426" customFormat="1" ht="15.75" hidden="1" thickBot="1" x14ac:dyDescent="0.3">
      <c r="C670" s="167" t="s">
        <v>1326</v>
      </c>
      <c r="D670" s="158"/>
      <c r="E670" s="150">
        <v>0</v>
      </c>
      <c r="F670" s="114">
        <f>IF(E668&lt;6,"",((E668-6)/12)*(G668/E668))</f>
        <v>0</v>
      </c>
      <c r="G670" s="94">
        <f>F670</f>
        <v>0</v>
      </c>
      <c r="H670" s="159"/>
      <c r="I670" s="98" t="s">
        <v>165</v>
      </c>
      <c r="J670" s="98" t="str">
        <f>VLOOKUP(I670,Presupuesto!$B$11:$C$565,2,0)</f>
        <v>DECIMOCUARTO MES</v>
      </c>
      <c r="K670" s="95" t="str">
        <f t="shared" si="10"/>
        <v>Posgrado</v>
      </c>
      <c r="L670" s="95" t="s">
        <v>721</v>
      </c>
    </row>
    <row r="671" spans="3:12" s="426" customFormat="1" ht="15.75" hidden="1" thickBot="1" x14ac:dyDescent="0.3">
      <c r="C671" s="133" t="s">
        <v>94</v>
      </c>
      <c r="D671" s="188"/>
      <c r="E671" s="148">
        <v>12</v>
      </c>
      <c r="F671" s="283">
        <f>HLOOKUP($C671,$BZ$2:$CM$3,2,0)</f>
        <v>13238.9</v>
      </c>
      <c r="G671" s="110">
        <f>D671*E671*F671</f>
        <v>0</v>
      </c>
      <c r="H671" s="161"/>
      <c r="I671" s="111" t="s">
        <v>151</v>
      </c>
      <c r="J671" s="111" t="str">
        <f>VLOOKUP(I671,Presupuesto!$B$11:$C$565,2,0)</f>
        <v>SUELDOS Y SALARIOS PERMANENTES</v>
      </c>
      <c r="K671" s="95" t="str">
        <f t="shared" si="10"/>
        <v>Posgrado</v>
      </c>
      <c r="L671" s="95" t="s">
        <v>721</v>
      </c>
    </row>
    <row r="672" spans="3:12" s="426" customFormat="1" ht="15.75" hidden="1" thickBot="1" x14ac:dyDescent="0.3">
      <c r="C672" s="166" t="s">
        <v>1325</v>
      </c>
      <c r="D672" s="158"/>
      <c r="E672" s="150">
        <v>0</v>
      </c>
      <c r="F672" s="97">
        <f>IF(E671=0,"",(G671/E671)/12*E671)</f>
        <v>0</v>
      </c>
      <c r="G672" s="94">
        <f>F672</f>
        <v>0</v>
      </c>
      <c r="H672" s="159"/>
      <c r="I672" s="113" t="s">
        <v>164</v>
      </c>
      <c r="J672" s="113" t="str">
        <f>VLOOKUP(I672,Presupuesto!$B$11:$C$565,2,0)</f>
        <v>AGUINALDO Y DECIMO CUARTO MES</v>
      </c>
      <c r="K672" s="95" t="str">
        <f t="shared" si="10"/>
        <v>Posgrado</v>
      </c>
      <c r="L672" s="95" t="s">
        <v>721</v>
      </c>
    </row>
    <row r="673" spans="3:12" s="426" customFormat="1" ht="15.75" hidden="1" thickBot="1" x14ac:dyDescent="0.3">
      <c r="C673" s="167" t="s">
        <v>1326</v>
      </c>
      <c r="D673" s="158"/>
      <c r="E673" s="150">
        <v>0</v>
      </c>
      <c r="F673" s="114">
        <f>IF(E671&lt;6,"",((E671-6)/12)*(G671/E671))</f>
        <v>0</v>
      </c>
      <c r="G673" s="94">
        <f>F673</f>
        <v>0</v>
      </c>
      <c r="H673" s="159"/>
      <c r="I673" s="98" t="s">
        <v>165</v>
      </c>
      <c r="J673" s="98" t="str">
        <f>VLOOKUP(I673,Presupuesto!$B$11:$C$565,2,0)</f>
        <v>DECIMOCUARTO MES</v>
      </c>
      <c r="K673" s="95" t="str">
        <f t="shared" si="10"/>
        <v>Posgrado</v>
      </c>
      <c r="L673" s="95" t="s">
        <v>721</v>
      </c>
    </row>
    <row r="674" spans="3:12" s="426" customFormat="1" ht="15.75" hidden="1" thickBot="1" x14ac:dyDescent="0.3">
      <c r="C674" s="133" t="s">
        <v>95</v>
      </c>
      <c r="D674" s="188"/>
      <c r="E674" s="148">
        <v>12</v>
      </c>
      <c r="F674" s="283">
        <f>HLOOKUP($C674,$BZ$2:$CM$3,2,0)</f>
        <v>12356.31</v>
      </c>
      <c r="G674" s="110">
        <f>D674*E674*F674</f>
        <v>0</v>
      </c>
      <c r="H674" s="161"/>
      <c r="I674" s="111" t="s">
        <v>151</v>
      </c>
      <c r="J674" s="111" t="str">
        <f>VLOOKUP(I674,Presupuesto!$B$11:$C$565,2,0)</f>
        <v>SUELDOS Y SALARIOS PERMANENTES</v>
      </c>
      <c r="K674" s="95" t="str">
        <f t="shared" si="10"/>
        <v>Posgrado</v>
      </c>
      <c r="L674" s="95" t="s">
        <v>721</v>
      </c>
    </row>
    <row r="675" spans="3:12" s="426" customFormat="1" ht="15.75" hidden="1" thickBot="1" x14ac:dyDescent="0.3">
      <c r="C675" s="166" t="s">
        <v>1325</v>
      </c>
      <c r="D675" s="158"/>
      <c r="E675" s="150">
        <v>0</v>
      </c>
      <c r="F675" s="97">
        <f>IF(E674=0,"",(G674/E674)/12*E674)</f>
        <v>0</v>
      </c>
      <c r="G675" s="94">
        <f>F675</f>
        <v>0</v>
      </c>
      <c r="H675" s="159"/>
      <c r="I675" s="113" t="s">
        <v>164</v>
      </c>
      <c r="J675" s="113" t="str">
        <f>VLOOKUP(I675,Presupuesto!$B$11:$C$565,2,0)</f>
        <v>AGUINALDO Y DECIMO CUARTO MES</v>
      </c>
      <c r="K675" s="95" t="str">
        <f t="shared" si="10"/>
        <v>Posgrado</v>
      </c>
      <c r="L675" s="95" t="s">
        <v>721</v>
      </c>
    </row>
    <row r="676" spans="3:12" s="426" customFormat="1" ht="15.75" hidden="1" thickBot="1" x14ac:dyDescent="0.3">
      <c r="C676" s="167" t="s">
        <v>1326</v>
      </c>
      <c r="D676" s="158"/>
      <c r="E676" s="150">
        <v>0</v>
      </c>
      <c r="F676" s="114">
        <f>IF(E674&lt;6,"",((E674-6)/12)*(G674/E674))</f>
        <v>0</v>
      </c>
      <c r="G676" s="94">
        <f>F676</f>
        <v>0</v>
      </c>
      <c r="H676" s="159"/>
      <c r="I676" s="98" t="s">
        <v>165</v>
      </c>
      <c r="J676" s="98" t="str">
        <f>VLOOKUP(I676,Presupuesto!$B$11:$C$565,2,0)</f>
        <v>DECIMOCUARTO MES</v>
      </c>
      <c r="K676" s="95" t="str">
        <f t="shared" si="10"/>
        <v>Posgrado</v>
      </c>
      <c r="L676" s="95" t="s">
        <v>721</v>
      </c>
    </row>
    <row r="677" spans="3:12" s="426" customFormat="1" ht="15.75" hidden="1" thickBot="1" x14ac:dyDescent="0.3">
      <c r="C677" s="133" t="s">
        <v>96</v>
      </c>
      <c r="D677" s="188"/>
      <c r="E677" s="148">
        <v>12</v>
      </c>
      <c r="F677" s="283">
        <f>HLOOKUP($C677,$BZ$2:$CM$3,2,0)</f>
        <v>463.22</v>
      </c>
      <c r="G677" s="110">
        <f>D677*E677*F677</f>
        <v>0</v>
      </c>
      <c r="H677" s="161"/>
      <c r="I677" s="111" t="s">
        <v>151</v>
      </c>
      <c r="J677" s="111" t="str">
        <f>VLOOKUP(I677,Presupuesto!$B$11:$C$565,2,0)</f>
        <v>SUELDOS Y SALARIOS PERMANENTES</v>
      </c>
      <c r="K677" s="95" t="str">
        <f t="shared" si="10"/>
        <v>Posgrado</v>
      </c>
      <c r="L677" s="95" t="s">
        <v>721</v>
      </c>
    </row>
    <row r="678" spans="3:12" s="426" customFormat="1" ht="15.75" hidden="1" thickBot="1" x14ac:dyDescent="0.3">
      <c r="C678" s="166" t="s">
        <v>1325</v>
      </c>
      <c r="D678" s="158"/>
      <c r="E678" s="150">
        <v>0</v>
      </c>
      <c r="F678" s="97">
        <f>IF(E677=0,"",(G677/E677)/12*E677)</f>
        <v>0</v>
      </c>
      <c r="G678" s="94">
        <f>F678</f>
        <v>0</v>
      </c>
      <c r="H678" s="159"/>
      <c r="I678" s="113" t="s">
        <v>164</v>
      </c>
      <c r="J678" s="113" t="str">
        <f>VLOOKUP(I678,Presupuesto!$B$11:$C$565,2,0)</f>
        <v>AGUINALDO Y DECIMO CUARTO MES</v>
      </c>
      <c r="K678" s="95" t="str">
        <f t="shared" si="10"/>
        <v>Posgrado</v>
      </c>
      <c r="L678" s="95" t="s">
        <v>721</v>
      </c>
    </row>
    <row r="679" spans="3:12" s="426" customFormat="1" ht="15.75" hidden="1" thickBot="1" x14ac:dyDescent="0.3">
      <c r="C679" s="167" t="s">
        <v>1326</v>
      </c>
      <c r="D679" s="158"/>
      <c r="E679" s="150">
        <v>0</v>
      </c>
      <c r="F679" s="114">
        <f>IF(E677&lt;6,"",((E677-6)/12)*(G677/E677))</f>
        <v>0</v>
      </c>
      <c r="G679" s="94">
        <f>F679</f>
        <v>0</v>
      </c>
      <c r="H679" s="159"/>
      <c r="I679" s="98" t="s">
        <v>165</v>
      </c>
      <c r="J679" s="98" t="str">
        <f>VLOOKUP(I679,Presupuesto!$B$11:$C$565,2,0)</f>
        <v>DECIMOCUARTO MES</v>
      </c>
      <c r="K679" s="95" t="str">
        <f t="shared" si="10"/>
        <v>Posgrado</v>
      </c>
      <c r="L679" s="95" t="s">
        <v>721</v>
      </c>
    </row>
    <row r="680" spans="3:12" s="426" customFormat="1" ht="15.75" hidden="1" thickBot="1" x14ac:dyDescent="0.3">
      <c r="C680" s="133" t="s">
        <v>97</v>
      </c>
      <c r="D680" s="188"/>
      <c r="E680" s="148">
        <v>12</v>
      </c>
      <c r="F680" s="283">
        <f>HLOOKUP($C680,$BZ$2:$CM$3,2,0)</f>
        <v>2007.3</v>
      </c>
      <c r="G680" s="110">
        <f>D680*E680*F680</f>
        <v>0</v>
      </c>
      <c r="H680" s="161"/>
      <c r="I680" s="111" t="s">
        <v>151</v>
      </c>
      <c r="J680" s="111" t="str">
        <f>VLOOKUP(I680,Presupuesto!$B$11:$C$565,2,0)</f>
        <v>SUELDOS Y SALARIOS PERMANENTES</v>
      </c>
      <c r="K680" s="95" t="str">
        <f t="shared" si="10"/>
        <v>Posgrado</v>
      </c>
      <c r="L680" s="95" t="s">
        <v>721</v>
      </c>
    </row>
    <row r="681" spans="3:12" s="426" customFormat="1" ht="15.75" hidden="1" thickBot="1" x14ac:dyDescent="0.3">
      <c r="C681" s="166" t="s">
        <v>1325</v>
      </c>
      <c r="D681" s="158"/>
      <c r="E681" s="150">
        <v>0</v>
      </c>
      <c r="F681" s="97">
        <f>IF(E680=0,"",(G680/E680)/12*E680)</f>
        <v>0</v>
      </c>
      <c r="G681" s="94">
        <f>F681</f>
        <v>0</v>
      </c>
      <c r="H681" s="159"/>
      <c r="I681" s="113" t="s">
        <v>164</v>
      </c>
      <c r="J681" s="113" t="str">
        <f>VLOOKUP(I681,Presupuesto!$B$11:$C$565,2,0)</f>
        <v>AGUINALDO Y DECIMO CUARTO MES</v>
      </c>
      <c r="K681" s="95" t="str">
        <f t="shared" si="10"/>
        <v>Posgrado</v>
      </c>
      <c r="L681" s="95" t="s">
        <v>721</v>
      </c>
    </row>
    <row r="682" spans="3:12" s="426" customFormat="1" ht="15.75" hidden="1" thickBot="1" x14ac:dyDescent="0.3">
      <c r="C682" s="167" t="s">
        <v>1326</v>
      </c>
      <c r="D682" s="158"/>
      <c r="E682" s="150">
        <v>0</v>
      </c>
      <c r="F682" s="114">
        <f>IF(E680&lt;6,"",((E680-6)/12)*(G680/E680))</f>
        <v>0</v>
      </c>
      <c r="G682" s="94">
        <f>F682</f>
        <v>0</v>
      </c>
      <c r="H682" s="159"/>
      <c r="I682" s="98" t="s">
        <v>165</v>
      </c>
      <c r="J682" s="98" t="str">
        <f>VLOOKUP(I682,Presupuesto!$B$11:$C$565,2,0)</f>
        <v>DECIMOCUARTO MES</v>
      </c>
      <c r="K682" s="95" t="str">
        <f t="shared" si="10"/>
        <v>Posgrado</v>
      </c>
      <c r="L682" s="95" t="s">
        <v>721</v>
      </c>
    </row>
    <row r="683" spans="3:12" s="426" customFormat="1" ht="15.75" hidden="1" thickBot="1" x14ac:dyDescent="0.3">
      <c r="C683" s="136" t="s">
        <v>101</v>
      </c>
      <c r="D683" s="188"/>
      <c r="E683" s="148">
        <v>12</v>
      </c>
      <c r="F683" s="135">
        <v>30000</v>
      </c>
      <c r="G683" s="110">
        <f>D683*E683*F683</f>
        <v>0</v>
      </c>
      <c r="H683" s="161"/>
      <c r="I683" s="111" t="s">
        <v>200</v>
      </c>
      <c r="J683" s="111" t="str">
        <f>VLOOKUP(I683,Presupuesto!$B$11:$C$565,2,0)</f>
        <v>CONTRATOS ESPECIALES</v>
      </c>
      <c r="K683" s="95" t="str">
        <f t="shared" si="10"/>
        <v>Posgrado</v>
      </c>
      <c r="L683" s="95" t="s">
        <v>721</v>
      </c>
    </row>
    <row r="684" spans="3:12" s="426" customFormat="1" ht="15.75" hidden="1" thickBot="1" x14ac:dyDescent="0.3">
      <c r="C684" s="166" t="s">
        <v>1325</v>
      </c>
      <c r="D684" s="158"/>
      <c r="E684" s="150">
        <v>0</v>
      </c>
      <c r="F684" s="114">
        <f>IF(E683=0,"",(G683/E683)/12*E683)</f>
        <v>0</v>
      </c>
      <c r="G684" s="94">
        <f>F684</f>
        <v>0</v>
      </c>
      <c r="H684" s="159"/>
      <c r="I684" s="98" t="s">
        <v>200</v>
      </c>
      <c r="J684" s="98" t="str">
        <f>VLOOKUP(I684,Presupuesto!$B$11:$C$565,2,0)</f>
        <v>CONTRATOS ESPECIALES</v>
      </c>
      <c r="K684" s="95" t="str">
        <f t="shared" si="10"/>
        <v>Posgrado</v>
      </c>
      <c r="L684" s="95" t="s">
        <v>719</v>
      </c>
    </row>
    <row r="685" spans="3:12" s="426" customFormat="1" ht="15.75" hidden="1" thickBot="1" x14ac:dyDescent="0.3">
      <c r="C685" s="167" t="s">
        <v>1326</v>
      </c>
      <c r="D685" s="158"/>
      <c r="E685" s="150">
        <v>0</v>
      </c>
      <c r="F685" s="97">
        <f>IF(E683&lt;6,"",((E683-6)/12)*(G683/E683))</f>
        <v>0</v>
      </c>
      <c r="G685" s="94">
        <f>F685</f>
        <v>0</v>
      </c>
      <c r="H685" s="159"/>
      <c r="I685" s="98" t="s">
        <v>200</v>
      </c>
      <c r="J685" s="98" t="str">
        <f>VLOOKUP(I685,Presupuesto!$B$11:$C$565,2,0)</f>
        <v>CONTRATOS ESPECIALES</v>
      </c>
      <c r="K685" s="95" t="str">
        <f t="shared" si="10"/>
        <v>Posgrado</v>
      </c>
      <c r="L685" s="95" t="s">
        <v>727</v>
      </c>
    </row>
    <row r="686" spans="3:12" s="426" customFormat="1" ht="30.75" thickBot="1" x14ac:dyDescent="0.3">
      <c r="C686" s="508" t="s">
        <v>2015</v>
      </c>
      <c r="D686" s="188">
        <v>1</v>
      </c>
      <c r="E686" s="148">
        <v>3</v>
      </c>
      <c r="F686" s="115">
        <v>4000</v>
      </c>
      <c r="G686" s="110">
        <f>D686*E686*F686</f>
        <v>12000</v>
      </c>
      <c r="H686" s="509" t="s">
        <v>712</v>
      </c>
      <c r="I686" s="510" t="s">
        <v>298</v>
      </c>
      <c r="J686" s="511" t="str">
        <f>VLOOKUP(I686,[2]Presupuesto!$B$11:$C$565,2,0)</f>
        <v>OTROS SERVICIOS TECNICOS Y PROFESIONALES</v>
      </c>
      <c r="K686" s="512" t="s">
        <v>63</v>
      </c>
      <c r="L686" s="513" t="s">
        <v>725</v>
      </c>
    </row>
    <row r="687" spans="3:12" s="426" customFormat="1" x14ac:dyDescent="0.25">
      <c r="C687" s="166" t="s">
        <v>1325</v>
      </c>
      <c r="D687" s="158"/>
      <c r="E687" s="150">
        <v>0</v>
      </c>
      <c r="F687" s="97">
        <v>0</v>
      </c>
      <c r="G687" s="94">
        <f>F687</f>
        <v>0</v>
      </c>
      <c r="H687" s="159"/>
      <c r="I687" s="98" t="s">
        <v>298</v>
      </c>
      <c r="J687" s="98" t="str">
        <f>VLOOKUP(I687,Presupuesto!$B$11:$C$565,2,0)</f>
        <v>OTROS SERVICIOS TECNICOS Y PROFESIONALES</v>
      </c>
      <c r="K687" s="95" t="s">
        <v>63</v>
      </c>
      <c r="L687" s="95" t="s">
        <v>725</v>
      </c>
    </row>
    <row r="688" spans="3:12" s="426" customFormat="1" ht="15.75" thickBot="1" x14ac:dyDescent="0.3">
      <c r="C688" s="167" t="s">
        <v>1326</v>
      </c>
      <c r="D688" s="158"/>
      <c r="E688" s="150">
        <v>0</v>
      </c>
      <c r="F688" s="97">
        <v>0</v>
      </c>
      <c r="G688" s="94">
        <f>F688</f>
        <v>0</v>
      </c>
      <c r="H688" s="159"/>
      <c r="I688" s="98" t="s">
        <v>298</v>
      </c>
      <c r="J688" s="98" t="str">
        <f>VLOOKUP(I688,Presupuesto!$B$11:$C$565,2,0)</f>
        <v>OTROS SERVICIOS TECNICOS Y PROFESIONALES</v>
      </c>
      <c r="K688" s="95" t="s">
        <v>63</v>
      </c>
      <c r="L688" s="95" t="s">
        <v>725</v>
      </c>
    </row>
    <row r="689" spans="3:12" s="426" customFormat="1" ht="30.75" thickBot="1" x14ac:dyDescent="0.3">
      <c r="C689" s="508" t="s">
        <v>2016</v>
      </c>
      <c r="D689" s="188">
        <v>0</v>
      </c>
      <c r="E689" s="148">
        <v>3</v>
      </c>
      <c r="F689" s="115">
        <v>4000</v>
      </c>
      <c r="G689" s="110">
        <f>D689*E689*F689</f>
        <v>0</v>
      </c>
      <c r="H689" s="509" t="s">
        <v>703</v>
      </c>
      <c r="I689" s="510" t="s">
        <v>298</v>
      </c>
      <c r="J689" s="511" t="str">
        <f>VLOOKUP(I689,[2]Presupuesto!$B$11:$C$565,2,0)</f>
        <v>OTROS SERVICIOS TECNICOS Y PROFESIONALES</v>
      </c>
      <c r="K689" s="512" t="s">
        <v>63</v>
      </c>
      <c r="L689" s="513" t="s">
        <v>725</v>
      </c>
    </row>
    <row r="690" spans="3:12" s="426" customFormat="1" x14ac:dyDescent="0.25">
      <c r="C690" s="166" t="s">
        <v>1325</v>
      </c>
      <c r="D690" s="158"/>
      <c r="E690" s="150">
        <v>0</v>
      </c>
      <c r="F690" s="97">
        <v>0</v>
      </c>
      <c r="G690" s="94">
        <f>F690</f>
        <v>0</v>
      </c>
      <c r="H690" s="159"/>
      <c r="I690" s="98" t="s">
        <v>298</v>
      </c>
      <c r="J690" s="98" t="str">
        <f>VLOOKUP(I690,Presupuesto!$B$11:$C$565,2,0)</f>
        <v>OTROS SERVICIOS TECNICOS Y PROFESIONALES</v>
      </c>
      <c r="K690" s="95" t="s">
        <v>63</v>
      </c>
      <c r="L690" s="95" t="s">
        <v>725</v>
      </c>
    </row>
    <row r="691" spans="3:12" s="426" customFormat="1" ht="15.75" thickBot="1" x14ac:dyDescent="0.3">
      <c r="C691" s="167" t="s">
        <v>1326</v>
      </c>
      <c r="D691" s="158"/>
      <c r="E691" s="150">
        <v>0</v>
      </c>
      <c r="F691" s="97">
        <v>0</v>
      </c>
      <c r="G691" s="94">
        <f>F691</f>
        <v>0</v>
      </c>
      <c r="H691" s="159"/>
      <c r="I691" s="98" t="s">
        <v>298</v>
      </c>
      <c r="J691" s="98" t="str">
        <f>VLOOKUP(I691,Presupuesto!$B$11:$C$565,2,0)</f>
        <v>OTROS SERVICIOS TECNICOS Y PROFESIONALES</v>
      </c>
      <c r="K691" s="95" t="s">
        <v>63</v>
      </c>
      <c r="L691" s="95" t="s">
        <v>725</v>
      </c>
    </row>
    <row r="692" spans="3:12" s="426" customFormat="1" ht="15.75" thickBot="1" x14ac:dyDescent="0.3">
      <c r="C692" s="508" t="s">
        <v>2017</v>
      </c>
      <c r="D692" s="188">
        <v>0</v>
      </c>
      <c r="E692" s="148">
        <v>3</v>
      </c>
      <c r="F692" s="115">
        <v>4000</v>
      </c>
      <c r="G692" s="110">
        <f>D692*E692*F692</f>
        <v>0</v>
      </c>
      <c r="H692" s="161" t="s">
        <v>703</v>
      </c>
      <c r="I692" s="111" t="s">
        <v>298</v>
      </c>
      <c r="J692" s="111" t="str">
        <f>VLOOKUP(I692,[2]Presupuesto!$B$11:$C$565,2,0)</f>
        <v>OTROS SERVICIOS TECNICOS Y PROFESIONALES</v>
      </c>
      <c r="K692" s="95" t="s">
        <v>63</v>
      </c>
      <c r="L692" s="95" t="s">
        <v>725</v>
      </c>
    </row>
    <row r="693" spans="3:12" s="426" customFormat="1" x14ac:dyDescent="0.25">
      <c r="C693" s="166" t="s">
        <v>1325</v>
      </c>
      <c r="D693" s="158"/>
      <c r="E693" s="150">
        <v>0</v>
      </c>
      <c r="F693" s="97">
        <v>0</v>
      </c>
      <c r="G693" s="94">
        <f>F693</f>
        <v>0</v>
      </c>
      <c r="H693" s="159"/>
      <c r="I693" s="98" t="s">
        <v>298</v>
      </c>
      <c r="J693" s="98" t="str">
        <f>VLOOKUP(I693,Presupuesto!$B$11:$C$565,2,0)</f>
        <v>OTROS SERVICIOS TECNICOS Y PROFESIONALES</v>
      </c>
      <c r="K693" s="95" t="s">
        <v>63</v>
      </c>
      <c r="L693" s="95" t="s">
        <v>725</v>
      </c>
    </row>
    <row r="694" spans="3:12" s="426" customFormat="1" ht="15.75" thickBot="1" x14ac:dyDescent="0.3">
      <c r="C694" s="167" t="s">
        <v>1326</v>
      </c>
      <c r="D694" s="158"/>
      <c r="E694" s="150">
        <v>0</v>
      </c>
      <c r="F694" s="97">
        <v>0</v>
      </c>
      <c r="G694" s="94">
        <f>F694</f>
        <v>0</v>
      </c>
      <c r="H694" s="159"/>
      <c r="I694" s="98" t="s">
        <v>298</v>
      </c>
      <c r="J694" s="98" t="str">
        <f>VLOOKUP(I694,Presupuesto!$B$11:$C$565,2,0)</f>
        <v>OTROS SERVICIOS TECNICOS Y PROFESIONALES</v>
      </c>
      <c r="K694" s="95" t="s">
        <v>63</v>
      </c>
      <c r="L694" s="95" t="s">
        <v>725</v>
      </c>
    </row>
    <row r="695" spans="3:12" s="426" customFormat="1" ht="15.75" thickBot="1" x14ac:dyDescent="0.3">
      <c r="C695" s="508" t="s">
        <v>2018</v>
      </c>
      <c r="D695" s="188">
        <v>0</v>
      </c>
      <c r="E695" s="148">
        <v>2</v>
      </c>
      <c r="F695" s="115">
        <v>6356</v>
      </c>
      <c r="G695" s="110">
        <f>D695*E695*F695</f>
        <v>0</v>
      </c>
      <c r="H695" s="161" t="s">
        <v>703</v>
      </c>
      <c r="I695" s="111" t="s">
        <v>298</v>
      </c>
      <c r="J695" s="111" t="str">
        <f>VLOOKUP(I695,Presupuesto!$B$11:$C$565,2,0)</f>
        <v>OTROS SERVICIOS TECNICOS Y PROFESIONALES</v>
      </c>
      <c r="K695" s="95" t="s">
        <v>63</v>
      </c>
      <c r="L695" s="95" t="s">
        <v>725</v>
      </c>
    </row>
    <row r="696" spans="3:12" s="426" customFormat="1" x14ac:dyDescent="0.25">
      <c r="C696" s="166" t="s">
        <v>1325</v>
      </c>
      <c r="D696" s="158"/>
      <c r="E696" s="150">
        <v>0</v>
      </c>
      <c r="F696" s="97">
        <v>0</v>
      </c>
      <c r="G696" s="94">
        <f>F696</f>
        <v>0</v>
      </c>
      <c r="H696" s="159"/>
      <c r="I696" s="98" t="s">
        <v>298</v>
      </c>
      <c r="J696" s="98" t="str">
        <f>VLOOKUP(I696,Presupuesto!$B$11:$C$565,2,0)</f>
        <v>OTROS SERVICIOS TECNICOS Y PROFESIONALES</v>
      </c>
      <c r="K696" s="95" t="s">
        <v>63</v>
      </c>
      <c r="L696" s="95" t="s">
        <v>725</v>
      </c>
    </row>
    <row r="697" spans="3:12" s="426" customFormat="1" ht="15.75" thickBot="1" x14ac:dyDescent="0.3">
      <c r="C697" s="167" t="s">
        <v>1326</v>
      </c>
      <c r="D697" s="158"/>
      <c r="E697" s="150">
        <v>0</v>
      </c>
      <c r="F697" s="97">
        <v>0</v>
      </c>
      <c r="G697" s="94">
        <f>F697</f>
        <v>0</v>
      </c>
      <c r="H697" s="159"/>
      <c r="I697" s="98" t="s">
        <v>298</v>
      </c>
      <c r="J697" s="98" t="str">
        <f>VLOOKUP(I697,Presupuesto!$B$11:$C$565,2,0)</f>
        <v>OTROS SERVICIOS TECNICOS Y PROFESIONALES</v>
      </c>
      <c r="K697" s="95" t="s">
        <v>63</v>
      </c>
      <c r="L697" s="95" t="s">
        <v>725</v>
      </c>
    </row>
    <row r="698" spans="3:12" s="426" customFormat="1" ht="15.75" thickBot="1" x14ac:dyDescent="0.3">
      <c r="C698" s="508" t="s">
        <v>2019</v>
      </c>
      <c r="D698" s="188">
        <v>0</v>
      </c>
      <c r="E698" s="148">
        <v>2</v>
      </c>
      <c r="F698" s="115">
        <v>4000</v>
      </c>
      <c r="G698" s="110">
        <f>D698*E698*F698</f>
        <v>0</v>
      </c>
      <c r="H698" s="161" t="s">
        <v>703</v>
      </c>
      <c r="I698" s="111" t="s">
        <v>298</v>
      </c>
      <c r="J698" s="111" t="str">
        <f>VLOOKUP(I698,Presupuesto!$B$11:$C$565,2,0)</f>
        <v>OTROS SERVICIOS TECNICOS Y PROFESIONALES</v>
      </c>
      <c r="K698" s="95" t="s">
        <v>63</v>
      </c>
      <c r="L698" s="95" t="s">
        <v>725</v>
      </c>
    </row>
    <row r="699" spans="3:12" s="426" customFormat="1" x14ac:dyDescent="0.25">
      <c r="C699" s="166" t="s">
        <v>1325</v>
      </c>
      <c r="D699" s="158"/>
      <c r="E699" s="150">
        <v>0</v>
      </c>
      <c r="F699" s="97">
        <v>0</v>
      </c>
      <c r="G699" s="94">
        <f>F699</f>
        <v>0</v>
      </c>
      <c r="H699" s="159"/>
      <c r="I699" s="98" t="s">
        <v>298</v>
      </c>
      <c r="J699" s="98" t="str">
        <f>VLOOKUP(I699,Presupuesto!$B$11:$C$565,2,0)</f>
        <v>OTROS SERVICIOS TECNICOS Y PROFESIONALES</v>
      </c>
      <c r="K699" s="95" t="s">
        <v>63</v>
      </c>
      <c r="L699" s="95" t="s">
        <v>725</v>
      </c>
    </row>
    <row r="700" spans="3:12" s="426" customFormat="1" ht="15.75" thickBot="1" x14ac:dyDescent="0.3">
      <c r="C700" s="167" t="s">
        <v>1326</v>
      </c>
      <c r="D700" s="158"/>
      <c r="E700" s="150">
        <v>0</v>
      </c>
      <c r="F700" s="97">
        <v>0</v>
      </c>
      <c r="G700" s="94">
        <f>F700</f>
        <v>0</v>
      </c>
      <c r="H700" s="159"/>
      <c r="I700" s="98" t="s">
        <v>298</v>
      </c>
      <c r="J700" s="98" t="str">
        <f>VLOOKUP(I700,Presupuesto!$B$11:$C$565,2,0)</f>
        <v>OTROS SERVICIOS TECNICOS Y PROFESIONALES</v>
      </c>
      <c r="K700" s="95" t="s">
        <v>63</v>
      </c>
      <c r="L700" s="95" t="s">
        <v>725</v>
      </c>
    </row>
    <row r="701" spans="3:12" s="426" customFormat="1" ht="15.75" thickBot="1" x14ac:dyDescent="0.3">
      <c r="C701" s="508" t="s">
        <v>2020</v>
      </c>
      <c r="D701" s="188">
        <v>0</v>
      </c>
      <c r="E701" s="148">
        <v>2</v>
      </c>
      <c r="F701" s="115">
        <v>4000</v>
      </c>
      <c r="G701" s="110">
        <f>D701*E701*F701</f>
        <v>0</v>
      </c>
      <c r="H701" s="161" t="s">
        <v>703</v>
      </c>
      <c r="I701" s="111" t="s">
        <v>298</v>
      </c>
      <c r="J701" s="111" t="str">
        <f>VLOOKUP(I701,Presupuesto!$B$11:$C$565,2,0)</f>
        <v>OTROS SERVICIOS TECNICOS Y PROFESIONALES</v>
      </c>
      <c r="K701" s="95" t="s">
        <v>63</v>
      </c>
      <c r="L701" s="95" t="s">
        <v>725</v>
      </c>
    </row>
    <row r="702" spans="3:12" s="426" customFormat="1" x14ac:dyDescent="0.25">
      <c r="C702" s="166" t="s">
        <v>1325</v>
      </c>
      <c r="D702" s="158"/>
      <c r="E702" s="150">
        <v>0</v>
      </c>
      <c r="F702" s="97">
        <v>0</v>
      </c>
      <c r="G702" s="94">
        <f>F702</f>
        <v>0</v>
      </c>
      <c r="H702" s="159"/>
      <c r="I702" s="98" t="s">
        <v>298</v>
      </c>
      <c r="J702" s="98" t="str">
        <f>VLOOKUP(I702,Presupuesto!$B$11:$C$565,2,0)</f>
        <v>OTROS SERVICIOS TECNICOS Y PROFESIONALES</v>
      </c>
      <c r="K702" s="95" t="s">
        <v>63</v>
      </c>
      <c r="L702" s="95" t="s">
        <v>725</v>
      </c>
    </row>
    <row r="703" spans="3:12" s="426" customFormat="1" ht="15.75" thickBot="1" x14ac:dyDescent="0.3">
      <c r="C703" s="167" t="s">
        <v>1326</v>
      </c>
      <c r="D703" s="158"/>
      <c r="E703" s="150">
        <v>0</v>
      </c>
      <c r="F703" s="97">
        <v>0</v>
      </c>
      <c r="G703" s="94">
        <f>F703</f>
        <v>0</v>
      </c>
      <c r="H703" s="159"/>
      <c r="I703" s="98" t="s">
        <v>298</v>
      </c>
      <c r="J703" s="98" t="str">
        <f>VLOOKUP(I703,Presupuesto!$B$11:$C$565,2,0)</f>
        <v>OTROS SERVICIOS TECNICOS Y PROFESIONALES</v>
      </c>
      <c r="K703" s="95" t="s">
        <v>63</v>
      </c>
      <c r="L703" s="95" t="s">
        <v>725</v>
      </c>
    </row>
    <row r="704" spans="3:12" s="426" customFormat="1" ht="15.75" thickBot="1" x14ac:dyDescent="0.3">
      <c r="C704" s="508" t="s">
        <v>2021</v>
      </c>
      <c r="D704" s="188"/>
      <c r="E704" s="148">
        <v>2</v>
      </c>
      <c r="F704" s="115">
        <v>4000</v>
      </c>
      <c r="G704" s="110">
        <f>D704*E704*F704</f>
        <v>0</v>
      </c>
      <c r="H704" s="161" t="s">
        <v>703</v>
      </c>
      <c r="I704" s="111" t="s">
        <v>298</v>
      </c>
      <c r="J704" s="111" t="str">
        <f>VLOOKUP(I704,Presupuesto!$B$11:$C$565,2,0)</f>
        <v>OTROS SERVICIOS TECNICOS Y PROFESIONALES</v>
      </c>
      <c r="K704" s="95" t="s">
        <v>63</v>
      </c>
      <c r="L704" s="95" t="s">
        <v>725</v>
      </c>
    </row>
    <row r="705" spans="3:12" s="426" customFormat="1" x14ac:dyDescent="0.25">
      <c r="C705" s="166" t="s">
        <v>1325</v>
      </c>
      <c r="D705" s="158"/>
      <c r="E705" s="150">
        <v>0</v>
      </c>
      <c r="F705" s="97">
        <v>0</v>
      </c>
      <c r="G705" s="94">
        <f>F705</f>
        <v>0</v>
      </c>
      <c r="H705" s="159"/>
      <c r="I705" s="98" t="s">
        <v>298</v>
      </c>
      <c r="J705" s="98" t="str">
        <f>VLOOKUP(I705,Presupuesto!$B$11:$C$565,2,0)</f>
        <v>OTROS SERVICIOS TECNICOS Y PROFESIONALES</v>
      </c>
      <c r="K705" s="95" t="s">
        <v>63</v>
      </c>
      <c r="L705" s="95" t="s">
        <v>725</v>
      </c>
    </row>
    <row r="706" spans="3:12" s="426" customFormat="1" ht="15.75" thickBot="1" x14ac:dyDescent="0.3">
      <c r="C706" s="167" t="s">
        <v>1326</v>
      </c>
      <c r="D706" s="158"/>
      <c r="E706" s="150">
        <v>0</v>
      </c>
      <c r="F706" s="97">
        <v>0</v>
      </c>
      <c r="G706" s="94">
        <f>F706</f>
        <v>0</v>
      </c>
      <c r="H706" s="159"/>
      <c r="I706" s="98" t="s">
        <v>298</v>
      </c>
      <c r="J706" s="98" t="str">
        <f>VLOOKUP(I706,Presupuesto!$B$11:$C$565,2,0)</f>
        <v>OTROS SERVICIOS TECNICOS Y PROFESIONALES</v>
      </c>
      <c r="K706" s="95" t="s">
        <v>63</v>
      </c>
      <c r="L706" s="95" t="s">
        <v>725</v>
      </c>
    </row>
    <row r="707" spans="3:12" s="426" customFormat="1" ht="15.75" thickBot="1" x14ac:dyDescent="0.3">
      <c r="C707" s="508" t="s">
        <v>2022</v>
      </c>
      <c r="D707" s="188"/>
      <c r="E707" s="148">
        <v>2</v>
      </c>
      <c r="F707" s="115">
        <v>4000</v>
      </c>
      <c r="G707" s="110">
        <f>D707*E707*F707</f>
        <v>0</v>
      </c>
      <c r="H707" s="161" t="s">
        <v>703</v>
      </c>
      <c r="I707" s="111" t="s">
        <v>298</v>
      </c>
      <c r="J707" s="111" t="str">
        <f>VLOOKUP(I707,Presupuesto!$B$11:$C$565,2,0)</f>
        <v>OTROS SERVICIOS TECNICOS Y PROFESIONALES</v>
      </c>
      <c r="K707" s="95" t="s">
        <v>63</v>
      </c>
      <c r="L707" s="95" t="s">
        <v>725</v>
      </c>
    </row>
    <row r="708" spans="3:12" s="426" customFormat="1" x14ac:dyDescent="0.25">
      <c r="C708" s="166" t="s">
        <v>1325</v>
      </c>
      <c r="D708" s="158"/>
      <c r="E708" s="150">
        <v>0</v>
      </c>
      <c r="F708" s="97">
        <v>0</v>
      </c>
      <c r="G708" s="94">
        <f>F708</f>
        <v>0</v>
      </c>
      <c r="H708" s="159"/>
      <c r="I708" s="98" t="s">
        <v>298</v>
      </c>
      <c r="J708" s="98" t="str">
        <f>VLOOKUP(I708,Presupuesto!$B$11:$C$565,2,0)</f>
        <v>OTROS SERVICIOS TECNICOS Y PROFESIONALES</v>
      </c>
      <c r="K708" s="95" t="s">
        <v>63</v>
      </c>
      <c r="L708" s="95" t="s">
        <v>725</v>
      </c>
    </row>
    <row r="709" spans="3:12" s="426" customFormat="1" ht="15.75" thickBot="1" x14ac:dyDescent="0.3">
      <c r="C709" s="167" t="s">
        <v>1326</v>
      </c>
      <c r="D709" s="158"/>
      <c r="E709" s="150">
        <v>0</v>
      </c>
      <c r="F709" s="97">
        <v>0</v>
      </c>
      <c r="G709" s="94">
        <f>F709</f>
        <v>0</v>
      </c>
      <c r="H709" s="159"/>
      <c r="I709" s="98" t="s">
        <v>298</v>
      </c>
      <c r="J709" s="98" t="str">
        <f>VLOOKUP(I709,Presupuesto!$B$11:$C$565,2,0)</f>
        <v>OTROS SERVICIOS TECNICOS Y PROFESIONALES</v>
      </c>
      <c r="K709" s="95" t="s">
        <v>63</v>
      </c>
      <c r="L709" s="95" t="s">
        <v>725</v>
      </c>
    </row>
    <row r="710" spans="3:12" s="426" customFormat="1" ht="15.75" thickBot="1" x14ac:dyDescent="0.3">
      <c r="C710" s="508" t="s">
        <v>2023</v>
      </c>
      <c r="D710" s="188"/>
      <c r="E710" s="148">
        <v>2</v>
      </c>
      <c r="F710" s="115">
        <v>4000</v>
      </c>
      <c r="G710" s="110">
        <f>D710*E710*F710</f>
        <v>0</v>
      </c>
      <c r="H710" s="161" t="s">
        <v>703</v>
      </c>
      <c r="I710" s="111" t="s">
        <v>298</v>
      </c>
      <c r="J710" s="111" t="str">
        <f>VLOOKUP(I710,Presupuesto!$B$11:$C$565,2,0)</f>
        <v>OTROS SERVICIOS TECNICOS Y PROFESIONALES</v>
      </c>
      <c r="K710" s="95" t="s">
        <v>63</v>
      </c>
      <c r="L710" s="95" t="s">
        <v>725</v>
      </c>
    </row>
    <row r="711" spans="3:12" s="426" customFormat="1" x14ac:dyDescent="0.25">
      <c r="C711" s="166" t="s">
        <v>1325</v>
      </c>
      <c r="D711" s="158"/>
      <c r="E711" s="150">
        <v>0</v>
      </c>
      <c r="F711" s="97">
        <v>0</v>
      </c>
      <c r="G711" s="94">
        <f>F711</f>
        <v>0</v>
      </c>
      <c r="H711" s="159"/>
      <c r="I711" s="98" t="s">
        <v>298</v>
      </c>
      <c r="J711" s="98" t="str">
        <f>VLOOKUP(I711,Presupuesto!$B$11:$C$565,2,0)</f>
        <v>OTROS SERVICIOS TECNICOS Y PROFESIONALES</v>
      </c>
      <c r="K711" s="95" t="s">
        <v>63</v>
      </c>
      <c r="L711" s="95" t="s">
        <v>725</v>
      </c>
    </row>
    <row r="712" spans="3:12" s="426" customFormat="1" ht="15.75" thickBot="1" x14ac:dyDescent="0.3">
      <c r="C712" s="167" t="s">
        <v>1326</v>
      </c>
      <c r="D712" s="158"/>
      <c r="E712" s="150">
        <v>0</v>
      </c>
      <c r="F712" s="97">
        <v>0</v>
      </c>
      <c r="G712" s="94">
        <f>F712</f>
        <v>0</v>
      </c>
      <c r="H712" s="159"/>
      <c r="I712" s="98" t="s">
        <v>298</v>
      </c>
      <c r="J712" s="98" t="str">
        <f>VLOOKUP(I712,Presupuesto!$B$11:$C$565,2,0)</f>
        <v>OTROS SERVICIOS TECNICOS Y PROFESIONALES</v>
      </c>
      <c r="K712" s="95" t="s">
        <v>63</v>
      </c>
      <c r="L712" s="95" t="s">
        <v>725</v>
      </c>
    </row>
    <row r="713" spans="3:12" s="426" customFormat="1" ht="15.75" thickBot="1" x14ac:dyDescent="0.3">
      <c r="C713" s="508" t="s">
        <v>2024</v>
      </c>
      <c r="D713" s="188">
        <v>1</v>
      </c>
      <c r="E713" s="148">
        <v>3</v>
      </c>
      <c r="F713" s="115">
        <v>6356</v>
      </c>
      <c r="G713" s="110">
        <f>D713*E713*F713</f>
        <v>19068</v>
      </c>
      <c r="H713" s="161" t="s">
        <v>712</v>
      </c>
      <c r="I713" s="111" t="s">
        <v>298</v>
      </c>
      <c r="J713" s="111" t="str">
        <f>VLOOKUP(I713,[2]Presupuesto!$B$11:$C$565,2,0)</f>
        <v>OTROS SERVICIOS TECNICOS Y PROFESIONALES</v>
      </c>
      <c r="K713" s="95" t="s">
        <v>63</v>
      </c>
      <c r="L713" s="95" t="s">
        <v>725</v>
      </c>
    </row>
    <row r="714" spans="3:12" s="426" customFormat="1" x14ac:dyDescent="0.25">
      <c r="C714" s="166" t="s">
        <v>1325</v>
      </c>
      <c r="D714" s="158"/>
      <c r="E714" s="150">
        <v>0</v>
      </c>
      <c r="F714" s="97">
        <v>0</v>
      </c>
      <c r="G714" s="94">
        <f>F714</f>
        <v>0</v>
      </c>
      <c r="H714" s="159"/>
      <c r="I714" s="98" t="s">
        <v>298</v>
      </c>
      <c r="J714" s="98" t="str">
        <f>VLOOKUP(I714,Presupuesto!$B$11:$C$565,2,0)</f>
        <v>OTROS SERVICIOS TECNICOS Y PROFESIONALES</v>
      </c>
      <c r="K714" s="95" t="s">
        <v>63</v>
      </c>
      <c r="L714" s="95" t="s">
        <v>725</v>
      </c>
    </row>
    <row r="715" spans="3:12" s="426" customFormat="1" ht="15.75" thickBot="1" x14ac:dyDescent="0.3">
      <c r="C715" s="167" t="s">
        <v>1326</v>
      </c>
      <c r="D715" s="158"/>
      <c r="E715" s="150">
        <v>0</v>
      </c>
      <c r="F715" s="97">
        <v>0</v>
      </c>
      <c r="G715" s="94">
        <f>F715</f>
        <v>0</v>
      </c>
      <c r="H715" s="159"/>
      <c r="I715" s="98" t="s">
        <v>298</v>
      </c>
      <c r="J715" s="98" t="str">
        <f>VLOOKUP(I715,Presupuesto!$B$11:$C$565,2,0)</f>
        <v>OTROS SERVICIOS TECNICOS Y PROFESIONALES</v>
      </c>
      <c r="K715" s="95" t="s">
        <v>63</v>
      </c>
      <c r="L715" s="95" t="s">
        <v>725</v>
      </c>
    </row>
    <row r="716" spans="3:12" s="426" customFormat="1" ht="15.75" thickBot="1" x14ac:dyDescent="0.3">
      <c r="C716" s="136" t="s">
        <v>103</v>
      </c>
      <c r="D716" s="188"/>
      <c r="E716" s="148">
        <v>12</v>
      </c>
      <c r="F716" s="115">
        <v>30000</v>
      </c>
      <c r="G716" s="110">
        <f>D716*E716*F716</f>
        <v>0</v>
      </c>
      <c r="H716" s="161"/>
      <c r="I716" s="111" t="s">
        <v>151</v>
      </c>
      <c r="J716" s="111" t="str">
        <f>VLOOKUP(I716,Presupuesto!$B$11:$C$565,2,0)</f>
        <v>SUELDOS Y SALARIOS PERMANENTES</v>
      </c>
      <c r="K716" s="95" t="s">
        <v>63</v>
      </c>
      <c r="L716" s="95" t="s">
        <v>725</v>
      </c>
    </row>
    <row r="717" spans="3:12" s="426" customFormat="1" x14ac:dyDescent="0.25">
      <c r="C717" s="166" t="s">
        <v>1325</v>
      </c>
      <c r="D717" s="164"/>
      <c r="E717" s="127">
        <v>0</v>
      </c>
      <c r="F717" s="116">
        <f>IF(E716=0,"",(G716/E716)/12*E716)</f>
        <v>0</v>
      </c>
      <c r="G717" s="117">
        <f>F717</f>
        <v>0</v>
      </c>
      <c r="H717" s="159"/>
      <c r="I717" s="98" t="s">
        <v>164</v>
      </c>
      <c r="J717" s="98" t="str">
        <f>VLOOKUP(I717,Presupuesto!$B$11:$C$565,2,0)</f>
        <v>AGUINALDO Y DECIMO CUARTO MES</v>
      </c>
      <c r="K717" s="95" t="s">
        <v>63</v>
      </c>
      <c r="L717" s="95" t="s">
        <v>725</v>
      </c>
    </row>
    <row r="718" spans="3:12" s="426" customFormat="1" ht="15.75" thickBot="1" x14ac:dyDescent="0.3">
      <c r="C718" s="168" t="s">
        <v>1326</v>
      </c>
      <c r="D718" s="157"/>
      <c r="E718" s="128">
        <v>0</v>
      </c>
      <c r="F718" s="102">
        <f>IF(E716&lt;6,"",((E716-6)/12)*(G716/E716))</f>
        <v>0</v>
      </c>
      <c r="G718" s="102">
        <f>F718</f>
        <v>0</v>
      </c>
      <c r="H718" s="157"/>
      <c r="I718" s="103" t="s">
        <v>165</v>
      </c>
      <c r="J718" s="120" t="str">
        <f>VLOOKUP(I718,Presupuesto!$B$11:$C$565,2,0)</f>
        <v>DECIMOCUARTO MES</v>
      </c>
      <c r="K718" s="95" t="s">
        <v>63</v>
      </c>
      <c r="L718" s="95" t="s">
        <v>725</v>
      </c>
    </row>
    <row r="719" spans="3:12" s="426" customFormat="1" x14ac:dyDescent="0.25">
      <c r="D719" s="415"/>
      <c r="H719" s="415"/>
    </row>
    <row r="720" spans="3:12" s="426" customFormat="1" ht="15.75" thickBot="1" x14ac:dyDescent="0.3">
      <c r="D720" s="415"/>
      <c r="H720" s="415"/>
    </row>
    <row r="721" spans="3:12" s="426" customFormat="1" ht="15.75" thickBot="1" x14ac:dyDescent="0.3">
      <c r="C721" s="68" t="s">
        <v>1308</v>
      </c>
      <c r="D721" s="30">
        <f>SUM(G728:G799)</f>
        <v>94032</v>
      </c>
      <c r="E721" s="91"/>
      <c r="F721" s="91"/>
      <c r="G721" s="91"/>
      <c r="H721" s="75"/>
      <c r="I721" s="75"/>
      <c r="J721" s="75"/>
      <c r="K721" s="149"/>
    </row>
    <row r="722" spans="3:12" s="426" customFormat="1" x14ac:dyDescent="0.25">
      <c r="D722" s="31"/>
      <c r="E722" s="91"/>
      <c r="F722" s="91"/>
      <c r="G722" s="91"/>
      <c r="H722" s="75"/>
      <c r="I722" s="75"/>
      <c r="J722" s="75"/>
      <c r="K722" s="149"/>
    </row>
    <row r="723" spans="3:12" s="426" customFormat="1" x14ac:dyDescent="0.25">
      <c r="D723" s="31"/>
      <c r="E723" s="91"/>
      <c r="F723" s="91"/>
      <c r="G723" s="91"/>
      <c r="H723" s="75"/>
      <c r="I723" s="75"/>
      <c r="J723" s="75"/>
      <c r="K723" s="149"/>
    </row>
    <row r="724" spans="3:12" s="426" customFormat="1" ht="15.75" x14ac:dyDescent="0.25">
      <c r="C724" s="190" t="s">
        <v>1309</v>
      </c>
      <c r="D724" s="341" t="s">
        <v>1830</v>
      </c>
      <c r="E724" s="91"/>
      <c r="F724" s="91"/>
      <c r="G724" s="91"/>
      <c r="H724" s="75"/>
      <c r="I724" s="75"/>
      <c r="J724" s="75"/>
      <c r="K724" s="149"/>
    </row>
    <row r="725" spans="3:12" s="426" customFormat="1" ht="18.75" x14ac:dyDescent="0.25">
      <c r="C725" s="197" t="str">
        <f>IFERROR(VLOOKUP(D724,'1. Desarrollo e Innov. Curricu.'!$F:$G,2,FALSE),IFERROR(VLOOKUP(D724,'2. Investigación Científica'!$F:$G,2,FALSE),IFERROR(VLOOKUP(D724,'3. Vinculación Univ. Sociedad'!$F:$G,2,FALSE),IFERROR(VLOOKUP(D724,'4. Docencia y Profesorado Univ.'!$F:$G,2,FALSE),IFERROR(VLOOKUP(D724,'5. Estudiantes y Graduados'!$F:$G,2,FALSE),IFERROR(VLOOKUP(D724,'11. Gestion Administrativa'!$F:$G,2,FALSE),IFERROR(VLOOKUP(D724,'13. Gestión Académica'!$F:$G,2,FALSE),IFERROR(VLOOKUP(D724,'9. Asegura. de la Calid. y M'!$F:$G,2,FALSE),IFERROR(VLOOKUP(D724,'6. Gestión del Conocimiento'!$F:$G,2,FALSE),IFERROR(VLOOKUP(D724,'15. Gobernabilidad y Proceso...'!$F:$G,2,FALSE),IFERROR(VLOOKUP(D724,'12. Gestión del Talento Humano'!$F:$G,2,FALSE),IFERROR(VLOOKUP(D724,'14. Internacional... de la E.S.'!$F:$G,2,FALSE),IFERROR(VLOOKUP(D724,'10. Posgrado'!$F:$G,2,FALSE),IFERROR(VLOOKUP(D724,'17. Gestión TIC'!$F:$G,2,FALSE),IFERROR(VLOOKUP(D724,'16. Desa. del Sistema Educ.Sup.'!$F:$G,2,FALSE),IFERROR(VLOOKUP(D724,'8. Cultura de Inno. Insti...'!$F:$G,2,FALSE),VLOOKUP(D724,'7. Lo Esencial de la Reforma U.'!$F:$G,2,0)))))))))))))))))</f>
        <v>Diseñar y presentar programa de maestrías en: la Secretaría General de FLACSO y de Consejo de Educación Superior en Honduras (contratación de un especialista nacional para elaborar propuestas de 2 maestrías y 4 expertos internacionales para revisión y evaluación de propuestas )</v>
      </c>
      <c r="D725" s="31"/>
      <c r="E725" s="91"/>
      <c r="F725" s="91"/>
      <c r="G725" s="91"/>
      <c r="H725" s="75"/>
      <c r="I725" s="75"/>
      <c r="J725" s="75"/>
      <c r="K725" s="149"/>
    </row>
    <row r="726" spans="3:12" s="426" customFormat="1" ht="15.75" thickBot="1" x14ac:dyDescent="0.3">
      <c r="C726" s="171"/>
      <c r="D726" s="31"/>
      <c r="E726" s="91"/>
      <c r="F726" s="91"/>
      <c r="G726" s="91"/>
      <c r="H726" s="75"/>
      <c r="I726" s="75"/>
      <c r="J726" s="75"/>
      <c r="K726" s="149"/>
    </row>
    <row r="727" spans="3:12" s="426" customFormat="1" ht="30.75" thickBot="1" x14ac:dyDescent="0.3">
      <c r="C727" s="130" t="s">
        <v>1310</v>
      </c>
      <c r="D727" s="134" t="s">
        <v>99</v>
      </c>
      <c r="E727" s="165" t="s">
        <v>1324</v>
      </c>
      <c r="F727" s="134" t="s">
        <v>1312</v>
      </c>
      <c r="G727" s="131" t="s">
        <v>1313</v>
      </c>
      <c r="H727" s="129" t="s">
        <v>1314</v>
      </c>
      <c r="I727" s="132" t="s">
        <v>1315</v>
      </c>
      <c r="J727" s="132" t="s">
        <v>711</v>
      </c>
      <c r="K727" s="132" t="s">
        <v>1316</v>
      </c>
      <c r="L727" s="132" t="s">
        <v>1317</v>
      </c>
    </row>
    <row r="728" spans="3:12" s="426" customFormat="1" ht="15.75" hidden="1" thickBot="1" x14ac:dyDescent="0.3">
      <c r="C728" s="133" t="s">
        <v>84</v>
      </c>
      <c r="D728" s="188"/>
      <c r="E728" s="148">
        <v>12</v>
      </c>
      <c r="F728" s="283">
        <f>HLOOKUP($C728,$BZ$2:$CM$3,2,0)</f>
        <v>43674.39</v>
      </c>
      <c r="G728" s="110">
        <f>D728*E728*F728</f>
        <v>0</v>
      </c>
      <c r="H728" s="161"/>
      <c r="I728" s="111" t="s">
        <v>151</v>
      </c>
      <c r="J728" s="111" t="str">
        <f>VLOOKUP(I728,Presupuesto!$B$11:$C$565,2,0)</f>
        <v>SUELDOS Y SALARIOS PERMANENTES</v>
      </c>
      <c r="K728" s="205" t="s">
        <v>72</v>
      </c>
      <c r="L728" s="95" t="s">
        <v>719</v>
      </c>
    </row>
    <row r="729" spans="3:12" s="426" customFormat="1" hidden="1" x14ac:dyDescent="0.25">
      <c r="C729" s="166" t="s">
        <v>1325</v>
      </c>
      <c r="D729" s="158"/>
      <c r="E729" s="150">
        <v>0</v>
      </c>
      <c r="F729" s="97">
        <f>IF(E728=0,"",(G728/E728)/12*E728)</f>
        <v>0</v>
      </c>
      <c r="G729" s="94">
        <f>F729</f>
        <v>0</v>
      </c>
      <c r="H729" s="159"/>
      <c r="I729" s="113" t="s">
        <v>164</v>
      </c>
      <c r="J729" s="113" t="str">
        <f>VLOOKUP(I729,Presupuesto!$B$11:$C$565,2,0)</f>
        <v>AGUINALDO Y DECIMO CUARTO MES</v>
      </c>
      <c r="K729" s="95" t="str">
        <f t="shared" ref="K729:K772" si="11">$K$77</f>
        <v>Posgrado</v>
      </c>
      <c r="L729" s="95" t="s">
        <v>720</v>
      </c>
    </row>
    <row r="730" spans="3:12" s="426" customFormat="1" ht="15.75" hidden="1" thickBot="1" x14ac:dyDescent="0.3">
      <c r="C730" s="167" t="s">
        <v>1326</v>
      </c>
      <c r="D730" s="158"/>
      <c r="E730" s="150">
        <v>0</v>
      </c>
      <c r="F730" s="114">
        <f>IF(E728&lt;6,"",((E728-6)/12)*(G728/E728))</f>
        <v>0</v>
      </c>
      <c r="G730" s="94">
        <f>F730</f>
        <v>0</v>
      </c>
      <c r="H730" s="159"/>
      <c r="I730" s="98" t="s">
        <v>165</v>
      </c>
      <c r="J730" s="98" t="str">
        <f>VLOOKUP(I730,Presupuesto!$B$11:$C$565,2,0)</f>
        <v>DECIMOCUARTO MES</v>
      </c>
      <c r="K730" s="95" t="str">
        <f t="shared" si="11"/>
        <v>Posgrado</v>
      </c>
      <c r="L730" s="95" t="s">
        <v>721</v>
      </c>
    </row>
    <row r="731" spans="3:12" s="426" customFormat="1" ht="15.75" hidden="1" thickBot="1" x14ac:dyDescent="0.3">
      <c r="C731" s="133" t="s">
        <v>85</v>
      </c>
      <c r="D731" s="188"/>
      <c r="E731" s="148">
        <v>12</v>
      </c>
      <c r="F731" s="283">
        <f>HLOOKUP($C731,$BZ$2:$CM$3,2,0)</f>
        <v>39703.99</v>
      </c>
      <c r="G731" s="110">
        <f>D731*E731*F731</f>
        <v>0</v>
      </c>
      <c r="H731" s="161"/>
      <c r="I731" s="111" t="s">
        <v>151</v>
      </c>
      <c r="J731" s="111" t="str">
        <f>VLOOKUP(I731,Presupuesto!$B$11:$C$565,2,0)</f>
        <v>SUELDOS Y SALARIOS PERMANENTES</v>
      </c>
      <c r="K731" s="95" t="str">
        <f t="shared" si="11"/>
        <v>Posgrado</v>
      </c>
      <c r="L731" s="95" t="s">
        <v>721</v>
      </c>
    </row>
    <row r="732" spans="3:12" s="426" customFormat="1" hidden="1" x14ac:dyDescent="0.25">
      <c r="C732" s="166" t="s">
        <v>1325</v>
      </c>
      <c r="D732" s="158"/>
      <c r="E732" s="150">
        <v>0</v>
      </c>
      <c r="F732" s="97">
        <f>IF(E731=0,"",(G731/E731)/12*E731)</f>
        <v>0</v>
      </c>
      <c r="G732" s="94">
        <f>F732</f>
        <v>0</v>
      </c>
      <c r="H732" s="159"/>
      <c r="I732" s="113" t="s">
        <v>164</v>
      </c>
      <c r="J732" s="113" t="str">
        <f>VLOOKUP(I732,Presupuesto!$B$11:$C$565,2,0)</f>
        <v>AGUINALDO Y DECIMO CUARTO MES</v>
      </c>
      <c r="K732" s="95" t="str">
        <f t="shared" si="11"/>
        <v>Posgrado</v>
      </c>
      <c r="L732" s="95" t="s">
        <v>721</v>
      </c>
    </row>
    <row r="733" spans="3:12" s="426" customFormat="1" ht="15.75" hidden="1" thickBot="1" x14ac:dyDescent="0.3">
      <c r="C733" s="167" t="s">
        <v>1326</v>
      </c>
      <c r="D733" s="158"/>
      <c r="E733" s="150">
        <v>0</v>
      </c>
      <c r="F733" s="114">
        <f>IF(E731&lt;6,"",((E731-6)/12)*(G731/E731))</f>
        <v>0</v>
      </c>
      <c r="G733" s="94">
        <f>F733</f>
        <v>0</v>
      </c>
      <c r="H733" s="159"/>
      <c r="I733" s="98" t="s">
        <v>165</v>
      </c>
      <c r="J733" s="98" t="str">
        <f>VLOOKUP(I733,Presupuesto!$B$11:$C$565,2,0)</f>
        <v>DECIMOCUARTO MES</v>
      </c>
      <c r="K733" s="95" t="str">
        <f t="shared" si="11"/>
        <v>Posgrado</v>
      </c>
      <c r="L733" s="95" t="s">
        <v>721</v>
      </c>
    </row>
    <row r="734" spans="3:12" s="426" customFormat="1" ht="15.75" hidden="1" thickBot="1" x14ac:dyDescent="0.3">
      <c r="C734" s="133" t="s">
        <v>86</v>
      </c>
      <c r="D734" s="188"/>
      <c r="E734" s="148">
        <v>12</v>
      </c>
      <c r="F734" s="283">
        <f>HLOOKUP($C734,$BZ$2:$CM$3,2,0)</f>
        <v>35733.589999999997</v>
      </c>
      <c r="G734" s="110">
        <f>D734*E734*F734</f>
        <v>0</v>
      </c>
      <c r="H734" s="161"/>
      <c r="I734" s="111" t="s">
        <v>151</v>
      </c>
      <c r="J734" s="111" t="str">
        <f>VLOOKUP(I734,Presupuesto!$B$11:$C$565,2,0)</f>
        <v>SUELDOS Y SALARIOS PERMANENTES</v>
      </c>
      <c r="K734" s="95" t="str">
        <f t="shared" si="11"/>
        <v>Posgrado</v>
      </c>
      <c r="L734" s="95" t="s">
        <v>721</v>
      </c>
    </row>
    <row r="735" spans="3:12" s="426" customFormat="1" hidden="1" x14ac:dyDescent="0.25">
      <c r="C735" s="166" t="s">
        <v>1325</v>
      </c>
      <c r="D735" s="158"/>
      <c r="E735" s="150">
        <v>0</v>
      </c>
      <c r="F735" s="97">
        <f>IF(E734=0,"",(G734/E734)/12*E734)</f>
        <v>0</v>
      </c>
      <c r="G735" s="94">
        <f>F735</f>
        <v>0</v>
      </c>
      <c r="H735" s="159"/>
      <c r="I735" s="113" t="s">
        <v>164</v>
      </c>
      <c r="J735" s="113" t="str">
        <f>VLOOKUP(I735,Presupuesto!$B$11:$C$565,2,0)</f>
        <v>AGUINALDO Y DECIMO CUARTO MES</v>
      </c>
      <c r="K735" s="95" t="str">
        <f t="shared" si="11"/>
        <v>Posgrado</v>
      </c>
      <c r="L735" s="95" t="s">
        <v>721</v>
      </c>
    </row>
    <row r="736" spans="3:12" s="426" customFormat="1" ht="15.75" hidden="1" thickBot="1" x14ac:dyDescent="0.3">
      <c r="C736" s="167" t="s">
        <v>1326</v>
      </c>
      <c r="D736" s="158"/>
      <c r="E736" s="150">
        <v>0</v>
      </c>
      <c r="F736" s="114">
        <f>IF(E734&lt;6,"",((E734-6)/12)*(G734/E734))</f>
        <v>0</v>
      </c>
      <c r="G736" s="94">
        <f>F736</f>
        <v>0</v>
      </c>
      <c r="H736" s="159"/>
      <c r="I736" s="98" t="s">
        <v>165</v>
      </c>
      <c r="J736" s="98" t="str">
        <f>VLOOKUP(I736,Presupuesto!$B$11:$C$565,2,0)</f>
        <v>DECIMOCUARTO MES</v>
      </c>
      <c r="K736" s="95" t="str">
        <f t="shared" si="11"/>
        <v>Posgrado</v>
      </c>
      <c r="L736" s="95" t="s">
        <v>721</v>
      </c>
    </row>
    <row r="737" spans="3:12" s="426" customFormat="1" ht="15.75" hidden="1" thickBot="1" x14ac:dyDescent="0.3">
      <c r="C737" s="133" t="s">
        <v>87</v>
      </c>
      <c r="D737" s="188"/>
      <c r="E737" s="148">
        <v>12</v>
      </c>
      <c r="F737" s="283">
        <f>HLOOKUP($C737,$BZ$2:$CM$3,2,0)</f>
        <v>31763.19</v>
      </c>
      <c r="G737" s="110">
        <f>D737*E737*F737</f>
        <v>0</v>
      </c>
      <c r="H737" s="161"/>
      <c r="I737" s="111" t="s">
        <v>151</v>
      </c>
      <c r="J737" s="111" t="str">
        <f>VLOOKUP(I737,Presupuesto!$B$11:$C$565,2,0)</f>
        <v>SUELDOS Y SALARIOS PERMANENTES</v>
      </c>
      <c r="K737" s="95" t="str">
        <f t="shared" si="11"/>
        <v>Posgrado</v>
      </c>
      <c r="L737" s="95" t="s">
        <v>721</v>
      </c>
    </row>
    <row r="738" spans="3:12" s="426" customFormat="1" hidden="1" x14ac:dyDescent="0.25">
      <c r="C738" s="166" t="s">
        <v>1325</v>
      </c>
      <c r="D738" s="158"/>
      <c r="E738" s="150">
        <v>0</v>
      </c>
      <c r="F738" s="97">
        <f>IF(E737=0,"",(G737/E737)/12*E737)</f>
        <v>0</v>
      </c>
      <c r="G738" s="94">
        <f>F738</f>
        <v>0</v>
      </c>
      <c r="H738" s="159"/>
      <c r="I738" s="113" t="s">
        <v>164</v>
      </c>
      <c r="J738" s="113" t="str">
        <f>VLOOKUP(I738,Presupuesto!$B$11:$C$565,2,0)</f>
        <v>AGUINALDO Y DECIMO CUARTO MES</v>
      </c>
      <c r="K738" s="95" t="str">
        <f t="shared" si="11"/>
        <v>Posgrado</v>
      </c>
      <c r="L738" s="95" t="s">
        <v>721</v>
      </c>
    </row>
    <row r="739" spans="3:12" s="426" customFormat="1" ht="15.75" hidden="1" thickBot="1" x14ac:dyDescent="0.3">
      <c r="C739" s="167" t="s">
        <v>1326</v>
      </c>
      <c r="D739" s="158"/>
      <c r="E739" s="150">
        <v>0</v>
      </c>
      <c r="F739" s="114">
        <f>IF(E737&lt;6,"",((E737-6)/12)*(G737/E737))</f>
        <v>0</v>
      </c>
      <c r="G739" s="94">
        <f>F739</f>
        <v>0</v>
      </c>
      <c r="H739" s="159"/>
      <c r="I739" s="98" t="s">
        <v>165</v>
      </c>
      <c r="J739" s="98" t="str">
        <f>VLOOKUP(I739,Presupuesto!$B$11:$C$565,2,0)</f>
        <v>DECIMOCUARTO MES</v>
      </c>
      <c r="K739" s="95" t="str">
        <f t="shared" si="11"/>
        <v>Posgrado</v>
      </c>
      <c r="L739" s="95" t="s">
        <v>721</v>
      </c>
    </row>
    <row r="740" spans="3:12" s="426" customFormat="1" ht="15.75" hidden="1" thickBot="1" x14ac:dyDescent="0.3">
      <c r="C740" s="133" t="s">
        <v>88</v>
      </c>
      <c r="D740" s="188"/>
      <c r="E740" s="148">
        <v>12</v>
      </c>
      <c r="F740" s="283">
        <f>HLOOKUP($C740,$BZ$2:$CM$3,2,0)</f>
        <v>29777.99</v>
      </c>
      <c r="G740" s="110">
        <f>D740*E740*F740</f>
        <v>0</v>
      </c>
      <c r="H740" s="161"/>
      <c r="I740" s="111" t="s">
        <v>151</v>
      </c>
      <c r="J740" s="111" t="str">
        <f>VLOOKUP(I740,Presupuesto!$B$11:$C$565,2,0)</f>
        <v>SUELDOS Y SALARIOS PERMANENTES</v>
      </c>
      <c r="K740" s="95" t="str">
        <f t="shared" si="11"/>
        <v>Posgrado</v>
      </c>
      <c r="L740" s="95" t="s">
        <v>721</v>
      </c>
    </row>
    <row r="741" spans="3:12" s="426" customFormat="1" hidden="1" x14ac:dyDescent="0.25">
      <c r="C741" s="166" t="s">
        <v>1325</v>
      </c>
      <c r="D741" s="158"/>
      <c r="E741" s="150">
        <v>0</v>
      </c>
      <c r="F741" s="97">
        <f>IF(E740=0,"",(G740/E740)/12*E740)</f>
        <v>0</v>
      </c>
      <c r="G741" s="94">
        <f>F741</f>
        <v>0</v>
      </c>
      <c r="H741" s="159"/>
      <c r="I741" s="113" t="s">
        <v>164</v>
      </c>
      <c r="J741" s="113" t="str">
        <f>VLOOKUP(I741,Presupuesto!$B$11:$C$565,2,0)</f>
        <v>AGUINALDO Y DECIMO CUARTO MES</v>
      </c>
      <c r="K741" s="95" t="str">
        <f t="shared" si="11"/>
        <v>Posgrado</v>
      </c>
      <c r="L741" s="95" t="s">
        <v>721</v>
      </c>
    </row>
    <row r="742" spans="3:12" s="426" customFormat="1" ht="15.75" hidden="1" thickBot="1" x14ac:dyDescent="0.3">
      <c r="C742" s="167" t="s">
        <v>1326</v>
      </c>
      <c r="D742" s="158"/>
      <c r="E742" s="150">
        <v>0</v>
      </c>
      <c r="F742" s="114">
        <f>IF(E740&lt;6,"",((E740-6)/12)*(G740/E740))</f>
        <v>0</v>
      </c>
      <c r="G742" s="94">
        <f>F742</f>
        <v>0</v>
      </c>
      <c r="H742" s="159"/>
      <c r="I742" s="98" t="s">
        <v>165</v>
      </c>
      <c r="J742" s="98" t="str">
        <f>VLOOKUP(I742,Presupuesto!$B$11:$C$565,2,0)</f>
        <v>DECIMOCUARTO MES</v>
      </c>
      <c r="K742" s="95" t="str">
        <f t="shared" si="11"/>
        <v>Posgrado</v>
      </c>
      <c r="L742" s="95" t="s">
        <v>721</v>
      </c>
    </row>
    <row r="743" spans="3:12" s="426" customFormat="1" ht="15.75" hidden="1" thickBot="1" x14ac:dyDescent="0.3">
      <c r="C743" s="133" t="s">
        <v>89</v>
      </c>
      <c r="D743" s="188"/>
      <c r="E743" s="148">
        <v>12</v>
      </c>
      <c r="F743" s="283">
        <f>HLOOKUP($C743,$BZ$2:$CM$3,2,0)</f>
        <v>27792.79</v>
      </c>
      <c r="G743" s="110">
        <f>D743*E743*F743</f>
        <v>0</v>
      </c>
      <c r="H743" s="161"/>
      <c r="I743" s="111" t="s">
        <v>151</v>
      </c>
      <c r="J743" s="111" t="str">
        <f>VLOOKUP(I743,Presupuesto!$B$11:$C$565,2,0)</f>
        <v>SUELDOS Y SALARIOS PERMANENTES</v>
      </c>
      <c r="K743" s="95" t="str">
        <f t="shared" si="11"/>
        <v>Posgrado</v>
      </c>
      <c r="L743" s="95" t="s">
        <v>721</v>
      </c>
    </row>
    <row r="744" spans="3:12" s="426" customFormat="1" hidden="1" x14ac:dyDescent="0.25">
      <c r="C744" s="166" t="s">
        <v>1325</v>
      </c>
      <c r="D744" s="158"/>
      <c r="E744" s="150">
        <v>0</v>
      </c>
      <c r="F744" s="97">
        <f>IF(E743=0,"",(G743/E743)/12*E743)</f>
        <v>0</v>
      </c>
      <c r="G744" s="94">
        <f>F744</f>
        <v>0</v>
      </c>
      <c r="H744" s="159"/>
      <c r="I744" s="113" t="s">
        <v>164</v>
      </c>
      <c r="J744" s="113" t="str">
        <f>VLOOKUP(I744,Presupuesto!$B$11:$C$565,2,0)</f>
        <v>AGUINALDO Y DECIMO CUARTO MES</v>
      </c>
      <c r="K744" s="95" t="str">
        <f t="shared" si="11"/>
        <v>Posgrado</v>
      </c>
      <c r="L744" s="95" t="s">
        <v>721</v>
      </c>
    </row>
    <row r="745" spans="3:12" s="426" customFormat="1" ht="15.75" hidden="1" thickBot="1" x14ac:dyDescent="0.3">
      <c r="C745" s="167" t="s">
        <v>1326</v>
      </c>
      <c r="D745" s="158"/>
      <c r="E745" s="150">
        <v>0</v>
      </c>
      <c r="F745" s="114">
        <f>IF(E743&lt;6,"",((E743-6)/12)*(G743/E743))</f>
        <v>0</v>
      </c>
      <c r="G745" s="94">
        <f>F745</f>
        <v>0</v>
      </c>
      <c r="H745" s="159"/>
      <c r="I745" s="98" t="s">
        <v>165</v>
      </c>
      <c r="J745" s="98" t="str">
        <f>VLOOKUP(I745,Presupuesto!$B$11:$C$565,2,0)</f>
        <v>DECIMOCUARTO MES</v>
      </c>
      <c r="K745" s="95" t="str">
        <f t="shared" si="11"/>
        <v>Posgrado</v>
      </c>
      <c r="L745" s="95" t="s">
        <v>721</v>
      </c>
    </row>
    <row r="746" spans="3:12" s="426" customFormat="1" ht="15.75" hidden="1" thickBot="1" x14ac:dyDescent="0.3">
      <c r="C746" s="133" t="s">
        <v>90</v>
      </c>
      <c r="D746" s="188"/>
      <c r="E746" s="148">
        <v>12</v>
      </c>
      <c r="F746" s="283">
        <f>HLOOKUP($C746,$BZ$2:$CM$3,2,0)</f>
        <v>18859.39</v>
      </c>
      <c r="G746" s="110">
        <f>D746*E746*F746</f>
        <v>0</v>
      </c>
      <c r="H746" s="161"/>
      <c r="I746" s="111" t="s">
        <v>151</v>
      </c>
      <c r="J746" s="111" t="str">
        <f>VLOOKUP(I746,Presupuesto!$B$11:$C$565,2,0)</f>
        <v>SUELDOS Y SALARIOS PERMANENTES</v>
      </c>
      <c r="K746" s="95" t="str">
        <f t="shared" si="11"/>
        <v>Posgrado</v>
      </c>
      <c r="L746" s="95" t="s">
        <v>721</v>
      </c>
    </row>
    <row r="747" spans="3:12" s="426" customFormat="1" hidden="1" x14ac:dyDescent="0.25">
      <c r="C747" s="166" t="s">
        <v>1325</v>
      </c>
      <c r="D747" s="158"/>
      <c r="E747" s="150">
        <v>0</v>
      </c>
      <c r="F747" s="97">
        <f>IF(E746=0,"",(G746/E746)/12*E746)</f>
        <v>0</v>
      </c>
      <c r="G747" s="94">
        <f>F747</f>
        <v>0</v>
      </c>
      <c r="H747" s="159"/>
      <c r="I747" s="113" t="s">
        <v>164</v>
      </c>
      <c r="J747" s="113" t="str">
        <f>VLOOKUP(I747,Presupuesto!$B$11:$C$565,2,0)</f>
        <v>AGUINALDO Y DECIMO CUARTO MES</v>
      </c>
      <c r="K747" s="95" t="str">
        <f t="shared" si="11"/>
        <v>Posgrado</v>
      </c>
      <c r="L747" s="95" t="s">
        <v>721</v>
      </c>
    </row>
    <row r="748" spans="3:12" s="426" customFormat="1" ht="15.75" hidden="1" thickBot="1" x14ac:dyDescent="0.3">
      <c r="C748" s="167" t="s">
        <v>1326</v>
      </c>
      <c r="D748" s="158"/>
      <c r="E748" s="150">
        <v>0</v>
      </c>
      <c r="F748" s="114">
        <f>IF(E746&lt;6,"",((E746-6)/12)*(G746/E746))</f>
        <v>0</v>
      </c>
      <c r="G748" s="94">
        <f>F748</f>
        <v>0</v>
      </c>
      <c r="H748" s="159"/>
      <c r="I748" s="98" t="s">
        <v>165</v>
      </c>
      <c r="J748" s="98" t="str">
        <f>VLOOKUP(I748,Presupuesto!$B$11:$C$565,2,0)</f>
        <v>DECIMOCUARTO MES</v>
      </c>
      <c r="K748" s="95" t="str">
        <f t="shared" si="11"/>
        <v>Posgrado</v>
      </c>
      <c r="L748" s="95" t="s">
        <v>721</v>
      </c>
    </row>
    <row r="749" spans="3:12" s="426" customFormat="1" ht="15.75" hidden="1" thickBot="1" x14ac:dyDescent="0.3">
      <c r="C749" s="133" t="s">
        <v>91</v>
      </c>
      <c r="D749" s="188"/>
      <c r="E749" s="148">
        <v>12</v>
      </c>
      <c r="F749" s="283">
        <f>HLOOKUP($C749,$BZ$2:$CM$3,2,0)</f>
        <v>17866.8</v>
      </c>
      <c r="G749" s="110">
        <f>D749*E749*F749</f>
        <v>0</v>
      </c>
      <c r="H749" s="161"/>
      <c r="I749" s="111" t="s">
        <v>151</v>
      </c>
      <c r="J749" s="111" t="str">
        <f>VLOOKUP(I749,Presupuesto!$B$11:$C$565,2,0)</f>
        <v>SUELDOS Y SALARIOS PERMANENTES</v>
      </c>
      <c r="K749" s="95" t="str">
        <f t="shared" si="11"/>
        <v>Posgrado</v>
      </c>
      <c r="L749" s="95" t="s">
        <v>721</v>
      </c>
    </row>
    <row r="750" spans="3:12" s="426" customFormat="1" hidden="1" x14ac:dyDescent="0.25">
      <c r="C750" s="166" t="s">
        <v>1325</v>
      </c>
      <c r="D750" s="158"/>
      <c r="E750" s="150">
        <v>0</v>
      </c>
      <c r="F750" s="97">
        <f>IF(E749=0,"",(G749/E749)/12*E749)</f>
        <v>0</v>
      </c>
      <c r="G750" s="94">
        <f>F750</f>
        <v>0</v>
      </c>
      <c r="H750" s="159"/>
      <c r="I750" s="113" t="s">
        <v>164</v>
      </c>
      <c r="J750" s="113" t="str">
        <f>VLOOKUP(I750,Presupuesto!$B$11:$C$565,2,0)</f>
        <v>AGUINALDO Y DECIMO CUARTO MES</v>
      </c>
      <c r="K750" s="95" t="str">
        <f t="shared" si="11"/>
        <v>Posgrado</v>
      </c>
      <c r="L750" s="95" t="s">
        <v>721</v>
      </c>
    </row>
    <row r="751" spans="3:12" s="426" customFormat="1" ht="15.75" hidden="1" thickBot="1" x14ac:dyDescent="0.3">
      <c r="C751" s="167" t="s">
        <v>1326</v>
      </c>
      <c r="D751" s="158"/>
      <c r="E751" s="150">
        <v>0</v>
      </c>
      <c r="F751" s="114">
        <f>IF(E749&lt;6,"",((E749-6)/12)*(G749/E749))</f>
        <v>0</v>
      </c>
      <c r="G751" s="94">
        <f>F751</f>
        <v>0</v>
      </c>
      <c r="H751" s="159"/>
      <c r="I751" s="98" t="s">
        <v>165</v>
      </c>
      <c r="J751" s="98" t="str">
        <f>VLOOKUP(I751,Presupuesto!$B$11:$C$565,2,0)</f>
        <v>DECIMOCUARTO MES</v>
      </c>
      <c r="K751" s="95" t="str">
        <f t="shared" si="11"/>
        <v>Posgrado</v>
      </c>
      <c r="L751" s="95" t="s">
        <v>721</v>
      </c>
    </row>
    <row r="752" spans="3:12" s="426" customFormat="1" ht="15.75" hidden="1" thickBot="1" x14ac:dyDescent="0.3">
      <c r="C752" s="133" t="s">
        <v>92</v>
      </c>
      <c r="D752" s="188"/>
      <c r="E752" s="148">
        <v>12</v>
      </c>
      <c r="F752" s="283">
        <f>HLOOKUP($C752,$BZ$2:$CM$3,2,0)</f>
        <v>13896.4</v>
      </c>
      <c r="G752" s="110">
        <f>D752*E752*F752</f>
        <v>0</v>
      </c>
      <c r="H752" s="161"/>
      <c r="I752" s="111" t="s">
        <v>151</v>
      </c>
      <c r="J752" s="111" t="str">
        <f>VLOOKUP(I752,Presupuesto!$B$11:$C$565,2,0)</f>
        <v>SUELDOS Y SALARIOS PERMANENTES</v>
      </c>
      <c r="K752" s="95" t="str">
        <f t="shared" si="11"/>
        <v>Posgrado</v>
      </c>
      <c r="L752" s="95" t="s">
        <v>721</v>
      </c>
    </row>
    <row r="753" spans="3:12" s="426" customFormat="1" hidden="1" x14ac:dyDescent="0.25">
      <c r="C753" s="166" t="s">
        <v>1325</v>
      </c>
      <c r="D753" s="158"/>
      <c r="E753" s="150">
        <v>0</v>
      </c>
      <c r="F753" s="97">
        <f>IF(E752=0,"",(G752/E752)/12*E752)</f>
        <v>0</v>
      </c>
      <c r="G753" s="94">
        <f>F753</f>
        <v>0</v>
      </c>
      <c r="H753" s="159"/>
      <c r="I753" s="113" t="s">
        <v>164</v>
      </c>
      <c r="J753" s="113" t="str">
        <f>VLOOKUP(I753,Presupuesto!$B$11:$C$565,2,0)</f>
        <v>AGUINALDO Y DECIMO CUARTO MES</v>
      </c>
      <c r="K753" s="95" t="str">
        <f t="shared" si="11"/>
        <v>Posgrado</v>
      </c>
      <c r="L753" s="95" t="s">
        <v>721</v>
      </c>
    </row>
    <row r="754" spans="3:12" s="426" customFormat="1" ht="15.75" hidden="1" thickBot="1" x14ac:dyDescent="0.3">
      <c r="C754" s="167" t="s">
        <v>1326</v>
      </c>
      <c r="D754" s="158"/>
      <c r="E754" s="150">
        <v>0</v>
      </c>
      <c r="F754" s="114">
        <f>IF(E752&lt;6,"",((E752-6)/12)*(G752/E752))</f>
        <v>0</v>
      </c>
      <c r="G754" s="94">
        <f>F754</f>
        <v>0</v>
      </c>
      <c r="H754" s="159"/>
      <c r="I754" s="98" t="s">
        <v>165</v>
      </c>
      <c r="J754" s="98" t="str">
        <f>VLOOKUP(I754,Presupuesto!$B$11:$C$565,2,0)</f>
        <v>DECIMOCUARTO MES</v>
      </c>
      <c r="K754" s="95" t="str">
        <f t="shared" si="11"/>
        <v>Posgrado</v>
      </c>
      <c r="L754" s="95" t="s">
        <v>721</v>
      </c>
    </row>
    <row r="755" spans="3:12" s="426" customFormat="1" ht="15.75" hidden="1" thickBot="1" x14ac:dyDescent="0.3">
      <c r="C755" s="133" t="s">
        <v>93</v>
      </c>
      <c r="D755" s="188"/>
      <c r="E755" s="148">
        <v>12</v>
      </c>
      <c r="F755" s="283">
        <f>HLOOKUP($C755,$BZ$2:$CM$3,2,0)</f>
        <v>15004.09</v>
      </c>
      <c r="G755" s="110">
        <f>D755*E755*F755</f>
        <v>0</v>
      </c>
      <c r="H755" s="161"/>
      <c r="I755" s="111" t="s">
        <v>151</v>
      </c>
      <c r="J755" s="111" t="str">
        <f>VLOOKUP(I755,Presupuesto!$B$11:$C$565,2,0)</f>
        <v>SUELDOS Y SALARIOS PERMANENTES</v>
      </c>
      <c r="K755" s="95" t="str">
        <f t="shared" si="11"/>
        <v>Posgrado</v>
      </c>
      <c r="L755" s="95" t="s">
        <v>721</v>
      </c>
    </row>
    <row r="756" spans="3:12" s="426" customFormat="1" hidden="1" x14ac:dyDescent="0.25">
      <c r="C756" s="166" t="s">
        <v>1325</v>
      </c>
      <c r="D756" s="158"/>
      <c r="E756" s="150">
        <v>0</v>
      </c>
      <c r="F756" s="97">
        <f>IF(E755=0,"",(G755/E755)/12*E755)</f>
        <v>0</v>
      </c>
      <c r="G756" s="94">
        <f>F756</f>
        <v>0</v>
      </c>
      <c r="H756" s="159"/>
      <c r="I756" s="113" t="s">
        <v>164</v>
      </c>
      <c r="J756" s="113" t="str">
        <f>VLOOKUP(I756,Presupuesto!$B$11:$C$565,2,0)</f>
        <v>AGUINALDO Y DECIMO CUARTO MES</v>
      </c>
      <c r="K756" s="95" t="str">
        <f t="shared" si="11"/>
        <v>Posgrado</v>
      </c>
      <c r="L756" s="95" t="s">
        <v>721</v>
      </c>
    </row>
    <row r="757" spans="3:12" s="426" customFormat="1" ht="15.75" hidden="1" thickBot="1" x14ac:dyDescent="0.3">
      <c r="C757" s="167" t="s">
        <v>1326</v>
      </c>
      <c r="D757" s="158"/>
      <c r="E757" s="150">
        <v>0</v>
      </c>
      <c r="F757" s="114">
        <f>IF(E755&lt;6,"",((E755-6)/12)*(G755/E755))</f>
        <v>0</v>
      </c>
      <c r="G757" s="94">
        <f>F757</f>
        <v>0</v>
      </c>
      <c r="H757" s="159"/>
      <c r="I757" s="98" t="s">
        <v>165</v>
      </c>
      <c r="J757" s="98" t="str">
        <f>VLOOKUP(I757,Presupuesto!$B$11:$C$565,2,0)</f>
        <v>DECIMOCUARTO MES</v>
      </c>
      <c r="K757" s="95" t="str">
        <f t="shared" si="11"/>
        <v>Posgrado</v>
      </c>
      <c r="L757" s="95" t="s">
        <v>721</v>
      </c>
    </row>
    <row r="758" spans="3:12" s="426" customFormat="1" ht="15.75" hidden="1" thickBot="1" x14ac:dyDescent="0.3">
      <c r="C758" s="133" t="s">
        <v>94</v>
      </c>
      <c r="D758" s="188"/>
      <c r="E758" s="148">
        <v>12</v>
      </c>
      <c r="F758" s="283">
        <f>HLOOKUP($C758,$BZ$2:$CM$3,2,0)</f>
        <v>13238.9</v>
      </c>
      <c r="G758" s="110">
        <f>D758*E758*F758</f>
        <v>0</v>
      </c>
      <c r="H758" s="161"/>
      <c r="I758" s="111" t="s">
        <v>151</v>
      </c>
      <c r="J758" s="111" t="str">
        <f>VLOOKUP(I758,Presupuesto!$B$11:$C$565,2,0)</f>
        <v>SUELDOS Y SALARIOS PERMANENTES</v>
      </c>
      <c r="K758" s="95" t="str">
        <f t="shared" si="11"/>
        <v>Posgrado</v>
      </c>
      <c r="L758" s="95" t="s">
        <v>721</v>
      </c>
    </row>
    <row r="759" spans="3:12" s="426" customFormat="1" hidden="1" x14ac:dyDescent="0.25">
      <c r="C759" s="166" t="s">
        <v>1325</v>
      </c>
      <c r="D759" s="158"/>
      <c r="E759" s="150">
        <v>0</v>
      </c>
      <c r="F759" s="97">
        <f>IF(E758=0,"",(G758/E758)/12*E758)</f>
        <v>0</v>
      </c>
      <c r="G759" s="94">
        <f>F759</f>
        <v>0</v>
      </c>
      <c r="H759" s="159"/>
      <c r="I759" s="113" t="s">
        <v>164</v>
      </c>
      <c r="J759" s="113" t="str">
        <f>VLOOKUP(I759,Presupuesto!$B$11:$C$565,2,0)</f>
        <v>AGUINALDO Y DECIMO CUARTO MES</v>
      </c>
      <c r="K759" s="95" t="str">
        <f t="shared" si="11"/>
        <v>Posgrado</v>
      </c>
      <c r="L759" s="95" t="s">
        <v>721</v>
      </c>
    </row>
    <row r="760" spans="3:12" s="426" customFormat="1" ht="15.75" hidden="1" thickBot="1" x14ac:dyDescent="0.3">
      <c r="C760" s="167" t="s">
        <v>1326</v>
      </c>
      <c r="D760" s="158"/>
      <c r="E760" s="150">
        <v>0</v>
      </c>
      <c r="F760" s="114">
        <f>IF(E758&lt;6,"",((E758-6)/12)*(G758/E758))</f>
        <v>0</v>
      </c>
      <c r="G760" s="94">
        <f>F760</f>
        <v>0</v>
      </c>
      <c r="H760" s="159"/>
      <c r="I760" s="98" t="s">
        <v>165</v>
      </c>
      <c r="J760" s="98" t="str">
        <f>VLOOKUP(I760,Presupuesto!$B$11:$C$565,2,0)</f>
        <v>DECIMOCUARTO MES</v>
      </c>
      <c r="K760" s="95" t="str">
        <f t="shared" si="11"/>
        <v>Posgrado</v>
      </c>
      <c r="L760" s="95" t="s">
        <v>721</v>
      </c>
    </row>
    <row r="761" spans="3:12" s="426" customFormat="1" ht="15.75" hidden="1" thickBot="1" x14ac:dyDescent="0.3">
      <c r="C761" s="133" t="s">
        <v>95</v>
      </c>
      <c r="D761" s="188"/>
      <c r="E761" s="148">
        <v>12</v>
      </c>
      <c r="F761" s="283">
        <f>HLOOKUP($C761,$BZ$2:$CM$3,2,0)</f>
        <v>12356.31</v>
      </c>
      <c r="G761" s="110">
        <f>D761*E761*F761</f>
        <v>0</v>
      </c>
      <c r="H761" s="161"/>
      <c r="I761" s="111" t="s">
        <v>151</v>
      </c>
      <c r="J761" s="111" t="str">
        <f>VLOOKUP(I761,Presupuesto!$B$11:$C$565,2,0)</f>
        <v>SUELDOS Y SALARIOS PERMANENTES</v>
      </c>
      <c r="K761" s="95" t="str">
        <f t="shared" si="11"/>
        <v>Posgrado</v>
      </c>
      <c r="L761" s="95" t="s">
        <v>721</v>
      </c>
    </row>
    <row r="762" spans="3:12" s="426" customFormat="1" hidden="1" x14ac:dyDescent="0.25">
      <c r="C762" s="166" t="s">
        <v>1325</v>
      </c>
      <c r="D762" s="158"/>
      <c r="E762" s="150">
        <v>0</v>
      </c>
      <c r="F762" s="97">
        <f>IF(E761=0,"",(G761/E761)/12*E761)</f>
        <v>0</v>
      </c>
      <c r="G762" s="94">
        <f>F762</f>
        <v>0</v>
      </c>
      <c r="H762" s="159"/>
      <c r="I762" s="113" t="s">
        <v>164</v>
      </c>
      <c r="J762" s="113" t="str">
        <f>VLOOKUP(I762,Presupuesto!$B$11:$C$565,2,0)</f>
        <v>AGUINALDO Y DECIMO CUARTO MES</v>
      </c>
      <c r="K762" s="95" t="str">
        <f t="shared" si="11"/>
        <v>Posgrado</v>
      </c>
      <c r="L762" s="95" t="s">
        <v>721</v>
      </c>
    </row>
    <row r="763" spans="3:12" s="426" customFormat="1" ht="15.75" hidden="1" thickBot="1" x14ac:dyDescent="0.3">
      <c r="C763" s="167" t="s">
        <v>1326</v>
      </c>
      <c r="D763" s="158"/>
      <c r="E763" s="150">
        <v>0</v>
      </c>
      <c r="F763" s="114">
        <f>IF(E761&lt;6,"",((E761-6)/12)*(G761/E761))</f>
        <v>0</v>
      </c>
      <c r="G763" s="94">
        <f>F763</f>
        <v>0</v>
      </c>
      <c r="H763" s="159"/>
      <c r="I763" s="98" t="s">
        <v>165</v>
      </c>
      <c r="J763" s="98" t="str">
        <f>VLOOKUP(I763,Presupuesto!$B$11:$C$565,2,0)</f>
        <v>DECIMOCUARTO MES</v>
      </c>
      <c r="K763" s="95" t="str">
        <f t="shared" si="11"/>
        <v>Posgrado</v>
      </c>
      <c r="L763" s="95" t="s">
        <v>721</v>
      </c>
    </row>
    <row r="764" spans="3:12" s="426" customFormat="1" ht="15.75" hidden="1" thickBot="1" x14ac:dyDescent="0.3">
      <c r="C764" s="133" t="s">
        <v>96</v>
      </c>
      <c r="D764" s="188"/>
      <c r="E764" s="148">
        <v>12</v>
      </c>
      <c r="F764" s="283">
        <f>HLOOKUP($C764,$BZ$2:$CM$3,2,0)</f>
        <v>463.22</v>
      </c>
      <c r="G764" s="110">
        <f>D764*E764*F764</f>
        <v>0</v>
      </c>
      <c r="H764" s="161"/>
      <c r="I764" s="111" t="s">
        <v>151</v>
      </c>
      <c r="J764" s="111" t="str">
        <f>VLOOKUP(I764,Presupuesto!$B$11:$C$565,2,0)</f>
        <v>SUELDOS Y SALARIOS PERMANENTES</v>
      </c>
      <c r="K764" s="95" t="str">
        <f t="shared" si="11"/>
        <v>Posgrado</v>
      </c>
      <c r="L764" s="95" t="s">
        <v>721</v>
      </c>
    </row>
    <row r="765" spans="3:12" s="426" customFormat="1" hidden="1" x14ac:dyDescent="0.25">
      <c r="C765" s="166" t="s">
        <v>1325</v>
      </c>
      <c r="D765" s="158"/>
      <c r="E765" s="150">
        <v>0</v>
      </c>
      <c r="F765" s="97">
        <f>IF(E764=0,"",(G764/E764)/12*E764)</f>
        <v>0</v>
      </c>
      <c r="G765" s="94">
        <f>F765</f>
        <v>0</v>
      </c>
      <c r="H765" s="159"/>
      <c r="I765" s="113" t="s">
        <v>164</v>
      </c>
      <c r="J765" s="113" t="str">
        <f>VLOOKUP(I765,Presupuesto!$B$11:$C$565,2,0)</f>
        <v>AGUINALDO Y DECIMO CUARTO MES</v>
      </c>
      <c r="K765" s="95" t="str">
        <f t="shared" si="11"/>
        <v>Posgrado</v>
      </c>
      <c r="L765" s="95" t="s">
        <v>721</v>
      </c>
    </row>
    <row r="766" spans="3:12" s="426" customFormat="1" ht="15.75" hidden="1" thickBot="1" x14ac:dyDescent="0.3">
      <c r="C766" s="167" t="s">
        <v>1326</v>
      </c>
      <c r="D766" s="158"/>
      <c r="E766" s="150">
        <v>0</v>
      </c>
      <c r="F766" s="114">
        <f>IF(E764&lt;6,"",((E764-6)/12)*(G764/E764))</f>
        <v>0</v>
      </c>
      <c r="G766" s="94">
        <f>F766</f>
        <v>0</v>
      </c>
      <c r="H766" s="159"/>
      <c r="I766" s="98" t="s">
        <v>165</v>
      </c>
      <c r="J766" s="98" t="str">
        <f>VLOOKUP(I766,Presupuesto!$B$11:$C$565,2,0)</f>
        <v>DECIMOCUARTO MES</v>
      </c>
      <c r="K766" s="95" t="str">
        <f t="shared" si="11"/>
        <v>Posgrado</v>
      </c>
      <c r="L766" s="95" t="s">
        <v>721</v>
      </c>
    </row>
    <row r="767" spans="3:12" s="426" customFormat="1" ht="15.75" hidden="1" thickBot="1" x14ac:dyDescent="0.3">
      <c r="C767" s="133" t="s">
        <v>97</v>
      </c>
      <c r="D767" s="188"/>
      <c r="E767" s="148">
        <v>12</v>
      </c>
      <c r="F767" s="283">
        <f>HLOOKUP($C767,$BZ$2:$CM$3,2,0)</f>
        <v>2007.3</v>
      </c>
      <c r="G767" s="110">
        <f>D767*E767*F767</f>
        <v>0</v>
      </c>
      <c r="H767" s="161"/>
      <c r="I767" s="111" t="s">
        <v>151</v>
      </c>
      <c r="J767" s="111" t="str">
        <f>VLOOKUP(I767,Presupuesto!$B$11:$C$565,2,0)</f>
        <v>SUELDOS Y SALARIOS PERMANENTES</v>
      </c>
      <c r="K767" s="95" t="str">
        <f t="shared" si="11"/>
        <v>Posgrado</v>
      </c>
      <c r="L767" s="95" t="s">
        <v>721</v>
      </c>
    </row>
    <row r="768" spans="3:12" s="426" customFormat="1" hidden="1" x14ac:dyDescent="0.25">
      <c r="C768" s="166" t="s">
        <v>1325</v>
      </c>
      <c r="D768" s="158"/>
      <c r="E768" s="150">
        <v>0</v>
      </c>
      <c r="F768" s="97">
        <f>IF(E767=0,"",(G767/E767)/12*E767)</f>
        <v>0</v>
      </c>
      <c r="G768" s="94">
        <f>F768</f>
        <v>0</v>
      </c>
      <c r="H768" s="159"/>
      <c r="I768" s="113" t="s">
        <v>164</v>
      </c>
      <c r="J768" s="113" t="str">
        <f>VLOOKUP(I768,Presupuesto!$B$11:$C$565,2,0)</f>
        <v>AGUINALDO Y DECIMO CUARTO MES</v>
      </c>
      <c r="K768" s="95" t="str">
        <f t="shared" si="11"/>
        <v>Posgrado</v>
      </c>
      <c r="L768" s="95" t="s">
        <v>721</v>
      </c>
    </row>
    <row r="769" spans="3:12" s="426" customFormat="1" ht="15.75" hidden="1" thickBot="1" x14ac:dyDescent="0.3">
      <c r="C769" s="167" t="s">
        <v>1326</v>
      </c>
      <c r="D769" s="158"/>
      <c r="E769" s="150">
        <v>0</v>
      </c>
      <c r="F769" s="114">
        <f>IF(E767&lt;6,"",((E767-6)/12)*(G767/E767))</f>
        <v>0</v>
      </c>
      <c r="G769" s="94">
        <f>F769</f>
        <v>0</v>
      </c>
      <c r="H769" s="159"/>
      <c r="I769" s="98" t="s">
        <v>165</v>
      </c>
      <c r="J769" s="98" t="str">
        <f>VLOOKUP(I769,Presupuesto!$B$11:$C$565,2,0)</f>
        <v>DECIMOCUARTO MES</v>
      </c>
      <c r="K769" s="95" t="str">
        <f t="shared" si="11"/>
        <v>Posgrado</v>
      </c>
      <c r="L769" s="95" t="s">
        <v>721</v>
      </c>
    </row>
    <row r="770" spans="3:12" s="426" customFormat="1" ht="15.75" thickBot="1" x14ac:dyDescent="0.3">
      <c r="C770" s="136" t="s">
        <v>101</v>
      </c>
      <c r="D770" s="188"/>
      <c r="E770" s="148">
        <v>12</v>
      </c>
      <c r="F770" s="135">
        <v>6526</v>
      </c>
      <c r="G770" s="110">
        <f>D770*E770*F770</f>
        <v>0</v>
      </c>
      <c r="H770" s="161"/>
      <c r="I770" s="111" t="s">
        <v>200</v>
      </c>
      <c r="J770" s="111" t="str">
        <f>VLOOKUP(I770,Presupuesto!$B$11:$C$565,2,0)</f>
        <v>CONTRATOS ESPECIALES</v>
      </c>
      <c r="K770" s="95" t="str">
        <f t="shared" si="11"/>
        <v>Posgrado</v>
      </c>
      <c r="L770" s="95" t="s">
        <v>721</v>
      </c>
    </row>
    <row r="771" spans="3:12" s="426" customFormat="1" x14ac:dyDescent="0.25">
      <c r="C771" s="166" t="s">
        <v>1325</v>
      </c>
      <c r="D771" s="158"/>
      <c r="E771" s="150">
        <v>0</v>
      </c>
      <c r="F771" s="114">
        <f>IF(E770=0,"",(G770/E770)/12*E770)</f>
        <v>0</v>
      </c>
      <c r="G771" s="94">
        <f>F771</f>
        <v>0</v>
      </c>
      <c r="H771" s="159"/>
      <c r="I771" s="98" t="s">
        <v>200</v>
      </c>
      <c r="J771" s="98" t="str">
        <f>VLOOKUP(I771,Presupuesto!$B$11:$C$565,2,0)</f>
        <v>CONTRATOS ESPECIALES</v>
      </c>
      <c r="K771" s="95" t="str">
        <f t="shared" si="11"/>
        <v>Posgrado</v>
      </c>
      <c r="L771" s="95" t="s">
        <v>719</v>
      </c>
    </row>
    <row r="772" spans="3:12" s="426" customFormat="1" ht="26.25" customHeight="1" thickBot="1" x14ac:dyDescent="0.3">
      <c r="C772" s="167" t="s">
        <v>1326</v>
      </c>
      <c r="D772" s="158"/>
      <c r="E772" s="150">
        <v>0</v>
      </c>
      <c r="F772" s="97">
        <f>IF(E770&lt;6,"",((E770-6)/12)*(G770/E770))</f>
        <v>0</v>
      </c>
      <c r="G772" s="94">
        <f>F772</f>
        <v>0</v>
      </c>
      <c r="H772" s="159"/>
      <c r="I772" s="98" t="s">
        <v>200</v>
      </c>
      <c r="J772" s="98" t="str">
        <f>VLOOKUP(I772,Presupuesto!$B$11:$C$565,2,0)</f>
        <v>CONTRATOS ESPECIALES</v>
      </c>
      <c r="K772" s="95" t="str">
        <f t="shared" si="11"/>
        <v>Posgrado</v>
      </c>
      <c r="L772" s="95" t="s">
        <v>727</v>
      </c>
    </row>
    <row r="773" spans="3:12" s="426" customFormat="1" ht="45.75" thickBot="1" x14ac:dyDescent="0.3">
      <c r="C773" s="508" t="s">
        <v>2027</v>
      </c>
      <c r="D773" s="188">
        <v>1</v>
      </c>
      <c r="E773" s="148">
        <v>3</v>
      </c>
      <c r="F773" s="115">
        <v>15000</v>
      </c>
      <c r="G773" s="110">
        <f>D773*E773*F773</f>
        <v>45000</v>
      </c>
      <c r="H773" s="161" t="s">
        <v>703</v>
      </c>
      <c r="I773" s="111" t="s">
        <v>298</v>
      </c>
      <c r="J773" s="111" t="str">
        <f>VLOOKUP(I773,[2]Presupuesto!$B$11:$C$565,2,0)</f>
        <v>OTROS SERVICIOS TECNICOS Y PROFESIONALES</v>
      </c>
      <c r="K773" s="95" t="s">
        <v>72</v>
      </c>
      <c r="L773" s="95" t="s">
        <v>721</v>
      </c>
    </row>
    <row r="774" spans="3:12" s="426" customFormat="1" x14ac:dyDescent="0.25">
      <c r="C774" s="166" t="s">
        <v>1325</v>
      </c>
      <c r="D774" s="158"/>
      <c r="E774" s="150">
        <v>0</v>
      </c>
      <c r="F774" s="97">
        <v>0</v>
      </c>
      <c r="G774" s="94">
        <f>F774</f>
        <v>0</v>
      </c>
      <c r="H774" s="159"/>
      <c r="I774" s="98" t="s">
        <v>298</v>
      </c>
      <c r="J774" s="98" t="str">
        <f>VLOOKUP(I774,Presupuesto!$B$11:$C$565,2,0)</f>
        <v>OTROS SERVICIOS TECNICOS Y PROFESIONALES</v>
      </c>
      <c r="K774" s="95" t="s">
        <v>72</v>
      </c>
      <c r="L774" s="95" t="s">
        <v>725</v>
      </c>
    </row>
    <row r="775" spans="3:12" s="426" customFormat="1" ht="15.75" thickBot="1" x14ac:dyDescent="0.3">
      <c r="C775" s="167" t="s">
        <v>1326</v>
      </c>
      <c r="D775" s="158"/>
      <c r="E775" s="150">
        <v>0</v>
      </c>
      <c r="F775" s="97">
        <v>0</v>
      </c>
      <c r="G775" s="94">
        <f>F775</f>
        <v>0</v>
      </c>
      <c r="H775" s="159"/>
      <c r="I775" s="98" t="s">
        <v>298</v>
      </c>
      <c r="J775" s="98" t="str">
        <f>VLOOKUP(I775,Presupuesto!$B$11:$C$565,2,0)</f>
        <v>OTROS SERVICIOS TECNICOS Y PROFESIONALES</v>
      </c>
      <c r="K775" s="95" t="s">
        <v>72</v>
      </c>
      <c r="L775" s="95" t="s">
        <v>725</v>
      </c>
    </row>
    <row r="776" spans="3:12" s="426" customFormat="1" ht="30.75" thickBot="1" x14ac:dyDescent="0.3">
      <c r="C776" s="508" t="s">
        <v>2028</v>
      </c>
      <c r="D776" s="188">
        <v>2</v>
      </c>
      <c r="E776" s="148">
        <v>2</v>
      </c>
      <c r="F776" s="115">
        <v>12258</v>
      </c>
      <c r="G776" s="110">
        <f>D776*E776*F776</f>
        <v>49032</v>
      </c>
      <c r="H776" s="161" t="s">
        <v>703</v>
      </c>
      <c r="I776" s="111" t="s">
        <v>298</v>
      </c>
      <c r="J776" s="111" t="str">
        <f>VLOOKUP(I776,[2]Presupuesto!$B$11:$C$565,2,0)</f>
        <v>OTROS SERVICIOS TECNICOS Y PROFESIONALES</v>
      </c>
      <c r="K776" s="95" t="s">
        <v>72</v>
      </c>
      <c r="L776" s="95" t="s">
        <v>723</v>
      </c>
    </row>
    <row r="777" spans="3:12" s="426" customFormat="1" x14ac:dyDescent="0.25">
      <c r="C777" s="166" t="s">
        <v>1325</v>
      </c>
      <c r="D777" s="158"/>
      <c r="E777" s="150">
        <v>0</v>
      </c>
      <c r="F777" s="97">
        <v>0</v>
      </c>
      <c r="G777" s="94">
        <f>F777</f>
        <v>0</v>
      </c>
      <c r="H777" s="159"/>
      <c r="I777" s="98" t="s">
        <v>298</v>
      </c>
      <c r="J777" s="98" t="str">
        <f>VLOOKUP(I777,Presupuesto!$B$11:$C$565,2,0)</f>
        <v>OTROS SERVICIOS TECNICOS Y PROFESIONALES</v>
      </c>
      <c r="K777" s="95" t="s">
        <v>72</v>
      </c>
      <c r="L777" s="95" t="s">
        <v>725</v>
      </c>
    </row>
    <row r="778" spans="3:12" s="426" customFormat="1" ht="15.75" thickBot="1" x14ac:dyDescent="0.3">
      <c r="C778" s="167" t="s">
        <v>1326</v>
      </c>
      <c r="D778" s="158"/>
      <c r="E778" s="150">
        <v>0</v>
      </c>
      <c r="F778" s="97">
        <v>0</v>
      </c>
      <c r="G778" s="94">
        <f>F778</f>
        <v>0</v>
      </c>
      <c r="H778" s="159"/>
      <c r="I778" s="98" t="s">
        <v>298</v>
      </c>
      <c r="J778" s="98" t="str">
        <f>VLOOKUP(I778,Presupuesto!$B$11:$C$565,2,0)</f>
        <v>OTROS SERVICIOS TECNICOS Y PROFESIONALES</v>
      </c>
      <c r="K778" s="95" t="s">
        <v>72</v>
      </c>
      <c r="L778" s="95" t="s">
        <v>725</v>
      </c>
    </row>
    <row r="779" spans="3:12" s="426" customFormat="1" ht="45.75" thickBot="1" x14ac:dyDescent="0.3">
      <c r="C779" s="508" t="s">
        <v>2029</v>
      </c>
      <c r="D779" s="188"/>
      <c r="E779" s="148">
        <v>12</v>
      </c>
      <c r="F779" s="115">
        <v>6526</v>
      </c>
      <c r="G779" s="110">
        <f>D779*E779*F779</f>
        <v>0</v>
      </c>
      <c r="H779" s="161" t="s">
        <v>703</v>
      </c>
      <c r="I779" s="111" t="s">
        <v>298</v>
      </c>
      <c r="J779" s="111" t="str">
        <f>VLOOKUP(I779,[2]Presupuesto!$B$11:$C$565,2,0)</f>
        <v>OTROS SERVICIOS TECNICOS Y PROFESIONALES</v>
      </c>
      <c r="K779" s="95" t="s">
        <v>72</v>
      </c>
      <c r="L779" s="95" t="s">
        <v>725</v>
      </c>
    </row>
    <row r="780" spans="3:12" s="426" customFormat="1" x14ac:dyDescent="0.25">
      <c r="C780" s="166" t="s">
        <v>1325</v>
      </c>
      <c r="D780" s="158"/>
      <c r="E780" s="150">
        <v>0</v>
      </c>
      <c r="F780" s="97"/>
      <c r="G780" s="94">
        <f>F780</f>
        <v>0</v>
      </c>
      <c r="H780" s="159"/>
      <c r="I780" s="98" t="s">
        <v>298</v>
      </c>
      <c r="J780" s="98" t="str">
        <f>VLOOKUP(I780,Presupuesto!$B$11:$C$565,2,0)</f>
        <v>OTROS SERVICIOS TECNICOS Y PROFESIONALES</v>
      </c>
      <c r="K780" s="95" t="s">
        <v>72</v>
      </c>
      <c r="L780" s="95" t="s">
        <v>725</v>
      </c>
    </row>
    <row r="781" spans="3:12" s="426" customFormat="1" ht="15.75" thickBot="1" x14ac:dyDescent="0.3">
      <c r="C781" s="167" t="s">
        <v>1326</v>
      </c>
      <c r="D781" s="158"/>
      <c r="E781" s="150">
        <v>0</v>
      </c>
      <c r="F781" s="97">
        <v>0</v>
      </c>
      <c r="G781" s="94">
        <f>F781</f>
        <v>0</v>
      </c>
      <c r="H781" s="159"/>
      <c r="I781" s="98" t="s">
        <v>298</v>
      </c>
      <c r="J781" s="98" t="str">
        <f>VLOOKUP(I781,Presupuesto!$B$11:$C$565,2,0)</f>
        <v>OTROS SERVICIOS TECNICOS Y PROFESIONALES</v>
      </c>
      <c r="K781" s="95" t="s">
        <v>72</v>
      </c>
      <c r="L781" s="95" t="s">
        <v>725</v>
      </c>
    </row>
    <row r="782" spans="3:12" s="426" customFormat="1" ht="30.75" thickBot="1" x14ac:dyDescent="0.3">
      <c r="C782" s="508" t="s">
        <v>1998</v>
      </c>
      <c r="D782" s="188">
        <v>0</v>
      </c>
      <c r="E782" s="148">
        <v>2</v>
      </c>
      <c r="F782" s="115">
        <v>6356</v>
      </c>
      <c r="G782" s="110">
        <f>D782*E782*F782</f>
        <v>0</v>
      </c>
      <c r="H782" s="161" t="s">
        <v>703</v>
      </c>
      <c r="I782" s="111" t="s">
        <v>298</v>
      </c>
      <c r="J782" s="111" t="str">
        <f>VLOOKUP(I782,Presupuesto!$B$11:$C$565,2,0)</f>
        <v>OTROS SERVICIOS TECNICOS Y PROFESIONALES</v>
      </c>
      <c r="K782" s="95" t="s">
        <v>72</v>
      </c>
      <c r="L782" s="95" t="s">
        <v>725</v>
      </c>
    </row>
    <row r="783" spans="3:12" s="426" customFormat="1" x14ac:dyDescent="0.25">
      <c r="C783" s="166" t="s">
        <v>1325</v>
      </c>
      <c r="D783" s="158"/>
      <c r="E783" s="150">
        <v>0</v>
      </c>
      <c r="F783" s="97">
        <v>0</v>
      </c>
      <c r="G783" s="94">
        <f>F783</f>
        <v>0</v>
      </c>
      <c r="H783" s="159"/>
      <c r="I783" s="98" t="s">
        <v>298</v>
      </c>
      <c r="J783" s="98" t="str">
        <f>VLOOKUP(I783,Presupuesto!$B$11:$C$565,2,0)</f>
        <v>OTROS SERVICIOS TECNICOS Y PROFESIONALES</v>
      </c>
      <c r="K783" s="95" t="s">
        <v>72</v>
      </c>
      <c r="L783" s="95" t="s">
        <v>725</v>
      </c>
    </row>
    <row r="784" spans="3:12" s="426" customFormat="1" ht="15.75" thickBot="1" x14ac:dyDescent="0.3">
      <c r="C784" s="167" t="s">
        <v>1326</v>
      </c>
      <c r="D784" s="158"/>
      <c r="E784" s="150">
        <v>0</v>
      </c>
      <c r="F784" s="97">
        <v>0</v>
      </c>
      <c r="G784" s="94">
        <f>F784</f>
        <v>0</v>
      </c>
      <c r="H784" s="159"/>
      <c r="I784" s="98" t="s">
        <v>298</v>
      </c>
      <c r="J784" s="98" t="str">
        <f>VLOOKUP(I784,Presupuesto!$B$11:$C$565,2,0)</f>
        <v>OTROS SERVICIOS TECNICOS Y PROFESIONALES</v>
      </c>
      <c r="K784" s="95" t="s">
        <v>72</v>
      </c>
      <c r="L784" s="95" t="s">
        <v>725</v>
      </c>
    </row>
    <row r="785" spans="3:12" s="426" customFormat="1" ht="15.75" thickBot="1" x14ac:dyDescent="0.3">
      <c r="C785" s="508" t="s">
        <v>1999</v>
      </c>
      <c r="D785" s="188">
        <v>0</v>
      </c>
      <c r="E785" s="148">
        <v>2</v>
      </c>
      <c r="F785" s="115">
        <v>4000</v>
      </c>
      <c r="G785" s="110">
        <f>D785*E785*F785</f>
        <v>0</v>
      </c>
      <c r="H785" s="161" t="s">
        <v>703</v>
      </c>
      <c r="I785" s="111" t="s">
        <v>298</v>
      </c>
      <c r="J785" s="111" t="str">
        <f>VLOOKUP(I785,Presupuesto!$B$11:$C$565,2,0)</f>
        <v>OTROS SERVICIOS TECNICOS Y PROFESIONALES</v>
      </c>
      <c r="K785" s="95" t="s">
        <v>72</v>
      </c>
      <c r="L785" s="95" t="s">
        <v>725</v>
      </c>
    </row>
    <row r="786" spans="3:12" s="426" customFormat="1" x14ac:dyDescent="0.25">
      <c r="C786" s="166" t="s">
        <v>1325</v>
      </c>
      <c r="D786" s="158"/>
      <c r="E786" s="150">
        <v>0</v>
      </c>
      <c r="F786" s="97">
        <v>0</v>
      </c>
      <c r="G786" s="94">
        <f>F786</f>
        <v>0</v>
      </c>
      <c r="H786" s="159"/>
      <c r="I786" s="98" t="s">
        <v>298</v>
      </c>
      <c r="J786" s="98" t="str">
        <f>VLOOKUP(I786,Presupuesto!$B$11:$C$565,2,0)</f>
        <v>OTROS SERVICIOS TECNICOS Y PROFESIONALES</v>
      </c>
      <c r="K786" s="95" t="s">
        <v>72</v>
      </c>
      <c r="L786" s="95" t="s">
        <v>725</v>
      </c>
    </row>
    <row r="787" spans="3:12" s="426" customFormat="1" ht="15.75" thickBot="1" x14ac:dyDescent="0.3">
      <c r="C787" s="167" t="s">
        <v>1326</v>
      </c>
      <c r="D787" s="158"/>
      <c r="E787" s="150">
        <v>0</v>
      </c>
      <c r="F787" s="97">
        <v>0</v>
      </c>
      <c r="G787" s="94">
        <f>F787</f>
        <v>0</v>
      </c>
      <c r="H787" s="159"/>
      <c r="I787" s="98" t="s">
        <v>298</v>
      </c>
      <c r="J787" s="98" t="str">
        <f>VLOOKUP(I787,Presupuesto!$B$11:$C$565,2,0)</f>
        <v>OTROS SERVICIOS TECNICOS Y PROFESIONALES</v>
      </c>
      <c r="K787" s="95" t="s">
        <v>72</v>
      </c>
      <c r="L787" s="95" t="s">
        <v>725</v>
      </c>
    </row>
    <row r="788" spans="3:12" s="426" customFormat="1" ht="30.75" thickBot="1" x14ac:dyDescent="0.3">
      <c r="C788" s="508" t="s">
        <v>2000</v>
      </c>
      <c r="D788" s="188">
        <v>0</v>
      </c>
      <c r="E788" s="148">
        <v>2</v>
      </c>
      <c r="F788" s="115">
        <v>4000</v>
      </c>
      <c r="G788" s="110">
        <f>D788*E788*F788</f>
        <v>0</v>
      </c>
      <c r="H788" s="161" t="s">
        <v>703</v>
      </c>
      <c r="I788" s="111" t="s">
        <v>298</v>
      </c>
      <c r="J788" s="111" t="str">
        <f>VLOOKUP(I788,Presupuesto!$B$11:$C$565,2,0)</f>
        <v>OTROS SERVICIOS TECNICOS Y PROFESIONALES</v>
      </c>
      <c r="K788" s="95" t="s">
        <v>72</v>
      </c>
      <c r="L788" s="95" t="s">
        <v>725</v>
      </c>
    </row>
    <row r="789" spans="3:12" s="426" customFormat="1" x14ac:dyDescent="0.25">
      <c r="C789" s="166" t="s">
        <v>1325</v>
      </c>
      <c r="D789" s="158"/>
      <c r="E789" s="150">
        <v>0</v>
      </c>
      <c r="F789" s="97">
        <v>0</v>
      </c>
      <c r="G789" s="94">
        <f>F789</f>
        <v>0</v>
      </c>
      <c r="H789" s="159"/>
      <c r="I789" s="98" t="s">
        <v>298</v>
      </c>
      <c r="J789" s="98" t="str">
        <f>VLOOKUP(I789,Presupuesto!$B$11:$C$565,2,0)</f>
        <v>OTROS SERVICIOS TECNICOS Y PROFESIONALES</v>
      </c>
      <c r="K789" s="95" t="s">
        <v>72</v>
      </c>
      <c r="L789" s="95" t="s">
        <v>725</v>
      </c>
    </row>
    <row r="790" spans="3:12" s="426" customFormat="1" ht="15.75" thickBot="1" x14ac:dyDescent="0.3">
      <c r="C790" s="167" t="s">
        <v>1326</v>
      </c>
      <c r="D790" s="158"/>
      <c r="E790" s="150">
        <v>0</v>
      </c>
      <c r="F790" s="97">
        <v>0</v>
      </c>
      <c r="G790" s="94">
        <f>F790</f>
        <v>0</v>
      </c>
      <c r="H790" s="159"/>
      <c r="I790" s="98" t="s">
        <v>298</v>
      </c>
      <c r="J790" s="98" t="str">
        <f>VLOOKUP(I790,Presupuesto!$B$11:$C$565,2,0)</f>
        <v>OTROS SERVICIOS TECNICOS Y PROFESIONALES</v>
      </c>
      <c r="K790" s="95" t="s">
        <v>72</v>
      </c>
      <c r="L790" s="95" t="s">
        <v>725</v>
      </c>
    </row>
    <row r="791" spans="3:12" s="426" customFormat="1" ht="15.75" thickBot="1" x14ac:dyDescent="0.3">
      <c r="C791" s="136" t="s">
        <v>102</v>
      </c>
      <c r="D791" s="188"/>
      <c r="E791" s="148">
        <v>12</v>
      </c>
      <c r="F791" s="115">
        <v>30000</v>
      </c>
      <c r="G791" s="110">
        <f>D791*E791*F791</f>
        <v>0</v>
      </c>
      <c r="H791" s="161"/>
      <c r="I791" s="111" t="s">
        <v>298</v>
      </c>
      <c r="J791" s="111" t="str">
        <f>VLOOKUP(I791,Presupuesto!$B$11:$C$565,2,0)</f>
        <v>OTROS SERVICIOS TECNICOS Y PROFESIONALES</v>
      </c>
      <c r="K791" s="95" t="s">
        <v>72</v>
      </c>
      <c r="L791" s="95" t="s">
        <v>725</v>
      </c>
    </row>
    <row r="792" spans="3:12" s="426" customFormat="1" x14ac:dyDescent="0.25">
      <c r="C792" s="166" t="s">
        <v>1325</v>
      </c>
      <c r="D792" s="158"/>
      <c r="E792" s="150">
        <v>0</v>
      </c>
      <c r="F792" s="97">
        <v>0</v>
      </c>
      <c r="G792" s="94">
        <f>F792</f>
        <v>0</v>
      </c>
      <c r="H792" s="159"/>
      <c r="I792" s="98" t="s">
        <v>298</v>
      </c>
      <c r="J792" s="98" t="str">
        <f>VLOOKUP(I792,Presupuesto!$B$11:$C$565,2,0)</f>
        <v>OTROS SERVICIOS TECNICOS Y PROFESIONALES</v>
      </c>
      <c r="K792" s="95" t="s">
        <v>72</v>
      </c>
      <c r="L792" s="95" t="s">
        <v>725</v>
      </c>
    </row>
    <row r="793" spans="3:12" s="426" customFormat="1" ht="15.75" thickBot="1" x14ac:dyDescent="0.3">
      <c r="C793" s="167" t="s">
        <v>1326</v>
      </c>
      <c r="D793" s="158"/>
      <c r="E793" s="150">
        <v>0</v>
      </c>
      <c r="F793" s="97">
        <v>0</v>
      </c>
      <c r="G793" s="94">
        <f>F793</f>
        <v>0</v>
      </c>
      <c r="H793" s="159"/>
      <c r="I793" s="98" t="s">
        <v>298</v>
      </c>
      <c r="J793" s="98" t="str">
        <f>VLOOKUP(I793,Presupuesto!$B$11:$C$565,2,0)</f>
        <v>OTROS SERVICIOS TECNICOS Y PROFESIONALES</v>
      </c>
      <c r="K793" s="95" t="s">
        <v>72</v>
      </c>
      <c r="L793" s="95" t="s">
        <v>725</v>
      </c>
    </row>
    <row r="794" spans="3:12" s="426" customFormat="1" ht="15.75" thickBot="1" x14ac:dyDescent="0.3">
      <c r="C794" s="136" t="s">
        <v>102</v>
      </c>
      <c r="D794" s="188"/>
      <c r="E794" s="148">
        <v>2</v>
      </c>
      <c r="F794" s="115">
        <v>4000</v>
      </c>
      <c r="G794" s="110">
        <f>D794*E794*F794</f>
        <v>0</v>
      </c>
      <c r="H794" s="161"/>
      <c r="I794" s="111" t="s">
        <v>298</v>
      </c>
      <c r="J794" s="111" t="str">
        <f>VLOOKUP(I794,Presupuesto!$B$11:$C$565,2,0)</f>
        <v>OTROS SERVICIOS TECNICOS Y PROFESIONALES</v>
      </c>
      <c r="K794" s="95" t="s">
        <v>72</v>
      </c>
      <c r="L794" s="95" t="s">
        <v>725</v>
      </c>
    </row>
    <row r="795" spans="3:12" s="426" customFormat="1" x14ac:dyDescent="0.25">
      <c r="C795" s="166" t="s">
        <v>1325</v>
      </c>
      <c r="D795" s="158"/>
      <c r="E795" s="150">
        <v>0</v>
      </c>
      <c r="F795" s="97">
        <v>0</v>
      </c>
      <c r="G795" s="94">
        <f>F795</f>
        <v>0</v>
      </c>
      <c r="H795" s="159"/>
      <c r="I795" s="98" t="s">
        <v>298</v>
      </c>
      <c r="J795" s="98" t="str">
        <f>VLOOKUP(I795,Presupuesto!$B$11:$C$565,2,0)</f>
        <v>OTROS SERVICIOS TECNICOS Y PROFESIONALES</v>
      </c>
      <c r="K795" s="95" t="s">
        <v>72</v>
      </c>
      <c r="L795" s="95" t="s">
        <v>725</v>
      </c>
    </row>
    <row r="796" spans="3:12" s="426" customFormat="1" ht="15.75" thickBot="1" x14ac:dyDescent="0.3">
      <c r="C796" s="167" t="s">
        <v>1326</v>
      </c>
      <c r="D796" s="158"/>
      <c r="E796" s="150">
        <v>0</v>
      </c>
      <c r="F796" s="97">
        <v>0</v>
      </c>
      <c r="G796" s="94">
        <f>F796</f>
        <v>0</v>
      </c>
      <c r="H796" s="159"/>
      <c r="I796" s="98" t="s">
        <v>298</v>
      </c>
      <c r="J796" s="98" t="str">
        <f>VLOOKUP(I796,Presupuesto!$B$11:$C$565,2,0)</f>
        <v>OTROS SERVICIOS TECNICOS Y PROFESIONALES</v>
      </c>
      <c r="K796" s="95" t="s">
        <v>72</v>
      </c>
      <c r="L796" s="95" t="s">
        <v>725</v>
      </c>
    </row>
    <row r="797" spans="3:12" s="426" customFormat="1" ht="15.75" thickBot="1" x14ac:dyDescent="0.3">
      <c r="C797" s="136" t="s">
        <v>103</v>
      </c>
      <c r="D797" s="188"/>
      <c r="E797" s="148">
        <v>12</v>
      </c>
      <c r="F797" s="115">
        <v>30000</v>
      </c>
      <c r="G797" s="110">
        <f>D797*E797*F797</f>
        <v>0</v>
      </c>
      <c r="H797" s="161"/>
      <c r="I797" s="111" t="s">
        <v>151</v>
      </c>
      <c r="J797" s="111" t="str">
        <f>VLOOKUP(I797,Presupuesto!$B$11:$C$565,2,0)</f>
        <v>SUELDOS Y SALARIOS PERMANENTES</v>
      </c>
      <c r="K797" s="95" t="s">
        <v>72</v>
      </c>
      <c r="L797" s="95" t="s">
        <v>725</v>
      </c>
    </row>
    <row r="798" spans="3:12" s="426" customFormat="1" x14ac:dyDescent="0.25">
      <c r="C798" s="166" t="s">
        <v>1325</v>
      </c>
      <c r="D798" s="164"/>
      <c r="E798" s="127">
        <v>0</v>
      </c>
      <c r="F798" s="116">
        <f>IF(E797=0,"",(G797/E797)/12*E797)</f>
        <v>0</v>
      </c>
      <c r="G798" s="117">
        <f>F798</f>
        <v>0</v>
      </c>
      <c r="H798" s="159"/>
      <c r="I798" s="98" t="s">
        <v>164</v>
      </c>
      <c r="J798" s="98" t="str">
        <f>VLOOKUP(I798,Presupuesto!$B$11:$C$565,2,0)</f>
        <v>AGUINALDO Y DECIMO CUARTO MES</v>
      </c>
      <c r="K798" s="95" t="s">
        <v>72</v>
      </c>
      <c r="L798" s="95" t="s">
        <v>725</v>
      </c>
    </row>
    <row r="799" spans="3:12" s="426" customFormat="1" ht="15.75" thickBot="1" x14ac:dyDescent="0.3">
      <c r="C799" s="168" t="s">
        <v>1326</v>
      </c>
      <c r="D799" s="157"/>
      <c r="E799" s="128">
        <v>0</v>
      </c>
      <c r="F799" s="102">
        <f>IF(E797&lt;6,"",((E797-6)/12)*(G797/E797))</f>
        <v>0</v>
      </c>
      <c r="G799" s="102">
        <f>F799</f>
        <v>0</v>
      </c>
      <c r="H799" s="157"/>
      <c r="I799" s="103" t="s">
        <v>165</v>
      </c>
      <c r="J799" s="120" t="str">
        <f>VLOOKUP(I799,Presupuesto!$B$11:$C$565,2,0)</f>
        <v>DECIMOCUARTO MES</v>
      </c>
      <c r="K799" s="95" t="s">
        <v>72</v>
      </c>
      <c r="L799" s="95" t="s">
        <v>725</v>
      </c>
    </row>
    <row r="800" spans="3:12" s="426" customFormat="1" x14ac:dyDescent="0.25">
      <c r="D800" s="415"/>
      <c r="H800" s="415"/>
    </row>
    <row r="801" spans="3:12" s="426" customFormat="1" ht="15.75" thickBot="1" x14ac:dyDescent="0.3">
      <c r="D801" s="415"/>
      <c r="H801" s="415"/>
    </row>
    <row r="802" spans="3:12" s="426" customFormat="1" ht="15.75" thickBot="1" x14ac:dyDescent="0.3">
      <c r="C802" s="68" t="s">
        <v>1308</v>
      </c>
      <c r="D802" s="30">
        <f>SUM(G809:G880)</f>
        <v>27240</v>
      </c>
      <c r="E802" s="91"/>
      <c r="F802" s="91"/>
      <c r="G802" s="91"/>
      <c r="H802" s="75"/>
      <c r="I802" s="75"/>
      <c r="J802" s="75"/>
      <c r="K802" s="149"/>
    </row>
    <row r="803" spans="3:12" s="426" customFormat="1" x14ac:dyDescent="0.25">
      <c r="D803" s="31" t="s">
        <v>2002</v>
      </c>
      <c r="E803" s="91"/>
      <c r="F803" s="91"/>
      <c r="G803" s="91"/>
      <c r="H803" s="75"/>
      <c r="I803" s="75"/>
      <c r="J803" s="75"/>
      <c r="K803" s="149"/>
    </row>
    <row r="804" spans="3:12" s="426" customFormat="1" x14ac:dyDescent="0.25">
      <c r="D804" s="31"/>
      <c r="E804" s="91"/>
      <c r="F804" s="91"/>
      <c r="G804" s="91"/>
      <c r="H804" s="75"/>
      <c r="I804" s="75"/>
      <c r="J804" s="75"/>
      <c r="K804" s="149"/>
    </row>
    <row r="805" spans="3:12" s="426" customFormat="1" ht="15.75" x14ac:dyDescent="0.25">
      <c r="C805" s="190" t="s">
        <v>1309</v>
      </c>
      <c r="D805" s="341" t="s">
        <v>1837</v>
      </c>
      <c r="E805" s="91"/>
      <c r="F805" s="91"/>
      <c r="G805" s="91"/>
      <c r="H805" s="75"/>
      <c r="I805" s="75"/>
      <c r="J805" s="75"/>
      <c r="K805" s="149"/>
    </row>
    <row r="806" spans="3:12" s="426" customFormat="1" ht="18.75" x14ac:dyDescent="0.25">
      <c r="C806" s="197" t="str">
        <f>IFERROR(VLOOKUP(D805,'1. Desarrollo e Innov. Curricu.'!$F:$G,2,FALSE),IFERROR(VLOOKUP(D805,'2. Investigación Científica'!$F:$G,2,FALSE),IFERROR(VLOOKUP(D805,'3. Vinculación Univ. Sociedad'!$F:$G,2,FALSE),IFERROR(VLOOKUP(D805,'4. Docencia y Profesorado Univ.'!$F:$G,2,FALSE),IFERROR(VLOOKUP(D805,'5. Estudiantes y Graduados'!$F:$G,2,FALSE),IFERROR(VLOOKUP(D805,'11. Gestion Administrativa'!$F:$G,2,FALSE),IFERROR(VLOOKUP(D805,'13. Gestión Académica'!$F:$G,2,FALSE),IFERROR(VLOOKUP(D805,'9. Asegura. de la Calid. y M'!$F:$G,2,FALSE),IFERROR(VLOOKUP(D805,'6. Gestión del Conocimiento'!$F:$G,2,FALSE),IFERROR(VLOOKUP(D805,'15. Gobernabilidad y Proceso...'!$F:$G,2,FALSE),IFERROR(VLOOKUP(D805,'12. Gestión del Talento Humano'!$F:$G,2,FALSE),IFERROR(VLOOKUP(D805,'14. Internacional... de la E.S.'!$F:$G,2,FALSE),IFERROR(VLOOKUP(D805,'10. Posgrado'!$F:$G,2,FALSE),IFERROR(VLOOKUP(D805,'17. Gestión TIC'!$F:$G,2,FALSE),IFERROR(VLOOKUP(D805,'16. Desa. del Sistema Educ.Sup.'!$F:$G,2,FALSE),IFERROR(VLOOKUP(D805,'8. Cultura de Inno. Insti...'!$F:$G,2,FALSE),VLOOKUP(D805,'7. Lo Esencial de la Reforma U.'!$F:$G,2,0)))))))))))))))))</f>
        <v>Ejecutar programa de maestría en: CIENCIAS SOCIALES, ESTUDIOS URBANOS Y MIGRACIONES INTERNACIONALES POR FLACSO -HONDURAS (materiales y visisbilidad del programa)</v>
      </c>
      <c r="D806" s="31"/>
      <c r="E806" s="91"/>
      <c r="F806" s="91"/>
      <c r="G806" s="91"/>
      <c r="H806" s="75"/>
      <c r="I806" s="75"/>
      <c r="J806" s="75"/>
      <c r="K806" s="149"/>
    </row>
    <row r="807" spans="3:12" s="426" customFormat="1" ht="15.75" thickBot="1" x14ac:dyDescent="0.3">
      <c r="C807" s="171"/>
      <c r="D807" s="31"/>
      <c r="E807" s="91"/>
      <c r="F807" s="91"/>
      <c r="G807" s="91"/>
      <c r="H807" s="75"/>
      <c r="I807" s="75"/>
      <c r="J807" s="75"/>
      <c r="K807" s="149"/>
    </row>
    <row r="808" spans="3:12" s="426" customFormat="1" ht="30.75" thickBot="1" x14ac:dyDescent="0.3">
      <c r="C808" s="130" t="s">
        <v>1310</v>
      </c>
      <c r="D808" s="134" t="s">
        <v>99</v>
      </c>
      <c r="E808" s="165" t="s">
        <v>1324</v>
      </c>
      <c r="F808" s="134" t="s">
        <v>1312</v>
      </c>
      <c r="G808" s="131" t="s">
        <v>1313</v>
      </c>
      <c r="H808" s="129" t="s">
        <v>1314</v>
      </c>
      <c r="I808" s="132" t="s">
        <v>1315</v>
      </c>
      <c r="J808" s="132" t="s">
        <v>711</v>
      </c>
      <c r="K808" s="132" t="s">
        <v>1316</v>
      </c>
      <c r="L808" s="132" t="s">
        <v>1317</v>
      </c>
    </row>
    <row r="809" spans="3:12" s="426" customFormat="1" ht="15.75" hidden="1" thickBot="1" x14ac:dyDescent="0.3">
      <c r="C809" s="133" t="s">
        <v>84</v>
      </c>
      <c r="D809" s="188"/>
      <c r="E809" s="148">
        <v>12</v>
      </c>
      <c r="F809" s="283">
        <f>HLOOKUP($C809,$BZ$2:$CM$3,2,0)</f>
        <v>43674.39</v>
      </c>
      <c r="G809" s="110">
        <f>D809*E809*F809</f>
        <v>0</v>
      </c>
      <c r="H809" s="161"/>
      <c r="I809" s="111" t="s">
        <v>151</v>
      </c>
      <c r="J809" s="111" t="str">
        <f>VLOOKUP(I809,Presupuesto!$B$11:$C$565,2,0)</f>
        <v>SUELDOS Y SALARIOS PERMANENTES</v>
      </c>
      <c r="K809" s="205" t="s">
        <v>72</v>
      </c>
      <c r="L809" s="95" t="s">
        <v>719</v>
      </c>
    </row>
    <row r="810" spans="3:12" s="426" customFormat="1" ht="15.75" hidden="1" thickBot="1" x14ac:dyDescent="0.3">
      <c r="C810" s="166" t="s">
        <v>1325</v>
      </c>
      <c r="D810" s="158"/>
      <c r="E810" s="150">
        <v>0</v>
      </c>
      <c r="F810" s="97">
        <f>IF(E809=0,"",(G809/E809)/12*E809)</f>
        <v>0</v>
      </c>
      <c r="G810" s="94">
        <f>F810</f>
        <v>0</v>
      </c>
      <c r="H810" s="159"/>
      <c r="I810" s="113" t="s">
        <v>164</v>
      </c>
      <c r="J810" s="113" t="str">
        <f>VLOOKUP(I810,Presupuesto!$B$11:$C$565,2,0)</f>
        <v>AGUINALDO Y DECIMO CUARTO MES</v>
      </c>
      <c r="K810" s="95" t="str">
        <f t="shared" ref="K810:K853" si="12">$K$77</f>
        <v>Posgrado</v>
      </c>
      <c r="L810" s="95" t="s">
        <v>720</v>
      </c>
    </row>
    <row r="811" spans="3:12" s="426" customFormat="1" ht="15.75" hidden="1" thickBot="1" x14ac:dyDescent="0.3">
      <c r="C811" s="167" t="s">
        <v>1326</v>
      </c>
      <c r="D811" s="158"/>
      <c r="E811" s="150">
        <v>0</v>
      </c>
      <c r="F811" s="114">
        <f>IF(E809&lt;6,"",((E809-6)/12)*(G809/E809))</f>
        <v>0</v>
      </c>
      <c r="G811" s="94">
        <f>F811</f>
        <v>0</v>
      </c>
      <c r="H811" s="159"/>
      <c r="I811" s="98" t="s">
        <v>165</v>
      </c>
      <c r="J811" s="98" t="str">
        <f>VLOOKUP(I811,Presupuesto!$B$11:$C$565,2,0)</f>
        <v>DECIMOCUARTO MES</v>
      </c>
      <c r="K811" s="95" t="str">
        <f t="shared" si="12"/>
        <v>Posgrado</v>
      </c>
      <c r="L811" s="95" t="s">
        <v>721</v>
      </c>
    </row>
    <row r="812" spans="3:12" s="426" customFormat="1" ht="15.75" hidden="1" thickBot="1" x14ac:dyDescent="0.3">
      <c r="C812" s="133" t="s">
        <v>85</v>
      </c>
      <c r="D812" s="188"/>
      <c r="E812" s="148">
        <v>12</v>
      </c>
      <c r="F812" s="283">
        <f>HLOOKUP($C812,$BZ$2:$CM$3,2,0)</f>
        <v>39703.99</v>
      </c>
      <c r="G812" s="110">
        <f>D812*E812*F812</f>
        <v>0</v>
      </c>
      <c r="H812" s="161"/>
      <c r="I812" s="111" t="s">
        <v>151</v>
      </c>
      <c r="J812" s="111" t="str">
        <f>VLOOKUP(I812,Presupuesto!$B$11:$C$565,2,0)</f>
        <v>SUELDOS Y SALARIOS PERMANENTES</v>
      </c>
      <c r="K812" s="95" t="str">
        <f t="shared" si="12"/>
        <v>Posgrado</v>
      </c>
      <c r="L812" s="95" t="s">
        <v>721</v>
      </c>
    </row>
    <row r="813" spans="3:12" s="426" customFormat="1" ht="15.75" hidden="1" thickBot="1" x14ac:dyDescent="0.3">
      <c r="C813" s="166" t="s">
        <v>1325</v>
      </c>
      <c r="D813" s="158"/>
      <c r="E813" s="150">
        <v>0</v>
      </c>
      <c r="F813" s="97">
        <f>IF(E812=0,"",(G812/E812)/12*E812)</f>
        <v>0</v>
      </c>
      <c r="G813" s="94">
        <f>F813</f>
        <v>0</v>
      </c>
      <c r="H813" s="159"/>
      <c r="I813" s="113" t="s">
        <v>164</v>
      </c>
      <c r="J813" s="113" t="str">
        <f>VLOOKUP(I813,Presupuesto!$B$11:$C$565,2,0)</f>
        <v>AGUINALDO Y DECIMO CUARTO MES</v>
      </c>
      <c r="K813" s="95" t="str">
        <f t="shared" si="12"/>
        <v>Posgrado</v>
      </c>
      <c r="L813" s="95" t="s">
        <v>721</v>
      </c>
    </row>
    <row r="814" spans="3:12" s="426" customFormat="1" ht="15.75" hidden="1" thickBot="1" x14ac:dyDescent="0.3">
      <c r="C814" s="167" t="s">
        <v>1326</v>
      </c>
      <c r="D814" s="158"/>
      <c r="E814" s="150">
        <v>0</v>
      </c>
      <c r="F814" s="114">
        <f>IF(E812&lt;6,"",((E812-6)/12)*(G812/E812))</f>
        <v>0</v>
      </c>
      <c r="G814" s="94">
        <f>F814</f>
        <v>0</v>
      </c>
      <c r="H814" s="159"/>
      <c r="I814" s="98" t="s">
        <v>165</v>
      </c>
      <c r="J814" s="98" t="str">
        <f>VLOOKUP(I814,Presupuesto!$B$11:$C$565,2,0)</f>
        <v>DECIMOCUARTO MES</v>
      </c>
      <c r="K814" s="95" t="str">
        <f t="shared" si="12"/>
        <v>Posgrado</v>
      </c>
      <c r="L814" s="95" t="s">
        <v>721</v>
      </c>
    </row>
    <row r="815" spans="3:12" s="426" customFormat="1" ht="15.75" hidden="1" thickBot="1" x14ac:dyDescent="0.3">
      <c r="C815" s="133" t="s">
        <v>86</v>
      </c>
      <c r="D815" s="188"/>
      <c r="E815" s="148">
        <v>12</v>
      </c>
      <c r="F815" s="283">
        <f>HLOOKUP($C815,$BZ$2:$CM$3,2,0)</f>
        <v>35733.589999999997</v>
      </c>
      <c r="G815" s="110">
        <f>D815*E815*F815</f>
        <v>0</v>
      </c>
      <c r="H815" s="161"/>
      <c r="I815" s="111" t="s">
        <v>151</v>
      </c>
      <c r="J815" s="111" t="str">
        <f>VLOOKUP(I815,Presupuesto!$B$11:$C$565,2,0)</f>
        <v>SUELDOS Y SALARIOS PERMANENTES</v>
      </c>
      <c r="K815" s="95" t="str">
        <f t="shared" si="12"/>
        <v>Posgrado</v>
      </c>
      <c r="L815" s="95" t="s">
        <v>721</v>
      </c>
    </row>
    <row r="816" spans="3:12" s="426" customFormat="1" ht="15.75" hidden="1" thickBot="1" x14ac:dyDescent="0.3">
      <c r="C816" s="166" t="s">
        <v>1325</v>
      </c>
      <c r="D816" s="158"/>
      <c r="E816" s="150">
        <v>0</v>
      </c>
      <c r="F816" s="97">
        <f>IF(E815=0,"",(G815/E815)/12*E815)</f>
        <v>0</v>
      </c>
      <c r="G816" s="94">
        <f>F816</f>
        <v>0</v>
      </c>
      <c r="H816" s="159"/>
      <c r="I816" s="113" t="s">
        <v>164</v>
      </c>
      <c r="J816" s="113" t="str">
        <f>VLOOKUP(I816,Presupuesto!$B$11:$C$565,2,0)</f>
        <v>AGUINALDO Y DECIMO CUARTO MES</v>
      </c>
      <c r="K816" s="95" t="str">
        <f t="shared" si="12"/>
        <v>Posgrado</v>
      </c>
      <c r="L816" s="95" t="s">
        <v>721</v>
      </c>
    </row>
    <row r="817" spans="3:12" s="426" customFormat="1" ht="15.75" hidden="1" thickBot="1" x14ac:dyDescent="0.3">
      <c r="C817" s="167" t="s">
        <v>1326</v>
      </c>
      <c r="D817" s="158"/>
      <c r="E817" s="150">
        <v>0</v>
      </c>
      <c r="F817" s="114">
        <f>IF(E815&lt;6,"",((E815-6)/12)*(G815/E815))</f>
        <v>0</v>
      </c>
      <c r="G817" s="94">
        <f>F817</f>
        <v>0</v>
      </c>
      <c r="H817" s="159"/>
      <c r="I817" s="98" t="s">
        <v>165</v>
      </c>
      <c r="J817" s="98" t="str">
        <f>VLOOKUP(I817,Presupuesto!$B$11:$C$565,2,0)</f>
        <v>DECIMOCUARTO MES</v>
      </c>
      <c r="K817" s="95" t="str">
        <f t="shared" si="12"/>
        <v>Posgrado</v>
      </c>
      <c r="L817" s="95" t="s">
        <v>721</v>
      </c>
    </row>
    <row r="818" spans="3:12" s="426" customFormat="1" ht="15.75" hidden="1" thickBot="1" x14ac:dyDescent="0.3">
      <c r="C818" s="133" t="s">
        <v>87</v>
      </c>
      <c r="D818" s="188"/>
      <c r="E818" s="148">
        <v>12</v>
      </c>
      <c r="F818" s="283">
        <f>HLOOKUP($C818,$BZ$2:$CM$3,2,0)</f>
        <v>31763.19</v>
      </c>
      <c r="G818" s="110">
        <f>D818*E818*F818</f>
        <v>0</v>
      </c>
      <c r="H818" s="161"/>
      <c r="I818" s="111" t="s">
        <v>151</v>
      </c>
      <c r="J818" s="111" t="str">
        <f>VLOOKUP(I818,Presupuesto!$B$11:$C$565,2,0)</f>
        <v>SUELDOS Y SALARIOS PERMANENTES</v>
      </c>
      <c r="K818" s="95" t="str">
        <f t="shared" si="12"/>
        <v>Posgrado</v>
      </c>
      <c r="L818" s="95" t="s">
        <v>721</v>
      </c>
    </row>
    <row r="819" spans="3:12" s="426" customFormat="1" ht="15.75" hidden="1" thickBot="1" x14ac:dyDescent="0.3">
      <c r="C819" s="166" t="s">
        <v>1325</v>
      </c>
      <c r="D819" s="158"/>
      <c r="E819" s="150">
        <v>0</v>
      </c>
      <c r="F819" s="97">
        <f>IF(E818=0,"",(G818/E818)/12*E818)</f>
        <v>0</v>
      </c>
      <c r="G819" s="94">
        <f>F819</f>
        <v>0</v>
      </c>
      <c r="H819" s="159"/>
      <c r="I819" s="113" t="s">
        <v>164</v>
      </c>
      <c r="J819" s="113" t="str">
        <f>VLOOKUP(I819,Presupuesto!$B$11:$C$565,2,0)</f>
        <v>AGUINALDO Y DECIMO CUARTO MES</v>
      </c>
      <c r="K819" s="95" t="str">
        <f t="shared" si="12"/>
        <v>Posgrado</v>
      </c>
      <c r="L819" s="95" t="s">
        <v>721</v>
      </c>
    </row>
    <row r="820" spans="3:12" s="426" customFormat="1" ht="15.75" hidden="1" thickBot="1" x14ac:dyDescent="0.3">
      <c r="C820" s="167" t="s">
        <v>1326</v>
      </c>
      <c r="D820" s="158"/>
      <c r="E820" s="150">
        <v>0</v>
      </c>
      <c r="F820" s="114">
        <f>IF(E818&lt;6,"",((E818-6)/12)*(G818/E818))</f>
        <v>0</v>
      </c>
      <c r="G820" s="94">
        <f>F820</f>
        <v>0</v>
      </c>
      <c r="H820" s="159"/>
      <c r="I820" s="98" t="s">
        <v>165</v>
      </c>
      <c r="J820" s="98" t="str">
        <f>VLOOKUP(I820,Presupuesto!$B$11:$C$565,2,0)</f>
        <v>DECIMOCUARTO MES</v>
      </c>
      <c r="K820" s="95" t="str">
        <f t="shared" si="12"/>
        <v>Posgrado</v>
      </c>
      <c r="L820" s="95" t="s">
        <v>721</v>
      </c>
    </row>
    <row r="821" spans="3:12" s="426" customFormat="1" ht="15.75" hidden="1" thickBot="1" x14ac:dyDescent="0.3">
      <c r="C821" s="133" t="s">
        <v>88</v>
      </c>
      <c r="D821" s="188"/>
      <c r="E821" s="148">
        <v>12</v>
      </c>
      <c r="F821" s="283">
        <f>HLOOKUP($C821,$BZ$2:$CM$3,2,0)</f>
        <v>29777.99</v>
      </c>
      <c r="G821" s="110">
        <f>D821*E821*F821</f>
        <v>0</v>
      </c>
      <c r="H821" s="161"/>
      <c r="I821" s="111" t="s">
        <v>151</v>
      </c>
      <c r="J821" s="111" t="str">
        <f>VLOOKUP(I821,Presupuesto!$B$11:$C$565,2,0)</f>
        <v>SUELDOS Y SALARIOS PERMANENTES</v>
      </c>
      <c r="K821" s="95" t="str">
        <f t="shared" si="12"/>
        <v>Posgrado</v>
      </c>
      <c r="L821" s="95" t="s">
        <v>721</v>
      </c>
    </row>
    <row r="822" spans="3:12" s="426" customFormat="1" ht="15.75" hidden="1" thickBot="1" x14ac:dyDescent="0.3">
      <c r="C822" s="166" t="s">
        <v>1325</v>
      </c>
      <c r="D822" s="158"/>
      <c r="E822" s="150">
        <v>0</v>
      </c>
      <c r="F822" s="97">
        <f>IF(E821=0,"",(G821/E821)/12*E821)</f>
        <v>0</v>
      </c>
      <c r="G822" s="94">
        <f>F822</f>
        <v>0</v>
      </c>
      <c r="H822" s="159"/>
      <c r="I822" s="113" t="s">
        <v>164</v>
      </c>
      <c r="J822" s="113" t="str">
        <f>VLOOKUP(I822,Presupuesto!$B$11:$C$565,2,0)</f>
        <v>AGUINALDO Y DECIMO CUARTO MES</v>
      </c>
      <c r="K822" s="95" t="str">
        <f t="shared" si="12"/>
        <v>Posgrado</v>
      </c>
      <c r="L822" s="95" t="s">
        <v>721</v>
      </c>
    </row>
    <row r="823" spans="3:12" s="426" customFormat="1" ht="15.75" hidden="1" thickBot="1" x14ac:dyDescent="0.3">
      <c r="C823" s="167" t="s">
        <v>1326</v>
      </c>
      <c r="D823" s="158"/>
      <c r="E823" s="150">
        <v>0</v>
      </c>
      <c r="F823" s="114">
        <f>IF(E821&lt;6,"",((E821-6)/12)*(G821/E821))</f>
        <v>0</v>
      </c>
      <c r="G823" s="94">
        <f>F823</f>
        <v>0</v>
      </c>
      <c r="H823" s="159"/>
      <c r="I823" s="98" t="s">
        <v>165</v>
      </c>
      <c r="J823" s="98" t="str">
        <f>VLOOKUP(I823,Presupuesto!$B$11:$C$565,2,0)</f>
        <v>DECIMOCUARTO MES</v>
      </c>
      <c r="K823" s="95" t="str">
        <f t="shared" si="12"/>
        <v>Posgrado</v>
      </c>
      <c r="L823" s="95" t="s">
        <v>721</v>
      </c>
    </row>
    <row r="824" spans="3:12" s="426" customFormat="1" ht="15.75" hidden="1" thickBot="1" x14ac:dyDescent="0.3">
      <c r="C824" s="133" t="s">
        <v>89</v>
      </c>
      <c r="D824" s="188"/>
      <c r="E824" s="148">
        <v>12</v>
      </c>
      <c r="F824" s="283">
        <f>HLOOKUP($C824,$BZ$2:$CM$3,2,0)</f>
        <v>27792.79</v>
      </c>
      <c r="G824" s="110">
        <f>D824*E824*F824</f>
        <v>0</v>
      </c>
      <c r="H824" s="161"/>
      <c r="I824" s="111" t="s">
        <v>151</v>
      </c>
      <c r="J824" s="111" t="str">
        <f>VLOOKUP(I824,Presupuesto!$B$11:$C$565,2,0)</f>
        <v>SUELDOS Y SALARIOS PERMANENTES</v>
      </c>
      <c r="K824" s="95" t="str">
        <f t="shared" si="12"/>
        <v>Posgrado</v>
      </c>
      <c r="L824" s="95" t="s">
        <v>721</v>
      </c>
    </row>
    <row r="825" spans="3:12" s="426" customFormat="1" ht="15.75" hidden="1" thickBot="1" x14ac:dyDescent="0.3">
      <c r="C825" s="166" t="s">
        <v>1325</v>
      </c>
      <c r="D825" s="158"/>
      <c r="E825" s="150">
        <v>0</v>
      </c>
      <c r="F825" s="97">
        <f>IF(E824=0,"",(G824/E824)/12*E824)</f>
        <v>0</v>
      </c>
      <c r="G825" s="94">
        <f>F825</f>
        <v>0</v>
      </c>
      <c r="H825" s="159"/>
      <c r="I825" s="113" t="s">
        <v>164</v>
      </c>
      <c r="J825" s="113" t="str">
        <f>VLOOKUP(I825,Presupuesto!$B$11:$C$565,2,0)</f>
        <v>AGUINALDO Y DECIMO CUARTO MES</v>
      </c>
      <c r="K825" s="95" t="str">
        <f t="shared" si="12"/>
        <v>Posgrado</v>
      </c>
      <c r="L825" s="95" t="s">
        <v>721</v>
      </c>
    </row>
    <row r="826" spans="3:12" s="426" customFormat="1" ht="15.75" hidden="1" thickBot="1" x14ac:dyDescent="0.3">
      <c r="C826" s="167" t="s">
        <v>1326</v>
      </c>
      <c r="D826" s="158"/>
      <c r="E826" s="150">
        <v>0</v>
      </c>
      <c r="F826" s="114">
        <f>IF(E824&lt;6,"",((E824-6)/12)*(G824/E824))</f>
        <v>0</v>
      </c>
      <c r="G826" s="94">
        <f>F826</f>
        <v>0</v>
      </c>
      <c r="H826" s="159"/>
      <c r="I826" s="98" t="s">
        <v>165</v>
      </c>
      <c r="J826" s="98" t="str">
        <f>VLOOKUP(I826,Presupuesto!$B$11:$C$565,2,0)</f>
        <v>DECIMOCUARTO MES</v>
      </c>
      <c r="K826" s="95" t="str">
        <f t="shared" si="12"/>
        <v>Posgrado</v>
      </c>
      <c r="L826" s="95" t="s">
        <v>721</v>
      </c>
    </row>
    <row r="827" spans="3:12" s="426" customFormat="1" ht="15.75" hidden="1" thickBot="1" x14ac:dyDescent="0.3">
      <c r="C827" s="133" t="s">
        <v>90</v>
      </c>
      <c r="D827" s="188"/>
      <c r="E827" s="148">
        <v>12</v>
      </c>
      <c r="F827" s="283">
        <f>HLOOKUP($C827,$BZ$2:$CM$3,2,0)</f>
        <v>18859.39</v>
      </c>
      <c r="G827" s="110">
        <f>D827*E827*F827</f>
        <v>0</v>
      </c>
      <c r="H827" s="161"/>
      <c r="I827" s="111" t="s">
        <v>151</v>
      </c>
      <c r="J827" s="111" t="str">
        <f>VLOOKUP(I827,Presupuesto!$B$11:$C$565,2,0)</f>
        <v>SUELDOS Y SALARIOS PERMANENTES</v>
      </c>
      <c r="K827" s="95" t="str">
        <f t="shared" si="12"/>
        <v>Posgrado</v>
      </c>
      <c r="L827" s="95" t="s">
        <v>721</v>
      </c>
    </row>
    <row r="828" spans="3:12" s="426" customFormat="1" ht="15.75" hidden="1" thickBot="1" x14ac:dyDescent="0.3">
      <c r="C828" s="166" t="s">
        <v>1325</v>
      </c>
      <c r="D828" s="158"/>
      <c r="E828" s="150">
        <v>0</v>
      </c>
      <c r="F828" s="97">
        <f>IF(E827=0,"",(G827/E827)/12*E827)</f>
        <v>0</v>
      </c>
      <c r="G828" s="94">
        <f>F828</f>
        <v>0</v>
      </c>
      <c r="H828" s="159"/>
      <c r="I828" s="113" t="s">
        <v>164</v>
      </c>
      <c r="J828" s="113" t="str">
        <f>VLOOKUP(I828,Presupuesto!$B$11:$C$565,2,0)</f>
        <v>AGUINALDO Y DECIMO CUARTO MES</v>
      </c>
      <c r="K828" s="95" t="str">
        <f t="shared" si="12"/>
        <v>Posgrado</v>
      </c>
      <c r="L828" s="95" t="s">
        <v>721</v>
      </c>
    </row>
    <row r="829" spans="3:12" s="426" customFormat="1" ht="15.75" hidden="1" thickBot="1" x14ac:dyDescent="0.3">
      <c r="C829" s="167" t="s">
        <v>1326</v>
      </c>
      <c r="D829" s="158"/>
      <c r="E829" s="150">
        <v>0</v>
      </c>
      <c r="F829" s="114">
        <f>IF(E827&lt;6,"",((E827-6)/12)*(G827/E827))</f>
        <v>0</v>
      </c>
      <c r="G829" s="94">
        <f>F829</f>
        <v>0</v>
      </c>
      <c r="H829" s="159"/>
      <c r="I829" s="98" t="s">
        <v>165</v>
      </c>
      <c r="J829" s="98" t="str">
        <f>VLOOKUP(I829,Presupuesto!$B$11:$C$565,2,0)</f>
        <v>DECIMOCUARTO MES</v>
      </c>
      <c r="K829" s="95" t="str">
        <f t="shared" si="12"/>
        <v>Posgrado</v>
      </c>
      <c r="L829" s="95" t="s">
        <v>721</v>
      </c>
    </row>
    <row r="830" spans="3:12" s="426" customFormat="1" ht="15.75" hidden="1" thickBot="1" x14ac:dyDescent="0.3">
      <c r="C830" s="133" t="s">
        <v>91</v>
      </c>
      <c r="D830" s="188"/>
      <c r="E830" s="148">
        <v>12</v>
      </c>
      <c r="F830" s="283">
        <f>HLOOKUP($C830,$BZ$2:$CM$3,2,0)</f>
        <v>17866.8</v>
      </c>
      <c r="G830" s="110">
        <f>D830*E830*F830</f>
        <v>0</v>
      </c>
      <c r="H830" s="161"/>
      <c r="I830" s="111" t="s">
        <v>151</v>
      </c>
      <c r="J830" s="111" t="str">
        <f>VLOOKUP(I830,Presupuesto!$B$11:$C$565,2,0)</f>
        <v>SUELDOS Y SALARIOS PERMANENTES</v>
      </c>
      <c r="K830" s="95" t="str">
        <f t="shared" si="12"/>
        <v>Posgrado</v>
      </c>
      <c r="L830" s="95" t="s">
        <v>721</v>
      </c>
    </row>
    <row r="831" spans="3:12" s="426" customFormat="1" ht="15.75" hidden="1" thickBot="1" x14ac:dyDescent="0.3">
      <c r="C831" s="166" t="s">
        <v>1325</v>
      </c>
      <c r="D831" s="158"/>
      <c r="E831" s="150">
        <v>0</v>
      </c>
      <c r="F831" s="97">
        <f>IF(E830=0,"",(G830/E830)/12*E830)</f>
        <v>0</v>
      </c>
      <c r="G831" s="94">
        <f>F831</f>
        <v>0</v>
      </c>
      <c r="H831" s="159"/>
      <c r="I831" s="113" t="s">
        <v>164</v>
      </c>
      <c r="J831" s="113" t="str">
        <f>VLOOKUP(I831,Presupuesto!$B$11:$C$565,2,0)</f>
        <v>AGUINALDO Y DECIMO CUARTO MES</v>
      </c>
      <c r="K831" s="95" t="str">
        <f t="shared" si="12"/>
        <v>Posgrado</v>
      </c>
      <c r="L831" s="95" t="s">
        <v>721</v>
      </c>
    </row>
    <row r="832" spans="3:12" s="426" customFormat="1" ht="15.75" hidden="1" thickBot="1" x14ac:dyDescent="0.3">
      <c r="C832" s="167" t="s">
        <v>1326</v>
      </c>
      <c r="D832" s="158"/>
      <c r="E832" s="150">
        <v>0</v>
      </c>
      <c r="F832" s="114">
        <f>IF(E830&lt;6,"",((E830-6)/12)*(G830/E830))</f>
        <v>0</v>
      </c>
      <c r="G832" s="94">
        <f>F832</f>
        <v>0</v>
      </c>
      <c r="H832" s="159"/>
      <c r="I832" s="98" t="s">
        <v>165</v>
      </c>
      <c r="J832" s="98" t="str">
        <f>VLOOKUP(I832,Presupuesto!$B$11:$C$565,2,0)</f>
        <v>DECIMOCUARTO MES</v>
      </c>
      <c r="K832" s="95" t="str">
        <f t="shared" si="12"/>
        <v>Posgrado</v>
      </c>
      <c r="L832" s="95" t="s">
        <v>721</v>
      </c>
    </row>
    <row r="833" spans="3:12" s="426" customFormat="1" ht="15.75" hidden="1" thickBot="1" x14ac:dyDescent="0.3">
      <c r="C833" s="133" t="s">
        <v>92</v>
      </c>
      <c r="D833" s="188"/>
      <c r="E833" s="148">
        <v>12</v>
      </c>
      <c r="F833" s="283">
        <f>HLOOKUP($C833,$BZ$2:$CM$3,2,0)</f>
        <v>13896.4</v>
      </c>
      <c r="G833" s="110">
        <f>D833*E833*F833</f>
        <v>0</v>
      </c>
      <c r="H833" s="161"/>
      <c r="I833" s="111" t="s">
        <v>151</v>
      </c>
      <c r="J833" s="111" t="str">
        <f>VLOOKUP(I833,Presupuesto!$B$11:$C$565,2,0)</f>
        <v>SUELDOS Y SALARIOS PERMANENTES</v>
      </c>
      <c r="K833" s="95" t="str">
        <f t="shared" si="12"/>
        <v>Posgrado</v>
      </c>
      <c r="L833" s="95" t="s">
        <v>721</v>
      </c>
    </row>
    <row r="834" spans="3:12" s="426" customFormat="1" ht="15.75" hidden="1" thickBot="1" x14ac:dyDescent="0.3">
      <c r="C834" s="166" t="s">
        <v>1325</v>
      </c>
      <c r="D834" s="158"/>
      <c r="E834" s="150">
        <v>0</v>
      </c>
      <c r="F834" s="97">
        <f>IF(E833=0,"",(G833/E833)/12*E833)</f>
        <v>0</v>
      </c>
      <c r="G834" s="94">
        <f>F834</f>
        <v>0</v>
      </c>
      <c r="H834" s="159"/>
      <c r="I834" s="113" t="s">
        <v>164</v>
      </c>
      <c r="J834" s="113" t="str">
        <f>VLOOKUP(I834,Presupuesto!$B$11:$C$565,2,0)</f>
        <v>AGUINALDO Y DECIMO CUARTO MES</v>
      </c>
      <c r="K834" s="95" t="str">
        <f t="shared" si="12"/>
        <v>Posgrado</v>
      </c>
      <c r="L834" s="95" t="s">
        <v>721</v>
      </c>
    </row>
    <row r="835" spans="3:12" s="426" customFormat="1" ht="15.75" hidden="1" thickBot="1" x14ac:dyDescent="0.3">
      <c r="C835" s="167" t="s">
        <v>1326</v>
      </c>
      <c r="D835" s="158"/>
      <c r="E835" s="150">
        <v>0</v>
      </c>
      <c r="F835" s="114">
        <f>IF(E833&lt;6,"",((E833-6)/12)*(G833/E833))</f>
        <v>0</v>
      </c>
      <c r="G835" s="94">
        <f>F835</f>
        <v>0</v>
      </c>
      <c r="H835" s="159"/>
      <c r="I835" s="98" t="s">
        <v>165</v>
      </c>
      <c r="J835" s="98" t="str">
        <f>VLOOKUP(I835,Presupuesto!$B$11:$C$565,2,0)</f>
        <v>DECIMOCUARTO MES</v>
      </c>
      <c r="K835" s="95" t="str">
        <f t="shared" si="12"/>
        <v>Posgrado</v>
      </c>
      <c r="L835" s="95" t="s">
        <v>721</v>
      </c>
    </row>
    <row r="836" spans="3:12" s="426" customFormat="1" ht="15.75" hidden="1" thickBot="1" x14ac:dyDescent="0.3">
      <c r="C836" s="133" t="s">
        <v>93</v>
      </c>
      <c r="D836" s="188"/>
      <c r="E836" s="148">
        <v>12</v>
      </c>
      <c r="F836" s="283">
        <f>HLOOKUP($C836,$BZ$2:$CM$3,2,0)</f>
        <v>15004.09</v>
      </c>
      <c r="G836" s="110">
        <f>D836*E836*F836</f>
        <v>0</v>
      </c>
      <c r="H836" s="161"/>
      <c r="I836" s="111" t="s">
        <v>151</v>
      </c>
      <c r="J836" s="111" t="str">
        <f>VLOOKUP(I836,Presupuesto!$B$11:$C$565,2,0)</f>
        <v>SUELDOS Y SALARIOS PERMANENTES</v>
      </c>
      <c r="K836" s="95" t="str">
        <f t="shared" si="12"/>
        <v>Posgrado</v>
      </c>
      <c r="L836" s="95" t="s">
        <v>721</v>
      </c>
    </row>
    <row r="837" spans="3:12" s="426" customFormat="1" ht="15.75" hidden="1" thickBot="1" x14ac:dyDescent="0.3">
      <c r="C837" s="166" t="s">
        <v>1325</v>
      </c>
      <c r="D837" s="158"/>
      <c r="E837" s="150">
        <v>0</v>
      </c>
      <c r="F837" s="97">
        <f>IF(E836=0,"",(G836/E836)/12*E836)</f>
        <v>0</v>
      </c>
      <c r="G837" s="94">
        <f>F837</f>
        <v>0</v>
      </c>
      <c r="H837" s="159"/>
      <c r="I837" s="113" t="s">
        <v>164</v>
      </c>
      <c r="J837" s="113" t="str">
        <f>VLOOKUP(I837,Presupuesto!$B$11:$C$565,2,0)</f>
        <v>AGUINALDO Y DECIMO CUARTO MES</v>
      </c>
      <c r="K837" s="95" t="str">
        <f t="shared" si="12"/>
        <v>Posgrado</v>
      </c>
      <c r="L837" s="95" t="s">
        <v>721</v>
      </c>
    </row>
    <row r="838" spans="3:12" s="426" customFormat="1" ht="15.75" hidden="1" thickBot="1" x14ac:dyDescent="0.3">
      <c r="C838" s="167" t="s">
        <v>1326</v>
      </c>
      <c r="D838" s="158"/>
      <c r="E838" s="150">
        <v>0</v>
      </c>
      <c r="F838" s="114">
        <f>IF(E836&lt;6,"",((E836-6)/12)*(G836/E836))</f>
        <v>0</v>
      </c>
      <c r="G838" s="94">
        <f>F838</f>
        <v>0</v>
      </c>
      <c r="H838" s="159"/>
      <c r="I838" s="98" t="s">
        <v>165</v>
      </c>
      <c r="J838" s="98" t="str">
        <f>VLOOKUP(I838,Presupuesto!$B$11:$C$565,2,0)</f>
        <v>DECIMOCUARTO MES</v>
      </c>
      <c r="K838" s="95" t="str">
        <f t="shared" si="12"/>
        <v>Posgrado</v>
      </c>
      <c r="L838" s="95" t="s">
        <v>721</v>
      </c>
    </row>
    <row r="839" spans="3:12" s="426" customFormat="1" ht="15.75" hidden="1" thickBot="1" x14ac:dyDescent="0.3">
      <c r="C839" s="133" t="s">
        <v>94</v>
      </c>
      <c r="D839" s="188"/>
      <c r="E839" s="148">
        <v>12</v>
      </c>
      <c r="F839" s="283">
        <f>HLOOKUP($C839,$BZ$2:$CM$3,2,0)</f>
        <v>13238.9</v>
      </c>
      <c r="G839" s="110">
        <f>D839*E839*F839</f>
        <v>0</v>
      </c>
      <c r="H839" s="161"/>
      <c r="I839" s="111" t="s">
        <v>151</v>
      </c>
      <c r="J839" s="111" t="str">
        <f>VLOOKUP(I839,Presupuesto!$B$11:$C$565,2,0)</f>
        <v>SUELDOS Y SALARIOS PERMANENTES</v>
      </c>
      <c r="K839" s="95" t="str">
        <f t="shared" si="12"/>
        <v>Posgrado</v>
      </c>
      <c r="L839" s="95" t="s">
        <v>721</v>
      </c>
    </row>
    <row r="840" spans="3:12" s="426" customFormat="1" ht="15.75" hidden="1" thickBot="1" x14ac:dyDescent="0.3">
      <c r="C840" s="166" t="s">
        <v>1325</v>
      </c>
      <c r="D840" s="158"/>
      <c r="E840" s="150">
        <v>0</v>
      </c>
      <c r="F840" s="97">
        <f>IF(E839=0,"",(G839/E839)/12*E839)</f>
        <v>0</v>
      </c>
      <c r="G840" s="94">
        <f>F840</f>
        <v>0</v>
      </c>
      <c r="H840" s="159"/>
      <c r="I840" s="113" t="s">
        <v>164</v>
      </c>
      <c r="J840" s="113" t="str">
        <f>VLOOKUP(I840,Presupuesto!$B$11:$C$565,2,0)</f>
        <v>AGUINALDO Y DECIMO CUARTO MES</v>
      </c>
      <c r="K840" s="95" t="str">
        <f t="shared" si="12"/>
        <v>Posgrado</v>
      </c>
      <c r="L840" s="95" t="s">
        <v>721</v>
      </c>
    </row>
    <row r="841" spans="3:12" s="426" customFormat="1" ht="15.75" hidden="1" thickBot="1" x14ac:dyDescent="0.3">
      <c r="C841" s="167" t="s">
        <v>1326</v>
      </c>
      <c r="D841" s="158"/>
      <c r="E841" s="150">
        <v>0</v>
      </c>
      <c r="F841" s="114">
        <f>IF(E839&lt;6,"",((E839-6)/12)*(G839/E839))</f>
        <v>0</v>
      </c>
      <c r="G841" s="94">
        <f>F841</f>
        <v>0</v>
      </c>
      <c r="H841" s="159"/>
      <c r="I841" s="98" t="s">
        <v>165</v>
      </c>
      <c r="J841" s="98" t="str">
        <f>VLOOKUP(I841,Presupuesto!$B$11:$C$565,2,0)</f>
        <v>DECIMOCUARTO MES</v>
      </c>
      <c r="K841" s="95" t="str">
        <f t="shared" si="12"/>
        <v>Posgrado</v>
      </c>
      <c r="L841" s="95" t="s">
        <v>721</v>
      </c>
    </row>
    <row r="842" spans="3:12" s="426" customFormat="1" ht="15.75" hidden="1" thickBot="1" x14ac:dyDescent="0.3">
      <c r="C842" s="133" t="s">
        <v>95</v>
      </c>
      <c r="D842" s="188"/>
      <c r="E842" s="148">
        <v>12</v>
      </c>
      <c r="F842" s="283">
        <f>HLOOKUP($C842,$BZ$2:$CM$3,2,0)</f>
        <v>12356.31</v>
      </c>
      <c r="G842" s="110">
        <f>D842*E842*F842</f>
        <v>0</v>
      </c>
      <c r="H842" s="161"/>
      <c r="I842" s="111" t="s">
        <v>151</v>
      </c>
      <c r="J842" s="111" t="str">
        <f>VLOOKUP(I842,Presupuesto!$B$11:$C$565,2,0)</f>
        <v>SUELDOS Y SALARIOS PERMANENTES</v>
      </c>
      <c r="K842" s="95" t="str">
        <f t="shared" si="12"/>
        <v>Posgrado</v>
      </c>
      <c r="L842" s="95" t="s">
        <v>721</v>
      </c>
    </row>
    <row r="843" spans="3:12" s="426" customFormat="1" ht="15.75" hidden="1" thickBot="1" x14ac:dyDescent="0.3">
      <c r="C843" s="166" t="s">
        <v>1325</v>
      </c>
      <c r="D843" s="158"/>
      <c r="E843" s="150">
        <v>0</v>
      </c>
      <c r="F843" s="97">
        <f>IF(E842=0,"",(G842/E842)/12*E842)</f>
        <v>0</v>
      </c>
      <c r="G843" s="94">
        <f>F843</f>
        <v>0</v>
      </c>
      <c r="H843" s="159"/>
      <c r="I843" s="113" t="s">
        <v>164</v>
      </c>
      <c r="J843" s="113" t="str">
        <f>VLOOKUP(I843,Presupuesto!$B$11:$C$565,2,0)</f>
        <v>AGUINALDO Y DECIMO CUARTO MES</v>
      </c>
      <c r="K843" s="95" t="str">
        <f t="shared" si="12"/>
        <v>Posgrado</v>
      </c>
      <c r="L843" s="95" t="s">
        <v>721</v>
      </c>
    </row>
    <row r="844" spans="3:12" s="426" customFormat="1" ht="15.75" hidden="1" thickBot="1" x14ac:dyDescent="0.3">
      <c r="C844" s="167" t="s">
        <v>1326</v>
      </c>
      <c r="D844" s="158"/>
      <c r="E844" s="150">
        <v>0</v>
      </c>
      <c r="F844" s="114">
        <f>IF(E842&lt;6,"",((E842-6)/12)*(G842/E842))</f>
        <v>0</v>
      </c>
      <c r="G844" s="94">
        <f>F844</f>
        <v>0</v>
      </c>
      <c r="H844" s="159"/>
      <c r="I844" s="98" t="s">
        <v>165</v>
      </c>
      <c r="J844" s="98" t="str">
        <f>VLOOKUP(I844,Presupuesto!$B$11:$C$565,2,0)</f>
        <v>DECIMOCUARTO MES</v>
      </c>
      <c r="K844" s="95" t="str">
        <f t="shared" si="12"/>
        <v>Posgrado</v>
      </c>
      <c r="L844" s="95" t="s">
        <v>721</v>
      </c>
    </row>
    <row r="845" spans="3:12" s="426" customFormat="1" ht="15.75" hidden="1" thickBot="1" x14ac:dyDescent="0.3">
      <c r="C845" s="133" t="s">
        <v>96</v>
      </c>
      <c r="D845" s="188"/>
      <c r="E845" s="148">
        <v>12</v>
      </c>
      <c r="F845" s="283">
        <f>HLOOKUP($C845,$BZ$2:$CM$3,2,0)</f>
        <v>463.22</v>
      </c>
      <c r="G845" s="110">
        <f>D845*E845*F845</f>
        <v>0</v>
      </c>
      <c r="H845" s="161"/>
      <c r="I845" s="111" t="s">
        <v>151</v>
      </c>
      <c r="J845" s="111" t="str">
        <f>VLOOKUP(I845,Presupuesto!$B$11:$C$565,2,0)</f>
        <v>SUELDOS Y SALARIOS PERMANENTES</v>
      </c>
      <c r="K845" s="95" t="str">
        <f t="shared" si="12"/>
        <v>Posgrado</v>
      </c>
      <c r="L845" s="95" t="s">
        <v>721</v>
      </c>
    </row>
    <row r="846" spans="3:12" s="426" customFormat="1" ht="15.75" hidden="1" thickBot="1" x14ac:dyDescent="0.3">
      <c r="C846" s="166" t="s">
        <v>1325</v>
      </c>
      <c r="D846" s="158"/>
      <c r="E846" s="150">
        <v>0</v>
      </c>
      <c r="F846" s="97">
        <f>IF(E845=0,"",(G845/E845)/12*E845)</f>
        <v>0</v>
      </c>
      <c r="G846" s="94">
        <f>F846</f>
        <v>0</v>
      </c>
      <c r="H846" s="159"/>
      <c r="I846" s="113" t="s">
        <v>164</v>
      </c>
      <c r="J846" s="113" t="str">
        <f>VLOOKUP(I846,Presupuesto!$B$11:$C$565,2,0)</f>
        <v>AGUINALDO Y DECIMO CUARTO MES</v>
      </c>
      <c r="K846" s="95" t="str">
        <f t="shared" si="12"/>
        <v>Posgrado</v>
      </c>
      <c r="L846" s="95" t="s">
        <v>721</v>
      </c>
    </row>
    <row r="847" spans="3:12" s="426" customFormat="1" ht="15.75" hidden="1" thickBot="1" x14ac:dyDescent="0.3">
      <c r="C847" s="167" t="s">
        <v>1326</v>
      </c>
      <c r="D847" s="158"/>
      <c r="E847" s="150">
        <v>0</v>
      </c>
      <c r="F847" s="114">
        <f>IF(E845&lt;6,"",((E845-6)/12)*(G845/E845))</f>
        <v>0</v>
      </c>
      <c r="G847" s="94">
        <f>F847</f>
        <v>0</v>
      </c>
      <c r="H847" s="159"/>
      <c r="I847" s="98" t="s">
        <v>165</v>
      </c>
      <c r="J847" s="98" t="str">
        <f>VLOOKUP(I847,Presupuesto!$B$11:$C$565,2,0)</f>
        <v>DECIMOCUARTO MES</v>
      </c>
      <c r="K847" s="95" t="str">
        <f t="shared" si="12"/>
        <v>Posgrado</v>
      </c>
      <c r="L847" s="95" t="s">
        <v>721</v>
      </c>
    </row>
    <row r="848" spans="3:12" s="426" customFormat="1" ht="15.75" hidden="1" thickBot="1" x14ac:dyDescent="0.3">
      <c r="C848" s="133" t="s">
        <v>97</v>
      </c>
      <c r="D848" s="188"/>
      <c r="E848" s="148">
        <v>12</v>
      </c>
      <c r="F848" s="283">
        <f>HLOOKUP($C848,$BZ$2:$CM$3,2,0)</f>
        <v>2007.3</v>
      </c>
      <c r="G848" s="110">
        <f>D848*E848*F848</f>
        <v>0</v>
      </c>
      <c r="H848" s="161"/>
      <c r="I848" s="111" t="s">
        <v>151</v>
      </c>
      <c r="J848" s="111" t="str">
        <f>VLOOKUP(I848,Presupuesto!$B$11:$C$565,2,0)</f>
        <v>SUELDOS Y SALARIOS PERMANENTES</v>
      </c>
      <c r="K848" s="95" t="str">
        <f t="shared" si="12"/>
        <v>Posgrado</v>
      </c>
      <c r="L848" s="95" t="s">
        <v>721</v>
      </c>
    </row>
    <row r="849" spans="3:12" s="426" customFormat="1" ht="15.75" hidden="1" thickBot="1" x14ac:dyDescent="0.3">
      <c r="C849" s="166" t="s">
        <v>1325</v>
      </c>
      <c r="D849" s="158"/>
      <c r="E849" s="150">
        <v>0</v>
      </c>
      <c r="F849" s="97">
        <f>IF(E848=0,"",(G848/E848)/12*E848)</f>
        <v>0</v>
      </c>
      <c r="G849" s="94">
        <f>F849</f>
        <v>0</v>
      </c>
      <c r="H849" s="159"/>
      <c r="I849" s="113" t="s">
        <v>164</v>
      </c>
      <c r="J849" s="113" t="str">
        <f>VLOOKUP(I849,Presupuesto!$B$11:$C$565,2,0)</f>
        <v>AGUINALDO Y DECIMO CUARTO MES</v>
      </c>
      <c r="K849" s="95" t="str">
        <f t="shared" si="12"/>
        <v>Posgrado</v>
      </c>
      <c r="L849" s="95" t="s">
        <v>721</v>
      </c>
    </row>
    <row r="850" spans="3:12" s="426" customFormat="1" ht="15.75" hidden="1" thickBot="1" x14ac:dyDescent="0.3">
      <c r="C850" s="167" t="s">
        <v>1326</v>
      </c>
      <c r="D850" s="158"/>
      <c r="E850" s="150">
        <v>0</v>
      </c>
      <c r="F850" s="114">
        <f>IF(E848&lt;6,"",((E848-6)/12)*(G848/E848))</f>
        <v>0</v>
      </c>
      <c r="G850" s="94">
        <f>F850</f>
        <v>0</v>
      </c>
      <c r="H850" s="159"/>
      <c r="I850" s="98" t="s">
        <v>165</v>
      </c>
      <c r="J850" s="98" t="str">
        <f>VLOOKUP(I850,Presupuesto!$B$11:$C$565,2,0)</f>
        <v>DECIMOCUARTO MES</v>
      </c>
      <c r="K850" s="95" t="str">
        <f t="shared" si="12"/>
        <v>Posgrado</v>
      </c>
      <c r="L850" s="95" t="s">
        <v>721</v>
      </c>
    </row>
    <row r="851" spans="3:12" s="426" customFormat="1" ht="15.75" hidden="1" thickBot="1" x14ac:dyDescent="0.3">
      <c r="C851" s="136" t="s">
        <v>101</v>
      </c>
      <c r="D851" s="188"/>
      <c r="E851" s="148">
        <v>12</v>
      </c>
      <c r="F851" s="135">
        <v>30000</v>
      </c>
      <c r="G851" s="110">
        <f>D851*E851*F851</f>
        <v>0</v>
      </c>
      <c r="H851" s="161"/>
      <c r="I851" s="111" t="s">
        <v>200</v>
      </c>
      <c r="J851" s="111" t="str">
        <f>VLOOKUP(I851,Presupuesto!$B$11:$C$565,2,0)</f>
        <v>CONTRATOS ESPECIALES</v>
      </c>
      <c r="K851" s="95" t="str">
        <f t="shared" si="12"/>
        <v>Posgrado</v>
      </c>
      <c r="L851" s="95" t="s">
        <v>721</v>
      </c>
    </row>
    <row r="852" spans="3:12" s="426" customFormat="1" ht="15.75" hidden="1" thickBot="1" x14ac:dyDescent="0.3">
      <c r="C852" s="166" t="s">
        <v>1325</v>
      </c>
      <c r="D852" s="158"/>
      <c r="E852" s="150">
        <v>0</v>
      </c>
      <c r="F852" s="114">
        <f>IF(E851=0,"",(G851/E851)/12*E851)</f>
        <v>0</v>
      </c>
      <c r="G852" s="94">
        <f>F852</f>
        <v>0</v>
      </c>
      <c r="H852" s="159"/>
      <c r="I852" s="98" t="s">
        <v>200</v>
      </c>
      <c r="J852" s="98" t="str">
        <f>VLOOKUP(I852,Presupuesto!$B$11:$C$565,2,0)</f>
        <v>CONTRATOS ESPECIALES</v>
      </c>
      <c r="K852" s="95" t="str">
        <f t="shared" si="12"/>
        <v>Posgrado</v>
      </c>
      <c r="L852" s="95" t="s">
        <v>719</v>
      </c>
    </row>
    <row r="853" spans="3:12" s="426" customFormat="1" ht="15.75" hidden="1" thickBot="1" x14ac:dyDescent="0.3">
      <c r="C853" s="167" t="s">
        <v>1326</v>
      </c>
      <c r="D853" s="158"/>
      <c r="E853" s="150">
        <v>0</v>
      </c>
      <c r="F853" s="97">
        <f>IF(E851&lt;6,"",((E851-6)/12)*(G851/E851))</f>
        <v>0</v>
      </c>
      <c r="G853" s="94">
        <f>F853</f>
        <v>0</v>
      </c>
      <c r="H853" s="159"/>
      <c r="I853" s="98" t="s">
        <v>200</v>
      </c>
      <c r="J853" s="98" t="str">
        <f>VLOOKUP(I853,Presupuesto!$B$11:$C$565,2,0)</f>
        <v>CONTRATOS ESPECIALES</v>
      </c>
      <c r="K853" s="95" t="str">
        <f t="shared" si="12"/>
        <v>Posgrado</v>
      </c>
      <c r="L853" s="95" t="s">
        <v>727</v>
      </c>
    </row>
    <row r="854" spans="3:12" s="426" customFormat="1" ht="15.75" thickBot="1" x14ac:dyDescent="0.3">
      <c r="C854" s="508" t="s">
        <v>102</v>
      </c>
      <c r="D854" s="188">
        <v>1</v>
      </c>
      <c r="E854" s="148">
        <v>4</v>
      </c>
      <c r="F854" s="115">
        <v>6810</v>
      </c>
      <c r="G854" s="110">
        <f>D854*E854*F854</f>
        <v>27240</v>
      </c>
      <c r="H854" s="161" t="s">
        <v>712</v>
      </c>
      <c r="I854" s="111" t="s">
        <v>315</v>
      </c>
      <c r="J854" s="111" t="str">
        <f>VLOOKUP(I854,[2]Presupuesto!$B$11:$C$565,2,0)</f>
        <v>PUBLICIDAD Y PROPAGANDA</v>
      </c>
      <c r="K854" s="95" t="s">
        <v>72</v>
      </c>
      <c r="L854" s="95" t="s">
        <v>721</v>
      </c>
    </row>
    <row r="855" spans="3:12" s="426" customFormat="1" x14ac:dyDescent="0.25">
      <c r="C855" s="166" t="s">
        <v>1325</v>
      </c>
      <c r="D855" s="158"/>
      <c r="E855" s="150">
        <v>0</v>
      </c>
      <c r="F855" s="97">
        <v>0</v>
      </c>
      <c r="G855" s="94">
        <f>F855</f>
        <v>0</v>
      </c>
      <c r="H855" s="159"/>
      <c r="I855" s="98" t="s">
        <v>298</v>
      </c>
      <c r="J855" s="98" t="str">
        <f>VLOOKUP(I855,Presupuesto!$B$11:$C$565,2,0)</f>
        <v>OTROS SERVICIOS TECNICOS Y PROFESIONALES</v>
      </c>
      <c r="K855" s="95" t="s">
        <v>72</v>
      </c>
      <c r="L855" s="95" t="s">
        <v>725</v>
      </c>
    </row>
    <row r="856" spans="3:12" s="426" customFormat="1" ht="15.75" thickBot="1" x14ac:dyDescent="0.3">
      <c r="C856" s="167" t="s">
        <v>1326</v>
      </c>
      <c r="D856" s="158"/>
      <c r="E856" s="150">
        <v>0</v>
      </c>
      <c r="F856" s="97">
        <v>0</v>
      </c>
      <c r="G856" s="94">
        <f>F856</f>
        <v>0</v>
      </c>
      <c r="H856" s="159"/>
      <c r="I856" s="98" t="s">
        <v>298</v>
      </c>
      <c r="J856" s="98" t="str">
        <f>VLOOKUP(I856,Presupuesto!$B$11:$C$565,2,0)</f>
        <v>OTROS SERVICIOS TECNICOS Y PROFESIONALES</v>
      </c>
      <c r="K856" s="95" t="s">
        <v>72</v>
      </c>
      <c r="L856" s="95" t="s">
        <v>725</v>
      </c>
    </row>
    <row r="857" spans="3:12" s="426" customFormat="1" ht="30.75" hidden="1" thickBot="1" x14ac:dyDescent="0.3">
      <c r="C857" s="508" t="s">
        <v>1996</v>
      </c>
      <c r="D857" s="188">
        <v>0</v>
      </c>
      <c r="E857" s="148">
        <v>2</v>
      </c>
      <c r="F857" s="115">
        <v>4000</v>
      </c>
      <c r="G857" s="110">
        <f>D857*E857*F857</f>
        <v>0</v>
      </c>
      <c r="H857" s="161" t="s">
        <v>703</v>
      </c>
      <c r="I857" s="111" t="s">
        <v>298</v>
      </c>
      <c r="J857" s="111" t="str">
        <f>VLOOKUP(I857,Presupuesto!$B$11:$C$565,2,0)</f>
        <v>OTROS SERVICIOS TECNICOS Y PROFESIONALES</v>
      </c>
      <c r="K857" s="95" t="s">
        <v>72</v>
      </c>
      <c r="L857" s="95" t="s">
        <v>725</v>
      </c>
    </row>
    <row r="858" spans="3:12" s="426" customFormat="1" hidden="1" x14ac:dyDescent="0.25">
      <c r="C858" s="166" t="s">
        <v>1325</v>
      </c>
      <c r="D858" s="158"/>
      <c r="E858" s="150">
        <v>0</v>
      </c>
      <c r="F858" s="97">
        <v>0</v>
      </c>
      <c r="G858" s="94">
        <f>F858</f>
        <v>0</v>
      </c>
      <c r="H858" s="159"/>
      <c r="I858" s="98" t="s">
        <v>298</v>
      </c>
      <c r="J858" s="98" t="str">
        <f>VLOOKUP(I858,Presupuesto!$B$11:$C$565,2,0)</f>
        <v>OTROS SERVICIOS TECNICOS Y PROFESIONALES</v>
      </c>
      <c r="K858" s="95" t="s">
        <v>72</v>
      </c>
      <c r="L858" s="95" t="s">
        <v>725</v>
      </c>
    </row>
    <row r="859" spans="3:12" s="426" customFormat="1" ht="15.75" hidden="1" thickBot="1" x14ac:dyDescent="0.3">
      <c r="C859" s="167" t="s">
        <v>1326</v>
      </c>
      <c r="D859" s="158"/>
      <c r="E859" s="150">
        <v>0</v>
      </c>
      <c r="F859" s="97">
        <v>0</v>
      </c>
      <c r="G859" s="94">
        <f>F859</f>
        <v>0</v>
      </c>
      <c r="H859" s="159"/>
      <c r="I859" s="98" t="s">
        <v>298</v>
      </c>
      <c r="J859" s="98" t="str">
        <f>VLOOKUP(I859,Presupuesto!$B$11:$C$565,2,0)</f>
        <v>OTROS SERVICIOS TECNICOS Y PROFESIONALES</v>
      </c>
      <c r="K859" s="95" t="s">
        <v>72</v>
      </c>
      <c r="L859" s="95" t="s">
        <v>725</v>
      </c>
    </row>
    <row r="860" spans="3:12" s="426" customFormat="1" ht="30.75" hidden="1" thickBot="1" x14ac:dyDescent="0.3">
      <c r="C860" s="508" t="s">
        <v>2001</v>
      </c>
      <c r="D860" s="188">
        <v>0</v>
      </c>
      <c r="E860" s="148">
        <v>2</v>
      </c>
      <c r="F860" s="115">
        <v>6356</v>
      </c>
      <c r="G860" s="110">
        <f>D860*E860*F860</f>
        <v>0</v>
      </c>
      <c r="H860" s="161" t="s">
        <v>703</v>
      </c>
      <c r="I860" s="111" t="s">
        <v>298</v>
      </c>
      <c r="J860" s="111" t="str">
        <f>VLOOKUP(I860,Presupuesto!$B$11:$C$565,2,0)</f>
        <v>OTROS SERVICIOS TECNICOS Y PROFESIONALES</v>
      </c>
      <c r="K860" s="95" t="s">
        <v>72</v>
      </c>
      <c r="L860" s="95" t="s">
        <v>725</v>
      </c>
    </row>
    <row r="861" spans="3:12" s="426" customFormat="1" hidden="1" x14ac:dyDescent="0.25">
      <c r="C861" s="166" t="s">
        <v>1325</v>
      </c>
      <c r="D861" s="158"/>
      <c r="E861" s="150">
        <v>0</v>
      </c>
      <c r="F861" s="97">
        <v>0</v>
      </c>
      <c r="G861" s="94">
        <f>F861</f>
        <v>0</v>
      </c>
      <c r="H861" s="159"/>
      <c r="I861" s="98" t="s">
        <v>298</v>
      </c>
      <c r="J861" s="98" t="str">
        <f>VLOOKUP(I861,Presupuesto!$B$11:$C$565,2,0)</f>
        <v>OTROS SERVICIOS TECNICOS Y PROFESIONALES</v>
      </c>
      <c r="K861" s="95" t="s">
        <v>72</v>
      </c>
      <c r="L861" s="95" t="s">
        <v>725</v>
      </c>
    </row>
    <row r="862" spans="3:12" s="426" customFormat="1" ht="15.75" hidden="1" thickBot="1" x14ac:dyDescent="0.3">
      <c r="C862" s="167" t="s">
        <v>1326</v>
      </c>
      <c r="D862" s="158"/>
      <c r="E862" s="150">
        <v>0</v>
      </c>
      <c r="F862" s="97">
        <v>0</v>
      </c>
      <c r="G862" s="94">
        <f>F862</f>
        <v>0</v>
      </c>
      <c r="H862" s="159"/>
      <c r="I862" s="98" t="s">
        <v>298</v>
      </c>
      <c r="J862" s="98" t="str">
        <f>VLOOKUP(I862,Presupuesto!$B$11:$C$565,2,0)</f>
        <v>OTROS SERVICIOS TECNICOS Y PROFESIONALES</v>
      </c>
      <c r="K862" s="95" t="s">
        <v>72</v>
      </c>
      <c r="L862" s="95" t="s">
        <v>725</v>
      </c>
    </row>
    <row r="863" spans="3:12" s="426" customFormat="1" ht="30.75" hidden="1" thickBot="1" x14ac:dyDescent="0.3">
      <c r="C863" s="508" t="s">
        <v>1998</v>
      </c>
      <c r="D863" s="188">
        <v>0</v>
      </c>
      <c r="E863" s="148">
        <v>2</v>
      </c>
      <c r="F863" s="115">
        <v>6356</v>
      </c>
      <c r="G863" s="110">
        <f>D863*E863*F863</f>
        <v>0</v>
      </c>
      <c r="H863" s="161" t="s">
        <v>703</v>
      </c>
      <c r="I863" s="111" t="s">
        <v>298</v>
      </c>
      <c r="J863" s="111" t="str">
        <f>VLOOKUP(I863,Presupuesto!$B$11:$C$565,2,0)</f>
        <v>OTROS SERVICIOS TECNICOS Y PROFESIONALES</v>
      </c>
      <c r="K863" s="95" t="s">
        <v>72</v>
      </c>
      <c r="L863" s="95" t="s">
        <v>725</v>
      </c>
    </row>
    <row r="864" spans="3:12" s="426" customFormat="1" hidden="1" x14ac:dyDescent="0.25">
      <c r="C864" s="166" t="s">
        <v>1325</v>
      </c>
      <c r="D864" s="158"/>
      <c r="E864" s="150">
        <v>0</v>
      </c>
      <c r="F864" s="97">
        <v>0</v>
      </c>
      <c r="G864" s="94">
        <f>F864</f>
        <v>0</v>
      </c>
      <c r="H864" s="159"/>
      <c r="I864" s="98" t="s">
        <v>298</v>
      </c>
      <c r="J864" s="98" t="str">
        <f>VLOOKUP(I864,Presupuesto!$B$11:$C$565,2,0)</f>
        <v>OTROS SERVICIOS TECNICOS Y PROFESIONALES</v>
      </c>
      <c r="K864" s="95" t="s">
        <v>72</v>
      </c>
      <c r="L864" s="95" t="s">
        <v>725</v>
      </c>
    </row>
    <row r="865" spans="3:12" s="426" customFormat="1" ht="15.75" hidden="1" thickBot="1" x14ac:dyDescent="0.3">
      <c r="C865" s="167" t="s">
        <v>1326</v>
      </c>
      <c r="D865" s="158"/>
      <c r="E865" s="150">
        <v>0</v>
      </c>
      <c r="F865" s="97">
        <v>0</v>
      </c>
      <c r="G865" s="94">
        <f>F865</f>
        <v>0</v>
      </c>
      <c r="H865" s="159"/>
      <c r="I865" s="98" t="s">
        <v>298</v>
      </c>
      <c r="J865" s="98" t="str">
        <f>VLOOKUP(I865,Presupuesto!$B$11:$C$565,2,0)</f>
        <v>OTROS SERVICIOS TECNICOS Y PROFESIONALES</v>
      </c>
      <c r="K865" s="95" t="s">
        <v>72</v>
      </c>
      <c r="L865" s="95" t="s">
        <v>725</v>
      </c>
    </row>
    <row r="866" spans="3:12" s="426" customFormat="1" ht="15.75" hidden="1" thickBot="1" x14ac:dyDescent="0.3">
      <c r="C866" s="508" t="s">
        <v>1999</v>
      </c>
      <c r="D866" s="188">
        <v>0</v>
      </c>
      <c r="E866" s="148">
        <v>2</v>
      </c>
      <c r="F866" s="115">
        <v>4000</v>
      </c>
      <c r="G866" s="110">
        <f>D866*E866*F866</f>
        <v>0</v>
      </c>
      <c r="H866" s="161" t="s">
        <v>703</v>
      </c>
      <c r="I866" s="111" t="s">
        <v>298</v>
      </c>
      <c r="J866" s="111" t="str">
        <f>VLOOKUP(I866,Presupuesto!$B$11:$C$565,2,0)</f>
        <v>OTROS SERVICIOS TECNICOS Y PROFESIONALES</v>
      </c>
      <c r="K866" s="95" t="s">
        <v>72</v>
      </c>
      <c r="L866" s="95" t="s">
        <v>725</v>
      </c>
    </row>
    <row r="867" spans="3:12" s="426" customFormat="1" hidden="1" x14ac:dyDescent="0.25">
      <c r="C867" s="166" t="s">
        <v>1325</v>
      </c>
      <c r="D867" s="158"/>
      <c r="E867" s="150">
        <v>0</v>
      </c>
      <c r="F867" s="97">
        <v>0</v>
      </c>
      <c r="G867" s="94">
        <f>F867</f>
        <v>0</v>
      </c>
      <c r="H867" s="159"/>
      <c r="I867" s="98" t="s">
        <v>298</v>
      </c>
      <c r="J867" s="98" t="str">
        <f>VLOOKUP(I867,Presupuesto!$B$11:$C$565,2,0)</f>
        <v>OTROS SERVICIOS TECNICOS Y PROFESIONALES</v>
      </c>
      <c r="K867" s="95" t="s">
        <v>72</v>
      </c>
      <c r="L867" s="95" t="s">
        <v>725</v>
      </c>
    </row>
    <row r="868" spans="3:12" s="426" customFormat="1" ht="15.75" hidden="1" thickBot="1" x14ac:dyDescent="0.3">
      <c r="C868" s="167" t="s">
        <v>1326</v>
      </c>
      <c r="D868" s="158"/>
      <c r="E868" s="150">
        <v>0</v>
      </c>
      <c r="F868" s="97">
        <v>0</v>
      </c>
      <c r="G868" s="94">
        <f>F868</f>
        <v>0</v>
      </c>
      <c r="H868" s="159"/>
      <c r="I868" s="98" t="s">
        <v>298</v>
      </c>
      <c r="J868" s="98" t="str">
        <f>VLOOKUP(I868,Presupuesto!$B$11:$C$565,2,0)</f>
        <v>OTROS SERVICIOS TECNICOS Y PROFESIONALES</v>
      </c>
      <c r="K868" s="95" t="s">
        <v>72</v>
      </c>
      <c r="L868" s="95" t="s">
        <v>725</v>
      </c>
    </row>
    <row r="869" spans="3:12" s="426" customFormat="1" ht="30.75" hidden="1" thickBot="1" x14ac:dyDescent="0.3">
      <c r="C869" s="508" t="s">
        <v>2000</v>
      </c>
      <c r="D869" s="188">
        <v>0</v>
      </c>
      <c r="E869" s="148">
        <v>2</v>
      </c>
      <c r="F869" s="115">
        <v>4000</v>
      </c>
      <c r="G869" s="110">
        <f>D869*E869*F869</f>
        <v>0</v>
      </c>
      <c r="H869" s="161" t="s">
        <v>703</v>
      </c>
      <c r="I869" s="111" t="s">
        <v>298</v>
      </c>
      <c r="J869" s="111" t="str">
        <f>VLOOKUP(I869,Presupuesto!$B$11:$C$565,2,0)</f>
        <v>OTROS SERVICIOS TECNICOS Y PROFESIONALES</v>
      </c>
      <c r="K869" s="95" t="s">
        <v>72</v>
      </c>
      <c r="L869" s="95" t="s">
        <v>725</v>
      </c>
    </row>
    <row r="870" spans="3:12" s="426" customFormat="1" hidden="1" x14ac:dyDescent="0.25">
      <c r="C870" s="166" t="s">
        <v>1325</v>
      </c>
      <c r="D870" s="158"/>
      <c r="E870" s="150">
        <v>0</v>
      </c>
      <c r="F870" s="97">
        <v>0</v>
      </c>
      <c r="G870" s="94">
        <f>F870</f>
        <v>0</v>
      </c>
      <c r="H870" s="159"/>
      <c r="I870" s="98" t="s">
        <v>298</v>
      </c>
      <c r="J870" s="98" t="str">
        <f>VLOOKUP(I870,Presupuesto!$B$11:$C$565,2,0)</f>
        <v>OTROS SERVICIOS TECNICOS Y PROFESIONALES</v>
      </c>
      <c r="K870" s="95" t="s">
        <v>72</v>
      </c>
      <c r="L870" s="95" t="s">
        <v>725</v>
      </c>
    </row>
    <row r="871" spans="3:12" s="426" customFormat="1" ht="15.75" hidden="1" thickBot="1" x14ac:dyDescent="0.3">
      <c r="C871" s="167" t="s">
        <v>1326</v>
      </c>
      <c r="D871" s="158"/>
      <c r="E871" s="150">
        <v>0</v>
      </c>
      <c r="F871" s="97">
        <v>0</v>
      </c>
      <c r="G871" s="94">
        <f>F871</f>
        <v>0</v>
      </c>
      <c r="H871" s="159"/>
      <c r="I871" s="98" t="s">
        <v>298</v>
      </c>
      <c r="J871" s="98" t="str">
        <f>VLOOKUP(I871,Presupuesto!$B$11:$C$565,2,0)</f>
        <v>OTROS SERVICIOS TECNICOS Y PROFESIONALES</v>
      </c>
      <c r="K871" s="95" t="s">
        <v>72</v>
      </c>
      <c r="L871" s="95" t="s">
        <v>725</v>
      </c>
    </row>
    <row r="872" spans="3:12" s="426" customFormat="1" ht="15.75" hidden="1" thickBot="1" x14ac:dyDescent="0.3">
      <c r="C872" s="136" t="s">
        <v>102</v>
      </c>
      <c r="D872" s="188"/>
      <c r="E872" s="148">
        <v>12</v>
      </c>
      <c r="F872" s="115">
        <v>30000</v>
      </c>
      <c r="G872" s="110">
        <f>D872*E872*F872</f>
        <v>0</v>
      </c>
      <c r="H872" s="161"/>
      <c r="I872" s="111" t="s">
        <v>298</v>
      </c>
      <c r="J872" s="111" t="str">
        <f>VLOOKUP(I872,Presupuesto!$B$11:$C$565,2,0)</f>
        <v>OTROS SERVICIOS TECNICOS Y PROFESIONALES</v>
      </c>
      <c r="K872" s="95" t="s">
        <v>72</v>
      </c>
      <c r="L872" s="95" t="s">
        <v>725</v>
      </c>
    </row>
    <row r="873" spans="3:12" s="426" customFormat="1" hidden="1" x14ac:dyDescent="0.25">
      <c r="C873" s="166" t="s">
        <v>1325</v>
      </c>
      <c r="D873" s="158"/>
      <c r="E873" s="150">
        <v>0</v>
      </c>
      <c r="F873" s="97">
        <v>0</v>
      </c>
      <c r="G873" s="94">
        <f>F873</f>
        <v>0</v>
      </c>
      <c r="H873" s="159"/>
      <c r="I873" s="98" t="s">
        <v>298</v>
      </c>
      <c r="J873" s="98" t="str">
        <f>VLOOKUP(I873,Presupuesto!$B$11:$C$565,2,0)</f>
        <v>OTROS SERVICIOS TECNICOS Y PROFESIONALES</v>
      </c>
      <c r="K873" s="95" t="s">
        <v>72</v>
      </c>
      <c r="L873" s="95" t="s">
        <v>725</v>
      </c>
    </row>
    <row r="874" spans="3:12" s="426" customFormat="1" ht="15.75" hidden="1" thickBot="1" x14ac:dyDescent="0.3">
      <c r="C874" s="167" t="s">
        <v>1326</v>
      </c>
      <c r="D874" s="158"/>
      <c r="E874" s="150">
        <v>0</v>
      </c>
      <c r="F874" s="97">
        <v>0</v>
      </c>
      <c r="G874" s="94">
        <f>F874</f>
        <v>0</v>
      </c>
      <c r="H874" s="159"/>
      <c r="I874" s="98" t="s">
        <v>298</v>
      </c>
      <c r="J874" s="98" t="str">
        <f>VLOOKUP(I874,Presupuesto!$B$11:$C$565,2,0)</f>
        <v>OTROS SERVICIOS TECNICOS Y PROFESIONALES</v>
      </c>
      <c r="K874" s="95" t="s">
        <v>72</v>
      </c>
      <c r="L874" s="95" t="s">
        <v>725</v>
      </c>
    </row>
    <row r="875" spans="3:12" s="426" customFormat="1" ht="15.75" hidden="1" thickBot="1" x14ac:dyDescent="0.3">
      <c r="C875" s="136" t="s">
        <v>102</v>
      </c>
      <c r="D875" s="188"/>
      <c r="E875" s="148">
        <v>2</v>
      </c>
      <c r="F875" s="115">
        <v>4000</v>
      </c>
      <c r="G875" s="110">
        <f>D875*E875*F875</f>
        <v>0</v>
      </c>
      <c r="H875" s="161"/>
      <c r="I875" s="111" t="s">
        <v>298</v>
      </c>
      <c r="J875" s="111" t="str">
        <f>VLOOKUP(I875,Presupuesto!$B$11:$C$565,2,0)</f>
        <v>OTROS SERVICIOS TECNICOS Y PROFESIONALES</v>
      </c>
      <c r="K875" s="95" t="s">
        <v>72</v>
      </c>
      <c r="L875" s="95" t="s">
        <v>725</v>
      </c>
    </row>
    <row r="876" spans="3:12" s="426" customFormat="1" hidden="1" x14ac:dyDescent="0.25">
      <c r="C876" s="166" t="s">
        <v>1325</v>
      </c>
      <c r="D876" s="158"/>
      <c r="E876" s="150">
        <v>0</v>
      </c>
      <c r="F876" s="97">
        <v>0</v>
      </c>
      <c r="G876" s="94">
        <f>F876</f>
        <v>0</v>
      </c>
      <c r="H876" s="159"/>
      <c r="I876" s="98" t="s">
        <v>298</v>
      </c>
      <c r="J876" s="98" t="str">
        <f>VLOOKUP(I876,Presupuesto!$B$11:$C$565,2,0)</f>
        <v>OTROS SERVICIOS TECNICOS Y PROFESIONALES</v>
      </c>
      <c r="K876" s="95" t="s">
        <v>72</v>
      </c>
      <c r="L876" s="95" t="s">
        <v>725</v>
      </c>
    </row>
    <row r="877" spans="3:12" s="426" customFormat="1" ht="15.75" hidden="1" thickBot="1" x14ac:dyDescent="0.3">
      <c r="C877" s="167" t="s">
        <v>1326</v>
      </c>
      <c r="D877" s="158"/>
      <c r="E877" s="150">
        <v>0</v>
      </c>
      <c r="F877" s="97">
        <v>0</v>
      </c>
      <c r="G877" s="94">
        <f>F877</f>
        <v>0</v>
      </c>
      <c r="H877" s="159"/>
      <c r="I877" s="98" t="s">
        <v>298</v>
      </c>
      <c r="J877" s="98" t="str">
        <f>VLOOKUP(I877,Presupuesto!$B$11:$C$565,2,0)</f>
        <v>OTROS SERVICIOS TECNICOS Y PROFESIONALES</v>
      </c>
      <c r="K877" s="95" t="s">
        <v>72</v>
      </c>
      <c r="L877" s="95" t="s">
        <v>725</v>
      </c>
    </row>
    <row r="878" spans="3:12" s="426" customFormat="1" ht="15.75" thickBot="1" x14ac:dyDescent="0.3">
      <c r="C878" s="136" t="s">
        <v>103</v>
      </c>
      <c r="D878" s="188"/>
      <c r="E878" s="148">
        <v>12</v>
      </c>
      <c r="F878" s="115">
        <v>30000</v>
      </c>
      <c r="G878" s="110">
        <f>D878*E878*F878</f>
        <v>0</v>
      </c>
      <c r="H878" s="161"/>
      <c r="I878" s="111" t="s">
        <v>151</v>
      </c>
      <c r="J878" s="111" t="str">
        <f>VLOOKUP(I878,Presupuesto!$B$11:$C$565,2,0)</f>
        <v>SUELDOS Y SALARIOS PERMANENTES</v>
      </c>
      <c r="K878" s="95" t="s">
        <v>72</v>
      </c>
      <c r="L878" s="95" t="s">
        <v>725</v>
      </c>
    </row>
    <row r="879" spans="3:12" s="426" customFormat="1" x14ac:dyDescent="0.25">
      <c r="C879" s="166" t="s">
        <v>1325</v>
      </c>
      <c r="D879" s="164"/>
      <c r="E879" s="127">
        <v>0</v>
      </c>
      <c r="F879" s="116">
        <f>IF(E878=0,"",(G878/E878)/12*E878)</f>
        <v>0</v>
      </c>
      <c r="G879" s="117">
        <f>F879</f>
        <v>0</v>
      </c>
      <c r="H879" s="159"/>
      <c r="I879" s="98" t="s">
        <v>164</v>
      </c>
      <c r="J879" s="98" t="str">
        <f>VLOOKUP(I879,Presupuesto!$B$11:$C$565,2,0)</f>
        <v>AGUINALDO Y DECIMO CUARTO MES</v>
      </c>
      <c r="K879" s="95" t="s">
        <v>72</v>
      </c>
      <c r="L879" s="95" t="s">
        <v>725</v>
      </c>
    </row>
    <row r="880" spans="3:12" s="426" customFormat="1" ht="15.75" thickBot="1" x14ac:dyDescent="0.3">
      <c r="C880" s="168" t="s">
        <v>1326</v>
      </c>
      <c r="D880" s="157"/>
      <c r="E880" s="128">
        <v>0</v>
      </c>
      <c r="F880" s="102">
        <f>IF(E878&lt;6,"",((E878-6)/12)*(G878/E878))</f>
        <v>0</v>
      </c>
      <c r="G880" s="102">
        <f>F880</f>
        <v>0</v>
      </c>
      <c r="H880" s="157"/>
      <c r="I880" s="103" t="s">
        <v>165</v>
      </c>
      <c r="J880" s="120" t="str">
        <f>VLOOKUP(I880,Presupuesto!$B$11:$C$565,2,0)</f>
        <v>DECIMOCUARTO MES</v>
      </c>
      <c r="K880" s="95" t="s">
        <v>72</v>
      </c>
      <c r="L880" s="95" t="s">
        <v>725</v>
      </c>
    </row>
    <row r="881" spans="3:12" s="426" customFormat="1" ht="15.75" thickBot="1" x14ac:dyDescent="0.3">
      <c r="D881" s="415"/>
      <c r="H881" s="415"/>
    </row>
    <row r="882" spans="3:12" ht="15.75" thickBot="1" x14ac:dyDescent="0.3">
      <c r="C882" s="68" t="s">
        <v>1308</v>
      </c>
      <c r="D882" s="30">
        <f>SUM(G889:G939)</f>
        <v>88101</v>
      </c>
      <c r="E882" s="91"/>
      <c r="F882" s="91"/>
      <c r="G882" s="91"/>
      <c r="H882" s="75"/>
      <c r="I882" s="75"/>
      <c r="J882" s="75"/>
      <c r="K882" s="149"/>
      <c r="L882" s="426"/>
    </row>
    <row r="883" spans="3:12" x14ac:dyDescent="0.25">
      <c r="C883" s="426" t="s">
        <v>2032</v>
      </c>
      <c r="D883" s="31"/>
      <c r="E883" s="91"/>
      <c r="F883" s="91"/>
      <c r="G883" s="91"/>
      <c r="H883" s="75"/>
      <c r="I883" s="75"/>
      <c r="J883" s="75"/>
      <c r="K883" s="149"/>
      <c r="L883" s="426"/>
    </row>
    <row r="884" spans="3:12" x14ac:dyDescent="0.25">
      <c r="C884" s="426"/>
      <c r="D884" s="31"/>
      <c r="E884" s="91"/>
      <c r="F884" s="91"/>
      <c r="G884" s="91"/>
      <c r="H884" s="75"/>
      <c r="I884" s="75"/>
      <c r="J884" s="75"/>
      <c r="K884" s="149"/>
      <c r="L884" s="426"/>
    </row>
    <row r="885" spans="3:12" ht="15.75" x14ac:dyDescent="0.25">
      <c r="C885" s="190" t="s">
        <v>1309</v>
      </c>
      <c r="D885" s="341" t="s">
        <v>1837</v>
      </c>
      <c r="E885" s="91"/>
      <c r="F885" s="91"/>
      <c r="G885" s="91"/>
      <c r="H885" s="75"/>
      <c r="I885" s="75"/>
      <c r="J885" s="75"/>
      <c r="K885" s="149"/>
      <c r="L885" s="426"/>
    </row>
    <row r="886" spans="3:12" ht="18.75" x14ac:dyDescent="0.25">
      <c r="C886" s="197" t="str">
        <f>IFERROR(VLOOKUP(D885,'1. Desarrollo e Innov. Curricu.'!$F:$G,2,FALSE),IFERROR(VLOOKUP(D885,'2. Investigación Científica'!$F:$G,2,FALSE),IFERROR(VLOOKUP(D885,'3. Vinculación Univ. Sociedad'!$F:$G,2,FALSE),IFERROR(VLOOKUP(D885,'4. Docencia y Profesorado Univ.'!$F:$G,2,FALSE),IFERROR(VLOOKUP(D885,'5. Estudiantes y Graduados'!$F:$G,2,FALSE),IFERROR(VLOOKUP(D885,'11. Gestion Administrativa'!$F:$G,2,FALSE),IFERROR(VLOOKUP(D885,'13. Gestión Académica'!$F:$G,2,FALSE),IFERROR(VLOOKUP(D885,'9. Asegura. de la Calid. y M'!$F:$G,2,FALSE),IFERROR(VLOOKUP(D885,'6. Gestión del Conocimiento'!$F:$G,2,FALSE),IFERROR(VLOOKUP(D885,'15. Gobernabilidad y Proceso...'!$F:$G,2,FALSE),IFERROR(VLOOKUP(D885,'12. Gestión del Talento Humano'!$F:$G,2,FALSE),IFERROR(VLOOKUP(D885,'14. Internacional... de la E.S.'!$F:$G,2,FALSE),IFERROR(VLOOKUP(D885,'10. Posgrado'!$F:$G,2,FALSE),IFERROR(VLOOKUP(D885,'17. Gestión TIC'!$F:$G,2,FALSE),IFERROR(VLOOKUP(D885,'16. Desa. del Sistema Educ.Sup.'!$F:$G,2,FALSE),IFERROR(VLOOKUP(D885,'8. Cultura de Inno. Insti...'!$F:$G,2,FALSE),VLOOKUP(D885,'7. Lo Esencial de la Reforma U.'!$F:$G,2,0)))))))))))))))))</f>
        <v>Ejecutar programa de maestría en: CIENCIAS SOCIALES, ESTUDIOS URBANOS Y MIGRACIONES INTERNACIONALES POR FLACSO -HONDURAS (materiales y visisbilidad del programa)</v>
      </c>
      <c r="D886" s="31"/>
      <c r="E886" s="91"/>
      <c r="F886" s="91"/>
      <c r="G886" s="91"/>
      <c r="H886" s="75"/>
      <c r="I886" s="75"/>
      <c r="J886" s="75"/>
      <c r="K886" s="149"/>
      <c r="L886" s="426"/>
    </row>
    <row r="887" spans="3:12" ht="15.75" thickBot="1" x14ac:dyDescent="0.3">
      <c r="C887" s="171"/>
      <c r="D887" s="31"/>
      <c r="E887" s="91"/>
      <c r="F887" s="91"/>
      <c r="G887" s="91"/>
      <c r="H887" s="75"/>
      <c r="I887" s="75"/>
      <c r="J887" s="75"/>
      <c r="K887" s="149"/>
      <c r="L887" s="426"/>
    </row>
    <row r="888" spans="3:12" ht="30.75" thickBot="1" x14ac:dyDescent="0.3">
      <c r="C888" s="130" t="s">
        <v>1310</v>
      </c>
      <c r="D888" s="134" t="s">
        <v>99</v>
      </c>
      <c r="E888" s="165" t="s">
        <v>1324</v>
      </c>
      <c r="F888" s="134" t="s">
        <v>1312</v>
      </c>
      <c r="G888" s="131" t="s">
        <v>1313</v>
      </c>
      <c r="H888" s="129" t="s">
        <v>1314</v>
      </c>
      <c r="I888" s="132" t="s">
        <v>1315</v>
      </c>
      <c r="J888" s="132" t="s">
        <v>711</v>
      </c>
      <c r="K888" s="132" t="s">
        <v>1316</v>
      </c>
      <c r="L888" s="132" t="s">
        <v>1317</v>
      </c>
    </row>
    <row r="889" spans="3:12" ht="15.75" hidden="1" thickBot="1" x14ac:dyDescent="0.3">
      <c r="C889" s="133" t="s">
        <v>84</v>
      </c>
      <c r="D889" s="188"/>
      <c r="E889" s="148">
        <v>12</v>
      </c>
      <c r="F889" s="283">
        <f>HLOOKUP($C889,$BZ$2:$CM$3,2,0)</f>
        <v>43674.39</v>
      </c>
      <c r="G889" s="110">
        <f>D889*E889*F889</f>
        <v>0</v>
      </c>
      <c r="H889" s="161"/>
      <c r="I889" s="111" t="s">
        <v>151</v>
      </c>
      <c r="J889" s="111" t="str">
        <f>VLOOKUP(I889,Presupuesto!$B$11:$C$565,2,0)</f>
        <v>SUELDOS Y SALARIOS PERMANENTES</v>
      </c>
      <c r="K889" s="205" t="s">
        <v>72</v>
      </c>
      <c r="L889" s="95" t="s">
        <v>719</v>
      </c>
    </row>
    <row r="890" spans="3:12" hidden="1" x14ac:dyDescent="0.25">
      <c r="C890" s="166" t="s">
        <v>1325</v>
      </c>
      <c r="D890" s="158"/>
      <c r="E890" s="150">
        <v>0</v>
      </c>
      <c r="F890" s="97">
        <f>IF(E889=0,"",(G889/E889)/12*E889)</f>
        <v>0</v>
      </c>
      <c r="G890" s="94">
        <f>F890</f>
        <v>0</v>
      </c>
      <c r="H890" s="159"/>
      <c r="I890" s="113" t="s">
        <v>164</v>
      </c>
      <c r="J890" s="113" t="str">
        <f>VLOOKUP(I890,Presupuesto!$B$11:$C$565,2,0)</f>
        <v>AGUINALDO Y DECIMO CUARTO MES</v>
      </c>
      <c r="K890" s="95" t="str">
        <f t="shared" ref="K890:K921" si="13">$K$889</f>
        <v>Posgrado</v>
      </c>
      <c r="L890" s="95" t="s">
        <v>720</v>
      </c>
    </row>
    <row r="891" spans="3:12" ht="15.75" hidden="1" thickBot="1" x14ac:dyDescent="0.3">
      <c r="C891" s="167" t="s">
        <v>1326</v>
      </c>
      <c r="D891" s="158"/>
      <c r="E891" s="150">
        <v>0</v>
      </c>
      <c r="F891" s="114">
        <f>IF(E889&lt;6,"",((E889-6)/12)*(G889/E889))</f>
        <v>0</v>
      </c>
      <c r="G891" s="94">
        <f>F891</f>
        <v>0</v>
      </c>
      <c r="H891" s="159"/>
      <c r="I891" s="98" t="s">
        <v>165</v>
      </c>
      <c r="J891" s="98" t="str">
        <f>VLOOKUP(I891,Presupuesto!$B$11:$C$565,2,0)</f>
        <v>DECIMOCUARTO MES</v>
      </c>
      <c r="K891" s="95" t="str">
        <f t="shared" si="13"/>
        <v>Posgrado</v>
      </c>
      <c r="L891" s="95" t="s">
        <v>721</v>
      </c>
    </row>
    <row r="892" spans="3:12" ht="15.75" hidden="1" thickBot="1" x14ac:dyDescent="0.3">
      <c r="C892" s="133" t="s">
        <v>85</v>
      </c>
      <c r="D892" s="188"/>
      <c r="E892" s="148">
        <v>12</v>
      </c>
      <c r="F892" s="283">
        <f>HLOOKUP($C892,$BZ$2:$CM$3,2,0)</f>
        <v>39703.99</v>
      </c>
      <c r="G892" s="110">
        <f>D892*E892*F892</f>
        <v>0</v>
      </c>
      <c r="H892" s="161"/>
      <c r="I892" s="111" t="s">
        <v>151</v>
      </c>
      <c r="J892" s="111" t="str">
        <f>VLOOKUP(I892,Presupuesto!$B$11:$C$565,2,0)</f>
        <v>SUELDOS Y SALARIOS PERMANENTES</v>
      </c>
      <c r="K892" s="95" t="str">
        <f t="shared" si="13"/>
        <v>Posgrado</v>
      </c>
      <c r="L892" s="95" t="s">
        <v>721</v>
      </c>
    </row>
    <row r="893" spans="3:12" hidden="1" x14ac:dyDescent="0.25">
      <c r="C893" s="166" t="s">
        <v>1325</v>
      </c>
      <c r="D893" s="158"/>
      <c r="E893" s="150">
        <v>0</v>
      </c>
      <c r="F893" s="97">
        <f>IF(E892=0,"",(G892/E892)/12*E892)</f>
        <v>0</v>
      </c>
      <c r="G893" s="94">
        <f>F893</f>
        <v>0</v>
      </c>
      <c r="H893" s="159"/>
      <c r="I893" s="113" t="s">
        <v>164</v>
      </c>
      <c r="J893" s="113" t="str">
        <f>VLOOKUP(I893,Presupuesto!$B$11:$C$565,2,0)</f>
        <v>AGUINALDO Y DECIMO CUARTO MES</v>
      </c>
      <c r="K893" s="95" t="str">
        <f t="shared" si="13"/>
        <v>Posgrado</v>
      </c>
      <c r="L893" s="95" t="s">
        <v>721</v>
      </c>
    </row>
    <row r="894" spans="3:12" ht="15.75" hidden="1" thickBot="1" x14ac:dyDescent="0.3">
      <c r="C894" s="167" t="s">
        <v>1326</v>
      </c>
      <c r="D894" s="158"/>
      <c r="E894" s="150">
        <v>0</v>
      </c>
      <c r="F894" s="114">
        <f>IF(E892&lt;6,"",((E892-6)/12)*(G892/E892))</f>
        <v>0</v>
      </c>
      <c r="G894" s="94">
        <f>F894</f>
        <v>0</v>
      </c>
      <c r="H894" s="159"/>
      <c r="I894" s="98" t="s">
        <v>165</v>
      </c>
      <c r="J894" s="98" t="str">
        <f>VLOOKUP(I894,Presupuesto!$B$11:$C$565,2,0)</f>
        <v>DECIMOCUARTO MES</v>
      </c>
      <c r="K894" s="95" t="str">
        <f t="shared" si="13"/>
        <v>Posgrado</v>
      </c>
      <c r="L894" s="95" t="s">
        <v>721</v>
      </c>
    </row>
    <row r="895" spans="3:12" ht="15.75" hidden="1" thickBot="1" x14ac:dyDescent="0.3">
      <c r="C895" s="133" t="s">
        <v>86</v>
      </c>
      <c r="D895" s="188"/>
      <c r="E895" s="148">
        <v>12</v>
      </c>
      <c r="F895" s="283">
        <f>HLOOKUP($C895,$BZ$2:$CM$3,2,0)</f>
        <v>35733.589999999997</v>
      </c>
      <c r="G895" s="110">
        <f>D895*E895*F895</f>
        <v>0</v>
      </c>
      <c r="H895" s="161"/>
      <c r="I895" s="111" t="s">
        <v>151</v>
      </c>
      <c r="J895" s="111" t="str">
        <f>VLOOKUP(I895,Presupuesto!$B$11:$C$565,2,0)</f>
        <v>SUELDOS Y SALARIOS PERMANENTES</v>
      </c>
      <c r="K895" s="95" t="str">
        <f t="shared" si="13"/>
        <v>Posgrado</v>
      </c>
      <c r="L895" s="95" t="s">
        <v>721</v>
      </c>
    </row>
    <row r="896" spans="3:12" hidden="1" x14ac:dyDescent="0.25">
      <c r="C896" s="166" t="s">
        <v>1325</v>
      </c>
      <c r="D896" s="158"/>
      <c r="E896" s="150">
        <v>0</v>
      </c>
      <c r="F896" s="97">
        <f>IF(E895=0,"",(G895/E895)/12*E895)</f>
        <v>0</v>
      </c>
      <c r="G896" s="94">
        <f>F896</f>
        <v>0</v>
      </c>
      <c r="H896" s="159"/>
      <c r="I896" s="113" t="s">
        <v>164</v>
      </c>
      <c r="J896" s="113" t="str">
        <f>VLOOKUP(I896,Presupuesto!$B$11:$C$565,2,0)</f>
        <v>AGUINALDO Y DECIMO CUARTO MES</v>
      </c>
      <c r="K896" s="95" t="str">
        <f t="shared" si="13"/>
        <v>Posgrado</v>
      </c>
      <c r="L896" s="95" t="s">
        <v>721</v>
      </c>
    </row>
    <row r="897" spans="3:12" ht="15.75" hidden="1" thickBot="1" x14ac:dyDescent="0.3">
      <c r="C897" s="167" t="s">
        <v>1326</v>
      </c>
      <c r="D897" s="158"/>
      <c r="E897" s="150">
        <v>0</v>
      </c>
      <c r="F897" s="114">
        <f>IF(E895&lt;6,"",((E895-6)/12)*(G895/E895))</f>
        <v>0</v>
      </c>
      <c r="G897" s="94">
        <f>F897</f>
        <v>0</v>
      </c>
      <c r="H897" s="159"/>
      <c r="I897" s="98" t="s">
        <v>165</v>
      </c>
      <c r="J897" s="98" t="str">
        <f>VLOOKUP(I897,Presupuesto!$B$11:$C$565,2,0)</f>
        <v>DECIMOCUARTO MES</v>
      </c>
      <c r="K897" s="95" t="str">
        <f t="shared" si="13"/>
        <v>Posgrado</v>
      </c>
      <c r="L897" s="95" t="s">
        <v>721</v>
      </c>
    </row>
    <row r="898" spans="3:12" ht="15.75" hidden="1" thickBot="1" x14ac:dyDescent="0.3">
      <c r="C898" s="133" t="s">
        <v>87</v>
      </c>
      <c r="D898" s="188"/>
      <c r="E898" s="148">
        <v>12</v>
      </c>
      <c r="F898" s="283">
        <f>HLOOKUP($C898,$BZ$2:$CM$3,2,0)</f>
        <v>31763.19</v>
      </c>
      <c r="G898" s="110">
        <f>D898*E898*F898</f>
        <v>0</v>
      </c>
      <c r="H898" s="161"/>
      <c r="I898" s="111" t="s">
        <v>151</v>
      </c>
      <c r="J898" s="111" t="str">
        <f>VLOOKUP(I898,Presupuesto!$B$11:$C$565,2,0)</f>
        <v>SUELDOS Y SALARIOS PERMANENTES</v>
      </c>
      <c r="K898" s="95" t="str">
        <f t="shared" si="13"/>
        <v>Posgrado</v>
      </c>
      <c r="L898" s="95" t="s">
        <v>721</v>
      </c>
    </row>
    <row r="899" spans="3:12" hidden="1" x14ac:dyDescent="0.25">
      <c r="C899" s="166" t="s">
        <v>1325</v>
      </c>
      <c r="D899" s="158"/>
      <c r="E899" s="150">
        <v>0</v>
      </c>
      <c r="F899" s="97">
        <f>IF(E898=0,"",(G898/E898)/12*E898)</f>
        <v>0</v>
      </c>
      <c r="G899" s="94">
        <f>F899</f>
        <v>0</v>
      </c>
      <c r="H899" s="159"/>
      <c r="I899" s="113" t="s">
        <v>164</v>
      </c>
      <c r="J899" s="113" t="str">
        <f>VLOOKUP(I899,Presupuesto!$B$11:$C$565,2,0)</f>
        <v>AGUINALDO Y DECIMO CUARTO MES</v>
      </c>
      <c r="K899" s="95" t="str">
        <f t="shared" si="13"/>
        <v>Posgrado</v>
      </c>
      <c r="L899" s="95" t="s">
        <v>721</v>
      </c>
    </row>
    <row r="900" spans="3:12" ht="15.75" hidden="1" thickBot="1" x14ac:dyDescent="0.3">
      <c r="C900" s="167" t="s">
        <v>1326</v>
      </c>
      <c r="D900" s="158"/>
      <c r="E900" s="150">
        <v>0</v>
      </c>
      <c r="F900" s="114">
        <f>IF(E898&lt;6,"",((E898-6)/12)*(G898/E898))</f>
        <v>0</v>
      </c>
      <c r="G900" s="94">
        <f>F900</f>
        <v>0</v>
      </c>
      <c r="H900" s="159"/>
      <c r="I900" s="98" t="s">
        <v>165</v>
      </c>
      <c r="J900" s="98" t="str">
        <f>VLOOKUP(I900,Presupuesto!$B$11:$C$565,2,0)</f>
        <v>DECIMOCUARTO MES</v>
      </c>
      <c r="K900" s="95" t="str">
        <f t="shared" si="13"/>
        <v>Posgrado</v>
      </c>
      <c r="L900" s="95" t="s">
        <v>721</v>
      </c>
    </row>
    <row r="901" spans="3:12" ht="15.75" hidden="1" thickBot="1" x14ac:dyDescent="0.3">
      <c r="C901" s="133" t="s">
        <v>88</v>
      </c>
      <c r="D901" s="188"/>
      <c r="E901" s="148">
        <v>12</v>
      </c>
      <c r="F901" s="283">
        <f>HLOOKUP($C901,$BZ$2:$CM$3,2,0)</f>
        <v>29777.99</v>
      </c>
      <c r="G901" s="110">
        <f>D901*E901*F901</f>
        <v>0</v>
      </c>
      <c r="H901" s="161"/>
      <c r="I901" s="111" t="s">
        <v>151</v>
      </c>
      <c r="J901" s="111" t="str">
        <f>VLOOKUP(I901,Presupuesto!$B$11:$C$565,2,0)</f>
        <v>SUELDOS Y SALARIOS PERMANENTES</v>
      </c>
      <c r="K901" s="95" t="str">
        <f t="shared" si="13"/>
        <v>Posgrado</v>
      </c>
      <c r="L901" s="95" t="s">
        <v>721</v>
      </c>
    </row>
    <row r="902" spans="3:12" hidden="1" x14ac:dyDescent="0.25">
      <c r="C902" s="166" t="s">
        <v>1325</v>
      </c>
      <c r="D902" s="158"/>
      <c r="E902" s="150">
        <v>0</v>
      </c>
      <c r="F902" s="97">
        <f>IF(E901=0,"",(G901/E901)/12*E901)</f>
        <v>0</v>
      </c>
      <c r="G902" s="94">
        <f>F902</f>
        <v>0</v>
      </c>
      <c r="H902" s="159"/>
      <c r="I902" s="113" t="s">
        <v>164</v>
      </c>
      <c r="J902" s="113" t="str">
        <f>VLOOKUP(I902,Presupuesto!$B$11:$C$565,2,0)</f>
        <v>AGUINALDO Y DECIMO CUARTO MES</v>
      </c>
      <c r="K902" s="95" t="str">
        <f t="shared" si="13"/>
        <v>Posgrado</v>
      </c>
      <c r="L902" s="95" t="s">
        <v>721</v>
      </c>
    </row>
    <row r="903" spans="3:12" ht="15.75" hidden="1" thickBot="1" x14ac:dyDescent="0.3">
      <c r="C903" s="167" t="s">
        <v>1326</v>
      </c>
      <c r="D903" s="158"/>
      <c r="E903" s="150">
        <v>0</v>
      </c>
      <c r="F903" s="114">
        <f>IF(E901&lt;6,"",((E901-6)/12)*(G901/E901))</f>
        <v>0</v>
      </c>
      <c r="G903" s="94">
        <f>F903</f>
        <v>0</v>
      </c>
      <c r="H903" s="159"/>
      <c r="I903" s="98" t="s">
        <v>165</v>
      </c>
      <c r="J903" s="98" t="str">
        <f>VLOOKUP(I903,Presupuesto!$B$11:$C$565,2,0)</f>
        <v>DECIMOCUARTO MES</v>
      </c>
      <c r="K903" s="95" t="str">
        <f t="shared" si="13"/>
        <v>Posgrado</v>
      </c>
      <c r="L903" s="95" t="s">
        <v>721</v>
      </c>
    </row>
    <row r="904" spans="3:12" ht="15.75" hidden="1" thickBot="1" x14ac:dyDescent="0.3">
      <c r="C904" s="133" t="s">
        <v>89</v>
      </c>
      <c r="D904" s="188"/>
      <c r="E904" s="148">
        <v>12</v>
      </c>
      <c r="F904" s="283">
        <f>HLOOKUP($C904,$BZ$2:$CM$3,2,0)</f>
        <v>27792.79</v>
      </c>
      <c r="G904" s="110">
        <f>D904*E904*F904</f>
        <v>0</v>
      </c>
      <c r="H904" s="161"/>
      <c r="I904" s="111" t="s">
        <v>151</v>
      </c>
      <c r="J904" s="111" t="str">
        <f>VLOOKUP(I904,Presupuesto!$B$11:$C$565,2,0)</f>
        <v>SUELDOS Y SALARIOS PERMANENTES</v>
      </c>
      <c r="K904" s="95" t="str">
        <f t="shared" si="13"/>
        <v>Posgrado</v>
      </c>
      <c r="L904" s="95" t="s">
        <v>721</v>
      </c>
    </row>
    <row r="905" spans="3:12" hidden="1" x14ac:dyDescent="0.25">
      <c r="C905" s="166" t="s">
        <v>1325</v>
      </c>
      <c r="D905" s="158"/>
      <c r="E905" s="150">
        <v>0</v>
      </c>
      <c r="F905" s="97">
        <f>IF(E904=0,"",(G904/E904)/12*E904)</f>
        <v>0</v>
      </c>
      <c r="G905" s="94">
        <f>F905</f>
        <v>0</v>
      </c>
      <c r="H905" s="159"/>
      <c r="I905" s="113" t="s">
        <v>164</v>
      </c>
      <c r="J905" s="113" t="str">
        <f>VLOOKUP(I905,Presupuesto!$B$11:$C$565,2,0)</f>
        <v>AGUINALDO Y DECIMO CUARTO MES</v>
      </c>
      <c r="K905" s="95" t="str">
        <f t="shared" si="13"/>
        <v>Posgrado</v>
      </c>
      <c r="L905" s="95" t="s">
        <v>721</v>
      </c>
    </row>
    <row r="906" spans="3:12" ht="15.75" hidden="1" thickBot="1" x14ac:dyDescent="0.3">
      <c r="C906" s="167" t="s">
        <v>1326</v>
      </c>
      <c r="D906" s="158"/>
      <c r="E906" s="150">
        <v>0</v>
      </c>
      <c r="F906" s="114">
        <f>IF(E904&lt;6,"",((E904-6)/12)*(G904/E904))</f>
        <v>0</v>
      </c>
      <c r="G906" s="94">
        <f>F906</f>
        <v>0</v>
      </c>
      <c r="H906" s="159"/>
      <c r="I906" s="98" t="s">
        <v>165</v>
      </c>
      <c r="J906" s="98" t="str">
        <f>VLOOKUP(I906,Presupuesto!$B$11:$C$565,2,0)</f>
        <v>DECIMOCUARTO MES</v>
      </c>
      <c r="K906" s="95" t="str">
        <f t="shared" si="13"/>
        <v>Posgrado</v>
      </c>
      <c r="L906" s="95" t="s">
        <v>721</v>
      </c>
    </row>
    <row r="907" spans="3:12" ht="15.75" hidden="1" thickBot="1" x14ac:dyDescent="0.3">
      <c r="C907" s="133" t="s">
        <v>90</v>
      </c>
      <c r="D907" s="188"/>
      <c r="E907" s="148">
        <v>12</v>
      </c>
      <c r="F907" s="283">
        <f>HLOOKUP($C907,$BZ$2:$CM$3,2,0)</f>
        <v>18859.39</v>
      </c>
      <c r="G907" s="110">
        <f>D907*E907*F907</f>
        <v>0</v>
      </c>
      <c r="H907" s="161"/>
      <c r="I907" s="111" t="s">
        <v>151</v>
      </c>
      <c r="J907" s="111" t="str">
        <f>VLOOKUP(I907,Presupuesto!$B$11:$C$565,2,0)</f>
        <v>SUELDOS Y SALARIOS PERMANENTES</v>
      </c>
      <c r="K907" s="95" t="str">
        <f t="shared" si="13"/>
        <v>Posgrado</v>
      </c>
      <c r="L907" s="95" t="s">
        <v>721</v>
      </c>
    </row>
    <row r="908" spans="3:12" hidden="1" x14ac:dyDescent="0.25">
      <c r="C908" s="166" t="s">
        <v>1325</v>
      </c>
      <c r="D908" s="158"/>
      <c r="E908" s="150">
        <v>0</v>
      </c>
      <c r="F908" s="97">
        <f>IF(E907=0,"",(G907/E907)/12*E907)</f>
        <v>0</v>
      </c>
      <c r="G908" s="94">
        <f>F908</f>
        <v>0</v>
      </c>
      <c r="H908" s="159"/>
      <c r="I908" s="113" t="s">
        <v>164</v>
      </c>
      <c r="J908" s="113" t="str">
        <f>VLOOKUP(I908,Presupuesto!$B$11:$C$565,2,0)</f>
        <v>AGUINALDO Y DECIMO CUARTO MES</v>
      </c>
      <c r="K908" s="95" t="str">
        <f t="shared" si="13"/>
        <v>Posgrado</v>
      </c>
      <c r="L908" s="95" t="s">
        <v>721</v>
      </c>
    </row>
    <row r="909" spans="3:12" ht="15.75" hidden="1" thickBot="1" x14ac:dyDescent="0.3">
      <c r="C909" s="167" t="s">
        <v>1326</v>
      </c>
      <c r="D909" s="158"/>
      <c r="E909" s="150">
        <v>0</v>
      </c>
      <c r="F909" s="114">
        <f>IF(E907&lt;6,"",((E907-6)/12)*(G907/E907))</f>
        <v>0</v>
      </c>
      <c r="G909" s="94">
        <f>F909</f>
        <v>0</v>
      </c>
      <c r="H909" s="159"/>
      <c r="I909" s="98" t="s">
        <v>165</v>
      </c>
      <c r="J909" s="98" t="str">
        <f>VLOOKUP(I909,Presupuesto!$B$11:$C$565,2,0)</f>
        <v>DECIMOCUARTO MES</v>
      </c>
      <c r="K909" s="95" t="str">
        <f t="shared" si="13"/>
        <v>Posgrado</v>
      </c>
      <c r="L909" s="95" t="s">
        <v>721</v>
      </c>
    </row>
    <row r="910" spans="3:12" ht="15.75" hidden="1" thickBot="1" x14ac:dyDescent="0.3">
      <c r="C910" s="133" t="s">
        <v>91</v>
      </c>
      <c r="D910" s="188"/>
      <c r="E910" s="148">
        <v>12</v>
      </c>
      <c r="F910" s="283">
        <f>HLOOKUP($C910,$BZ$2:$CM$3,2,0)</f>
        <v>17866.8</v>
      </c>
      <c r="G910" s="110">
        <f>D910*E910*F910</f>
        <v>0</v>
      </c>
      <c r="H910" s="161"/>
      <c r="I910" s="111" t="s">
        <v>151</v>
      </c>
      <c r="J910" s="111" t="str">
        <f>VLOOKUP(I910,Presupuesto!$B$11:$C$565,2,0)</f>
        <v>SUELDOS Y SALARIOS PERMANENTES</v>
      </c>
      <c r="K910" s="95" t="str">
        <f t="shared" si="13"/>
        <v>Posgrado</v>
      </c>
      <c r="L910" s="95" t="s">
        <v>721</v>
      </c>
    </row>
    <row r="911" spans="3:12" hidden="1" x14ac:dyDescent="0.25">
      <c r="C911" s="166" t="s">
        <v>1325</v>
      </c>
      <c r="D911" s="158"/>
      <c r="E911" s="150">
        <v>0</v>
      </c>
      <c r="F911" s="97">
        <f>IF(E910=0,"",(G910/E910)/12*E910)</f>
        <v>0</v>
      </c>
      <c r="G911" s="94">
        <f>F911</f>
        <v>0</v>
      </c>
      <c r="H911" s="159"/>
      <c r="I911" s="113" t="s">
        <v>164</v>
      </c>
      <c r="J911" s="113" t="str">
        <f>VLOOKUP(I911,Presupuesto!$B$11:$C$565,2,0)</f>
        <v>AGUINALDO Y DECIMO CUARTO MES</v>
      </c>
      <c r="K911" s="95" t="str">
        <f t="shared" si="13"/>
        <v>Posgrado</v>
      </c>
      <c r="L911" s="95" t="s">
        <v>721</v>
      </c>
    </row>
    <row r="912" spans="3:12" ht="15.75" hidden="1" thickBot="1" x14ac:dyDescent="0.3">
      <c r="C912" s="167" t="s">
        <v>1326</v>
      </c>
      <c r="D912" s="158"/>
      <c r="E912" s="150">
        <v>0</v>
      </c>
      <c r="F912" s="114">
        <f>IF(E910&lt;6,"",((E910-6)/12)*(G910/E910))</f>
        <v>0</v>
      </c>
      <c r="G912" s="94">
        <f>F912</f>
        <v>0</v>
      </c>
      <c r="H912" s="159"/>
      <c r="I912" s="98" t="s">
        <v>165</v>
      </c>
      <c r="J912" s="98" t="str">
        <f>VLOOKUP(I912,Presupuesto!$B$11:$C$565,2,0)</f>
        <v>DECIMOCUARTO MES</v>
      </c>
      <c r="K912" s="95" t="str">
        <f t="shared" si="13"/>
        <v>Posgrado</v>
      </c>
      <c r="L912" s="95" t="s">
        <v>721</v>
      </c>
    </row>
    <row r="913" spans="3:12" ht="15.75" hidden="1" thickBot="1" x14ac:dyDescent="0.3">
      <c r="C913" s="133" t="s">
        <v>92</v>
      </c>
      <c r="D913" s="188"/>
      <c r="E913" s="148">
        <v>12</v>
      </c>
      <c r="F913" s="283">
        <f>HLOOKUP($C913,$BZ$2:$CM$3,2,0)</f>
        <v>13896.4</v>
      </c>
      <c r="G913" s="110">
        <f>D913*E913*F913</f>
        <v>0</v>
      </c>
      <c r="H913" s="161"/>
      <c r="I913" s="111" t="s">
        <v>151</v>
      </c>
      <c r="J913" s="111" t="str">
        <f>VLOOKUP(I913,Presupuesto!$B$11:$C$565,2,0)</f>
        <v>SUELDOS Y SALARIOS PERMANENTES</v>
      </c>
      <c r="K913" s="95" t="str">
        <f t="shared" si="13"/>
        <v>Posgrado</v>
      </c>
      <c r="L913" s="95" t="s">
        <v>721</v>
      </c>
    </row>
    <row r="914" spans="3:12" hidden="1" x14ac:dyDescent="0.25">
      <c r="C914" s="166" t="s">
        <v>1325</v>
      </c>
      <c r="D914" s="158"/>
      <c r="E914" s="150">
        <v>0</v>
      </c>
      <c r="F914" s="97">
        <f>IF(E913=0,"",(G913/E913)/12*E913)</f>
        <v>0</v>
      </c>
      <c r="G914" s="94">
        <f>F914</f>
        <v>0</v>
      </c>
      <c r="H914" s="159"/>
      <c r="I914" s="113" t="s">
        <v>164</v>
      </c>
      <c r="J914" s="113" t="str">
        <f>VLOOKUP(I914,Presupuesto!$B$11:$C$565,2,0)</f>
        <v>AGUINALDO Y DECIMO CUARTO MES</v>
      </c>
      <c r="K914" s="95" t="str">
        <f t="shared" si="13"/>
        <v>Posgrado</v>
      </c>
      <c r="L914" s="95" t="s">
        <v>721</v>
      </c>
    </row>
    <row r="915" spans="3:12" ht="15.75" hidden="1" thickBot="1" x14ac:dyDescent="0.3">
      <c r="C915" s="167" t="s">
        <v>1326</v>
      </c>
      <c r="D915" s="158"/>
      <c r="E915" s="150">
        <v>0</v>
      </c>
      <c r="F915" s="114">
        <f>IF(E913&lt;6,"",((E913-6)/12)*(G913/E913))</f>
        <v>0</v>
      </c>
      <c r="G915" s="94">
        <f>F915</f>
        <v>0</v>
      </c>
      <c r="H915" s="159"/>
      <c r="I915" s="98" t="s">
        <v>165</v>
      </c>
      <c r="J915" s="98" t="str">
        <f>VLOOKUP(I915,Presupuesto!$B$11:$C$565,2,0)</f>
        <v>DECIMOCUARTO MES</v>
      </c>
      <c r="K915" s="95" t="str">
        <f t="shared" si="13"/>
        <v>Posgrado</v>
      </c>
      <c r="L915" s="95" t="s">
        <v>721</v>
      </c>
    </row>
    <row r="916" spans="3:12" ht="15.75" hidden="1" thickBot="1" x14ac:dyDescent="0.3">
      <c r="C916" s="133" t="s">
        <v>93</v>
      </c>
      <c r="D916" s="188"/>
      <c r="E916" s="148">
        <v>12</v>
      </c>
      <c r="F916" s="283">
        <f>HLOOKUP($C916,$BZ$2:$CM$3,2,0)</f>
        <v>15004.09</v>
      </c>
      <c r="G916" s="110">
        <f>D916*E916*F916</f>
        <v>0</v>
      </c>
      <c r="H916" s="161"/>
      <c r="I916" s="111" t="s">
        <v>151</v>
      </c>
      <c r="J916" s="111" t="str">
        <f>VLOOKUP(I916,Presupuesto!$B$11:$C$565,2,0)</f>
        <v>SUELDOS Y SALARIOS PERMANENTES</v>
      </c>
      <c r="K916" s="95" t="str">
        <f t="shared" si="13"/>
        <v>Posgrado</v>
      </c>
      <c r="L916" s="95" t="s">
        <v>721</v>
      </c>
    </row>
    <row r="917" spans="3:12" hidden="1" x14ac:dyDescent="0.25">
      <c r="C917" s="166" t="s">
        <v>1325</v>
      </c>
      <c r="D917" s="158"/>
      <c r="E917" s="150">
        <v>0</v>
      </c>
      <c r="F917" s="97">
        <f>IF(E916=0,"",(G916/E916)/12*E916)</f>
        <v>0</v>
      </c>
      <c r="G917" s="94">
        <f>F917</f>
        <v>0</v>
      </c>
      <c r="H917" s="159"/>
      <c r="I917" s="113" t="s">
        <v>164</v>
      </c>
      <c r="J917" s="113" t="str">
        <f>VLOOKUP(I917,Presupuesto!$B$11:$C$565,2,0)</f>
        <v>AGUINALDO Y DECIMO CUARTO MES</v>
      </c>
      <c r="K917" s="95" t="str">
        <f t="shared" si="13"/>
        <v>Posgrado</v>
      </c>
      <c r="L917" s="95" t="s">
        <v>721</v>
      </c>
    </row>
    <row r="918" spans="3:12" ht="15.75" hidden="1" thickBot="1" x14ac:dyDescent="0.3">
      <c r="C918" s="167" t="s">
        <v>1326</v>
      </c>
      <c r="D918" s="158"/>
      <c r="E918" s="150">
        <v>0</v>
      </c>
      <c r="F918" s="114">
        <f>IF(E916&lt;6,"",((E916-6)/12)*(G916/E916))</f>
        <v>0</v>
      </c>
      <c r="G918" s="94">
        <f>F918</f>
        <v>0</v>
      </c>
      <c r="H918" s="159"/>
      <c r="I918" s="98" t="s">
        <v>165</v>
      </c>
      <c r="J918" s="98" t="str">
        <f>VLOOKUP(I918,Presupuesto!$B$11:$C$565,2,0)</f>
        <v>DECIMOCUARTO MES</v>
      </c>
      <c r="K918" s="95" t="str">
        <f t="shared" si="13"/>
        <v>Posgrado</v>
      </c>
      <c r="L918" s="95" t="s">
        <v>721</v>
      </c>
    </row>
    <row r="919" spans="3:12" ht="15.75" hidden="1" thickBot="1" x14ac:dyDescent="0.3">
      <c r="C919" s="133" t="s">
        <v>94</v>
      </c>
      <c r="D919" s="188"/>
      <c r="E919" s="148">
        <v>12</v>
      </c>
      <c r="F919" s="283">
        <f>HLOOKUP($C919,$BZ$2:$CM$3,2,0)</f>
        <v>13238.9</v>
      </c>
      <c r="G919" s="110">
        <f>D919*E919*F919</f>
        <v>0</v>
      </c>
      <c r="H919" s="161"/>
      <c r="I919" s="111" t="s">
        <v>151</v>
      </c>
      <c r="J919" s="111" t="str">
        <f>VLOOKUP(I919,Presupuesto!$B$11:$C$565,2,0)</f>
        <v>SUELDOS Y SALARIOS PERMANENTES</v>
      </c>
      <c r="K919" s="95" t="str">
        <f t="shared" si="13"/>
        <v>Posgrado</v>
      </c>
      <c r="L919" s="95" t="s">
        <v>721</v>
      </c>
    </row>
    <row r="920" spans="3:12" hidden="1" x14ac:dyDescent="0.25">
      <c r="C920" s="166" t="s">
        <v>1325</v>
      </c>
      <c r="D920" s="158"/>
      <c r="E920" s="150">
        <v>0</v>
      </c>
      <c r="F920" s="97">
        <f>IF(E919=0,"",(G919/E919)/12*E919)</f>
        <v>0</v>
      </c>
      <c r="G920" s="94">
        <f>F920</f>
        <v>0</v>
      </c>
      <c r="H920" s="159"/>
      <c r="I920" s="113" t="s">
        <v>164</v>
      </c>
      <c r="J920" s="113" t="str">
        <f>VLOOKUP(I920,Presupuesto!$B$11:$C$565,2,0)</f>
        <v>AGUINALDO Y DECIMO CUARTO MES</v>
      </c>
      <c r="K920" s="95" t="str">
        <f t="shared" si="13"/>
        <v>Posgrado</v>
      </c>
      <c r="L920" s="95" t="s">
        <v>721</v>
      </c>
    </row>
    <row r="921" spans="3:12" ht="15.75" hidden="1" thickBot="1" x14ac:dyDescent="0.3">
      <c r="C921" s="167" t="s">
        <v>1326</v>
      </c>
      <c r="D921" s="158"/>
      <c r="E921" s="150">
        <v>0</v>
      </c>
      <c r="F921" s="114">
        <f>IF(E919&lt;6,"",((E919-6)/12)*(G919/E919))</f>
        <v>0</v>
      </c>
      <c r="G921" s="94">
        <f>F921</f>
        <v>0</v>
      </c>
      <c r="H921" s="159"/>
      <c r="I921" s="98" t="s">
        <v>165</v>
      </c>
      <c r="J921" s="98" t="str">
        <f>VLOOKUP(I921,Presupuesto!$B$11:$C$565,2,0)</f>
        <v>DECIMOCUARTO MES</v>
      </c>
      <c r="K921" s="95" t="str">
        <f t="shared" si="13"/>
        <v>Posgrado</v>
      </c>
      <c r="L921" s="95" t="s">
        <v>721</v>
      </c>
    </row>
    <row r="922" spans="3:12" ht="15.75" hidden="1" thickBot="1" x14ac:dyDescent="0.3">
      <c r="C922" s="133" t="s">
        <v>95</v>
      </c>
      <c r="D922" s="188"/>
      <c r="E922" s="148">
        <v>12</v>
      </c>
      <c r="F922" s="283">
        <f>HLOOKUP($C922,$BZ$2:$CM$3,2,0)</f>
        <v>12356.31</v>
      </c>
      <c r="G922" s="110">
        <f>D922*E922*F922</f>
        <v>0</v>
      </c>
      <c r="H922" s="161"/>
      <c r="I922" s="111" t="s">
        <v>151</v>
      </c>
      <c r="J922" s="111" t="str">
        <f>VLOOKUP(I922,Presupuesto!$B$11:$C$565,2,0)</f>
        <v>SUELDOS Y SALARIOS PERMANENTES</v>
      </c>
      <c r="K922" s="95" t="str">
        <f t="shared" ref="K922:K939" si="14">$K$889</f>
        <v>Posgrado</v>
      </c>
      <c r="L922" s="95" t="s">
        <v>721</v>
      </c>
    </row>
    <row r="923" spans="3:12" hidden="1" x14ac:dyDescent="0.25">
      <c r="C923" s="166" t="s">
        <v>1325</v>
      </c>
      <c r="D923" s="158"/>
      <c r="E923" s="150">
        <v>0</v>
      </c>
      <c r="F923" s="97">
        <f>IF(E922=0,"",(G922/E922)/12*E922)</f>
        <v>0</v>
      </c>
      <c r="G923" s="94">
        <f>F923</f>
        <v>0</v>
      </c>
      <c r="H923" s="159"/>
      <c r="I923" s="113" t="s">
        <v>164</v>
      </c>
      <c r="J923" s="113" t="str">
        <f>VLOOKUP(I923,Presupuesto!$B$11:$C$565,2,0)</f>
        <v>AGUINALDO Y DECIMO CUARTO MES</v>
      </c>
      <c r="K923" s="95" t="str">
        <f t="shared" si="14"/>
        <v>Posgrado</v>
      </c>
      <c r="L923" s="95" t="s">
        <v>721</v>
      </c>
    </row>
    <row r="924" spans="3:12" ht="15.75" hidden="1" thickBot="1" x14ac:dyDescent="0.3">
      <c r="C924" s="167" t="s">
        <v>1326</v>
      </c>
      <c r="D924" s="158"/>
      <c r="E924" s="150">
        <v>0</v>
      </c>
      <c r="F924" s="114">
        <f>IF(E922&lt;6,"",((E922-6)/12)*(G922/E922))</f>
        <v>0</v>
      </c>
      <c r="G924" s="94">
        <f>F924</f>
        <v>0</v>
      </c>
      <c r="H924" s="159"/>
      <c r="I924" s="98" t="s">
        <v>165</v>
      </c>
      <c r="J924" s="98" t="str">
        <f>VLOOKUP(I924,Presupuesto!$B$11:$C$565,2,0)</f>
        <v>DECIMOCUARTO MES</v>
      </c>
      <c r="K924" s="95" t="str">
        <f t="shared" si="14"/>
        <v>Posgrado</v>
      </c>
      <c r="L924" s="95" t="s">
        <v>721</v>
      </c>
    </row>
    <row r="925" spans="3:12" ht="15.75" hidden="1" thickBot="1" x14ac:dyDescent="0.3">
      <c r="C925" s="133" t="s">
        <v>96</v>
      </c>
      <c r="D925" s="188"/>
      <c r="E925" s="148">
        <v>12</v>
      </c>
      <c r="F925" s="283">
        <f>HLOOKUP($C925,$BZ$2:$CM$3,2,0)</f>
        <v>463.22</v>
      </c>
      <c r="G925" s="110">
        <f>D925*E925*F925</f>
        <v>0</v>
      </c>
      <c r="H925" s="161"/>
      <c r="I925" s="111" t="s">
        <v>151</v>
      </c>
      <c r="J925" s="111" t="str">
        <f>VLOOKUP(I925,Presupuesto!$B$11:$C$565,2,0)</f>
        <v>SUELDOS Y SALARIOS PERMANENTES</v>
      </c>
      <c r="K925" s="95" t="str">
        <f t="shared" si="14"/>
        <v>Posgrado</v>
      </c>
      <c r="L925" s="95" t="s">
        <v>721</v>
      </c>
    </row>
    <row r="926" spans="3:12" hidden="1" x14ac:dyDescent="0.25">
      <c r="C926" s="166" t="s">
        <v>1325</v>
      </c>
      <c r="D926" s="158"/>
      <c r="E926" s="150">
        <v>0</v>
      </c>
      <c r="F926" s="97">
        <f>IF(E925=0,"",(G925/E925)/12*E925)</f>
        <v>0</v>
      </c>
      <c r="G926" s="94">
        <f>F926</f>
        <v>0</v>
      </c>
      <c r="H926" s="159"/>
      <c r="I926" s="113" t="s">
        <v>164</v>
      </c>
      <c r="J926" s="113" t="str">
        <f>VLOOKUP(I926,Presupuesto!$B$11:$C$565,2,0)</f>
        <v>AGUINALDO Y DECIMO CUARTO MES</v>
      </c>
      <c r="K926" s="95" t="str">
        <f t="shared" si="14"/>
        <v>Posgrado</v>
      </c>
      <c r="L926" s="95" t="s">
        <v>721</v>
      </c>
    </row>
    <row r="927" spans="3:12" ht="15.75" hidden="1" thickBot="1" x14ac:dyDescent="0.3">
      <c r="C927" s="167" t="s">
        <v>1326</v>
      </c>
      <c r="D927" s="158"/>
      <c r="E927" s="150">
        <v>0</v>
      </c>
      <c r="F927" s="114">
        <f>IF(E925&lt;6,"",((E925-6)/12)*(G925/E925))</f>
        <v>0</v>
      </c>
      <c r="G927" s="94">
        <f>F927</f>
        <v>0</v>
      </c>
      <c r="H927" s="159"/>
      <c r="I927" s="98" t="s">
        <v>165</v>
      </c>
      <c r="J927" s="98" t="str">
        <f>VLOOKUP(I927,Presupuesto!$B$11:$C$565,2,0)</f>
        <v>DECIMOCUARTO MES</v>
      </c>
      <c r="K927" s="95" t="str">
        <f t="shared" si="14"/>
        <v>Posgrado</v>
      </c>
      <c r="L927" s="95" t="s">
        <v>721</v>
      </c>
    </row>
    <row r="928" spans="3:12" ht="15.75" hidden="1" thickBot="1" x14ac:dyDescent="0.3">
      <c r="C928" s="133" t="s">
        <v>97</v>
      </c>
      <c r="D928" s="188"/>
      <c r="E928" s="148">
        <v>12</v>
      </c>
      <c r="F928" s="283">
        <f>HLOOKUP($C928,$BZ$2:$CM$3,2,0)</f>
        <v>2007.3</v>
      </c>
      <c r="G928" s="110">
        <f>D928*E928*F928</f>
        <v>0</v>
      </c>
      <c r="H928" s="161"/>
      <c r="I928" s="111" t="s">
        <v>151</v>
      </c>
      <c r="J928" s="111" t="str">
        <f>VLOOKUP(I928,Presupuesto!$B$11:$C$565,2,0)</f>
        <v>SUELDOS Y SALARIOS PERMANENTES</v>
      </c>
      <c r="K928" s="95" t="str">
        <f t="shared" si="14"/>
        <v>Posgrado</v>
      </c>
      <c r="L928" s="95" t="s">
        <v>721</v>
      </c>
    </row>
    <row r="929" spans="3:12" hidden="1" x14ac:dyDescent="0.25">
      <c r="C929" s="166" t="s">
        <v>1325</v>
      </c>
      <c r="D929" s="158"/>
      <c r="E929" s="150">
        <v>0</v>
      </c>
      <c r="F929" s="97">
        <f>IF(E928=0,"",(G928/E928)/12*E928)</f>
        <v>0</v>
      </c>
      <c r="G929" s="94">
        <f>F929</f>
        <v>0</v>
      </c>
      <c r="H929" s="159"/>
      <c r="I929" s="113" t="s">
        <v>164</v>
      </c>
      <c r="J929" s="113" t="str">
        <f>VLOOKUP(I929,Presupuesto!$B$11:$C$565,2,0)</f>
        <v>AGUINALDO Y DECIMO CUARTO MES</v>
      </c>
      <c r="K929" s="95" t="str">
        <f t="shared" si="14"/>
        <v>Posgrado</v>
      </c>
      <c r="L929" s="95" t="s">
        <v>721</v>
      </c>
    </row>
    <row r="930" spans="3:12" ht="15.75" hidden="1" thickBot="1" x14ac:dyDescent="0.3">
      <c r="C930" s="167" t="s">
        <v>1326</v>
      </c>
      <c r="D930" s="158"/>
      <c r="E930" s="150">
        <v>0</v>
      </c>
      <c r="F930" s="114">
        <f>IF(E928&lt;6,"",((E928-6)/12)*(G928/E928))</f>
        <v>0</v>
      </c>
      <c r="G930" s="94">
        <f>F930</f>
        <v>0</v>
      </c>
      <c r="H930" s="159"/>
      <c r="I930" s="98" t="s">
        <v>165</v>
      </c>
      <c r="J930" s="98" t="str">
        <f>VLOOKUP(I930,Presupuesto!$B$11:$C$565,2,0)</f>
        <v>DECIMOCUARTO MES</v>
      </c>
      <c r="K930" s="95" t="str">
        <f t="shared" si="14"/>
        <v>Posgrado</v>
      </c>
      <c r="L930" s="95" t="s">
        <v>721</v>
      </c>
    </row>
    <row r="931" spans="3:12" ht="15.75" thickBot="1" x14ac:dyDescent="0.3">
      <c r="C931" s="136" t="s">
        <v>101</v>
      </c>
      <c r="D931" s="188">
        <v>1</v>
      </c>
      <c r="E931" s="148">
        <v>12</v>
      </c>
      <c r="F931" s="135">
        <v>6526</v>
      </c>
      <c r="G931" s="520">
        <f>D931*E931*F931</f>
        <v>78312</v>
      </c>
      <c r="H931" s="161" t="s">
        <v>712</v>
      </c>
      <c r="I931" s="111" t="s">
        <v>200</v>
      </c>
      <c r="J931" s="111" t="str">
        <f>VLOOKUP(I931,Presupuesto!$B$11:$C$565,2,0)</f>
        <v>CONTRATOS ESPECIALES</v>
      </c>
      <c r="K931" s="95" t="str">
        <f t="shared" si="14"/>
        <v>Posgrado</v>
      </c>
      <c r="L931" s="95" t="s">
        <v>721</v>
      </c>
    </row>
    <row r="932" spans="3:12" x14ac:dyDescent="0.25">
      <c r="C932" s="166" t="s">
        <v>1325</v>
      </c>
      <c r="D932" s="158"/>
      <c r="E932" s="150">
        <v>0</v>
      </c>
      <c r="F932" s="114">
        <f>IF(E931=0,"",(G931/E931)/12*E931)</f>
        <v>6526</v>
      </c>
      <c r="G932" s="521">
        <f>F932</f>
        <v>6526</v>
      </c>
      <c r="H932" s="159" t="s">
        <v>712</v>
      </c>
      <c r="I932" s="98" t="s">
        <v>200</v>
      </c>
      <c r="J932" s="98" t="str">
        <f>VLOOKUP(I932,Presupuesto!$B$11:$C$565,2,0)</f>
        <v>CONTRATOS ESPECIALES</v>
      </c>
      <c r="K932" s="95" t="str">
        <f t="shared" si="14"/>
        <v>Posgrado</v>
      </c>
      <c r="L932" s="95" t="s">
        <v>719</v>
      </c>
    </row>
    <row r="933" spans="3:12" ht="15.75" thickBot="1" x14ac:dyDescent="0.3">
      <c r="C933" s="167" t="s">
        <v>1326</v>
      </c>
      <c r="D933" s="158"/>
      <c r="E933" s="150">
        <v>0</v>
      </c>
      <c r="F933" s="97">
        <f>IF(E931&lt;6,"",((E931-6)/12)*(G931/E931))</f>
        <v>3263</v>
      </c>
      <c r="G933" s="521">
        <f>F933</f>
        <v>3263</v>
      </c>
      <c r="H933" s="159" t="s">
        <v>712</v>
      </c>
      <c r="I933" s="98" t="s">
        <v>200</v>
      </c>
      <c r="J933" s="98" t="str">
        <f>VLOOKUP(I933,Presupuesto!$B$11:$C$565,2,0)</f>
        <v>CONTRATOS ESPECIALES</v>
      </c>
      <c r="K933" s="95" t="str">
        <f t="shared" si="14"/>
        <v>Posgrado</v>
      </c>
      <c r="L933" s="95" t="s">
        <v>727</v>
      </c>
    </row>
    <row r="934" spans="3:12" ht="15.75" thickBot="1" x14ac:dyDescent="0.3">
      <c r="C934" s="136" t="s">
        <v>102</v>
      </c>
      <c r="D934" s="188"/>
      <c r="E934" s="148">
        <v>12</v>
      </c>
      <c r="F934" s="115">
        <v>30000</v>
      </c>
      <c r="G934" s="110">
        <f>D934*E934*F934</f>
        <v>0</v>
      </c>
      <c r="H934" s="161"/>
      <c r="I934" s="111" t="s">
        <v>298</v>
      </c>
      <c r="J934" s="111" t="str">
        <f>VLOOKUP(I934,Presupuesto!$B$11:$C$565,2,0)</f>
        <v>OTROS SERVICIOS TECNICOS Y PROFESIONALES</v>
      </c>
      <c r="K934" s="95" t="str">
        <f t="shared" si="14"/>
        <v>Posgrado</v>
      </c>
      <c r="L934" s="95" t="s">
        <v>719</v>
      </c>
    </row>
    <row r="935" spans="3:12" x14ac:dyDescent="0.25">
      <c r="C935" s="166" t="s">
        <v>1325</v>
      </c>
      <c r="D935" s="158"/>
      <c r="E935" s="150">
        <v>0</v>
      </c>
      <c r="F935" s="97">
        <v>0</v>
      </c>
      <c r="G935" s="94">
        <f>F935</f>
        <v>0</v>
      </c>
      <c r="H935" s="159"/>
      <c r="I935" s="98" t="s">
        <v>298</v>
      </c>
      <c r="J935" s="98" t="str">
        <f>VLOOKUP(I935,Presupuesto!$B$11:$C$565,2,0)</f>
        <v>OTROS SERVICIOS TECNICOS Y PROFESIONALES</v>
      </c>
      <c r="K935" s="95" t="str">
        <f t="shared" si="14"/>
        <v>Posgrado</v>
      </c>
      <c r="L935" s="95" t="s">
        <v>719</v>
      </c>
    </row>
    <row r="936" spans="3:12" ht="15.75" thickBot="1" x14ac:dyDescent="0.3">
      <c r="C936" s="167" t="s">
        <v>1326</v>
      </c>
      <c r="D936" s="158"/>
      <c r="E936" s="150">
        <v>0</v>
      </c>
      <c r="F936" s="97">
        <v>0</v>
      </c>
      <c r="G936" s="94">
        <f>F936</f>
        <v>0</v>
      </c>
      <c r="H936" s="159"/>
      <c r="I936" s="98" t="s">
        <v>298</v>
      </c>
      <c r="J936" s="98" t="str">
        <f>VLOOKUP(I936,Presupuesto!$B$11:$C$565,2,0)</f>
        <v>OTROS SERVICIOS TECNICOS Y PROFESIONALES</v>
      </c>
      <c r="K936" s="95" t="str">
        <f t="shared" si="14"/>
        <v>Posgrado</v>
      </c>
      <c r="L936" s="95" t="s">
        <v>719</v>
      </c>
    </row>
    <row r="937" spans="3:12" ht="15.75" thickBot="1" x14ac:dyDescent="0.3">
      <c r="C937" s="136" t="s">
        <v>103</v>
      </c>
      <c r="D937" s="188"/>
      <c r="E937" s="148">
        <v>12</v>
      </c>
      <c r="F937" s="115">
        <v>30000</v>
      </c>
      <c r="G937" s="110">
        <f>D937*E937*F937</f>
        <v>0</v>
      </c>
      <c r="H937" s="161"/>
      <c r="I937" s="111" t="s">
        <v>151</v>
      </c>
      <c r="J937" s="111" t="str">
        <f>VLOOKUP(I937,Presupuesto!$B$11:$C$565,2,0)</f>
        <v>SUELDOS Y SALARIOS PERMANENTES</v>
      </c>
      <c r="K937" s="95" t="str">
        <f t="shared" si="14"/>
        <v>Posgrado</v>
      </c>
      <c r="L937" s="95" t="s">
        <v>719</v>
      </c>
    </row>
    <row r="938" spans="3:12" x14ac:dyDescent="0.25">
      <c r="C938" s="166" t="s">
        <v>1325</v>
      </c>
      <c r="D938" s="164"/>
      <c r="E938" s="127">
        <v>0</v>
      </c>
      <c r="F938" s="116">
        <f>IF(E937=0,"",(G937/E937)/12*E937)</f>
        <v>0</v>
      </c>
      <c r="G938" s="117">
        <f>F938</f>
        <v>0</v>
      </c>
      <c r="H938" s="159"/>
      <c r="I938" s="98" t="s">
        <v>164</v>
      </c>
      <c r="J938" s="98" t="str">
        <f>VLOOKUP(I938,Presupuesto!$B$11:$C$565,2,0)</f>
        <v>AGUINALDO Y DECIMO CUARTO MES</v>
      </c>
      <c r="K938" s="95" t="str">
        <f t="shared" si="14"/>
        <v>Posgrado</v>
      </c>
      <c r="L938" s="95" t="s">
        <v>719</v>
      </c>
    </row>
    <row r="939" spans="3:12" ht="15.75" thickBot="1" x14ac:dyDescent="0.3">
      <c r="C939" s="168" t="s">
        <v>1326</v>
      </c>
      <c r="D939" s="157"/>
      <c r="E939" s="128">
        <v>0</v>
      </c>
      <c r="F939" s="102">
        <f>IF(E937&lt;6,"",((E937-6)/12)*(G937/E937))</f>
        <v>0</v>
      </c>
      <c r="G939" s="102">
        <f>F939</f>
        <v>0</v>
      </c>
      <c r="H939" s="157"/>
      <c r="I939" s="103" t="s">
        <v>165</v>
      </c>
      <c r="J939" s="120" t="str">
        <f>VLOOKUP(I939,Presupuesto!$B$11:$C$565,2,0)</f>
        <v>DECIMOCUARTO MES</v>
      </c>
      <c r="K939" s="103" t="str">
        <f t="shared" si="14"/>
        <v>Posgrado</v>
      </c>
      <c r="L939" s="120" t="s">
        <v>719</v>
      </c>
    </row>
    <row r="941" spans="3:12" x14ac:dyDescent="0.25">
      <c r="C941" s="426"/>
      <c r="D941" s="415"/>
      <c r="E941" s="426"/>
      <c r="F941" s="426"/>
      <c r="G941" s="426"/>
      <c r="H941" s="415"/>
      <c r="I941" s="426"/>
      <c r="J941" s="426"/>
      <c r="K941" s="149"/>
      <c r="L941" s="426"/>
    </row>
    <row r="942" spans="3:12" s="426" customFormat="1" ht="15.75" thickBot="1" x14ac:dyDescent="0.3">
      <c r="D942" s="415"/>
      <c r="H942" s="415"/>
    </row>
    <row r="943" spans="3:12" s="426" customFormat="1" ht="15.75" thickBot="1" x14ac:dyDescent="0.3">
      <c r="C943" s="68" t="s">
        <v>1308</v>
      </c>
      <c r="D943" s="515">
        <f>SUM(G995:G1021)</f>
        <v>187048</v>
      </c>
      <c r="E943" s="91"/>
      <c r="F943" s="91"/>
      <c r="G943" s="91"/>
      <c r="H943" s="75"/>
      <c r="I943" s="75"/>
      <c r="J943" s="75"/>
      <c r="K943" s="149"/>
    </row>
    <row r="944" spans="3:12" s="426" customFormat="1" x14ac:dyDescent="0.25">
      <c r="C944" s="426" t="s">
        <v>2033</v>
      </c>
      <c r="D944" s="31"/>
      <c r="E944" s="91"/>
      <c r="F944" s="91"/>
      <c r="G944" s="91"/>
      <c r="H944" s="75"/>
      <c r="I944" s="75"/>
      <c r="J944" s="75"/>
      <c r="K944" s="149"/>
    </row>
    <row r="945" spans="3:12" s="426" customFormat="1" x14ac:dyDescent="0.25">
      <c r="D945" s="31"/>
      <c r="E945" s="91"/>
      <c r="F945" s="91"/>
      <c r="G945" s="91"/>
      <c r="H945" s="75"/>
      <c r="I945" s="75"/>
      <c r="J945" s="75"/>
      <c r="K945" s="149"/>
    </row>
    <row r="946" spans="3:12" s="426" customFormat="1" ht="15.75" x14ac:dyDescent="0.25">
      <c r="C946" s="190" t="s">
        <v>1309</v>
      </c>
      <c r="D946" s="341" t="s">
        <v>1837</v>
      </c>
      <c r="E946" s="91"/>
      <c r="F946" s="91"/>
      <c r="G946" s="91"/>
      <c r="H946" s="75"/>
      <c r="I946" s="75"/>
      <c r="J946" s="75"/>
      <c r="K946" s="149"/>
    </row>
    <row r="947" spans="3:12" s="426" customFormat="1" ht="18.75" x14ac:dyDescent="0.25">
      <c r="C947" s="197" t="str">
        <f>IFERROR(VLOOKUP(D946,'1. Desarrollo e Innov. Curricu.'!$F:$G,2,FALSE),IFERROR(VLOOKUP(D946,'2. Investigación Científica'!$F:$G,2,FALSE),IFERROR(VLOOKUP(D946,'3. Vinculación Univ. Sociedad'!$F:$G,2,FALSE),IFERROR(VLOOKUP(D946,'4. Docencia y Profesorado Univ.'!$F:$G,2,FALSE),IFERROR(VLOOKUP(D946,'5. Estudiantes y Graduados'!$F:$G,2,FALSE),IFERROR(VLOOKUP(D946,'11. Gestion Administrativa'!$F:$G,2,FALSE),IFERROR(VLOOKUP(D946,'13. Gestión Académica'!$F:$G,2,FALSE),IFERROR(VLOOKUP(D946,'9. Asegura. de la Calid. y M'!$F:$G,2,FALSE),IFERROR(VLOOKUP(D946,'6. Gestión del Conocimiento'!$F:$G,2,FALSE),IFERROR(VLOOKUP(D946,'15. Gobernabilidad y Proceso...'!$F:$G,2,FALSE),IFERROR(VLOOKUP(D946,'12. Gestión del Talento Humano'!$F:$G,2,FALSE),IFERROR(VLOOKUP(D946,'14. Internacional... de la E.S.'!$F:$G,2,FALSE),IFERROR(VLOOKUP(D946,'10. Posgrado'!$F:$G,2,FALSE),IFERROR(VLOOKUP(D946,'17. Gestión TIC'!$F:$G,2,FALSE),IFERROR(VLOOKUP(D946,'16. Desa. del Sistema Educ.Sup.'!$F:$G,2,FALSE),IFERROR(VLOOKUP(D946,'8. Cultura de Inno. Insti...'!$F:$G,2,FALSE),VLOOKUP(D946,'7. Lo Esencial de la Reforma U.'!$F:$G,2,0)))))))))))))))))</f>
        <v>Ejecutar programa de maestría en: CIENCIAS SOCIALES, ESTUDIOS URBANOS Y MIGRACIONES INTERNACIONALES POR FLACSO -HONDURAS (materiales y visisbilidad del programa)</v>
      </c>
      <c r="D947" s="31"/>
      <c r="E947" s="91"/>
      <c r="F947" s="91"/>
      <c r="G947" s="91"/>
      <c r="H947" s="75"/>
      <c r="I947" s="75"/>
      <c r="J947" s="75"/>
      <c r="K947" s="149"/>
    </row>
    <row r="948" spans="3:12" s="426" customFormat="1" ht="15.75" thickBot="1" x14ac:dyDescent="0.3">
      <c r="C948" s="171"/>
      <c r="D948" s="31"/>
      <c r="E948" s="91"/>
      <c r="F948" s="91"/>
      <c r="G948" s="91"/>
      <c r="H948" s="75"/>
      <c r="I948" s="75"/>
      <c r="J948" s="75"/>
      <c r="K948" s="149"/>
    </row>
    <row r="949" spans="3:12" s="426" customFormat="1" ht="30.75" thickBot="1" x14ac:dyDescent="0.3">
      <c r="C949" s="130" t="s">
        <v>1310</v>
      </c>
      <c r="D949" s="134" t="s">
        <v>99</v>
      </c>
      <c r="E949" s="165" t="s">
        <v>1324</v>
      </c>
      <c r="F949" s="134" t="s">
        <v>1312</v>
      </c>
      <c r="G949" s="131" t="s">
        <v>1313</v>
      </c>
      <c r="H949" s="129" t="s">
        <v>1314</v>
      </c>
      <c r="I949" s="132" t="s">
        <v>1315</v>
      </c>
      <c r="J949" s="132" t="s">
        <v>711</v>
      </c>
      <c r="K949" s="132" t="s">
        <v>1316</v>
      </c>
      <c r="L949" s="132" t="s">
        <v>1317</v>
      </c>
    </row>
    <row r="950" spans="3:12" s="426" customFormat="1" ht="15.75" hidden="1" thickBot="1" x14ac:dyDescent="0.3">
      <c r="C950" s="133" t="s">
        <v>84</v>
      </c>
      <c r="D950" s="188"/>
      <c r="E950" s="148">
        <v>12</v>
      </c>
      <c r="F950" s="283">
        <f>HLOOKUP($C950,$BZ$2:$CM$3,2,0)</f>
        <v>43674.39</v>
      </c>
      <c r="G950" s="110">
        <f>D950*E950*F950</f>
        <v>0</v>
      </c>
      <c r="H950" s="161"/>
      <c r="I950" s="111" t="s">
        <v>151</v>
      </c>
      <c r="J950" s="111" t="str">
        <f>VLOOKUP(I950,Presupuesto!$B$11:$C$565,2,0)</f>
        <v>SUELDOS Y SALARIOS PERMANENTES</v>
      </c>
      <c r="K950" s="205" t="s">
        <v>72</v>
      </c>
      <c r="L950" s="95" t="s">
        <v>719</v>
      </c>
    </row>
    <row r="951" spans="3:12" s="426" customFormat="1" ht="15.75" hidden="1" thickBot="1" x14ac:dyDescent="0.3">
      <c r="C951" s="166" t="s">
        <v>1325</v>
      </c>
      <c r="D951" s="158"/>
      <c r="E951" s="150">
        <v>0</v>
      </c>
      <c r="F951" s="97">
        <f>IF(E950=0,"",(G950/E950)/12*E950)</f>
        <v>0</v>
      </c>
      <c r="G951" s="94">
        <f>F951</f>
        <v>0</v>
      </c>
      <c r="H951" s="159"/>
      <c r="I951" s="113" t="s">
        <v>164</v>
      </c>
      <c r="J951" s="113" t="str">
        <f>VLOOKUP(I951,Presupuesto!$B$11:$C$565,2,0)</f>
        <v>AGUINALDO Y DECIMO CUARTO MES</v>
      </c>
      <c r="K951" s="95" t="str">
        <f t="shared" ref="K951:K994" si="15">$K$77</f>
        <v>Posgrado</v>
      </c>
      <c r="L951" s="95" t="s">
        <v>720</v>
      </c>
    </row>
    <row r="952" spans="3:12" s="426" customFormat="1" ht="15.75" hidden="1" thickBot="1" x14ac:dyDescent="0.3">
      <c r="C952" s="167" t="s">
        <v>1326</v>
      </c>
      <c r="D952" s="158"/>
      <c r="E952" s="150">
        <v>0</v>
      </c>
      <c r="F952" s="114">
        <f>IF(E950&lt;6,"",((E950-6)/12)*(G950/E950))</f>
        <v>0</v>
      </c>
      <c r="G952" s="94">
        <f>F952</f>
        <v>0</v>
      </c>
      <c r="H952" s="159"/>
      <c r="I952" s="98" t="s">
        <v>165</v>
      </c>
      <c r="J952" s="98" t="str">
        <f>VLOOKUP(I952,Presupuesto!$B$11:$C$565,2,0)</f>
        <v>DECIMOCUARTO MES</v>
      </c>
      <c r="K952" s="95" t="str">
        <f t="shared" si="15"/>
        <v>Posgrado</v>
      </c>
      <c r="L952" s="95" t="s">
        <v>721</v>
      </c>
    </row>
    <row r="953" spans="3:12" s="426" customFormat="1" ht="15.75" hidden="1" thickBot="1" x14ac:dyDescent="0.3">
      <c r="C953" s="133" t="s">
        <v>85</v>
      </c>
      <c r="D953" s="188"/>
      <c r="E953" s="148">
        <v>12</v>
      </c>
      <c r="F953" s="283">
        <f>HLOOKUP($C953,$BZ$2:$CM$3,2,0)</f>
        <v>39703.99</v>
      </c>
      <c r="G953" s="110">
        <f>D953*E953*F953</f>
        <v>0</v>
      </c>
      <c r="H953" s="161"/>
      <c r="I953" s="111" t="s">
        <v>151</v>
      </c>
      <c r="J953" s="111" t="str">
        <f>VLOOKUP(I953,Presupuesto!$B$11:$C$565,2,0)</f>
        <v>SUELDOS Y SALARIOS PERMANENTES</v>
      </c>
      <c r="K953" s="95" t="str">
        <f t="shared" si="15"/>
        <v>Posgrado</v>
      </c>
      <c r="L953" s="95" t="s">
        <v>721</v>
      </c>
    </row>
    <row r="954" spans="3:12" s="426" customFormat="1" ht="15.75" hidden="1" thickBot="1" x14ac:dyDescent="0.3">
      <c r="C954" s="166" t="s">
        <v>1325</v>
      </c>
      <c r="D954" s="158"/>
      <c r="E954" s="150">
        <v>0</v>
      </c>
      <c r="F954" s="97">
        <f>IF(E953=0,"",(G953/E953)/12*E953)</f>
        <v>0</v>
      </c>
      <c r="G954" s="94">
        <f>F954</f>
        <v>0</v>
      </c>
      <c r="H954" s="159"/>
      <c r="I954" s="113" t="s">
        <v>164</v>
      </c>
      <c r="J954" s="113" t="str">
        <f>VLOOKUP(I954,Presupuesto!$B$11:$C$565,2,0)</f>
        <v>AGUINALDO Y DECIMO CUARTO MES</v>
      </c>
      <c r="K954" s="95" t="str">
        <f t="shared" si="15"/>
        <v>Posgrado</v>
      </c>
      <c r="L954" s="95" t="s">
        <v>721</v>
      </c>
    </row>
    <row r="955" spans="3:12" s="426" customFormat="1" ht="15.75" hidden="1" thickBot="1" x14ac:dyDescent="0.3">
      <c r="C955" s="167" t="s">
        <v>1326</v>
      </c>
      <c r="D955" s="158"/>
      <c r="E955" s="150">
        <v>0</v>
      </c>
      <c r="F955" s="114">
        <f>IF(E953&lt;6,"",((E953-6)/12)*(G953/E953))</f>
        <v>0</v>
      </c>
      <c r="G955" s="94">
        <f>F955</f>
        <v>0</v>
      </c>
      <c r="H955" s="159"/>
      <c r="I955" s="98" t="s">
        <v>165</v>
      </c>
      <c r="J955" s="98" t="str">
        <f>VLOOKUP(I955,Presupuesto!$B$11:$C$565,2,0)</f>
        <v>DECIMOCUARTO MES</v>
      </c>
      <c r="K955" s="95" t="str">
        <f t="shared" si="15"/>
        <v>Posgrado</v>
      </c>
      <c r="L955" s="95" t="s">
        <v>721</v>
      </c>
    </row>
    <row r="956" spans="3:12" s="426" customFormat="1" ht="15.75" hidden="1" thickBot="1" x14ac:dyDescent="0.3">
      <c r="C956" s="133" t="s">
        <v>86</v>
      </c>
      <c r="D956" s="188"/>
      <c r="E956" s="148">
        <v>12</v>
      </c>
      <c r="F956" s="283">
        <f>HLOOKUP($C956,$BZ$2:$CM$3,2,0)</f>
        <v>35733.589999999997</v>
      </c>
      <c r="G956" s="110">
        <f>D956*E956*F956</f>
        <v>0</v>
      </c>
      <c r="H956" s="161"/>
      <c r="I956" s="111" t="s">
        <v>151</v>
      </c>
      <c r="J956" s="111" t="str">
        <f>VLOOKUP(I956,Presupuesto!$B$11:$C$565,2,0)</f>
        <v>SUELDOS Y SALARIOS PERMANENTES</v>
      </c>
      <c r="K956" s="95" t="str">
        <f t="shared" si="15"/>
        <v>Posgrado</v>
      </c>
      <c r="L956" s="95" t="s">
        <v>721</v>
      </c>
    </row>
    <row r="957" spans="3:12" s="426" customFormat="1" ht="15.75" hidden="1" thickBot="1" x14ac:dyDescent="0.3">
      <c r="C957" s="166" t="s">
        <v>1325</v>
      </c>
      <c r="D957" s="158"/>
      <c r="E957" s="150">
        <v>0</v>
      </c>
      <c r="F957" s="97">
        <f>IF(E956=0,"",(G956/E956)/12*E956)</f>
        <v>0</v>
      </c>
      <c r="G957" s="94">
        <f>F957</f>
        <v>0</v>
      </c>
      <c r="H957" s="159"/>
      <c r="I957" s="113" t="s">
        <v>164</v>
      </c>
      <c r="J957" s="113" t="str">
        <f>VLOOKUP(I957,Presupuesto!$B$11:$C$565,2,0)</f>
        <v>AGUINALDO Y DECIMO CUARTO MES</v>
      </c>
      <c r="K957" s="95" t="str">
        <f t="shared" si="15"/>
        <v>Posgrado</v>
      </c>
      <c r="L957" s="95" t="s">
        <v>721</v>
      </c>
    </row>
    <row r="958" spans="3:12" s="426" customFormat="1" ht="15.75" hidden="1" thickBot="1" x14ac:dyDescent="0.3">
      <c r="C958" s="167" t="s">
        <v>1326</v>
      </c>
      <c r="D958" s="158"/>
      <c r="E958" s="150">
        <v>0</v>
      </c>
      <c r="F958" s="114">
        <f>IF(E956&lt;6,"",((E956-6)/12)*(G956/E956))</f>
        <v>0</v>
      </c>
      <c r="G958" s="94">
        <f>F958</f>
        <v>0</v>
      </c>
      <c r="H958" s="159"/>
      <c r="I958" s="98" t="s">
        <v>165</v>
      </c>
      <c r="J958" s="98" t="str">
        <f>VLOOKUP(I958,Presupuesto!$B$11:$C$565,2,0)</f>
        <v>DECIMOCUARTO MES</v>
      </c>
      <c r="K958" s="95" t="str">
        <f t="shared" si="15"/>
        <v>Posgrado</v>
      </c>
      <c r="L958" s="95" t="s">
        <v>721</v>
      </c>
    </row>
    <row r="959" spans="3:12" s="426" customFormat="1" ht="15.75" hidden="1" thickBot="1" x14ac:dyDescent="0.3">
      <c r="C959" s="133" t="s">
        <v>87</v>
      </c>
      <c r="D959" s="188"/>
      <c r="E959" s="148">
        <v>12</v>
      </c>
      <c r="F959" s="283">
        <f>HLOOKUP($C959,$BZ$2:$CM$3,2,0)</f>
        <v>31763.19</v>
      </c>
      <c r="G959" s="110">
        <f>D959*E959*F959</f>
        <v>0</v>
      </c>
      <c r="H959" s="161"/>
      <c r="I959" s="111" t="s">
        <v>151</v>
      </c>
      <c r="J959" s="111" t="str">
        <f>VLOOKUP(I959,Presupuesto!$B$11:$C$565,2,0)</f>
        <v>SUELDOS Y SALARIOS PERMANENTES</v>
      </c>
      <c r="K959" s="95" t="str">
        <f t="shared" si="15"/>
        <v>Posgrado</v>
      </c>
      <c r="L959" s="95" t="s">
        <v>721</v>
      </c>
    </row>
    <row r="960" spans="3:12" s="426" customFormat="1" ht="15.75" hidden="1" thickBot="1" x14ac:dyDescent="0.3">
      <c r="C960" s="166" t="s">
        <v>1325</v>
      </c>
      <c r="D960" s="158"/>
      <c r="E960" s="150">
        <v>0</v>
      </c>
      <c r="F960" s="97">
        <f>IF(E959=0,"",(G959/E959)/12*E959)</f>
        <v>0</v>
      </c>
      <c r="G960" s="94">
        <f>F960</f>
        <v>0</v>
      </c>
      <c r="H960" s="159"/>
      <c r="I960" s="113" t="s">
        <v>164</v>
      </c>
      <c r="J960" s="113" t="str">
        <f>VLOOKUP(I960,Presupuesto!$B$11:$C$565,2,0)</f>
        <v>AGUINALDO Y DECIMO CUARTO MES</v>
      </c>
      <c r="K960" s="95" t="str">
        <f t="shared" si="15"/>
        <v>Posgrado</v>
      </c>
      <c r="L960" s="95" t="s">
        <v>721</v>
      </c>
    </row>
    <row r="961" spans="3:12" s="426" customFormat="1" ht="15.75" hidden="1" thickBot="1" x14ac:dyDescent="0.3">
      <c r="C961" s="167" t="s">
        <v>1326</v>
      </c>
      <c r="D961" s="158"/>
      <c r="E961" s="150">
        <v>0</v>
      </c>
      <c r="F961" s="114">
        <f>IF(E959&lt;6,"",((E959-6)/12)*(G959/E959))</f>
        <v>0</v>
      </c>
      <c r="G961" s="94">
        <f>F961</f>
        <v>0</v>
      </c>
      <c r="H961" s="159"/>
      <c r="I961" s="98" t="s">
        <v>165</v>
      </c>
      <c r="J961" s="98" t="str">
        <f>VLOOKUP(I961,Presupuesto!$B$11:$C$565,2,0)</f>
        <v>DECIMOCUARTO MES</v>
      </c>
      <c r="K961" s="95" t="str">
        <f t="shared" si="15"/>
        <v>Posgrado</v>
      </c>
      <c r="L961" s="95" t="s">
        <v>721</v>
      </c>
    </row>
    <row r="962" spans="3:12" s="426" customFormat="1" ht="15.75" hidden="1" thickBot="1" x14ac:dyDescent="0.3">
      <c r="C962" s="133" t="s">
        <v>88</v>
      </c>
      <c r="D962" s="188"/>
      <c r="E962" s="148">
        <v>12</v>
      </c>
      <c r="F962" s="283">
        <f>HLOOKUP($C962,$BZ$2:$CM$3,2,0)</f>
        <v>29777.99</v>
      </c>
      <c r="G962" s="110">
        <f>D962*E962*F962</f>
        <v>0</v>
      </c>
      <c r="H962" s="161"/>
      <c r="I962" s="111" t="s">
        <v>151</v>
      </c>
      <c r="J962" s="111" t="str">
        <f>VLOOKUP(I962,Presupuesto!$B$11:$C$565,2,0)</f>
        <v>SUELDOS Y SALARIOS PERMANENTES</v>
      </c>
      <c r="K962" s="95" t="str">
        <f t="shared" si="15"/>
        <v>Posgrado</v>
      </c>
      <c r="L962" s="95" t="s">
        <v>721</v>
      </c>
    </row>
    <row r="963" spans="3:12" s="426" customFormat="1" ht="15.75" hidden="1" thickBot="1" x14ac:dyDescent="0.3">
      <c r="C963" s="166" t="s">
        <v>1325</v>
      </c>
      <c r="D963" s="158"/>
      <c r="E963" s="150">
        <v>0</v>
      </c>
      <c r="F963" s="97">
        <f>IF(E962=0,"",(G962/E962)/12*E962)</f>
        <v>0</v>
      </c>
      <c r="G963" s="94">
        <f>F963</f>
        <v>0</v>
      </c>
      <c r="H963" s="159"/>
      <c r="I963" s="113" t="s">
        <v>164</v>
      </c>
      <c r="J963" s="113" t="str">
        <f>VLOOKUP(I963,Presupuesto!$B$11:$C$565,2,0)</f>
        <v>AGUINALDO Y DECIMO CUARTO MES</v>
      </c>
      <c r="K963" s="95" t="str">
        <f t="shared" si="15"/>
        <v>Posgrado</v>
      </c>
      <c r="L963" s="95" t="s">
        <v>721</v>
      </c>
    </row>
    <row r="964" spans="3:12" s="426" customFormat="1" ht="15.75" hidden="1" thickBot="1" x14ac:dyDescent="0.3">
      <c r="C964" s="167" t="s">
        <v>1326</v>
      </c>
      <c r="D964" s="158"/>
      <c r="E964" s="150">
        <v>0</v>
      </c>
      <c r="F964" s="114">
        <f>IF(E962&lt;6,"",((E962-6)/12)*(G962/E962))</f>
        <v>0</v>
      </c>
      <c r="G964" s="94">
        <f>F964</f>
        <v>0</v>
      </c>
      <c r="H964" s="159"/>
      <c r="I964" s="98" t="s">
        <v>165</v>
      </c>
      <c r="J964" s="98" t="str">
        <f>VLOOKUP(I964,Presupuesto!$B$11:$C$565,2,0)</f>
        <v>DECIMOCUARTO MES</v>
      </c>
      <c r="K964" s="95" t="str">
        <f t="shared" si="15"/>
        <v>Posgrado</v>
      </c>
      <c r="L964" s="95" t="s">
        <v>721</v>
      </c>
    </row>
    <row r="965" spans="3:12" s="426" customFormat="1" ht="15.75" hidden="1" thickBot="1" x14ac:dyDescent="0.3">
      <c r="C965" s="133" t="s">
        <v>89</v>
      </c>
      <c r="D965" s="188"/>
      <c r="E965" s="148">
        <v>12</v>
      </c>
      <c r="F965" s="283">
        <f>HLOOKUP($C965,$BZ$2:$CM$3,2,0)</f>
        <v>27792.79</v>
      </c>
      <c r="G965" s="110">
        <f>D965*E965*F965</f>
        <v>0</v>
      </c>
      <c r="H965" s="161"/>
      <c r="I965" s="111" t="s">
        <v>151</v>
      </c>
      <c r="J965" s="111" t="str">
        <f>VLOOKUP(I965,Presupuesto!$B$11:$C$565,2,0)</f>
        <v>SUELDOS Y SALARIOS PERMANENTES</v>
      </c>
      <c r="K965" s="95" t="str">
        <f t="shared" si="15"/>
        <v>Posgrado</v>
      </c>
      <c r="L965" s="95" t="s">
        <v>721</v>
      </c>
    </row>
    <row r="966" spans="3:12" s="426" customFormat="1" ht="15.75" hidden="1" thickBot="1" x14ac:dyDescent="0.3">
      <c r="C966" s="166" t="s">
        <v>1325</v>
      </c>
      <c r="D966" s="158"/>
      <c r="E966" s="150">
        <v>0</v>
      </c>
      <c r="F966" s="97">
        <f>IF(E965=0,"",(G965/E965)/12*E965)</f>
        <v>0</v>
      </c>
      <c r="G966" s="94">
        <f>F966</f>
        <v>0</v>
      </c>
      <c r="H966" s="159"/>
      <c r="I966" s="113" t="s">
        <v>164</v>
      </c>
      <c r="J966" s="113" t="str">
        <f>VLOOKUP(I966,Presupuesto!$B$11:$C$565,2,0)</f>
        <v>AGUINALDO Y DECIMO CUARTO MES</v>
      </c>
      <c r="K966" s="95" t="str">
        <f t="shared" si="15"/>
        <v>Posgrado</v>
      </c>
      <c r="L966" s="95" t="s">
        <v>721</v>
      </c>
    </row>
    <row r="967" spans="3:12" s="426" customFormat="1" ht="15.75" hidden="1" thickBot="1" x14ac:dyDescent="0.3">
      <c r="C967" s="167" t="s">
        <v>1326</v>
      </c>
      <c r="D967" s="158"/>
      <c r="E967" s="150">
        <v>0</v>
      </c>
      <c r="F967" s="114">
        <f>IF(E965&lt;6,"",((E965-6)/12)*(G965/E965))</f>
        <v>0</v>
      </c>
      <c r="G967" s="94">
        <f>F967</f>
        <v>0</v>
      </c>
      <c r="H967" s="159"/>
      <c r="I967" s="98" t="s">
        <v>165</v>
      </c>
      <c r="J967" s="98" t="str">
        <f>VLOOKUP(I967,Presupuesto!$B$11:$C$565,2,0)</f>
        <v>DECIMOCUARTO MES</v>
      </c>
      <c r="K967" s="95" t="str">
        <f t="shared" si="15"/>
        <v>Posgrado</v>
      </c>
      <c r="L967" s="95" t="s">
        <v>721</v>
      </c>
    </row>
    <row r="968" spans="3:12" s="426" customFormat="1" ht="15.75" hidden="1" thickBot="1" x14ac:dyDescent="0.3">
      <c r="C968" s="133" t="s">
        <v>90</v>
      </c>
      <c r="D968" s="188"/>
      <c r="E968" s="148">
        <v>12</v>
      </c>
      <c r="F968" s="283">
        <f>HLOOKUP($C968,$BZ$2:$CM$3,2,0)</f>
        <v>18859.39</v>
      </c>
      <c r="G968" s="110">
        <f>D968*E968*F968</f>
        <v>0</v>
      </c>
      <c r="H968" s="161"/>
      <c r="I968" s="111" t="s">
        <v>151</v>
      </c>
      <c r="J968" s="111" t="str">
        <f>VLOOKUP(I968,Presupuesto!$B$11:$C$565,2,0)</f>
        <v>SUELDOS Y SALARIOS PERMANENTES</v>
      </c>
      <c r="K968" s="95" t="str">
        <f t="shared" si="15"/>
        <v>Posgrado</v>
      </c>
      <c r="L968" s="95" t="s">
        <v>721</v>
      </c>
    </row>
    <row r="969" spans="3:12" s="426" customFormat="1" ht="15.75" hidden="1" thickBot="1" x14ac:dyDescent="0.3">
      <c r="C969" s="166" t="s">
        <v>1325</v>
      </c>
      <c r="D969" s="158"/>
      <c r="E969" s="150">
        <v>0</v>
      </c>
      <c r="F969" s="97">
        <f>IF(E968=0,"",(G968/E968)/12*E968)</f>
        <v>0</v>
      </c>
      <c r="G969" s="94">
        <f>F969</f>
        <v>0</v>
      </c>
      <c r="H969" s="159"/>
      <c r="I969" s="113" t="s">
        <v>164</v>
      </c>
      <c r="J969" s="113" t="str">
        <f>VLOOKUP(I969,Presupuesto!$B$11:$C$565,2,0)</f>
        <v>AGUINALDO Y DECIMO CUARTO MES</v>
      </c>
      <c r="K969" s="95" t="str">
        <f t="shared" si="15"/>
        <v>Posgrado</v>
      </c>
      <c r="L969" s="95" t="s">
        <v>721</v>
      </c>
    </row>
    <row r="970" spans="3:12" s="426" customFormat="1" ht="15.75" hidden="1" thickBot="1" x14ac:dyDescent="0.3">
      <c r="C970" s="167" t="s">
        <v>1326</v>
      </c>
      <c r="D970" s="158"/>
      <c r="E970" s="150">
        <v>0</v>
      </c>
      <c r="F970" s="114">
        <f>IF(E968&lt;6,"",((E968-6)/12)*(G968/E968))</f>
        <v>0</v>
      </c>
      <c r="G970" s="94">
        <f>F970</f>
        <v>0</v>
      </c>
      <c r="H970" s="159"/>
      <c r="I970" s="98" t="s">
        <v>165</v>
      </c>
      <c r="J970" s="98" t="str">
        <f>VLOOKUP(I970,Presupuesto!$B$11:$C$565,2,0)</f>
        <v>DECIMOCUARTO MES</v>
      </c>
      <c r="K970" s="95" t="str">
        <f t="shared" si="15"/>
        <v>Posgrado</v>
      </c>
      <c r="L970" s="95" t="s">
        <v>721</v>
      </c>
    </row>
    <row r="971" spans="3:12" s="426" customFormat="1" ht="15.75" hidden="1" thickBot="1" x14ac:dyDescent="0.3">
      <c r="C971" s="133" t="s">
        <v>91</v>
      </c>
      <c r="D971" s="188"/>
      <c r="E971" s="148">
        <v>12</v>
      </c>
      <c r="F971" s="283">
        <f>HLOOKUP($C971,$BZ$2:$CM$3,2,0)</f>
        <v>17866.8</v>
      </c>
      <c r="G971" s="110">
        <f>D971*E971*F971</f>
        <v>0</v>
      </c>
      <c r="H971" s="161"/>
      <c r="I971" s="111" t="s">
        <v>151</v>
      </c>
      <c r="J971" s="111" t="str">
        <f>VLOOKUP(I971,Presupuesto!$B$11:$C$565,2,0)</f>
        <v>SUELDOS Y SALARIOS PERMANENTES</v>
      </c>
      <c r="K971" s="95" t="str">
        <f t="shared" si="15"/>
        <v>Posgrado</v>
      </c>
      <c r="L971" s="95" t="s">
        <v>721</v>
      </c>
    </row>
    <row r="972" spans="3:12" s="426" customFormat="1" ht="15.75" hidden="1" thickBot="1" x14ac:dyDescent="0.3">
      <c r="C972" s="166" t="s">
        <v>1325</v>
      </c>
      <c r="D972" s="158"/>
      <c r="E972" s="150">
        <v>0</v>
      </c>
      <c r="F972" s="97">
        <f>IF(E971=0,"",(G971/E971)/12*E971)</f>
        <v>0</v>
      </c>
      <c r="G972" s="94">
        <f>F972</f>
        <v>0</v>
      </c>
      <c r="H972" s="159"/>
      <c r="I972" s="113" t="s">
        <v>164</v>
      </c>
      <c r="J972" s="113" t="str">
        <f>VLOOKUP(I972,Presupuesto!$B$11:$C$565,2,0)</f>
        <v>AGUINALDO Y DECIMO CUARTO MES</v>
      </c>
      <c r="K972" s="95" t="str">
        <f t="shared" si="15"/>
        <v>Posgrado</v>
      </c>
      <c r="L972" s="95" t="s">
        <v>721</v>
      </c>
    </row>
    <row r="973" spans="3:12" s="426" customFormat="1" ht="15.75" hidden="1" thickBot="1" x14ac:dyDescent="0.3">
      <c r="C973" s="167" t="s">
        <v>1326</v>
      </c>
      <c r="D973" s="158"/>
      <c r="E973" s="150">
        <v>0</v>
      </c>
      <c r="F973" s="114">
        <f>IF(E971&lt;6,"",((E971-6)/12)*(G971/E971))</f>
        <v>0</v>
      </c>
      <c r="G973" s="94">
        <f>F973</f>
        <v>0</v>
      </c>
      <c r="H973" s="159"/>
      <c r="I973" s="98" t="s">
        <v>165</v>
      </c>
      <c r="J973" s="98" t="str">
        <f>VLOOKUP(I973,Presupuesto!$B$11:$C$565,2,0)</f>
        <v>DECIMOCUARTO MES</v>
      </c>
      <c r="K973" s="95" t="str">
        <f t="shared" si="15"/>
        <v>Posgrado</v>
      </c>
      <c r="L973" s="95" t="s">
        <v>721</v>
      </c>
    </row>
    <row r="974" spans="3:12" s="426" customFormat="1" ht="15.75" hidden="1" thickBot="1" x14ac:dyDescent="0.3">
      <c r="C974" s="133" t="s">
        <v>92</v>
      </c>
      <c r="D974" s="188"/>
      <c r="E974" s="148">
        <v>12</v>
      </c>
      <c r="F974" s="283">
        <f>HLOOKUP($C974,$BZ$2:$CM$3,2,0)</f>
        <v>13896.4</v>
      </c>
      <c r="G974" s="110">
        <f>D974*E974*F974</f>
        <v>0</v>
      </c>
      <c r="H974" s="161"/>
      <c r="I974" s="111" t="s">
        <v>151</v>
      </c>
      <c r="J974" s="111" t="str">
        <f>VLOOKUP(I974,Presupuesto!$B$11:$C$565,2,0)</f>
        <v>SUELDOS Y SALARIOS PERMANENTES</v>
      </c>
      <c r="K974" s="95" t="str">
        <f t="shared" si="15"/>
        <v>Posgrado</v>
      </c>
      <c r="L974" s="95" t="s">
        <v>721</v>
      </c>
    </row>
    <row r="975" spans="3:12" s="426" customFormat="1" ht="15.75" hidden="1" thickBot="1" x14ac:dyDescent="0.3">
      <c r="C975" s="166" t="s">
        <v>1325</v>
      </c>
      <c r="D975" s="158"/>
      <c r="E975" s="150">
        <v>0</v>
      </c>
      <c r="F975" s="97">
        <f>IF(E974=0,"",(G974/E974)/12*E974)</f>
        <v>0</v>
      </c>
      <c r="G975" s="94">
        <f>F975</f>
        <v>0</v>
      </c>
      <c r="H975" s="159"/>
      <c r="I975" s="113" t="s">
        <v>164</v>
      </c>
      <c r="J975" s="113" t="str">
        <f>VLOOKUP(I975,Presupuesto!$B$11:$C$565,2,0)</f>
        <v>AGUINALDO Y DECIMO CUARTO MES</v>
      </c>
      <c r="K975" s="95" t="str">
        <f t="shared" si="15"/>
        <v>Posgrado</v>
      </c>
      <c r="L975" s="95" t="s">
        <v>721</v>
      </c>
    </row>
    <row r="976" spans="3:12" s="426" customFormat="1" ht="15.75" hidden="1" thickBot="1" x14ac:dyDescent="0.3">
      <c r="C976" s="167" t="s">
        <v>1326</v>
      </c>
      <c r="D976" s="158"/>
      <c r="E976" s="150">
        <v>0</v>
      </c>
      <c r="F976" s="114">
        <f>IF(E974&lt;6,"",((E974-6)/12)*(G974/E974))</f>
        <v>0</v>
      </c>
      <c r="G976" s="94">
        <f>F976</f>
        <v>0</v>
      </c>
      <c r="H976" s="159"/>
      <c r="I976" s="98" t="s">
        <v>165</v>
      </c>
      <c r="J976" s="98" t="str">
        <f>VLOOKUP(I976,Presupuesto!$B$11:$C$565,2,0)</f>
        <v>DECIMOCUARTO MES</v>
      </c>
      <c r="K976" s="95" t="str">
        <f t="shared" si="15"/>
        <v>Posgrado</v>
      </c>
      <c r="L976" s="95" t="s">
        <v>721</v>
      </c>
    </row>
    <row r="977" spans="3:12" s="426" customFormat="1" ht="15.75" hidden="1" thickBot="1" x14ac:dyDescent="0.3">
      <c r="C977" s="133" t="s">
        <v>93</v>
      </c>
      <c r="D977" s="188"/>
      <c r="E977" s="148">
        <v>12</v>
      </c>
      <c r="F977" s="283">
        <f>HLOOKUP($C977,$BZ$2:$CM$3,2,0)</f>
        <v>15004.09</v>
      </c>
      <c r="G977" s="110">
        <f>D977*E977*F977</f>
        <v>0</v>
      </c>
      <c r="H977" s="161"/>
      <c r="I977" s="111" t="s">
        <v>151</v>
      </c>
      <c r="J977" s="111" t="str">
        <f>VLOOKUP(I977,Presupuesto!$B$11:$C$565,2,0)</f>
        <v>SUELDOS Y SALARIOS PERMANENTES</v>
      </c>
      <c r="K977" s="95" t="str">
        <f t="shared" si="15"/>
        <v>Posgrado</v>
      </c>
      <c r="L977" s="95" t="s">
        <v>721</v>
      </c>
    </row>
    <row r="978" spans="3:12" s="426" customFormat="1" ht="15.75" hidden="1" thickBot="1" x14ac:dyDescent="0.3">
      <c r="C978" s="166" t="s">
        <v>1325</v>
      </c>
      <c r="D978" s="158"/>
      <c r="E978" s="150">
        <v>0</v>
      </c>
      <c r="F978" s="97">
        <f>IF(E977=0,"",(G977/E977)/12*E977)</f>
        <v>0</v>
      </c>
      <c r="G978" s="94">
        <f>F978</f>
        <v>0</v>
      </c>
      <c r="H978" s="159"/>
      <c r="I978" s="113" t="s">
        <v>164</v>
      </c>
      <c r="J978" s="113" t="str">
        <f>VLOOKUP(I978,Presupuesto!$B$11:$C$565,2,0)</f>
        <v>AGUINALDO Y DECIMO CUARTO MES</v>
      </c>
      <c r="K978" s="95" t="str">
        <f t="shared" si="15"/>
        <v>Posgrado</v>
      </c>
      <c r="L978" s="95" t="s">
        <v>721</v>
      </c>
    </row>
    <row r="979" spans="3:12" s="426" customFormat="1" ht="15.75" hidden="1" thickBot="1" x14ac:dyDescent="0.3">
      <c r="C979" s="167" t="s">
        <v>1326</v>
      </c>
      <c r="D979" s="158"/>
      <c r="E979" s="150">
        <v>0</v>
      </c>
      <c r="F979" s="114">
        <f>IF(E977&lt;6,"",((E977-6)/12)*(G977/E977))</f>
        <v>0</v>
      </c>
      <c r="G979" s="94">
        <f>F979</f>
        <v>0</v>
      </c>
      <c r="H979" s="159"/>
      <c r="I979" s="98" t="s">
        <v>165</v>
      </c>
      <c r="J979" s="98" t="str">
        <f>VLOOKUP(I979,Presupuesto!$B$11:$C$565,2,0)</f>
        <v>DECIMOCUARTO MES</v>
      </c>
      <c r="K979" s="95" t="str">
        <f t="shared" si="15"/>
        <v>Posgrado</v>
      </c>
      <c r="L979" s="95" t="s">
        <v>721</v>
      </c>
    </row>
    <row r="980" spans="3:12" s="426" customFormat="1" ht="15.75" hidden="1" thickBot="1" x14ac:dyDescent="0.3">
      <c r="C980" s="133" t="s">
        <v>94</v>
      </c>
      <c r="D980" s="188"/>
      <c r="E980" s="148">
        <v>12</v>
      </c>
      <c r="F980" s="283">
        <f>HLOOKUP($C980,$BZ$2:$CM$3,2,0)</f>
        <v>13238.9</v>
      </c>
      <c r="G980" s="110">
        <f>D980*E980*F980</f>
        <v>0</v>
      </c>
      <c r="H980" s="161"/>
      <c r="I980" s="111" t="s">
        <v>151</v>
      </c>
      <c r="J980" s="111" t="str">
        <f>VLOOKUP(I980,Presupuesto!$B$11:$C$565,2,0)</f>
        <v>SUELDOS Y SALARIOS PERMANENTES</v>
      </c>
      <c r="K980" s="95" t="str">
        <f t="shared" si="15"/>
        <v>Posgrado</v>
      </c>
      <c r="L980" s="95" t="s">
        <v>721</v>
      </c>
    </row>
    <row r="981" spans="3:12" s="426" customFormat="1" ht="15.75" hidden="1" thickBot="1" x14ac:dyDescent="0.3">
      <c r="C981" s="166" t="s">
        <v>1325</v>
      </c>
      <c r="D981" s="158"/>
      <c r="E981" s="150">
        <v>0</v>
      </c>
      <c r="F981" s="97">
        <f>IF(E980=0,"",(G980/E980)/12*E980)</f>
        <v>0</v>
      </c>
      <c r="G981" s="94">
        <f>F981</f>
        <v>0</v>
      </c>
      <c r="H981" s="159"/>
      <c r="I981" s="113" t="s">
        <v>164</v>
      </c>
      <c r="J981" s="113" t="str">
        <f>VLOOKUP(I981,Presupuesto!$B$11:$C$565,2,0)</f>
        <v>AGUINALDO Y DECIMO CUARTO MES</v>
      </c>
      <c r="K981" s="95" t="str">
        <f t="shared" si="15"/>
        <v>Posgrado</v>
      </c>
      <c r="L981" s="95" t="s">
        <v>721</v>
      </c>
    </row>
    <row r="982" spans="3:12" s="426" customFormat="1" ht="15.75" hidden="1" thickBot="1" x14ac:dyDescent="0.3">
      <c r="C982" s="167" t="s">
        <v>1326</v>
      </c>
      <c r="D982" s="158"/>
      <c r="E982" s="150">
        <v>0</v>
      </c>
      <c r="F982" s="114">
        <f>IF(E980&lt;6,"",((E980-6)/12)*(G980/E980))</f>
        <v>0</v>
      </c>
      <c r="G982" s="94">
        <f>F982</f>
        <v>0</v>
      </c>
      <c r="H982" s="159"/>
      <c r="I982" s="98" t="s">
        <v>165</v>
      </c>
      <c r="J982" s="98" t="str">
        <f>VLOOKUP(I982,Presupuesto!$B$11:$C$565,2,0)</f>
        <v>DECIMOCUARTO MES</v>
      </c>
      <c r="K982" s="95" t="str">
        <f t="shared" si="15"/>
        <v>Posgrado</v>
      </c>
      <c r="L982" s="95" t="s">
        <v>721</v>
      </c>
    </row>
    <row r="983" spans="3:12" s="426" customFormat="1" ht="15.75" hidden="1" thickBot="1" x14ac:dyDescent="0.3">
      <c r="C983" s="133" t="s">
        <v>95</v>
      </c>
      <c r="D983" s="188"/>
      <c r="E983" s="148">
        <v>12</v>
      </c>
      <c r="F983" s="283">
        <f>HLOOKUP($C983,$BZ$2:$CM$3,2,0)</f>
        <v>12356.31</v>
      </c>
      <c r="G983" s="110">
        <f>D983*E983*F983</f>
        <v>0</v>
      </c>
      <c r="H983" s="161"/>
      <c r="I983" s="111" t="s">
        <v>151</v>
      </c>
      <c r="J983" s="111" t="str">
        <f>VLOOKUP(I983,Presupuesto!$B$11:$C$565,2,0)</f>
        <v>SUELDOS Y SALARIOS PERMANENTES</v>
      </c>
      <c r="K983" s="95" t="str">
        <f t="shared" si="15"/>
        <v>Posgrado</v>
      </c>
      <c r="L983" s="95" t="s">
        <v>721</v>
      </c>
    </row>
    <row r="984" spans="3:12" s="426" customFormat="1" ht="15.75" hidden="1" thickBot="1" x14ac:dyDescent="0.3">
      <c r="C984" s="166" t="s">
        <v>1325</v>
      </c>
      <c r="D984" s="158"/>
      <c r="E984" s="150">
        <v>0</v>
      </c>
      <c r="F984" s="97">
        <f>IF(E983=0,"",(G983/E983)/12*E983)</f>
        <v>0</v>
      </c>
      <c r="G984" s="94">
        <f>F984</f>
        <v>0</v>
      </c>
      <c r="H984" s="159"/>
      <c r="I984" s="113" t="s">
        <v>164</v>
      </c>
      <c r="J984" s="113" t="str">
        <f>VLOOKUP(I984,Presupuesto!$B$11:$C$565,2,0)</f>
        <v>AGUINALDO Y DECIMO CUARTO MES</v>
      </c>
      <c r="K984" s="95" t="str">
        <f t="shared" si="15"/>
        <v>Posgrado</v>
      </c>
      <c r="L984" s="95" t="s">
        <v>721</v>
      </c>
    </row>
    <row r="985" spans="3:12" s="426" customFormat="1" ht="15.75" hidden="1" thickBot="1" x14ac:dyDescent="0.3">
      <c r="C985" s="167" t="s">
        <v>1326</v>
      </c>
      <c r="D985" s="158"/>
      <c r="E985" s="150">
        <v>0</v>
      </c>
      <c r="F985" s="114">
        <f>IF(E983&lt;6,"",((E983-6)/12)*(G983/E983))</f>
        <v>0</v>
      </c>
      <c r="G985" s="94">
        <f>F985</f>
        <v>0</v>
      </c>
      <c r="H985" s="159"/>
      <c r="I985" s="98" t="s">
        <v>165</v>
      </c>
      <c r="J985" s="98" t="str">
        <f>VLOOKUP(I985,Presupuesto!$B$11:$C$565,2,0)</f>
        <v>DECIMOCUARTO MES</v>
      </c>
      <c r="K985" s="95" t="str">
        <f t="shared" si="15"/>
        <v>Posgrado</v>
      </c>
      <c r="L985" s="95" t="s">
        <v>721</v>
      </c>
    </row>
    <row r="986" spans="3:12" s="426" customFormat="1" ht="15.75" hidden="1" thickBot="1" x14ac:dyDescent="0.3">
      <c r="C986" s="133" t="s">
        <v>96</v>
      </c>
      <c r="D986" s="188"/>
      <c r="E986" s="148">
        <v>12</v>
      </c>
      <c r="F986" s="283">
        <f>HLOOKUP($C986,$BZ$2:$CM$3,2,0)</f>
        <v>463.22</v>
      </c>
      <c r="G986" s="110">
        <f>D986*E986*F986</f>
        <v>0</v>
      </c>
      <c r="H986" s="161"/>
      <c r="I986" s="111" t="s">
        <v>151</v>
      </c>
      <c r="J986" s="111" t="str">
        <f>VLOOKUP(I986,Presupuesto!$B$11:$C$565,2,0)</f>
        <v>SUELDOS Y SALARIOS PERMANENTES</v>
      </c>
      <c r="K986" s="95" t="str">
        <f t="shared" si="15"/>
        <v>Posgrado</v>
      </c>
      <c r="L986" s="95" t="s">
        <v>721</v>
      </c>
    </row>
    <row r="987" spans="3:12" s="426" customFormat="1" ht="15.75" hidden="1" thickBot="1" x14ac:dyDescent="0.3">
      <c r="C987" s="166" t="s">
        <v>1325</v>
      </c>
      <c r="D987" s="158"/>
      <c r="E987" s="150">
        <v>0</v>
      </c>
      <c r="F987" s="97">
        <f>IF(E986=0,"",(G986/E986)/12*E986)</f>
        <v>0</v>
      </c>
      <c r="G987" s="94">
        <f>F987</f>
        <v>0</v>
      </c>
      <c r="H987" s="159"/>
      <c r="I987" s="113" t="s">
        <v>164</v>
      </c>
      <c r="J987" s="113" t="str">
        <f>VLOOKUP(I987,Presupuesto!$B$11:$C$565,2,0)</f>
        <v>AGUINALDO Y DECIMO CUARTO MES</v>
      </c>
      <c r="K987" s="95" t="str">
        <f t="shared" si="15"/>
        <v>Posgrado</v>
      </c>
      <c r="L987" s="95" t="s">
        <v>721</v>
      </c>
    </row>
    <row r="988" spans="3:12" s="426" customFormat="1" ht="15.75" hidden="1" thickBot="1" x14ac:dyDescent="0.3">
      <c r="C988" s="167" t="s">
        <v>1326</v>
      </c>
      <c r="D988" s="158"/>
      <c r="E988" s="150">
        <v>0</v>
      </c>
      <c r="F988" s="114">
        <f>IF(E986&lt;6,"",((E986-6)/12)*(G986/E986))</f>
        <v>0</v>
      </c>
      <c r="G988" s="94">
        <f>F988</f>
        <v>0</v>
      </c>
      <c r="H988" s="159"/>
      <c r="I988" s="98" t="s">
        <v>165</v>
      </c>
      <c r="J988" s="98" t="str">
        <f>VLOOKUP(I988,Presupuesto!$B$11:$C$565,2,0)</f>
        <v>DECIMOCUARTO MES</v>
      </c>
      <c r="K988" s="95" t="str">
        <f t="shared" si="15"/>
        <v>Posgrado</v>
      </c>
      <c r="L988" s="95" t="s">
        <v>721</v>
      </c>
    </row>
    <row r="989" spans="3:12" s="426" customFormat="1" ht="15.75" hidden="1" thickBot="1" x14ac:dyDescent="0.3">
      <c r="C989" s="133" t="s">
        <v>97</v>
      </c>
      <c r="D989" s="188"/>
      <c r="E989" s="148">
        <v>12</v>
      </c>
      <c r="F989" s="283">
        <f>HLOOKUP($C989,$BZ$2:$CM$3,2,0)</f>
        <v>2007.3</v>
      </c>
      <c r="G989" s="110">
        <f>D989*E989*F989</f>
        <v>0</v>
      </c>
      <c r="H989" s="161"/>
      <c r="I989" s="111" t="s">
        <v>151</v>
      </c>
      <c r="J989" s="111" t="str">
        <f>VLOOKUP(I989,Presupuesto!$B$11:$C$565,2,0)</f>
        <v>SUELDOS Y SALARIOS PERMANENTES</v>
      </c>
      <c r="K989" s="95" t="str">
        <f t="shared" si="15"/>
        <v>Posgrado</v>
      </c>
      <c r="L989" s="95" t="s">
        <v>721</v>
      </c>
    </row>
    <row r="990" spans="3:12" s="426" customFormat="1" ht="15.75" hidden="1" thickBot="1" x14ac:dyDescent="0.3">
      <c r="C990" s="166" t="s">
        <v>1325</v>
      </c>
      <c r="D990" s="158"/>
      <c r="E990" s="150">
        <v>0</v>
      </c>
      <c r="F990" s="97">
        <f>IF(E989=0,"",(G989/E989)/12*E989)</f>
        <v>0</v>
      </c>
      <c r="G990" s="94">
        <f>F990</f>
        <v>0</v>
      </c>
      <c r="H990" s="159"/>
      <c r="I990" s="113" t="s">
        <v>164</v>
      </c>
      <c r="J990" s="113" t="str">
        <f>VLOOKUP(I990,Presupuesto!$B$11:$C$565,2,0)</f>
        <v>AGUINALDO Y DECIMO CUARTO MES</v>
      </c>
      <c r="K990" s="95" t="str">
        <f t="shared" si="15"/>
        <v>Posgrado</v>
      </c>
      <c r="L990" s="95" t="s">
        <v>721</v>
      </c>
    </row>
    <row r="991" spans="3:12" s="426" customFormat="1" ht="15.75" hidden="1" thickBot="1" x14ac:dyDescent="0.3">
      <c r="C991" s="167" t="s">
        <v>1326</v>
      </c>
      <c r="D991" s="158"/>
      <c r="E991" s="150">
        <v>0</v>
      </c>
      <c r="F991" s="114">
        <f>IF(E989&lt;6,"",((E989-6)/12)*(G989/E989))</f>
        <v>0</v>
      </c>
      <c r="G991" s="94">
        <f>F991</f>
        <v>0</v>
      </c>
      <c r="H991" s="159"/>
      <c r="I991" s="98" t="s">
        <v>165</v>
      </c>
      <c r="J991" s="98" t="str">
        <f>VLOOKUP(I991,Presupuesto!$B$11:$C$565,2,0)</f>
        <v>DECIMOCUARTO MES</v>
      </c>
      <c r="K991" s="95" t="str">
        <f t="shared" si="15"/>
        <v>Posgrado</v>
      </c>
      <c r="L991" s="95" t="s">
        <v>721</v>
      </c>
    </row>
    <row r="992" spans="3:12" s="426" customFormat="1" ht="15.75" hidden="1" thickBot="1" x14ac:dyDescent="0.3">
      <c r="C992" s="136" t="s">
        <v>101</v>
      </c>
      <c r="D992" s="188"/>
      <c r="E992" s="148">
        <v>12</v>
      </c>
      <c r="F992" s="135">
        <v>30000</v>
      </c>
      <c r="G992" s="110">
        <f>D992*E992*F992</f>
        <v>0</v>
      </c>
      <c r="H992" s="161"/>
      <c r="I992" s="111" t="s">
        <v>200</v>
      </c>
      <c r="J992" s="111" t="str">
        <f>VLOOKUP(I992,Presupuesto!$B$11:$C$565,2,0)</f>
        <v>CONTRATOS ESPECIALES</v>
      </c>
      <c r="K992" s="95" t="str">
        <f t="shared" si="15"/>
        <v>Posgrado</v>
      </c>
      <c r="L992" s="95" t="s">
        <v>721</v>
      </c>
    </row>
    <row r="993" spans="3:12" s="426" customFormat="1" ht="15.75" hidden="1" thickBot="1" x14ac:dyDescent="0.3">
      <c r="C993" s="166" t="s">
        <v>1325</v>
      </c>
      <c r="D993" s="158"/>
      <c r="E993" s="150">
        <v>0</v>
      </c>
      <c r="F993" s="114">
        <f>IF(E992=0,"",(G992/E992)/12*E992)</f>
        <v>0</v>
      </c>
      <c r="G993" s="94">
        <f>F993</f>
        <v>0</v>
      </c>
      <c r="H993" s="159"/>
      <c r="I993" s="98" t="s">
        <v>200</v>
      </c>
      <c r="J993" s="98" t="str">
        <f>VLOOKUP(I993,Presupuesto!$B$11:$C$565,2,0)</f>
        <v>CONTRATOS ESPECIALES</v>
      </c>
      <c r="K993" s="95" t="str">
        <f t="shared" si="15"/>
        <v>Posgrado</v>
      </c>
      <c r="L993" s="95" t="s">
        <v>719</v>
      </c>
    </row>
    <row r="994" spans="3:12" s="426" customFormat="1" ht="15.75" hidden="1" thickBot="1" x14ac:dyDescent="0.3">
      <c r="C994" s="167" t="s">
        <v>1326</v>
      </c>
      <c r="D994" s="158"/>
      <c r="E994" s="150">
        <v>0</v>
      </c>
      <c r="F994" s="97">
        <f>IF(E992&lt;6,"",((E992-6)/12)*(G992/E992))</f>
        <v>0</v>
      </c>
      <c r="G994" s="94">
        <f>F994</f>
        <v>0</v>
      </c>
      <c r="H994" s="159"/>
      <c r="I994" s="98" t="s">
        <v>200</v>
      </c>
      <c r="J994" s="98" t="str">
        <f>VLOOKUP(I994,Presupuesto!$B$11:$C$565,2,0)</f>
        <v>CONTRATOS ESPECIALES</v>
      </c>
      <c r="K994" s="95" t="str">
        <f t="shared" si="15"/>
        <v>Posgrado</v>
      </c>
      <c r="L994" s="95" t="s">
        <v>727</v>
      </c>
    </row>
    <row r="995" spans="3:12" s="426" customFormat="1" ht="30.75" thickBot="1" x14ac:dyDescent="0.3">
      <c r="C995" s="508" t="s">
        <v>2034</v>
      </c>
      <c r="D995" s="188">
        <v>1</v>
      </c>
      <c r="E995" s="148">
        <v>1</v>
      </c>
      <c r="F995" s="115">
        <v>34050</v>
      </c>
      <c r="G995" s="110">
        <f>D995*E995*F995</f>
        <v>34050</v>
      </c>
      <c r="H995" s="161" t="s">
        <v>703</v>
      </c>
      <c r="I995" s="111" t="s">
        <v>298</v>
      </c>
      <c r="J995" s="111" t="str">
        <f>VLOOKUP(I995,Presupuesto!$B$11:$C$565,2,0)</f>
        <v>OTROS SERVICIOS TECNICOS Y PROFESIONALES</v>
      </c>
      <c r="K995" s="95" t="s">
        <v>72</v>
      </c>
      <c r="L995" s="95" t="s">
        <v>720</v>
      </c>
    </row>
    <row r="996" spans="3:12" s="426" customFormat="1" x14ac:dyDescent="0.25">
      <c r="C996" s="166" t="s">
        <v>1325</v>
      </c>
      <c r="D996" s="158"/>
      <c r="E996" s="150">
        <v>0</v>
      </c>
      <c r="F996" s="97">
        <v>0</v>
      </c>
      <c r="G996" s="94">
        <f>F996</f>
        <v>0</v>
      </c>
      <c r="H996" s="159"/>
      <c r="I996" s="98" t="s">
        <v>298</v>
      </c>
      <c r="J996" s="98" t="str">
        <f>VLOOKUP(I996,Presupuesto!$B$11:$C$565,2,0)</f>
        <v>OTROS SERVICIOS TECNICOS Y PROFESIONALES</v>
      </c>
      <c r="K996" s="95" t="s">
        <v>72</v>
      </c>
      <c r="L996" s="95" t="s">
        <v>731</v>
      </c>
    </row>
    <row r="997" spans="3:12" s="426" customFormat="1" ht="15.75" thickBot="1" x14ac:dyDescent="0.3">
      <c r="C997" s="167" t="s">
        <v>1326</v>
      </c>
      <c r="D997" s="158"/>
      <c r="E997" s="150">
        <v>0</v>
      </c>
      <c r="F997" s="97">
        <v>0</v>
      </c>
      <c r="G997" s="94">
        <f>F997</f>
        <v>0</v>
      </c>
      <c r="H997" s="159"/>
      <c r="I997" s="98" t="s">
        <v>298</v>
      </c>
      <c r="J997" s="98" t="str">
        <f>VLOOKUP(I997,Presupuesto!$B$11:$C$565,2,0)</f>
        <v>OTROS SERVICIOS TECNICOS Y PROFESIONALES</v>
      </c>
      <c r="K997" s="95" t="s">
        <v>72</v>
      </c>
      <c r="L997" s="95" t="s">
        <v>731</v>
      </c>
    </row>
    <row r="998" spans="3:12" s="426" customFormat="1" ht="30.75" thickBot="1" x14ac:dyDescent="0.3">
      <c r="C998" s="508" t="s">
        <v>2034</v>
      </c>
      <c r="D998" s="188">
        <v>1</v>
      </c>
      <c r="E998" s="148">
        <v>1</v>
      </c>
      <c r="F998" s="115">
        <v>34050</v>
      </c>
      <c r="G998" s="110">
        <f>D998*E998*F998</f>
        <v>34050</v>
      </c>
      <c r="H998" s="161" t="s">
        <v>703</v>
      </c>
      <c r="I998" s="111" t="s">
        <v>298</v>
      </c>
      <c r="J998" s="111" t="str">
        <f>VLOOKUP(I998,Presupuesto!$B$11:$C$565,2,0)</f>
        <v>OTROS SERVICIOS TECNICOS Y PROFESIONALES</v>
      </c>
      <c r="K998" s="95" t="s">
        <v>72</v>
      </c>
      <c r="L998" s="95" t="s">
        <v>725</v>
      </c>
    </row>
    <row r="999" spans="3:12" s="426" customFormat="1" x14ac:dyDescent="0.25">
      <c r="C999" s="166" t="s">
        <v>1325</v>
      </c>
      <c r="D999" s="158"/>
      <c r="E999" s="150">
        <v>0</v>
      </c>
      <c r="F999" s="97">
        <v>0</v>
      </c>
      <c r="G999" s="94">
        <f>F999</f>
        <v>0</v>
      </c>
      <c r="H999" s="159"/>
      <c r="I999" s="98" t="s">
        <v>298</v>
      </c>
      <c r="J999" s="98" t="str">
        <f>VLOOKUP(I999,Presupuesto!$B$11:$C$565,2,0)</f>
        <v>OTROS SERVICIOS TECNICOS Y PROFESIONALES</v>
      </c>
      <c r="K999" s="95" t="s">
        <v>72</v>
      </c>
      <c r="L999" s="95" t="s">
        <v>731</v>
      </c>
    </row>
    <row r="1000" spans="3:12" s="426" customFormat="1" ht="15.75" thickBot="1" x14ac:dyDescent="0.3">
      <c r="C1000" s="167" t="s">
        <v>1326</v>
      </c>
      <c r="D1000" s="158"/>
      <c r="E1000" s="150">
        <v>0</v>
      </c>
      <c r="F1000" s="97">
        <v>0</v>
      </c>
      <c r="G1000" s="94">
        <f>F1000</f>
        <v>0</v>
      </c>
      <c r="H1000" s="159"/>
      <c r="I1000" s="98" t="s">
        <v>298</v>
      </c>
      <c r="J1000" s="98" t="str">
        <f>VLOOKUP(I1000,Presupuesto!$B$11:$C$565,2,0)</f>
        <v>OTROS SERVICIOS TECNICOS Y PROFESIONALES</v>
      </c>
      <c r="K1000" s="95" t="s">
        <v>72</v>
      </c>
      <c r="L1000" s="95" t="s">
        <v>731</v>
      </c>
    </row>
    <row r="1001" spans="3:12" s="426" customFormat="1" ht="30.75" thickBot="1" x14ac:dyDescent="0.3">
      <c r="C1001" s="508" t="s">
        <v>2001</v>
      </c>
      <c r="D1001" s="188">
        <v>1</v>
      </c>
      <c r="E1001" s="148">
        <v>2</v>
      </c>
      <c r="F1001" s="115">
        <v>6356</v>
      </c>
      <c r="G1001" s="110">
        <f>D1001*E1001*F1001</f>
        <v>12712</v>
      </c>
      <c r="H1001" s="161" t="s">
        <v>703</v>
      </c>
      <c r="I1001" s="111" t="s">
        <v>298</v>
      </c>
      <c r="J1001" s="111" t="str">
        <f>VLOOKUP(I1001,Presupuesto!$B$11:$C$565,2,0)</f>
        <v>OTROS SERVICIOS TECNICOS Y PROFESIONALES</v>
      </c>
      <c r="K1001" s="95" t="s">
        <v>72</v>
      </c>
      <c r="L1001" s="95" t="s">
        <v>721</v>
      </c>
    </row>
    <row r="1002" spans="3:12" s="426" customFormat="1" x14ac:dyDescent="0.25">
      <c r="C1002" s="166" t="s">
        <v>1325</v>
      </c>
      <c r="D1002" s="158"/>
      <c r="E1002" s="150">
        <v>0</v>
      </c>
      <c r="F1002" s="97">
        <v>0</v>
      </c>
      <c r="G1002" s="94">
        <f>F1002</f>
        <v>0</v>
      </c>
      <c r="H1002" s="159"/>
      <c r="I1002" s="98" t="s">
        <v>298</v>
      </c>
      <c r="J1002" s="98" t="str">
        <f>VLOOKUP(I1002,Presupuesto!$B$11:$C$565,2,0)</f>
        <v>OTROS SERVICIOS TECNICOS Y PROFESIONALES</v>
      </c>
      <c r="K1002" s="95" t="s">
        <v>72</v>
      </c>
      <c r="L1002" s="95" t="s">
        <v>731</v>
      </c>
    </row>
    <row r="1003" spans="3:12" s="426" customFormat="1" ht="15.75" thickBot="1" x14ac:dyDescent="0.3">
      <c r="C1003" s="167" t="s">
        <v>1326</v>
      </c>
      <c r="D1003" s="158"/>
      <c r="E1003" s="150">
        <v>0</v>
      </c>
      <c r="F1003" s="97">
        <v>0</v>
      </c>
      <c r="G1003" s="94">
        <f>F1003</f>
        <v>0</v>
      </c>
      <c r="H1003" s="159"/>
      <c r="I1003" s="98" t="s">
        <v>298</v>
      </c>
      <c r="J1003" s="98" t="str">
        <f>VLOOKUP(I1003,Presupuesto!$B$11:$C$565,2,0)</f>
        <v>OTROS SERVICIOS TECNICOS Y PROFESIONALES</v>
      </c>
      <c r="K1003" s="95" t="s">
        <v>72</v>
      </c>
      <c r="L1003" s="95" t="s">
        <v>731</v>
      </c>
    </row>
    <row r="1004" spans="3:12" s="426" customFormat="1" ht="30.75" thickBot="1" x14ac:dyDescent="0.3">
      <c r="C1004" s="508" t="s">
        <v>2001</v>
      </c>
      <c r="D1004" s="188">
        <v>1</v>
      </c>
      <c r="E1004" s="148">
        <v>2</v>
      </c>
      <c r="F1004" s="115">
        <v>6356</v>
      </c>
      <c r="G1004" s="110">
        <f>D1004*E1004*F1004</f>
        <v>12712</v>
      </c>
      <c r="H1004" s="161" t="s">
        <v>703</v>
      </c>
      <c r="I1004" s="111" t="s">
        <v>298</v>
      </c>
      <c r="J1004" s="111" t="str">
        <f>VLOOKUP(I1004,Presupuesto!$B$11:$C$565,2,0)</f>
        <v>OTROS SERVICIOS TECNICOS Y PROFESIONALES</v>
      </c>
      <c r="K1004" s="95" t="s">
        <v>72</v>
      </c>
      <c r="L1004" s="95" t="s">
        <v>724</v>
      </c>
    </row>
    <row r="1005" spans="3:12" s="426" customFormat="1" x14ac:dyDescent="0.25">
      <c r="C1005" s="166" t="s">
        <v>1325</v>
      </c>
      <c r="D1005" s="158"/>
      <c r="E1005" s="150">
        <v>0</v>
      </c>
      <c r="F1005" s="97">
        <v>0</v>
      </c>
      <c r="G1005" s="94">
        <f>F1005</f>
        <v>0</v>
      </c>
      <c r="H1005" s="159"/>
      <c r="I1005" s="98" t="s">
        <v>298</v>
      </c>
      <c r="J1005" s="98" t="str">
        <f>VLOOKUP(I1005,Presupuesto!$B$11:$C$565,2,0)</f>
        <v>OTROS SERVICIOS TECNICOS Y PROFESIONALES</v>
      </c>
      <c r="K1005" s="95" t="s">
        <v>72</v>
      </c>
      <c r="L1005" s="95" t="s">
        <v>731</v>
      </c>
    </row>
    <row r="1006" spans="3:12" s="426" customFormat="1" ht="15.75" thickBot="1" x14ac:dyDescent="0.3">
      <c r="C1006" s="167" t="s">
        <v>1326</v>
      </c>
      <c r="D1006" s="158"/>
      <c r="E1006" s="150">
        <v>0</v>
      </c>
      <c r="F1006" s="97">
        <v>0</v>
      </c>
      <c r="G1006" s="94">
        <f>F1006</f>
        <v>0</v>
      </c>
      <c r="H1006" s="159"/>
      <c r="I1006" s="98" t="s">
        <v>298</v>
      </c>
      <c r="J1006" s="98" t="str">
        <f>VLOOKUP(I1006,Presupuesto!$B$11:$C$565,2,0)</f>
        <v>OTROS SERVICIOS TECNICOS Y PROFESIONALES</v>
      </c>
      <c r="K1006" s="95" t="s">
        <v>72</v>
      </c>
      <c r="L1006" s="95" t="s">
        <v>731</v>
      </c>
    </row>
    <row r="1007" spans="3:12" s="426" customFormat="1" ht="30.75" thickBot="1" x14ac:dyDescent="0.3">
      <c r="C1007" s="508" t="s">
        <v>2034</v>
      </c>
      <c r="D1007" s="188">
        <v>1</v>
      </c>
      <c r="E1007" s="148">
        <v>1</v>
      </c>
      <c r="F1007" s="115">
        <v>34050</v>
      </c>
      <c r="G1007" s="110">
        <f>D1007*E1007*F1007</f>
        <v>34050</v>
      </c>
      <c r="H1007" s="161" t="s">
        <v>703</v>
      </c>
      <c r="I1007" s="111" t="s">
        <v>298</v>
      </c>
      <c r="J1007" s="111" t="str">
        <f>VLOOKUP(I1007,Presupuesto!$B$11:$C$565,2,0)</f>
        <v>OTROS SERVICIOS TECNICOS Y PROFESIONALES</v>
      </c>
      <c r="K1007" s="95" t="s">
        <v>72</v>
      </c>
      <c r="L1007" s="95" t="s">
        <v>727</v>
      </c>
    </row>
    <row r="1008" spans="3:12" s="426" customFormat="1" x14ac:dyDescent="0.25">
      <c r="C1008" s="166" t="s">
        <v>1325</v>
      </c>
      <c r="D1008" s="158"/>
      <c r="E1008" s="150">
        <v>0</v>
      </c>
      <c r="F1008" s="97">
        <v>0</v>
      </c>
      <c r="G1008" s="94">
        <f>F1008</f>
        <v>0</v>
      </c>
      <c r="H1008" s="159"/>
      <c r="I1008" s="98" t="s">
        <v>298</v>
      </c>
      <c r="J1008" s="98" t="str">
        <f>VLOOKUP(I1008,Presupuesto!$B$11:$C$565,2,0)</f>
        <v>OTROS SERVICIOS TECNICOS Y PROFESIONALES</v>
      </c>
      <c r="K1008" s="95" t="s">
        <v>72</v>
      </c>
      <c r="L1008" s="95" t="s">
        <v>731</v>
      </c>
    </row>
    <row r="1009" spans="3:12" s="426" customFormat="1" ht="15.75" thickBot="1" x14ac:dyDescent="0.3">
      <c r="C1009" s="167" t="s">
        <v>1326</v>
      </c>
      <c r="D1009" s="158"/>
      <c r="E1009" s="150">
        <v>0</v>
      </c>
      <c r="F1009" s="97">
        <v>0</v>
      </c>
      <c r="G1009" s="94">
        <f>F1009</f>
        <v>0</v>
      </c>
      <c r="H1009" s="159"/>
      <c r="I1009" s="98" t="s">
        <v>298</v>
      </c>
      <c r="J1009" s="98" t="str">
        <f>VLOOKUP(I1009,Presupuesto!$B$11:$C$565,2,0)</f>
        <v>OTROS SERVICIOS TECNICOS Y PROFESIONALES</v>
      </c>
      <c r="K1009" s="95" t="s">
        <v>72</v>
      </c>
      <c r="L1009" s="95" t="s">
        <v>731</v>
      </c>
    </row>
    <row r="1010" spans="3:12" s="426" customFormat="1" ht="30.75" thickBot="1" x14ac:dyDescent="0.3">
      <c r="C1010" s="508" t="s">
        <v>2034</v>
      </c>
      <c r="D1010" s="188">
        <v>1</v>
      </c>
      <c r="E1010" s="148">
        <v>1</v>
      </c>
      <c r="F1010" s="115">
        <v>34050</v>
      </c>
      <c r="G1010" s="110">
        <f>D1010*E1010*F1010</f>
        <v>34050</v>
      </c>
      <c r="H1010" s="161" t="s">
        <v>703</v>
      </c>
      <c r="I1010" s="111" t="s">
        <v>298</v>
      </c>
      <c r="J1010" s="111" t="str">
        <f>VLOOKUP(I1010,Presupuesto!$B$11:$C$565,2,0)</f>
        <v>OTROS SERVICIOS TECNICOS Y PROFESIONALES</v>
      </c>
      <c r="K1010" s="95" t="s">
        <v>72</v>
      </c>
      <c r="L1010" s="95" t="s">
        <v>731</v>
      </c>
    </row>
    <row r="1011" spans="3:12" s="426" customFormat="1" x14ac:dyDescent="0.25">
      <c r="C1011" s="166" t="s">
        <v>1325</v>
      </c>
      <c r="D1011" s="158"/>
      <c r="E1011" s="150">
        <v>0</v>
      </c>
      <c r="F1011" s="97">
        <v>0</v>
      </c>
      <c r="G1011" s="94">
        <f>F1011</f>
        <v>0</v>
      </c>
      <c r="H1011" s="159"/>
      <c r="I1011" s="98" t="s">
        <v>298</v>
      </c>
      <c r="J1011" s="98" t="str">
        <f>VLOOKUP(I1011,Presupuesto!$B$11:$C$565,2,0)</f>
        <v>OTROS SERVICIOS TECNICOS Y PROFESIONALES</v>
      </c>
      <c r="K1011" s="95" t="s">
        <v>72</v>
      </c>
      <c r="L1011" s="95" t="s">
        <v>731</v>
      </c>
    </row>
    <row r="1012" spans="3:12" s="426" customFormat="1" ht="15.75" thickBot="1" x14ac:dyDescent="0.3">
      <c r="C1012" s="167" t="s">
        <v>1326</v>
      </c>
      <c r="D1012" s="158"/>
      <c r="E1012" s="150">
        <v>0</v>
      </c>
      <c r="F1012" s="97">
        <v>0</v>
      </c>
      <c r="G1012" s="94">
        <f>F1012</f>
        <v>0</v>
      </c>
      <c r="H1012" s="159"/>
      <c r="I1012" s="98" t="s">
        <v>298</v>
      </c>
      <c r="J1012" s="98" t="str">
        <f>VLOOKUP(I1012,Presupuesto!$B$11:$C$565,2,0)</f>
        <v>OTROS SERVICIOS TECNICOS Y PROFESIONALES</v>
      </c>
      <c r="K1012" s="95" t="s">
        <v>72</v>
      </c>
      <c r="L1012" s="95" t="s">
        <v>731</v>
      </c>
    </row>
    <row r="1013" spans="3:12" s="426" customFormat="1" ht="15.75" thickBot="1" x14ac:dyDescent="0.3">
      <c r="C1013" s="136" t="s">
        <v>2001</v>
      </c>
      <c r="D1013" s="188">
        <v>1</v>
      </c>
      <c r="E1013" s="148">
        <v>2</v>
      </c>
      <c r="F1013" s="115">
        <v>6356</v>
      </c>
      <c r="G1013" s="110">
        <f>D1013*E1013*F1013</f>
        <v>12712</v>
      </c>
      <c r="H1013" s="161" t="s">
        <v>703</v>
      </c>
      <c r="I1013" s="111" t="s">
        <v>298</v>
      </c>
      <c r="J1013" s="111" t="str">
        <f>VLOOKUP(I1013,Presupuesto!$B$11:$C$565,2,0)</f>
        <v>OTROS SERVICIOS TECNICOS Y PROFESIONALES</v>
      </c>
      <c r="K1013" s="95" t="s">
        <v>72</v>
      </c>
      <c r="L1013" s="95" t="s">
        <v>728</v>
      </c>
    </row>
    <row r="1014" spans="3:12" s="426" customFormat="1" x14ac:dyDescent="0.25">
      <c r="C1014" s="166" t="s">
        <v>1325</v>
      </c>
      <c r="D1014" s="158"/>
      <c r="E1014" s="150">
        <v>0</v>
      </c>
      <c r="F1014" s="97">
        <v>0</v>
      </c>
      <c r="G1014" s="94">
        <f>F1014</f>
        <v>0</v>
      </c>
      <c r="H1014" s="159"/>
      <c r="I1014" s="98" t="s">
        <v>298</v>
      </c>
      <c r="J1014" s="98" t="str">
        <f>VLOOKUP(I1014,Presupuesto!$B$11:$C$565,2,0)</f>
        <v>OTROS SERVICIOS TECNICOS Y PROFESIONALES</v>
      </c>
      <c r="K1014" s="95" t="s">
        <v>72</v>
      </c>
      <c r="L1014" s="95" t="s">
        <v>731</v>
      </c>
    </row>
    <row r="1015" spans="3:12" s="426" customFormat="1" ht="15.75" thickBot="1" x14ac:dyDescent="0.3">
      <c r="C1015" s="167" t="s">
        <v>1326</v>
      </c>
      <c r="D1015" s="158"/>
      <c r="E1015" s="150">
        <v>0</v>
      </c>
      <c r="F1015" s="97">
        <v>0</v>
      </c>
      <c r="G1015" s="94">
        <f>F1015</f>
        <v>0</v>
      </c>
      <c r="H1015" s="159"/>
      <c r="I1015" s="98" t="s">
        <v>298</v>
      </c>
      <c r="J1015" s="98" t="str">
        <f>VLOOKUP(I1015,Presupuesto!$B$11:$C$565,2,0)</f>
        <v>OTROS SERVICIOS TECNICOS Y PROFESIONALES</v>
      </c>
      <c r="K1015" s="95" t="s">
        <v>72</v>
      </c>
      <c r="L1015" s="95" t="s">
        <v>731</v>
      </c>
    </row>
    <row r="1016" spans="3:12" s="426" customFormat="1" ht="15.75" thickBot="1" x14ac:dyDescent="0.3">
      <c r="C1016" s="136" t="s">
        <v>2001</v>
      </c>
      <c r="D1016" s="188">
        <v>1</v>
      </c>
      <c r="E1016" s="148">
        <v>2</v>
      </c>
      <c r="F1016" s="115">
        <v>6356</v>
      </c>
      <c r="G1016" s="110">
        <f>D1016*E1016*F1016</f>
        <v>12712</v>
      </c>
      <c r="H1016" s="161" t="s">
        <v>703</v>
      </c>
      <c r="I1016" s="111" t="s">
        <v>298</v>
      </c>
      <c r="J1016" s="111" t="str">
        <f>VLOOKUP(I1016,Presupuesto!$B$11:$C$565,2,0)</f>
        <v>OTROS SERVICIOS TECNICOS Y PROFESIONALES</v>
      </c>
      <c r="K1016" s="95" t="s">
        <v>72</v>
      </c>
      <c r="L1016" s="95" t="s">
        <v>732</v>
      </c>
    </row>
    <row r="1017" spans="3:12" s="426" customFormat="1" x14ac:dyDescent="0.25">
      <c r="C1017" s="166" t="s">
        <v>1325</v>
      </c>
      <c r="D1017" s="158"/>
      <c r="E1017" s="150">
        <v>0</v>
      </c>
      <c r="F1017" s="97">
        <v>0</v>
      </c>
      <c r="G1017" s="94">
        <f>F1017</f>
        <v>0</v>
      </c>
      <c r="H1017" s="159"/>
      <c r="I1017" s="98" t="s">
        <v>298</v>
      </c>
      <c r="J1017" s="98" t="str">
        <f>VLOOKUP(I1017,Presupuesto!$B$11:$C$565,2,0)</f>
        <v>OTROS SERVICIOS TECNICOS Y PROFESIONALES</v>
      </c>
      <c r="K1017" s="95" t="s">
        <v>72</v>
      </c>
      <c r="L1017" s="95" t="s">
        <v>731</v>
      </c>
    </row>
    <row r="1018" spans="3:12" s="426" customFormat="1" ht="15.75" thickBot="1" x14ac:dyDescent="0.3">
      <c r="C1018" s="167" t="s">
        <v>1326</v>
      </c>
      <c r="D1018" s="158"/>
      <c r="E1018" s="150">
        <v>0</v>
      </c>
      <c r="F1018" s="97">
        <v>0</v>
      </c>
      <c r="G1018" s="94">
        <f>F1018</f>
        <v>0</v>
      </c>
      <c r="H1018" s="159"/>
      <c r="I1018" s="98" t="s">
        <v>298</v>
      </c>
      <c r="J1018" s="98" t="str">
        <f>VLOOKUP(I1018,Presupuesto!$B$11:$C$565,2,0)</f>
        <v>OTROS SERVICIOS TECNICOS Y PROFESIONALES</v>
      </c>
      <c r="K1018" s="95" t="s">
        <v>72</v>
      </c>
      <c r="L1018" s="95" t="s">
        <v>731</v>
      </c>
    </row>
    <row r="1019" spans="3:12" s="426" customFormat="1" ht="15.75" thickBot="1" x14ac:dyDescent="0.3">
      <c r="C1019" s="136" t="s">
        <v>103</v>
      </c>
      <c r="D1019" s="188"/>
      <c r="E1019" s="148">
        <v>12</v>
      </c>
      <c r="F1019" s="115">
        <v>30000</v>
      </c>
      <c r="G1019" s="110">
        <f>D1019*E1019*F1019</f>
        <v>0</v>
      </c>
      <c r="H1019" s="161"/>
      <c r="I1019" s="111" t="s">
        <v>151</v>
      </c>
      <c r="J1019" s="111" t="str">
        <f>VLOOKUP(I1019,Presupuesto!$B$11:$C$565,2,0)</f>
        <v>SUELDOS Y SALARIOS PERMANENTES</v>
      </c>
      <c r="K1019" s="95" t="s">
        <v>72</v>
      </c>
      <c r="L1019" s="95" t="s">
        <v>731</v>
      </c>
    </row>
    <row r="1020" spans="3:12" s="426" customFormat="1" x14ac:dyDescent="0.25">
      <c r="C1020" s="166" t="s">
        <v>1325</v>
      </c>
      <c r="D1020" s="164"/>
      <c r="E1020" s="127">
        <v>0</v>
      </c>
      <c r="F1020" s="116">
        <f>IF(E1019=0,"",(G1019/E1019)/12*E1019)</f>
        <v>0</v>
      </c>
      <c r="G1020" s="117">
        <f>F1020</f>
        <v>0</v>
      </c>
      <c r="H1020" s="159"/>
      <c r="I1020" s="98" t="s">
        <v>164</v>
      </c>
      <c r="J1020" s="98" t="str">
        <f>VLOOKUP(I1020,Presupuesto!$B$11:$C$565,2,0)</f>
        <v>AGUINALDO Y DECIMO CUARTO MES</v>
      </c>
      <c r="K1020" s="95" t="s">
        <v>72</v>
      </c>
      <c r="L1020" s="95" t="s">
        <v>731</v>
      </c>
    </row>
    <row r="1021" spans="3:12" s="426" customFormat="1" ht="15.75" thickBot="1" x14ac:dyDescent="0.3">
      <c r="C1021" s="168" t="s">
        <v>1326</v>
      </c>
      <c r="D1021" s="157"/>
      <c r="E1021" s="128">
        <v>0</v>
      </c>
      <c r="F1021" s="102">
        <f>IF(E1019&lt;6,"",((E1019-6)/12)*(G1019/E1019))</f>
        <v>0</v>
      </c>
      <c r="G1021" s="102">
        <f>F1021</f>
        <v>0</v>
      </c>
      <c r="H1021" s="157"/>
      <c r="I1021" s="103" t="s">
        <v>165</v>
      </c>
      <c r="J1021" s="120" t="str">
        <f>VLOOKUP(I1021,Presupuesto!$B$11:$C$565,2,0)</f>
        <v>DECIMOCUARTO MES</v>
      </c>
      <c r="K1021" s="95" t="s">
        <v>72</v>
      </c>
      <c r="L1021" s="95" t="s">
        <v>731</v>
      </c>
    </row>
    <row r="1022" spans="3:12" s="426" customFormat="1" x14ac:dyDescent="0.25">
      <c r="D1022" s="415"/>
      <c r="H1022" s="415"/>
    </row>
    <row r="1023" spans="3:12" s="426" customFormat="1" x14ac:dyDescent="0.25">
      <c r="D1023" s="415"/>
      <c r="H1023" s="415"/>
    </row>
    <row r="1024" spans="3:12" s="426" customFormat="1" x14ac:dyDescent="0.25">
      <c r="D1024" s="415"/>
      <c r="H1024" s="415"/>
    </row>
    <row r="1025" spans="3:12" s="426" customFormat="1" ht="15.75" thickBot="1" x14ac:dyDescent="0.3">
      <c r="D1025" s="415"/>
      <c r="H1025" s="415"/>
    </row>
    <row r="1026" spans="3:12" ht="15.75" thickBot="1" x14ac:dyDescent="0.3">
      <c r="C1026" s="68" t="s">
        <v>1308</v>
      </c>
      <c r="D1026" s="30">
        <f>SUM(G1033:G1083)</f>
        <v>4000</v>
      </c>
      <c r="E1026" s="91"/>
      <c r="F1026" s="91"/>
      <c r="G1026" s="91"/>
      <c r="H1026" s="75"/>
      <c r="I1026" s="75"/>
      <c r="J1026" s="75"/>
      <c r="K1026" s="149"/>
      <c r="L1026" s="426"/>
    </row>
    <row r="1027" spans="3:12" x14ac:dyDescent="0.25">
      <c r="C1027" s="426"/>
      <c r="D1027" s="31"/>
      <c r="E1027" s="91"/>
      <c r="F1027" s="91"/>
      <c r="G1027" s="91"/>
      <c r="H1027" s="75"/>
      <c r="I1027" s="75"/>
      <c r="J1027" s="75"/>
      <c r="K1027" s="149"/>
      <c r="L1027" s="426"/>
    </row>
    <row r="1028" spans="3:12" x14ac:dyDescent="0.25">
      <c r="C1028" s="426"/>
      <c r="D1028" s="31"/>
      <c r="E1028" s="91"/>
      <c r="F1028" s="91"/>
      <c r="G1028" s="91"/>
      <c r="H1028" s="75"/>
      <c r="I1028" s="75"/>
      <c r="J1028" s="75"/>
      <c r="K1028" s="149"/>
      <c r="L1028" s="426"/>
    </row>
    <row r="1029" spans="3:12" ht="15.75" x14ac:dyDescent="0.25">
      <c r="C1029" s="190" t="s">
        <v>1309</v>
      </c>
      <c r="D1029" s="341" t="s">
        <v>1865</v>
      </c>
      <c r="E1029" s="91"/>
      <c r="F1029" s="91"/>
      <c r="G1029" s="91"/>
      <c r="H1029" s="75"/>
      <c r="I1029" s="75"/>
      <c r="J1029" s="75"/>
      <c r="K1029" s="149"/>
      <c r="L1029" s="426"/>
    </row>
    <row r="1030" spans="3:12" ht="18.75" x14ac:dyDescent="0.25">
      <c r="C1030" s="197" t="str">
        <f>IFERROR(VLOOKUP(D1029,'1. Desarrollo e Innov. Curricu.'!$F:$G,2,FALSE),IFERROR(VLOOKUP(D1029,'2. Investigación Científica'!$F:$G,2,FALSE),IFERROR(VLOOKUP(D1029,'3. Vinculación Univ. Sociedad'!$F:$G,2,FALSE),IFERROR(VLOOKUP(D1029,'4. Docencia y Profesorado Univ.'!$F:$G,2,FALSE),IFERROR(VLOOKUP(D1029,'5. Estudiantes y Graduados'!$F:$G,2,FALSE),IFERROR(VLOOKUP(D1029,'11. Gestion Administrativa'!$F:$G,2,FALSE),IFERROR(VLOOKUP(D1029,'13. Gestión Académica'!$F:$G,2,FALSE),IFERROR(VLOOKUP(D1029,'9. Asegura. de la Calid. y M'!$F:$G,2,FALSE),IFERROR(VLOOKUP(D1029,'6. Gestión del Conocimiento'!$F:$G,2,FALSE),IFERROR(VLOOKUP(D1029,'15. Gobernabilidad y Proceso...'!$F:$G,2,FALSE),IFERROR(VLOOKUP(D1029,'12. Gestión del Talento Humano'!$F:$G,2,FALSE),IFERROR(VLOOKUP(D1029,'14. Internacional... de la E.S.'!$F:$G,2,FALSE),IFERROR(VLOOKUP(D1029,'10. Posgrado'!$F:$G,2,FALSE),IFERROR(VLOOKUP(D1029,'17. Gestión TIC'!$F:$G,2,FALSE),IFERROR(VLOOKUP(D1029,'16. Desa. del Sistema Educ.Sup.'!$F:$G,2,FALSE),IFERROR(VLOOKUP(D1029,'8. Cultura de Inno. Insti...'!$F:$G,2,FALSE),VLOOKUP(D1029,'7. Lo Esencial de la Reforma U.'!$F:$G,2,0)))))))))))))))))</f>
        <v>Gastos notariales</v>
      </c>
      <c r="D1030" s="31"/>
      <c r="E1030" s="91"/>
      <c r="F1030" s="91"/>
      <c r="G1030" s="91"/>
      <c r="H1030" s="75"/>
      <c r="I1030" s="75"/>
      <c r="J1030" s="75"/>
      <c r="K1030" s="149"/>
      <c r="L1030" s="426"/>
    </row>
    <row r="1031" spans="3:12" ht="15.75" thickBot="1" x14ac:dyDescent="0.3">
      <c r="C1031" s="171"/>
      <c r="D1031" s="31"/>
      <c r="E1031" s="91"/>
      <c r="F1031" s="91"/>
      <c r="G1031" s="91"/>
      <c r="H1031" s="75"/>
      <c r="I1031" s="75"/>
      <c r="J1031" s="75"/>
      <c r="K1031" s="149"/>
      <c r="L1031" s="426"/>
    </row>
    <row r="1032" spans="3:12" ht="30.75" thickBot="1" x14ac:dyDescent="0.3">
      <c r="C1032" s="130" t="s">
        <v>1310</v>
      </c>
      <c r="D1032" s="134" t="s">
        <v>99</v>
      </c>
      <c r="E1032" s="165" t="s">
        <v>1324</v>
      </c>
      <c r="F1032" s="134" t="s">
        <v>1312</v>
      </c>
      <c r="G1032" s="131" t="s">
        <v>1313</v>
      </c>
      <c r="H1032" s="129" t="s">
        <v>1314</v>
      </c>
      <c r="I1032" s="132" t="s">
        <v>1315</v>
      </c>
      <c r="J1032" s="132" t="s">
        <v>711</v>
      </c>
      <c r="K1032" s="132" t="s">
        <v>1316</v>
      </c>
      <c r="L1032" s="132" t="s">
        <v>1317</v>
      </c>
    </row>
    <row r="1033" spans="3:12" ht="15.75" hidden="1" thickBot="1" x14ac:dyDescent="0.3">
      <c r="C1033" s="133" t="s">
        <v>84</v>
      </c>
      <c r="D1033" s="188"/>
      <c r="E1033" s="148">
        <v>12</v>
      </c>
      <c r="F1033" s="283">
        <f>HLOOKUP($C1033,$BZ$2:$CM$3,2,0)</f>
        <v>43674.39</v>
      </c>
      <c r="G1033" s="110">
        <f>D1033*E1033*F1033</f>
        <v>0</v>
      </c>
      <c r="H1033" s="161"/>
      <c r="I1033" s="111" t="s">
        <v>151</v>
      </c>
      <c r="J1033" s="111" t="str">
        <f>VLOOKUP(I1033,Presupuesto!$B$11:$C$565,2,0)</f>
        <v>SUELDOS Y SALARIOS PERMANENTES</v>
      </c>
      <c r="K1033" s="205" t="s">
        <v>72</v>
      </c>
      <c r="L1033" s="95" t="s">
        <v>719</v>
      </c>
    </row>
    <row r="1034" spans="3:12" hidden="1" x14ac:dyDescent="0.25">
      <c r="C1034" s="166" t="s">
        <v>1325</v>
      </c>
      <c r="D1034" s="158"/>
      <c r="E1034" s="150">
        <v>0</v>
      </c>
      <c r="F1034" s="97">
        <f>IF(E1033=0,"",(G1033/E1033)/12*E1033)</f>
        <v>0</v>
      </c>
      <c r="G1034" s="94">
        <f>F1034</f>
        <v>0</v>
      </c>
      <c r="H1034" s="159"/>
      <c r="I1034" s="113" t="s">
        <v>164</v>
      </c>
      <c r="J1034" s="113" t="str">
        <f>VLOOKUP(I1034,Presupuesto!$B$11:$C$565,2,0)</f>
        <v>AGUINALDO Y DECIMO CUARTO MES</v>
      </c>
      <c r="K1034" s="95" t="str">
        <f t="shared" ref="K1034:K1065" si="16">$K$1033</f>
        <v>Posgrado</v>
      </c>
      <c r="L1034" s="95" t="s">
        <v>720</v>
      </c>
    </row>
    <row r="1035" spans="3:12" ht="15.75" hidden="1" thickBot="1" x14ac:dyDescent="0.3">
      <c r="C1035" s="167" t="s">
        <v>1326</v>
      </c>
      <c r="D1035" s="158"/>
      <c r="E1035" s="150">
        <v>0</v>
      </c>
      <c r="F1035" s="114">
        <f>IF(E1033&lt;6,"",((E1033-6)/12)*(G1033/E1033))</f>
        <v>0</v>
      </c>
      <c r="G1035" s="94">
        <f>F1035</f>
        <v>0</v>
      </c>
      <c r="H1035" s="159"/>
      <c r="I1035" s="98" t="s">
        <v>165</v>
      </c>
      <c r="J1035" s="98" t="str">
        <f>VLOOKUP(I1035,Presupuesto!$B$11:$C$565,2,0)</f>
        <v>DECIMOCUARTO MES</v>
      </c>
      <c r="K1035" s="95" t="str">
        <f t="shared" si="16"/>
        <v>Posgrado</v>
      </c>
      <c r="L1035" s="95" t="s">
        <v>721</v>
      </c>
    </row>
    <row r="1036" spans="3:12" ht="15.75" hidden="1" thickBot="1" x14ac:dyDescent="0.3">
      <c r="C1036" s="133" t="s">
        <v>85</v>
      </c>
      <c r="D1036" s="188"/>
      <c r="E1036" s="148">
        <v>12</v>
      </c>
      <c r="F1036" s="283">
        <f>HLOOKUP($C1036,$BZ$2:$CM$3,2,0)</f>
        <v>39703.99</v>
      </c>
      <c r="G1036" s="110">
        <f>D1036*E1036*F1036</f>
        <v>0</v>
      </c>
      <c r="H1036" s="161"/>
      <c r="I1036" s="111" t="s">
        <v>151</v>
      </c>
      <c r="J1036" s="111" t="str">
        <f>VLOOKUP(I1036,Presupuesto!$B$11:$C$565,2,0)</f>
        <v>SUELDOS Y SALARIOS PERMANENTES</v>
      </c>
      <c r="K1036" s="95" t="str">
        <f t="shared" si="16"/>
        <v>Posgrado</v>
      </c>
      <c r="L1036" s="95" t="s">
        <v>721</v>
      </c>
    </row>
    <row r="1037" spans="3:12" hidden="1" x14ac:dyDescent="0.25">
      <c r="C1037" s="166" t="s">
        <v>1325</v>
      </c>
      <c r="D1037" s="158"/>
      <c r="E1037" s="150">
        <v>0</v>
      </c>
      <c r="F1037" s="97">
        <f>IF(E1036=0,"",(G1036/E1036)/12*E1036)</f>
        <v>0</v>
      </c>
      <c r="G1037" s="94">
        <f>F1037</f>
        <v>0</v>
      </c>
      <c r="H1037" s="159"/>
      <c r="I1037" s="113" t="s">
        <v>164</v>
      </c>
      <c r="J1037" s="113" t="str">
        <f>VLOOKUP(I1037,Presupuesto!$B$11:$C$565,2,0)</f>
        <v>AGUINALDO Y DECIMO CUARTO MES</v>
      </c>
      <c r="K1037" s="95" t="str">
        <f t="shared" si="16"/>
        <v>Posgrado</v>
      </c>
      <c r="L1037" s="95" t="s">
        <v>721</v>
      </c>
    </row>
    <row r="1038" spans="3:12" ht="15.75" hidden="1" thickBot="1" x14ac:dyDescent="0.3">
      <c r="C1038" s="167" t="s">
        <v>1326</v>
      </c>
      <c r="D1038" s="158"/>
      <c r="E1038" s="150">
        <v>0</v>
      </c>
      <c r="F1038" s="114">
        <f>IF(E1036&lt;6,"",((E1036-6)/12)*(G1036/E1036))</f>
        <v>0</v>
      </c>
      <c r="G1038" s="94">
        <f>F1038</f>
        <v>0</v>
      </c>
      <c r="H1038" s="159"/>
      <c r="I1038" s="98" t="s">
        <v>165</v>
      </c>
      <c r="J1038" s="98" t="str">
        <f>VLOOKUP(I1038,Presupuesto!$B$11:$C$565,2,0)</f>
        <v>DECIMOCUARTO MES</v>
      </c>
      <c r="K1038" s="95" t="str">
        <f t="shared" si="16"/>
        <v>Posgrado</v>
      </c>
      <c r="L1038" s="95" t="s">
        <v>721</v>
      </c>
    </row>
    <row r="1039" spans="3:12" ht="15.75" hidden="1" thickBot="1" x14ac:dyDescent="0.3">
      <c r="C1039" s="133" t="s">
        <v>86</v>
      </c>
      <c r="D1039" s="188"/>
      <c r="E1039" s="148">
        <v>12</v>
      </c>
      <c r="F1039" s="283">
        <f>HLOOKUP($C1039,$BZ$2:$CM$3,2,0)</f>
        <v>35733.589999999997</v>
      </c>
      <c r="G1039" s="110">
        <f>D1039*E1039*F1039</f>
        <v>0</v>
      </c>
      <c r="H1039" s="161"/>
      <c r="I1039" s="111" t="s">
        <v>151</v>
      </c>
      <c r="J1039" s="111" t="str">
        <f>VLOOKUP(I1039,Presupuesto!$B$11:$C$565,2,0)</f>
        <v>SUELDOS Y SALARIOS PERMANENTES</v>
      </c>
      <c r="K1039" s="95" t="str">
        <f t="shared" si="16"/>
        <v>Posgrado</v>
      </c>
      <c r="L1039" s="95" t="s">
        <v>721</v>
      </c>
    </row>
    <row r="1040" spans="3:12" hidden="1" x14ac:dyDescent="0.25">
      <c r="C1040" s="166" t="s">
        <v>1325</v>
      </c>
      <c r="D1040" s="158"/>
      <c r="E1040" s="150">
        <v>0</v>
      </c>
      <c r="F1040" s="97">
        <f>IF(E1039=0,"",(G1039/E1039)/12*E1039)</f>
        <v>0</v>
      </c>
      <c r="G1040" s="94">
        <f>F1040</f>
        <v>0</v>
      </c>
      <c r="H1040" s="159"/>
      <c r="I1040" s="113" t="s">
        <v>164</v>
      </c>
      <c r="J1040" s="113" t="str">
        <f>VLOOKUP(I1040,Presupuesto!$B$11:$C$565,2,0)</f>
        <v>AGUINALDO Y DECIMO CUARTO MES</v>
      </c>
      <c r="K1040" s="95" t="str">
        <f t="shared" si="16"/>
        <v>Posgrado</v>
      </c>
      <c r="L1040" s="95" t="s">
        <v>721</v>
      </c>
    </row>
    <row r="1041" spans="3:12" ht="15.75" hidden="1" thickBot="1" x14ac:dyDescent="0.3">
      <c r="C1041" s="167" t="s">
        <v>1326</v>
      </c>
      <c r="D1041" s="158"/>
      <c r="E1041" s="150">
        <v>0</v>
      </c>
      <c r="F1041" s="114">
        <f>IF(E1039&lt;6,"",((E1039-6)/12)*(G1039/E1039))</f>
        <v>0</v>
      </c>
      <c r="G1041" s="94">
        <f>F1041</f>
        <v>0</v>
      </c>
      <c r="H1041" s="159"/>
      <c r="I1041" s="98" t="s">
        <v>165</v>
      </c>
      <c r="J1041" s="98" t="str">
        <f>VLOOKUP(I1041,Presupuesto!$B$11:$C$565,2,0)</f>
        <v>DECIMOCUARTO MES</v>
      </c>
      <c r="K1041" s="95" t="str">
        <f t="shared" si="16"/>
        <v>Posgrado</v>
      </c>
      <c r="L1041" s="95" t="s">
        <v>721</v>
      </c>
    </row>
    <row r="1042" spans="3:12" ht="15.75" hidden="1" thickBot="1" x14ac:dyDescent="0.3">
      <c r="C1042" s="133" t="s">
        <v>87</v>
      </c>
      <c r="D1042" s="188"/>
      <c r="E1042" s="148">
        <v>12</v>
      </c>
      <c r="F1042" s="283">
        <f>HLOOKUP($C1042,$BZ$2:$CM$3,2,0)</f>
        <v>31763.19</v>
      </c>
      <c r="G1042" s="110">
        <f>D1042*E1042*F1042</f>
        <v>0</v>
      </c>
      <c r="H1042" s="161"/>
      <c r="I1042" s="111" t="s">
        <v>151</v>
      </c>
      <c r="J1042" s="111" t="str">
        <f>VLOOKUP(I1042,Presupuesto!$B$11:$C$565,2,0)</f>
        <v>SUELDOS Y SALARIOS PERMANENTES</v>
      </c>
      <c r="K1042" s="95" t="str">
        <f t="shared" si="16"/>
        <v>Posgrado</v>
      </c>
      <c r="L1042" s="95" t="s">
        <v>721</v>
      </c>
    </row>
    <row r="1043" spans="3:12" hidden="1" x14ac:dyDescent="0.25">
      <c r="C1043" s="166" t="s">
        <v>1325</v>
      </c>
      <c r="D1043" s="158"/>
      <c r="E1043" s="150">
        <v>0</v>
      </c>
      <c r="F1043" s="97">
        <f>IF(E1042=0,"",(G1042/E1042)/12*E1042)</f>
        <v>0</v>
      </c>
      <c r="G1043" s="94">
        <f>F1043</f>
        <v>0</v>
      </c>
      <c r="H1043" s="159"/>
      <c r="I1043" s="113" t="s">
        <v>164</v>
      </c>
      <c r="J1043" s="113" t="str">
        <f>VLOOKUP(I1043,Presupuesto!$B$11:$C$565,2,0)</f>
        <v>AGUINALDO Y DECIMO CUARTO MES</v>
      </c>
      <c r="K1043" s="95" t="str">
        <f t="shared" si="16"/>
        <v>Posgrado</v>
      </c>
      <c r="L1043" s="95" t="s">
        <v>721</v>
      </c>
    </row>
    <row r="1044" spans="3:12" ht="15.75" hidden="1" thickBot="1" x14ac:dyDescent="0.3">
      <c r="C1044" s="167" t="s">
        <v>1326</v>
      </c>
      <c r="D1044" s="158"/>
      <c r="E1044" s="150">
        <v>0</v>
      </c>
      <c r="F1044" s="114">
        <f>IF(E1042&lt;6,"",((E1042-6)/12)*(G1042/E1042))</f>
        <v>0</v>
      </c>
      <c r="G1044" s="94">
        <f>F1044</f>
        <v>0</v>
      </c>
      <c r="H1044" s="159"/>
      <c r="I1044" s="98" t="s">
        <v>165</v>
      </c>
      <c r="J1044" s="98" t="str">
        <f>VLOOKUP(I1044,Presupuesto!$B$11:$C$565,2,0)</f>
        <v>DECIMOCUARTO MES</v>
      </c>
      <c r="K1044" s="95" t="str">
        <f t="shared" si="16"/>
        <v>Posgrado</v>
      </c>
      <c r="L1044" s="95" t="s">
        <v>721</v>
      </c>
    </row>
    <row r="1045" spans="3:12" ht="15.75" hidden="1" thickBot="1" x14ac:dyDescent="0.3">
      <c r="C1045" s="133" t="s">
        <v>88</v>
      </c>
      <c r="D1045" s="188"/>
      <c r="E1045" s="148">
        <v>12</v>
      </c>
      <c r="F1045" s="283">
        <f>HLOOKUP($C1045,$BZ$2:$CM$3,2,0)</f>
        <v>29777.99</v>
      </c>
      <c r="G1045" s="110">
        <f>D1045*E1045*F1045</f>
        <v>0</v>
      </c>
      <c r="H1045" s="161"/>
      <c r="I1045" s="111" t="s">
        <v>151</v>
      </c>
      <c r="J1045" s="111" t="str">
        <f>VLOOKUP(I1045,Presupuesto!$B$11:$C$565,2,0)</f>
        <v>SUELDOS Y SALARIOS PERMANENTES</v>
      </c>
      <c r="K1045" s="95" t="str">
        <f t="shared" si="16"/>
        <v>Posgrado</v>
      </c>
      <c r="L1045" s="95" t="s">
        <v>721</v>
      </c>
    </row>
    <row r="1046" spans="3:12" hidden="1" x14ac:dyDescent="0.25">
      <c r="C1046" s="166" t="s">
        <v>1325</v>
      </c>
      <c r="D1046" s="158"/>
      <c r="E1046" s="150">
        <v>0</v>
      </c>
      <c r="F1046" s="97">
        <f>IF(E1045=0,"",(G1045/E1045)/12*E1045)</f>
        <v>0</v>
      </c>
      <c r="G1046" s="94">
        <f>F1046</f>
        <v>0</v>
      </c>
      <c r="H1046" s="159"/>
      <c r="I1046" s="113" t="s">
        <v>164</v>
      </c>
      <c r="J1046" s="113" t="str">
        <f>VLOOKUP(I1046,Presupuesto!$B$11:$C$565,2,0)</f>
        <v>AGUINALDO Y DECIMO CUARTO MES</v>
      </c>
      <c r="K1046" s="95" t="str">
        <f t="shared" si="16"/>
        <v>Posgrado</v>
      </c>
      <c r="L1046" s="95" t="s">
        <v>721</v>
      </c>
    </row>
    <row r="1047" spans="3:12" ht="15.75" hidden="1" thickBot="1" x14ac:dyDescent="0.3">
      <c r="C1047" s="167" t="s">
        <v>1326</v>
      </c>
      <c r="D1047" s="158"/>
      <c r="E1047" s="150">
        <v>0</v>
      </c>
      <c r="F1047" s="114">
        <f>IF(E1045&lt;6,"",((E1045-6)/12)*(G1045/E1045))</f>
        <v>0</v>
      </c>
      <c r="G1047" s="94">
        <f>F1047</f>
        <v>0</v>
      </c>
      <c r="H1047" s="159"/>
      <c r="I1047" s="98" t="s">
        <v>165</v>
      </c>
      <c r="J1047" s="98" t="str">
        <f>VLOOKUP(I1047,Presupuesto!$B$11:$C$565,2,0)</f>
        <v>DECIMOCUARTO MES</v>
      </c>
      <c r="K1047" s="95" t="str">
        <f t="shared" si="16"/>
        <v>Posgrado</v>
      </c>
      <c r="L1047" s="95" t="s">
        <v>721</v>
      </c>
    </row>
    <row r="1048" spans="3:12" ht="15.75" hidden="1" thickBot="1" x14ac:dyDescent="0.3">
      <c r="C1048" s="133" t="s">
        <v>89</v>
      </c>
      <c r="D1048" s="188"/>
      <c r="E1048" s="148">
        <v>12</v>
      </c>
      <c r="F1048" s="283">
        <f>HLOOKUP($C1048,$BZ$2:$CM$3,2,0)</f>
        <v>27792.79</v>
      </c>
      <c r="G1048" s="110">
        <f>D1048*E1048*F1048</f>
        <v>0</v>
      </c>
      <c r="H1048" s="161"/>
      <c r="I1048" s="111" t="s">
        <v>151</v>
      </c>
      <c r="J1048" s="111" t="str">
        <f>VLOOKUP(I1048,Presupuesto!$B$11:$C$565,2,0)</f>
        <v>SUELDOS Y SALARIOS PERMANENTES</v>
      </c>
      <c r="K1048" s="95" t="str">
        <f t="shared" si="16"/>
        <v>Posgrado</v>
      </c>
      <c r="L1048" s="95" t="s">
        <v>721</v>
      </c>
    </row>
    <row r="1049" spans="3:12" hidden="1" x14ac:dyDescent="0.25">
      <c r="C1049" s="166" t="s">
        <v>1325</v>
      </c>
      <c r="D1049" s="158"/>
      <c r="E1049" s="150">
        <v>0</v>
      </c>
      <c r="F1049" s="97">
        <f>IF(E1048=0,"",(G1048/E1048)/12*E1048)</f>
        <v>0</v>
      </c>
      <c r="G1049" s="94">
        <f>F1049</f>
        <v>0</v>
      </c>
      <c r="H1049" s="159"/>
      <c r="I1049" s="113" t="s">
        <v>164</v>
      </c>
      <c r="J1049" s="113" t="str">
        <f>VLOOKUP(I1049,Presupuesto!$B$11:$C$565,2,0)</f>
        <v>AGUINALDO Y DECIMO CUARTO MES</v>
      </c>
      <c r="K1049" s="95" t="str">
        <f t="shared" si="16"/>
        <v>Posgrado</v>
      </c>
      <c r="L1049" s="95" t="s">
        <v>721</v>
      </c>
    </row>
    <row r="1050" spans="3:12" ht="15.75" hidden="1" thickBot="1" x14ac:dyDescent="0.3">
      <c r="C1050" s="167" t="s">
        <v>1326</v>
      </c>
      <c r="D1050" s="158"/>
      <c r="E1050" s="150">
        <v>0</v>
      </c>
      <c r="F1050" s="114">
        <f>IF(E1048&lt;6,"",((E1048-6)/12)*(G1048/E1048))</f>
        <v>0</v>
      </c>
      <c r="G1050" s="94">
        <f>F1050</f>
        <v>0</v>
      </c>
      <c r="H1050" s="159"/>
      <c r="I1050" s="98" t="s">
        <v>165</v>
      </c>
      <c r="J1050" s="98" t="str">
        <f>VLOOKUP(I1050,Presupuesto!$B$11:$C$565,2,0)</f>
        <v>DECIMOCUARTO MES</v>
      </c>
      <c r="K1050" s="95" t="str">
        <f t="shared" si="16"/>
        <v>Posgrado</v>
      </c>
      <c r="L1050" s="95" t="s">
        <v>721</v>
      </c>
    </row>
    <row r="1051" spans="3:12" ht="15.75" hidden="1" thickBot="1" x14ac:dyDescent="0.3">
      <c r="C1051" s="133" t="s">
        <v>90</v>
      </c>
      <c r="D1051" s="188"/>
      <c r="E1051" s="148">
        <v>12</v>
      </c>
      <c r="F1051" s="283">
        <f>HLOOKUP($C1051,$BZ$2:$CM$3,2,0)</f>
        <v>18859.39</v>
      </c>
      <c r="G1051" s="110">
        <f>D1051*E1051*F1051</f>
        <v>0</v>
      </c>
      <c r="H1051" s="161"/>
      <c r="I1051" s="111" t="s">
        <v>151</v>
      </c>
      <c r="J1051" s="111" t="str">
        <f>VLOOKUP(I1051,Presupuesto!$B$11:$C$565,2,0)</f>
        <v>SUELDOS Y SALARIOS PERMANENTES</v>
      </c>
      <c r="K1051" s="95" t="str">
        <f t="shared" si="16"/>
        <v>Posgrado</v>
      </c>
      <c r="L1051" s="95" t="s">
        <v>721</v>
      </c>
    </row>
    <row r="1052" spans="3:12" hidden="1" x14ac:dyDescent="0.25">
      <c r="C1052" s="166" t="s">
        <v>1325</v>
      </c>
      <c r="D1052" s="158"/>
      <c r="E1052" s="150">
        <v>0</v>
      </c>
      <c r="F1052" s="97">
        <f>IF(E1051=0,"",(G1051/E1051)/12*E1051)</f>
        <v>0</v>
      </c>
      <c r="G1052" s="94">
        <f>F1052</f>
        <v>0</v>
      </c>
      <c r="H1052" s="159"/>
      <c r="I1052" s="113" t="s">
        <v>164</v>
      </c>
      <c r="J1052" s="113" t="str">
        <f>VLOOKUP(I1052,Presupuesto!$B$11:$C$565,2,0)</f>
        <v>AGUINALDO Y DECIMO CUARTO MES</v>
      </c>
      <c r="K1052" s="95" t="str">
        <f t="shared" si="16"/>
        <v>Posgrado</v>
      </c>
      <c r="L1052" s="95" t="s">
        <v>721</v>
      </c>
    </row>
    <row r="1053" spans="3:12" ht="15.75" hidden="1" thickBot="1" x14ac:dyDescent="0.3">
      <c r="C1053" s="167" t="s">
        <v>1326</v>
      </c>
      <c r="D1053" s="158"/>
      <c r="E1053" s="150">
        <v>0</v>
      </c>
      <c r="F1053" s="114">
        <f>IF(E1051&lt;6,"",((E1051-6)/12)*(G1051/E1051))</f>
        <v>0</v>
      </c>
      <c r="G1053" s="94">
        <f>F1053</f>
        <v>0</v>
      </c>
      <c r="H1053" s="159"/>
      <c r="I1053" s="98" t="s">
        <v>165</v>
      </c>
      <c r="J1053" s="98" t="str">
        <f>VLOOKUP(I1053,Presupuesto!$B$11:$C$565,2,0)</f>
        <v>DECIMOCUARTO MES</v>
      </c>
      <c r="K1053" s="95" t="str">
        <f t="shared" si="16"/>
        <v>Posgrado</v>
      </c>
      <c r="L1053" s="95" t="s">
        <v>721</v>
      </c>
    </row>
    <row r="1054" spans="3:12" ht="15.75" hidden="1" thickBot="1" x14ac:dyDescent="0.3">
      <c r="C1054" s="133" t="s">
        <v>91</v>
      </c>
      <c r="D1054" s="188"/>
      <c r="E1054" s="148">
        <v>12</v>
      </c>
      <c r="F1054" s="283">
        <f>HLOOKUP($C1054,$BZ$2:$CM$3,2,0)</f>
        <v>17866.8</v>
      </c>
      <c r="G1054" s="110">
        <f>D1054*E1054*F1054</f>
        <v>0</v>
      </c>
      <c r="H1054" s="161"/>
      <c r="I1054" s="111" t="s">
        <v>151</v>
      </c>
      <c r="J1054" s="111" t="str">
        <f>VLOOKUP(I1054,Presupuesto!$B$11:$C$565,2,0)</f>
        <v>SUELDOS Y SALARIOS PERMANENTES</v>
      </c>
      <c r="K1054" s="95" t="str">
        <f t="shared" si="16"/>
        <v>Posgrado</v>
      </c>
      <c r="L1054" s="95" t="s">
        <v>721</v>
      </c>
    </row>
    <row r="1055" spans="3:12" hidden="1" x14ac:dyDescent="0.25">
      <c r="C1055" s="166" t="s">
        <v>1325</v>
      </c>
      <c r="D1055" s="158"/>
      <c r="E1055" s="150">
        <v>0</v>
      </c>
      <c r="F1055" s="97">
        <f>IF(E1054=0,"",(G1054/E1054)/12*E1054)</f>
        <v>0</v>
      </c>
      <c r="G1055" s="94">
        <f>F1055</f>
        <v>0</v>
      </c>
      <c r="H1055" s="159"/>
      <c r="I1055" s="113" t="s">
        <v>164</v>
      </c>
      <c r="J1055" s="113" t="str">
        <f>VLOOKUP(I1055,Presupuesto!$B$11:$C$565,2,0)</f>
        <v>AGUINALDO Y DECIMO CUARTO MES</v>
      </c>
      <c r="K1055" s="95" t="str">
        <f t="shared" si="16"/>
        <v>Posgrado</v>
      </c>
      <c r="L1055" s="95" t="s">
        <v>721</v>
      </c>
    </row>
    <row r="1056" spans="3:12" ht="15.75" hidden="1" thickBot="1" x14ac:dyDescent="0.3">
      <c r="C1056" s="167" t="s">
        <v>1326</v>
      </c>
      <c r="D1056" s="158"/>
      <c r="E1056" s="150">
        <v>0</v>
      </c>
      <c r="F1056" s="114">
        <f>IF(E1054&lt;6,"",((E1054-6)/12)*(G1054/E1054))</f>
        <v>0</v>
      </c>
      <c r="G1056" s="94">
        <f>F1056</f>
        <v>0</v>
      </c>
      <c r="H1056" s="159"/>
      <c r="I1056" s="98" t="s">
        <v>165</v>
      </c>
      <c r="J1056" s="98" t="str">
        <f>VLOOKUP(I1056,Presupuesto!$B$11:$C$565,2,0)</f>
        <v>DECIMOCUARTO MES</v>
      </c>
      <c r="K1056" s="95" t="str">
        <f t="shared" si="16"/>
        <v>Posgrado</v>
      </c>
      <c r="L1056" s="95" t="s">
        <v>721</v>
      </c>
    </row>
    <row r="1057" spans="3:12" ht="15.75" hidden="1" thickBot="1" x14ac:dyDescent="0.3">
      <c r="C1057" s="133" t="s">
        <v>92</v>
      </c>
      <c r="D1057" s="188"/>
      <c r="E1057" s="148">
        <v>12</v>
      </c>
      <c r="F1057" s="283">
        <f>HLOOKUP($C1057,$BZ$2:$CM$3,2,0)</f>
        <v>13896.4</v>
      </c>
      <c r="G1057" s="110">
        <f>D1057*E1057*F1057</f>
        <v>0</v>
      </c>
      <c r="H1057" s="161"/>
      <c r="I1057" s="111" t="s">
        <v>151</v>
      </c>
      <c r="J1057" s="111" t="str">
        <f>VLOOKUP(I1057,Presupuesto!$B$11:$C$565,2,0)</f>
        <v>SUELDOS Y SALARIOS PERMANENTES</v>
      </c>
      <c r="K1057" s="95" t="str">
        <f t="shared" si="16"/>
        <v>Posgrado</v>
      </c>
      <c r="L1057" s="95" t="s">
        <v>721</v>
      </c>
    </row>
    <row r="1058" spans="3:12" hidden="1" x14ac:dyDescent="0.25">
      <c r="C1058" s="166" t="s">
        <v>1325</v>
      </c>
      <c r="D1058" s="158"/>
      <c r="E1058" s="150">
        <v>0</v>
      </c>
      <c r="F1058" s="97">
        <f>IF(E1057=0,"",(G1057/E1057)/12*E1057)</f>
        <v>0</v>
      </c>
      <c r="G1058" s="94">
        <f>F1058</f>
        <v>0</v>
      </c>
      <c r="H1058" s="159"/>
      <c r="I1058" s="113" t="s">
        <v>164</v>
      </c>
      <c r="J1058" s="113" t="str">
        <f>VLOOKUP(I1058,Presupuesto!$B$11:$C$565,2,0)</f>
        <v>AGUINALDO Y DECIMO CUARTO MES</v>
      </c>
      <c r="K1058" s="95" t="str">
        <f t="shared" si="16"/>
        <v>Posgrado</v>
      </c>
      <c r="L1058" s="95" t="s">
        <v>721</v>
      </c>
    </row>
    <row r="1059" spans="3:12" ht="15.75" hidden="1" thickBot="1" x14ac:dyDescent="0.3">
      <c r="C1059" s="167" t="s">
        <v>1326</v>
      </c>
      <c r="D1059" s="158"/>
      <c r="E1059" s="150">
        <v>0</v>
      </c>
      <c r="F1059" s="114">
        <f>IF(E1057&lt;6,"",((E1057-6)/12)*(G1057/E1057))</f>
        <v>0</v>
      </c>
      <c r="G1059" s="94">
        <f>F1059</f>
        <v>0</v>
      </c>
      <c r="H1059" s="159"/>
      <c r="I1059" s="98" t="s">
        <v>165</v>
      </c>
      <c r="J1059" s="98" t="str">
        <f>VLOOKUP(I1059,Presupuesto!$B$11:$C$565,2,0)</f>
        <v>DECIMOCUARTO MES</v>
      </c>
      <c r="K1059" s="95" t="str">
        <f t="shared" si="16"/>
        <v>Posgrado</v>
      </c>
      <c r="L1059" s="95" t="s">
        <v>721</v>
      </c>
    </row>
    <row r="1060" spans="3:12" ht="15.75" hidden="1" thickBot="1" x14ac:dyDescent="0.3">
      <c r="C1060" s="133" t="s">
        <v>93</v>
      </c>
      <c r="D1060" s="188"/>
      <c r="E1060" s="148">
        <v>12</v>
      </c>
      <c r="F1060" s="283">
        <f>HLOOKUP($C1060,$BZ$2:$CM$3,2,0)</f>
        <v>15004.09</v>
      </c>
      <c r="G1060" s="110">
        <f>D1060*E1060*F1060</f>
        <v>0</v>
      </c>
      <c r="H1060" s="161"/>
      <c r="I1060" s="111" t="s">
        <v>151</v>
      </c>
      <c r="J1060" s="111" t="str">
        <f>VLOOKUP(I1060,Presupuesto!$B$11:$C$565,2,0)</f>
        <v>SUELDOS Y SALARIOS PERMANENTES</v>
      </c>
      <c r="K1060" s="95" t="str">
        <f t="shared" si="16"/>
        <v>Posgrado</v>
      </c>
      <c r="L1060" s="95" t="s">
        <v>721</v>
      </c>
    </row>
    <row r="1061" spans="3:12" hidden="1" x14ac:dyDescent="0.25">
      <c r="C1061" s="166" t="s">
        <v>1325</v>
      </c>
      <c r="D1061" s="158"/>
      <c r="E1061" s="150">
        <v>0</v>
      </c>
      <c r="F1061" s="97">
        <f>IF(E1060=0,"",(G1060/E1060)/12*E1060)</f>
        <v>0</v>
      </c>
      <c r="G1061" s="94">
        <f>F1061</f>
        <v>0</v>
      </c>
      <c r="H1061" s="159"/>
      <c r="I1061" s="113" t="s">
        <v>164</v>
      </c>
      <c r="J1061" s="113" t="str">
        <f>VLOOKUP(I1061,Presupuesto!$B$11:$C$565,2,0)</f>
        <v>AGUINALDO Y DECIMO CUARTO MES</v>
      </c>
      <c r="K1061" s="95" t="str">
        <f t="shared" si="16"/>
        <v>Posgrado</v>
      </c>
      <c r="L1061" s="95" t="s">
        <v>721</v>
      </c>
    </row>
    <row r="1062" spans="3:12" ht="15.75" hidden="1" thickBot="1" x14ac:dyDescent="0.3">
      <c r="C1062" s="167" t="s">
        <v>1326</v>
      </c>
      <c r="D1062" s="158"/>
      <c r="E1062" s="150">
        <v>0</v>
      </c>
      <c r="F1062" s="114">
        <f>IF(E1060&lt;6,"",((E1060-6)/12)*(G1060/E1060))</f>
        <v>0</v>
      </c>
      <c r="G1062" s="94">
        <f>F1062</f>
        <v>0</v>
      </c>
      <c r="H1062" s="159"/>
      <c r="I1062" s="98" t="s">
        <v>165</v>
      </c>
      <c r="J1062" s="98" t="str">
        <f>VLOOKUP(I1062,Presupuesto!$B$11:$C$565,2,0)</f>
        <v>DECIMOCUARTO MES</v>
      </c>
      <c r="K1062" s="95" t="str">
        <f t="shared" si="16"/>
        <v>Posgrado</v>
      </c>
      <c r="L1062" s="95" t="s">
        <v>721</v>
      </c>
    </row>
    <row r="1063" spans="3:12" ht="15.75" hidden="1" thickBot="1" x14ac:dyDescent="0.3">
      <c r="C1063" s="133" t="s">
        <v>94</v>
      </c>
      <c r="D1063" s="188"/>
      <c r="E1063" s="148">
        <v>12</v>
      </c>
      <c r="F1063" s="283">
        <f>HLOOKUP($C1063,$BZ$2:$CM$3,2,0)</f>
        <v>13238.9</v>
      </c>
      <c r="G1063" s="110">
        <f>D1063*E1063*F1063</f>
        <v>0</v>
      </c>
      <c r="H1063" s="161"/>
      <c r="I1063" s="111" t="s">
        <v>151</v>
      </c>
      <c r="J1063" s="111" t="str">
        <f>VLOOKUP(I1063,Presupuesto!$B$11:$C$565,2,0)</f>
        <v>SUELDOS Y SALARIOS PERMANENTES</v>
      </c>
      <c r="K1063" s="95" t="str">
        <f t="shared" si="16"/>
        <v>Posgrado</v>
      </c>
      <c r="L1063" s="95" t="s">
        <v>721</v>
      </c>
    </row>
    <row r="1064" spans="3:12" hidden="1" x14ac:dyDescent="0.25">
      <c r="C1064" s="166" t="s">
        <v>1325</v>
      </c>
      <c r="D1064" s="158"/>
      <c r="E1064" s="150">
        <v>0</v>
      </c>
      <c r="F1064" s="97">
        <f>IF(E1063=0,"",(G1063/E1063)/12*E1063)</f>
        <v>0</v>
      </c>
      <c r="G1064" s="94">
        <f>F1064</f>
        <v>0</v>
      </c>
      <c r="H1064" s="159"/>
      <c r="I1064" s="113" t="s">
        <v>164</v>
      </c>
      <c r="J1064" s="113" t="str">
        <f>VLOOKUP(I1064,Presupuesto!$B$11:$C$565,2,0)</f>
        <v>AGUINALDO Y DECIMO CUARTO MES</v>
      </c>
      <c r="K1064" s="95" t="str">
        <f t="shared" si="16"/>
        <v>Posgrado</v>
      </c>
      <c r="L1064" s="95" t="s">
        <v>721</v>
      </c>
    </row>
    <row r="1065" spans="3:12" ht="15.75" hidden="1" thickBot="1" x14ac:dyDescent="0.3">
      <c r="C1065" s="167" t="s">
        <v>1326</v>
      </c>
      <c r="D1065" s="158"/>
      <c r="E1065" s="150">
        <v>0</v>
      </c>
      <c r="F1065" s="114">
        <f>IF(E1063&lt;6,"",((E1063-6)/12)*(G1063/E1063))</f>
        <v>0</v>
      </c>
      <c r="G1065" s="94">
        <f>F1065</f>
        <v>0</v>
      </c>
      <c r="H1065" s="159"/>
      <c r="I1065" s="98" t="s">
        <v>165</v>
      </c>
      <c r="J1065" s="98" t="str">
        <f>VLOOKUP(I1065,Presupuesto!$B$11:$C$565,2,0)</f>
        <v>DECIMOCUARTO MES</v>
      </c>
      <c r="K1065" s="95" t="str">
        <f t="shared" si="16"/>
        <v>Posgrado</v>
      </c>
      <c r="L1065" s="95" t="s">
        <v>721</v>
      </c>
    </row>
    <row r="1066" spans="3:12" ht="15.75" hidden="1" thickBot="1" x14ac:dyDescent="0.3">
      <c r="C1066" s="133" t="s">
        <v>95</v>
      </c>
      <c r="D1066" s="188"/>
      <c r="E1066" s="148">
        <v>12</v>
      </c>
      <c r="F1066" s="283">
        <f>HLOOKUP($C1066,$BZ$2:$CM$3,2,0)</f>
        <v>12356.31</v>
      </c>
      <c r="G1066" s="110">
        <f>D1066*E1066*F1066</f>
        <v>0</v>
      </c>
      <c r="H1066" s="161"/>
      <c r="I1066" s="111" t="s">
        <v>151</v>
      </c>
      <c r="J1066" s="111" t="str">
        <f>VLOOKUP(I1066,Presupuesto!$B$11:$C$565,2,0)</f>
        <v>SUELDOS Y SALARIOS PERMANENTES</v>
      </c>
      <c r="K1066" s="95" t="str">
        <f t="shared" ref="K1066:K1074" si="17">$K$1033</f>
        <v>Posgrado</v>
      </c>
      <c r="L1066" s="95" t="s">
        <v>721</v>
      </c>
    </row>
    <row r="1067" spans="3:12" hidden="1" x14ac:dyDescent="0.25">
      <c r="C1067" s="166" t="s">
        <v>1325</v>
      </c>
      <c r="D1067" s="158"/>
      <c r="E1067" s="150">
        <v>0</v>
      </c>
      <c r="F1067" s="97">
        <f>IF(E1066=0,"",(G1066/E1066)/12*E1066)</f>
        <v>0</v>
      </c>
      <c r="G1067" s="94">
        <f>F1067</f>
        <v>0</v>
      </c>
      <c r="H1067" s="159"/>
      <c r="I1067" s="113" t="s">
        <v>164</v>
      </c>
      <c r="J1067" s="113" t="str">
        <f>VLOOKUP(I1067,Presupuesto!$B$11:$C$565,2,0)</f>
        <v>AGUINALDO Y DECIMO CUARTO MES</v>
      </c>
      <c r="K1067" s="95" t="str">
        <f t="shared" si="17"/>
        <v>Posgrado</v>
      </c>
      <c r="L1067" s="95" t="s">
        <v>721</v>
      </c>
    </row>
    <row r="1068" spans="3:12" ht="15.75" hidden="1" thickBot="1" x14ac:dyDescent="0.3">
      <c r="C1068" s="167" t="s">
        <v>1326</v>
      </c>
      <c r="D1068" s="158"/>
      <c r="E1068" s="150">
        <v>0</v>
      </c>
      <c r="F1068" s="114">
        <f>IF(E1066&lt;6,"",((E1066-6)/12)*(G1066/E1066))</f>
        <v>0</v>
      </c>
      <c r="G1068" s="94">
        <f>F1068</f>
        <v>0</v>
      </c>
      <c r="H1068" s="159"/>
      <c r="I1068" s="98" t="s">
        <v>165</v>
      </c>
      <c r="J1068" s="98" t="str">
        <f>VLOOKUP(I1068,Presupuesto!$B$11:$C$565,2,0)</f>
        <v>DECIMOCUARTO MES</v>
      </c>
      <c r="K1068" s="95" t="str">
        <f t="shared" si="17"/>
        <v>Posgrado</v>
      </c>
      <c r="L1068" s="95" t="s">
        <v>721</v>
      </c>
    </row>
    <row r="1069" spans="3:12" ht="15.75" hidden="1" thickBot="1" x14ac:dyDescent="0.3">
      <c r="C1069" s="133" t="s">
        <v>96</v>
      </c>
      <c r="D1069" s="188"/>
      <c r="E1069" s="148">
        <v>12</v>
      </c>
      <c r="F1069" s="283">
        <f>HLOOKUP($C1069,$BZ$2:$CM$3,2,0)</f>
        <v>463.22</v>
      </c>
      <c r="G1069" s="110">
        <f>D1069*E1069*F1069</f>
        <v>0</v>
      </c>
      <c r="H1069" s="161"/>
      <c r="I1069" s="111" t="s">
        <v>151</v>
      </c>
      <c r="J1069" s="111" t="str">
        <f>VLOOKUP(I1069,Presupuesto!$B$11:$C$565,2,0)</f>
        <v>SUELDOS Y SALARIOS PERMANENTES</v>
      </c>
      <c r="K1069" s="95" t="str">
        <f t="shared" si="17"/>
        <v>Posgrado</v>
      </c>
      <c r="L1069" s="95" t="s">
        <v>721</v>
      </c>
    </row>
    <row r="1070" spans="3:12" hidden="1" x14ac:dyDescent="0.25">
      <c r="C1070" s="166" t="s">
        <v>1325</v>
      </c>
      <c r="D1070" s="158"/>
      <c r="E1070" s="150">
        <v>0</v>
      </c>
      <c r="F1070" s="97">
        <f>IF(E1069=0,"",(G1069/E1069)/12*E1069)</f>
        <v>0</v>
      </c>
      <c r="G1070" s="94">
        <f>F1070</f>
        <v>0</v>
      </c>
      <c r="H1070" s="159"/>
      <c r="I1070" s="113" t="s">
        <v>164</v>
      </c>
      <c r="J1070" s="113" t="str">
        <f>VLOOKUP(I1070,Presupuesto!$B$11:$C$565,2,0)</f>
        <v>AGUINALDO Y DECIMO CUARTO MES</v>
      </c>
      <c r="K1070" s="95" t="str">
        <f t="shared" si="17"/>
        <v>Posgrado</v>
      </c>
      <c r="L1070" s="95" t="s">
        <v>721</v>
      </c>
    </row>
    <row r="1071" spans="3:12" ht="15.75" hidden="1" thickBot="1" x14ac:dyDescent="0.3">
      <c r="C1071" s="167" t="s">
        <v>1326</v>
      </c>
      <c r="D1071" s="158"/>
      <c r="E1071" s="150">
        <v>0</v>
      </c>
      <c r="F1071" s="114">
        <f>IF(E1069&lt;6,"",((E1069-6)/12)*(G1069/E1069))</f>
        <v>0</v>
      </c>
      <c r="G1071" s="94">
        <f>F1071</f>
        <v>0</v>
      </c>
      <c r="H1071" s="159"/>
      <c r="I1071" s="98" t="s">
        <v>165</v>
      </c>
      <c r="J1071" s="98" t="str">
        <f>VLOOKUP(I1071,Presupuesto!$B$11:$C$565,2,0)</f>
        <v>DECIMOCUARTO MES</v>
      </c>
      <c r="K1071" s="95" t="str">
        <f t="shared" si="17"/>
        <v>Posgrado</v>
      </c>
      <c r="L1071" s="95" t="s">
        <v>721</v>
      </c>
    </row>
    <row r="1072" spans="3:12" ht="15.75" hidden="1" thickBot="1" x14ac:dyDescent="0.3">
      <c r="C1072" s="133" t="s">
        <v>97</v>
      </c>
      <c r="D1072" s="188"/>
      <c r="E1072" s="148">
        <v>12</v>
      </c>
      <c r="F1072" s="283">
        <f>HLOOKUP($C1072,$BZ$2:$CM$3,2,0)</f>
        <v>2007.3</v>
      </c>
      <c r="G1072" s="110">
        <f>D1072*E1072*F1072</f>
        <v>0</v>
      </c>
      <c r="H1072" s="161"/>
      <c r="I1072" s="111" t="s">
        <v>151</v>
      </c>
      <c r="J1072" s="111" t="str">
        <f>VLOOKUP(I1072,Presupuesto!$B$11:$C$565,2,0)</f>
        <v>SUELDOS Y SALARIOS PERMANENTES</v>
      </c>
      <c r="K1072" s="95" t="str">
        <f t="shared" si="17"/>
        <v>Posgrado</v>
      </c>
      <c r="L1072" s="95" t="s">
        <v>721</v>
      </c>
    </row>
    <row r="1073" spans="3:12" hidden="1" x14ac:dyDescent="0.25">
      <c r="C1073" s="166" t="s">
        <v>1325</v>
      </c>
      <c r="D1073" s="158"/>
      <c r="E1073" s="150">
        <v>0</v>
      </c>
      <c r="F1073" s="97">
        <f>IF(E1072=0,"",(G1072/E1072)/12*E1072)</f>
        <v>0</v>
      </c>
      <c r="G1073" s="94">
        <f>F1073</f>
        <v>0</v>
      </c>
      <c r="H1073" s="159"/>
      <c r="I1073" s="113" t="s">
        <v>164</v>
      </c>
      <c r="J1073" s="113" t="str">
        <f>VLOOKUP(I1073,Presupuesto!$B$11:$C$565,2,0)</f>
        <v>AGUINALDO Y DECIMO CUARTO MES</v>
      </c>
      <c r="K1073" s="95" t="str">
        <f t="shared" si="17"/>
        <v>Posgrado</v>
      </c>
      <c r="L1073" s="95" t="s">
        <v>721</v>
      </c>
    </row>
    <row r="1074" spans="3:12" ht="15.75" hidden="1" thickBot="1" x14ac:dyDescent="0.3">
      <c r="C1074" s="167" t="s">
        <v>1326</v>
      </c>
      <c r="D1074" s="158"/>
      <c r="E1074" s="150">
        <v>0</v>
      </c>
      <c r="F1074" s="114">
        <f>IF(E1072&lt;6,"",((E1072-6)/12)*(G1072/E1072))</f>
        <v>0</v>
      </c>
      <c r="G1074" s="94">
        <f>F1074</f>
        <v>0</v>
      </c>
      <c r="H1074" s="159"/>
      <c r="I1074" s="98" t="s">
        <v>165</v>
      </c>
      <c r="J1074" s="98" t="str">
        <f>VLOOKUP(I1074,Presupuesto!$B$11:$C$565,2,0)</f>
        <v>DECIMOCUARTO MES</v>
      </c>
      <c r="K1074" s="95" t="str">
        <f t="shared" si="17"/>
        <v>Posgrado</v>
      </c>
      <c r="L1074" s="95" t="s">
        <v>721</v>
      </c>
    </row>
    <row r="1075" spans="3:12" ht="15.75" thickBot="1" x14ac:dyDescent="0.3">
      <c r="C1075" s="136" t="s">
        <v>2071</v>
      </c>
      <c r="D1075" s="188">
        <v>1</v>
      </c>
      <c r="E1075" s="148">
        <v>1</v>
      </c>
      <c r="F1075" s="135">
        <v>4000</v>
      </c>
      <c r="G1075" s="110">
        <f>D1075*E1075*F1075</f>
        <v>4000</v>
      </c>
      <c r="H1075" s="161" t="s">
        <v>703</v>
      </c>
      <c r="I1075" s="111" t="s">
        <v>298</v>
      </c>
      <c r="J1075" s="111" t="str">
        <f>VLOOKUP(I1075,[2]Presupuesto!$B$11:$C$565,2,0)</f>
        <v>OTROS SERVICIOS TECNICOS Y PROFESIONALES</v>
      </c>
      <c r="K1075" s="95" t="s">
        <v>74</v>
      </c>
      <c r="L1075" s="95" t="s">
        <v>723</v>
      </c>
    </row>
    <row r="1076" spans="3:12" x14ac:dyDescent="0.25">
      <c r="C1076" s="166" t="s">
        <v>1325</v>
      </c>
      <c r="D1076" s="158"/>
      <c r="E1076" s="150">
        <v>0</v>
      </c>
      <c r="F1076" s="114"/>
      <c r="G1076" s="94">
        <f>F1076</f>
        <v>0</v>
      </c>
      <c r="H1076" s="159"/>
      <c r="I1076" s="98" t="s">
        <v>200</v>
      </c>
      <c r="J1076" s="98" t="str">
        <f>VLOOKUP(I1076,Presupuesto!$B$11:$C$565,2,0)</f>
        <v>CONTRATOS ESPECIALES</v>
      </c>
      <c r="K1076" s="95" t="s">
        <v>74</v>
      </c>
      <c r="L1076" s="95" t="s">
        <v>719</v>
      </c>
    </row>
    <row r="1077" spans="3:12" ht="15.75" thickBot="1" x14ac:dyDescent="0.3">
      <c r="C1077" s="167" t="s">
        <v>1326</v>
      </c>
      <c r="D1077" s="158"/>
      <c r="E1077" s="150">
        <v>0</v>
      </c>
      <c r="F1077" s="97" t="str">
        <f>IF(E1075&lt;6,"",((E1075-6)/12)*(G1075/E1075))</f>
        <v/>
      </c>
      <c r="G1077" s="94" t="str">
        <f>F1077</f>
        <v/>
      </c>
      <c r="H1077" s="159"/>
      <c r="I1077" s="98" t="s">
        <v>200</v>
      </c>
      <c r="J1077" s="98" t="str">
        <f>VLOOKUP(I1077,Presupuesto!$B$11:$C$565,2,0)</f>
        <v>CONTRATOS ESPECIALES</v>
      </c>
      <c r="K1077" s="95" t="s">
        <v>74</v>
      </c>
      <c r="L1077" s="95" t="s">
        <v>727</v>
      </c>
    </row>
    <row r="1078" spans="3:12" ht="15.75" thickBot="1" x14ac:dyDescent="0.3">
      <c r="C1078" s="136" t="s">
        <v>102</v>
      </c>
      <c r="D1078" s="188"/>
      <c r="E1078" s="148">
        <v>12</v>
      </c>
      <c r="F1078" s="115">
        <v>30000</v>
      </c>
      <c r="G1078" s="110">
        <f>D1078*E1078*F1078</f>
        <v>0</v>
      </c>
      <c r="H1078" s="161"/>
      <c r="I1078" s="111" t="s">
        <v>298</v>
      </c>
      <c r="J1078" s="111" t="str">
        <f>VLOOKUP(I1078,Presupuesto!$B$11:$C$565,2,0)</f>
        <v>OTROS SERVICIOS TECNICOS Y PROFESIONALES</v>
      </c>
      <c r="K1078" s="95" t="s">
        <v>74</v>
      </c>
      <c r="L1078" s="95" t="s">
        <v>719</v>
      </c>
    </row>
    <row r="1079" spans="3:12" x14ac:dyDescent="0.25">
      <c r="C1079" s="166" t="s">
        <v>1325</v>
      </c>
      <c r="D1079" s="158"/>
      <c r="E1079" s="150">
        <v>0</v>
      </c>
      <c r="F1079" s="97">
        <v>0</v>
      </c>
      <c r="G1079" s="94">
        <f>F1079</f>
        <v>0</v>
      </c>
      <c r="H1079" s="159"/>
      <c r="I1079" s="98" t="s">
        <v>298</v>
      </c>
      <c r="J1079" s="98" t="str">
        <f>VLOOKUP(I1079,Presupuesto!$B$11:$C$565,2,0)</f>
        <v>OTROS SERVICIOS TECNICOS Y PROFESIONALES</v>
      </c>
      <c r="K1079" s="95" t="s">
        <v>74</v>
      </c>
      <c r="L1079" s="95" t="s">
        <v>719</v>
      </c>
    </row>
    <row r="1080" spans="3:12" ht="15.75" thickBot="1" x14ac:dyDescent="0.3">
      <c r="C1080" s="167" t="s">
        <v>1326</v>
      </c>
      <c r="D1080" s="158"/>
      <c r="E1080" s="150">
        <v>0</v>
      </c>
      <c r="F1080" s="97">
        <v>0</v>
      </c>
      <c r="G1080" s="94">
        <f>F1080</f>
        <v>0</v>
      </c>
      <c r="H1080" s="159"/>
      <c r="I1080" s="98" t="s">
        <v>298</v>
      </c>
      <c r="J1080" s="98" t="str">
        <f>VLOOKUP(I1080,Presupuesto!$B$11:$C$565,2,0)</f>
        <v>OTROS SERVICIOS TECNICOS Y PROFESIONALES</v>
      </c>
      <c r="K1080" s="95" t="s">
        <v>74</v>
      </c>
      <c r="L1080" s="95" t="s">
        <v>719</v>
      </c>
    </row>
    <row r="1081" spans="3:12" ht="15.75" thickBot="1" x14ac:dyDescent="0.3">
      <c r="C1081" s="136" t="s">
        <v>103</v>
      </c>
      <c r="D1081" s="188"/>
      <c r="E1081" s="148">
        <v>12</v>
      </c>
      <c r="F1081" s="115">
        <v>30000</v>
      </c>
      <c r="G1081" s="110">
        <f>D1081*E1081*F1081</f>
        <v>0</v>
      </c>
      <c r="H1081" s="161"/>
      <c r="I1081" s="111" t="s">
        <v>151</v>
      </c>
      <c r="J1081" s="111" t="str">
        <f>VLOOKUP(I1081,Presupuesto!$B$11:$C$565,2,0)</f>
        <v>SUELDOS Y SALARIOS PERMANENTES</v>
      </c>
      <c r="K1081" s="95" t="s">
        <v>74</v>
      </c>
      <c r="L1081" s="95" t="s">
        <v>719</v>
      </c>
    </row>
    <row r="1082" spans="3:12" x14ac:dyDescent="0.25">
      <c r="C1082" s="166" t="s">
        <v>1325</v>
      </c>
      <c r="D1082" s="164"/>
      <c r="E1082" s="127">
        <v>0</v>
      </c>
      <c r="F1082" s="116">
        <f>IF(E1081=0,"",(G1081/E1081)/12*E1081)</f>
        <v>0</v>
      </c>
      <c r="G1082" s="117">
        <f>F1082</f>
        <v>0</v>
      </c>
      <c r="H1082" s="159"/>
      <c r="I1082" s="98" t="s">
        <v>164</v>
      </c>
      <c r="J1082" s="98" t="str">
        <f>VLOOKUP(I1082,Presupuesto!$B$11:$C$565,2,0)</f>
        <v>AGUINALDO Y DECIMO CUARTO MES</v>
      </c>
      <c r="K1082" s="95" t="s">
        <v>74</v>
      </c>
      <c r="L1082" s="95" t="s">
        <v>719</v>
      </c>
    </row>
    <row r="1083" spans="3:12" ht="15.75" thickBot="1" x14ac:dyDescent="0.3">
      <c r="C1083" s="168" t="s">
        <v>1326</v>
      </c>
      <c r="D1083" s="157"/>
      <c r="E1083" s="128">
        <v>0</v>
      </c>
      <c r="F1083" s="102">
        <f>IF(E1081&lt;6,"",((E1081-6)/12)*(G1081/E1081))</f>
        <v>0</v>
      </c>
      <c r="G1083" s="102">
        <f>F1083</f>
        <v>0</v>
      </c>
      <c r="H1083" s="157"/>
      <c r="I1083" s="103" t="s">
        <v>165</v>
      </c>
      <c r="J1083" s="120" t="str">
        <f>VLOOKUP(I1083,Presupuesto!$B$11:$C$565,2,0)</f>
        <v>DECIMOCUARTO MES</v>
      </c>
      <c r="K1083" s="95" t="s">
        <v>74</v>
      </c>
      <c r="L1083" s="120" t="s">
        <v>719</v>
      </c>
    </row>
    <row r="1085" spans="3:12" ht="15.75" thickBot="1" x14ac:dyDescent="0.3">
      <c r="C1085" s="426"/>
      <c r="D1085" s="415"/>
      <c r="E1085" s="426"/>
      <c r="F1085" s="426"/>
      <c r="G1085" s="426"/>
      <c r="H1085" s="415"/>
      <c r="I1085" s="426"/>
      <c r="J1085" s="426"/>
      <c r="K1085" s="149"/>
      <c r="L1085" s="426"/>
    </row>
    <row r="1086" spans="3:12" ht="15.75" thickBot="1" x14ac:dyDescent="0.3">
      <c r="C1086" s="68" t="s">
        <v>1308</v>
      </c>
      <c r="D1086" s="30">
        <f>SUM(G1093:G1143)</f>
        <v>224799.66666666669</v>
      </c>
      <c r="E1086" s="91"/>
      <c r="F1086" s="91"/>
      <c r="G1086" s="91"/>
      <c r="H1086" s="75"/>
      <c r="I1086" s="75"/>
      <c r="J1086" s="75"/>
      <c r="K1086" s="149"/>
      <c r="L1086" s="426"/>
    </row>
    <row r="1087" spans="3:12" x14ac:dyDescent="0.25">
      <c r="C1087" s="426"/>
      <c r="D1087" s="31"/>
      <c r="E1087" s="91"/>
      <c r="F1087" s="91"/>
      <c r="G1087" s="91"/>
      <c r="H1087" s="75"/>
      <c r="I1087" s="75"/>
      <c r="J1087" s="75"/>
      <c r="K1087" s="149"/>
      <c r="L1087" s="426"/>
    </row>
    <row r="1088" spans="3:12" x14ac:dyDescent="0.25">
      <c r="C1088" s="426"/>
      <c r="D1088" s="31"/>
      <c r="E1088" s="91"/>
      <c r="F1088" s="91"/>
      <c r="G1088" s="91"/>
      <c r="H1088" s="75"/>
      <c r="I1088" s="75"/>
      <c r="J1088" s="75"/>
      <c r="K1088" s="149"/>
      <c r="L1088" s="426"/>
    </row>
    <row r="1089" spans="3:12" ht="15.75" x14ac:dyDescent="0.25">
      <c r="C1089" s="190" t="s">
        <v>1309</v>
      </c>
      <c r="D1089" s="341" t="s">
        <v>1866</v>
      </c>
      <c r="E1089" s="91"/>
      <c r="F1089" s="91"/>
      <c r="G1089" s="91"/>
      <c r="H1089" s="75"/>
      <c r="I1089" s="75"/>
      <c r="J1089" s="75"/>
      <c r="K1089" s="149"/>
      <c r="L1089" s="426"/>
    </row>
    <row r="1090" spans="3:12" ht="18.75" x14ac:dyDescent="0.25">
      <c r="C1090" s="197" t="str">
        <f>IFERROR(VLOOKUP(D1089,'1. Desarrollo e Innov. Curricu.'!$F:$G,2,FALSE),IFERROR(VLOOKUP(D1089,'2. Investigación Científica'!$F:$G,2,FALSE),IFERROR(VLOOKUP(D1089,'3. Vinculación Univ. Sociedad'!$F:$G,2,FALSE),IFERROR(VLOOKUP(D1089,'4. Docencia y Profesorado Univ.'!$F:$G,2,FALSE),IFERROR(VLOOKUP(D1089,'5. Estudiantes y Graduados'!$F:$G,2,FALSE),IFERROR(VLOOKUP(D1089,'11. Gestion Administrativa'!$F:$G,2,FALSE),IFERROR(VLOOKUP(D1089,'13. Gestión Académica'!$F:$G,2,FALSE),IFERROR(VLOOKUP(D1089,'9. Asegura. de la Calid. y M'!$F:$G,2,FALSE),IFERROR(VLOOKUP(D1089,'6. Gestión del Conocimiento'!$F:$G,2,FALSE),IFERROR(VLOOKUP(D1089,'15. Gobernabilidad y Proceso...'!$F:$G,2,FALSE),IFERROR(VLOOKUP(D1089,'12. Gestión del Talento Humano'!$F:$G,2,FALSE),IFERROR(VLOOKUP(D1089,'14. Internacional... de la E.S.'!$F:$G,2,FALSE),IFERROR(VLOOKUP(D1089,'10. Posgrado'!$F:$G,2,FALSE),IFERROR(VLOOKUP(D1089,'17. Gestión TIC'!$F:$G,2,FALSE),IFERROR(VLOOKUP(D1089,'16. Desa. del Sistema Educ.Sup.'!$F:$G,2,FALSE),IFERROR(VLOOKUP(D1089,'8. Cultura de Inno. Insti...'!$F:$G,2,FALSE),VLOOKUP(D1089,'7. Lo Esencial de la Reforma U.'!$F:$G,2,0)))))))))))))))))</f>
        <v>Contratación de un experto en redacción científica, edición y control de calidad de documentos para publicación</v>
      </c>
      <c r="D1090" s="31"/>
      <c r="E1090" s="91"/>
      <c r="F1090" s="91"/>
      <c r="G1090" s="91"/>
      <c r="H1090" s="75"/>
      <c r="I1090" s="75"/>
      <c r="J1090" s="75"/>
      <c r="K1090" s="149"/>
      <c r="L1090" s="426"/>
    </row>
    <row r="1091" spans="3:12" ht="15.75" thickBot="1" x14ac:dyDescent="0.3">
      <c r="C1091" s="171"/>
      <c r="D1091" s="31"/>
      <c r="E1091" s="91"/>
      <c r="F1091" s="91"/>
      <c r="G1091" s="91"/>
      <c r="H1091" s="75"/>
      <c r="I1091" s="75"/>
      <c r="J1091" s="75"/>
      <c r="K1091" s="149"/>
      <c r="L1091" s="426"/>
    </row>
    <row r="1092" spans="3:12" ht="30.75" thickBot="1" x14ac:dyDescent="0.3">
      <c r="C1092" s="130" t="s">
        <v>1310</v>
      </c>
      <c r="D1092" s="134" t="s">
        <v>99</v>
      </c>
      <c r="E1092" s="165" t="s">
        <v>1324</v>
      </c>
      <c r="F1092" s="134" t="s">
        <v>1312</v>
      </c>
      <c r="G1092" s="131" t="s">
        <v>1313</v>
      </c>
      <c r="H1092" s="129" t="s">
        <v>1314</v>
      </c>
      <c r="I1092" s="132" t="s">
        <v>1315</v>
      </c>
      <c r="J1092" s="132" t="s">
        <v>711</v>
      </c>
      <c r="K1092" s="132" t="s">
        <v>1316</v>
      </c>
      <c r="L1092" s="132" t="s">
        <v>1317</v>
      </c>
    </row>
    <row r="1093" spans="3:12" ht="15.75" hidden="1" thickBot="1" x14ac:dyDescent="0.3">
      <c r="C1093" s="133" t="s">
        <v>84</v>
      </c>
      <c r="D1093" s="188"/>
      <c r="E1093" s="148">
        <v>12</v>
      </c>
      <c r="F1093" s="283">
        <f>HLOOKUP($C1093,$BZ$2:$CM$3,2,0)</f>
        <v>43674.39</v>
      </c>
      <c r="G1093" s="110">
        <f>D1093*E1093*F1093</f>
        <v>0</v>
      </c>
      <c r="H1093" s="161"/>
      <c r="I1093" s="111" t="s">
        <v>151</v>
      </c>
      <c r="J1093" s="111" t="str">
        <f>VLOOKUP(I1093,Presupuesto!$B$11:$C$565,2,0)</f>
        <v>SUELDOS Y SALARIOS PERMANENTES</v>
      </c>
      <c r="K1093" s="205" t="s">
        <v>72</v>
      </c>
      <c r="L1093" s="95" t="s">
        <v>719</v>
      </c>
    </row>
    <row r="1094" spans="3:12" hidden="1" x14ac:dyDescent="0.25">
      <c r="C1094" s="166" t="s">
        <v>1325</v>
      </c>
      <c r="D1094" s="158"/>
      <c r="E1094" s="150">
        <v>0</v>
      </c>
      <c r="F1094" s="97">
        <f>IF(E1093=0,"",(G1093/E1093)/12*E1093)</f>
        <v>0</v>
      </c>
      <c r="G1094" s="94">
        <f>F1094</f>
        <v>0</v>
      </c>
      <c r="H1094" s="159"/>
      <c r="I1094" s="113" t="s">
        <v>164</v>
      </c>
      <c r="J1094" s="113" t="str">
        <f>VLOOKUP(I1094,Presupuesto!$B$11:$C$565,2,0)</f>
        <v>AGUINALDO Y DECIMO CUARTO MES</v>
      </c>
      <c r="K1094" s="95" t="str">
        <f t="shared" ref="K1094:K1125" si="18">$K$1093</f>
        <v>Posgrado</v>
      </c>
      <c r="L1094" s="95" t="s">
        <v>720</v>
      </c>
    </row>
    <row r="1095" spans="3:12" ht="15.75" hidden="1" thickBot="1" x14ac:dyDescent="0.3">
      <c r="C1095" s="167" t="s">
        <v>1326</v>
      </c>
      <c r="D1095" s="158"/>
      <c r="E1095" s="150">
        <v>0</v>
      </c>
      <c r="F1095" s="114">
        <f>IF(E1093&lt;6,"",((E1093-6)/12)*(G1093/E1093))</f>
        <v>0</v>
      </c>
      <c r="G1095" s="94">
        <f>F1095</f>
        <v>0</v>
      </c>
      <c r="H1095" s="159"/>
      <c r="I1095" s="98" t="s">
        <v>165</v>
      </c>
      <c r="J1095" s="98" t="str">
        <f>VLOOKUP(I1095,Presupuesto!$B$11:$C$565,2,0)</f>
        <v>DECIMOCUARTO MES</v>
      </c>
      <c r="K1095" s="95" t="str">
        <f t="shared" si="18"/>
        <v>Posgrado</v>
      </c>
      <c r="L1095" s="95" t="s">
        <v>721</v>
      </c>
    </row>
    <row r="1096" spans="3:12" ht="15.75" hidden="1" thickBot="1" x14ac:dyDescent="0.3">
      <c r="C1096" s="133" t="s">
        <v>85</v>
      </c>
      <c r="D1096" s="188"/>
      <c r="E1096" s="148">
        <v>12</v>
      </c>
      <c r="F1096" s="283">
        <f>HLOOKUP($C1096,$BZ$2:$CM$3,2,0)</f>
        <v>39703.99</v>
      </c>
      <c r="G1096" s="110">
        <f>D1096*E1096*F1096</f>
        <v>0</v>
      </c>
      <c r="H1096" s="161"/>
      <c r="I1096" s="111" t="s">
        <v>151</v>
      </c>
      <c r="J1096" s="111" t="str">
        <f>VLOOKUP(I1096,Presupuesto!$B$11:$C$565,2,0)</f>
        <v>SUELDOS Y SALARIOS PERMANENTES</v>
      </c>
      <c r="K1096" s="95" t="str">
        <f t="shared" si="18"/>
        <v>Posgrado</v>
      </c>
      <c r="L1096" s="95" t="s">
        <v>721</v>
      </c>
    </row>
    <row r="1097" spans="3:12" hidden="1" x14ac:dyDescent="0.25">
      <c r="C1097" s="166" t="s">
        <v>1325</v>
      </c>
      <c r="D1097" s="158"/>
      <c r="E1097" s="150">
        <v>0</v>
      </c>
      <c r="F1097" s="97">
        <f>IF(E1096=0,"",(G1096/E1096)/12*E1096)</f>
        <v>0</v>
      </c>
      <c r="G1097" s="94">
        <f>F1097</f>
        <v>0</v>
      </c>
      <c r="H1097" s="159"/>
      <c r="I1097" s="113" t="s">
        <v>164</v>
      </c>
      <c r="J1097" s="113" t="str">
        <f>VLOOKUP(I1097,Presupuesto!$B$11:$C$565,2,0)</f>
        <v>AGUINALDO Y DECIMO CUARTO MES</v>
      </c>
      <c r="K1097" s="95" t="str">
        <f t="shared" si="18"/>
        <v>Posgrado</v>
      </c>
      <c r="L1097" s="95" t="s">
        <v>721</v>
      </c>
    </row>
    <row r="1098" spans="3:12" ht="15.75" hidden="1" thickBot="1" x14ac:dyDescent="0.3">
      <c r="C1098" s="167" t="s">
        <v>1326</v>
      </c>
      <c r="D1098" s="158"/>
      <c r="E1098" s="150">
        <v>0</v>
      </c>
      <c r="F1098" s="114">
        <f>IF(E1096&lt;6,"",((E1096-6)/12)*(G1096/E1096))</f>
        <v>0</v>
      </c>
      <c r="G1098" s="94">
        <f>F1098</f>
        <v>0</v>
      </c>
      <c r="H1098" s="159"/>
      <c r="I1098" s="98" t="s">
        <v>165</v>
      </c>
      <c r="J1098" s="98" t="str">
        <f>VLOOKUP(I1098,Presupuesto!$B$11:$C$565,2,0)</f>
        <v>DECIMOCUARTO MES</v>
      </c>
      <c r="K1098" s="95" t="str">
        <f t="shared" si="18"/>
        <v>Posgrado</v>
      </c>
      <c r="L1098" s="95" t="s">
        <v>721</v>
      </c>
    </row>
    <row r="1099" spans="3:12" ht="15.75" hidden="1" thickBot="1" x14ac:dyDescent="0.3">
      <c r="C1099" s="133" t="s">
        <v>86</v>
      </c>
      <c r="D1099" s="188"/>
      <c r="E1099" s="148">
        <v>12</v>
      </c>
      <c r="F1099" s="283">
        <f>HLOOKUP($C1099,$BZ$2:$CM$3,2,0)</f>
        <v>35733.589999999997</v>
      </c>
      <c r="G1099" s="110">
        <f>D1099*E1099*F1099</f>
        <v>0</v>
      </c>
      <c r="H1099" s="161"/>
      <c r="I1099" s="111" t="s">
        <v>151</v>
      </c>
      <c r="J1099" s="111" t="str">
        <f>VLOOKUP(I1099,Presupuesto!$B$11:$C$565,2,0)</f>
        <v>SUELDOS Y SALARIOS PERMANENTES</v>
      </c>
      <c r="K1099" s="95" t="str">
        <f t="shared" si="18"/>
        <v>Posgrado</v>
      </c>
      <c r="L1099" s="95" t="s">
        <v>721</v>
      </c>
    </row>
    <row r="1100" spans="3:12" hidden="1" x14ac:dyDescent="0.25">
      <c r="C1100" s="166" t="s">
        <v>1325</v>
      </c>
      <c r="D1100" s="158"/>
      <c r="E1100" s="150">
        <v>0</v>
      </c>
      <c r="F1100" s="97">
        <f>IF(E1099=0,"",(G1099/E1099)/12*E1099)</f>
        <v>0</v>
      </c>
      <c r="G1100" s="94">
        <f>F1100</f>
        <v>0</v>
      </c>
      <c r="H1100" s="159"/>
      <c r="I1100" s="113" t="s">
        <v>164</v>
      </c>
      <c r="J1100" s="113" t="str">
        <f>VLOOKUP(I1100,Presupuesto!$B$11:$C$565,2,0)</f>
        <v>AGUINALDO Y DECIMO CUARTO MES</v>
      </c>
      <c r="K1100" s="95" t="str">
        <f t="shared" si="18"/>
        <v>Posgrado</v>
      </c>
      <c r="L1100" s="95" t="s">
        <v>721</v>
      </c>
    </row>
    <row r="1101" spans="3:12" ht="15.75" hidden="1" thickBot="1" x14ac:dyDescent="0.3">
      <c r="C1101" s="167" t="s">
        <v>1326</v>
      </c>
      <c r="D1101" s="158"/>
      <c r="E1101" s="150">
        <v>0</v>
      </c>
      <c r="F1101" s="114">
        <f>IF(E1099&lt;6,"",((E1099-6)/12)*(G1099/E1099))</f>
        <v>0</v>
      </c>
      <c r="G1101" s="94">
        <f>F1101</f>
        <v>0</v>
      </c>
      <c r="H1101" s="159"/>
      <c r="I1101" s="98" t="s">
        <v>165</v>
      </c>
      <c r="J1101" s="98" t="str">
        <f>VLOOKUP(I1101,Presupuesto!$B$11:$C$565,2,0)</f>
        <v>DECIMOCUARTO MES</v>
      </c>
      <c r="K1101" s="95" t="str">
        <f t="shared" si="18"/>
        <v>Posgrado</v>
      </c>
      <c r="L1101" s="95" t="s">
        <v>721</v>
      </c>
    </row>
    <row r="1102" spans="3:12" ht="15.75" hidden="1" thickBot="1" x14ac:dyDescent="0.3">
      <c r="C1102" s="133" t="s">
        <v>87</v>
      </c>
      <c r="D1102" s="188"/>
      <c r="E1102" s="148">
        <v>12</v>
      </c>
      <c r="F1102" s="283">
        <f>HLOOKUP($C1102,$BZ$2:$CM$3,2,0)</f>
        <v>31763.19</v>
      </c>
      <c r="G1102" s="110">
        <f>D1102*E1102*F1102</f>
        <v>0</v>
      </c>
      <c r="H1102" s="161"/>
      <c r="I1102" s="111" t="s">
        <v>151</v>
      </c>
      <c r="J1102" s="111" t="str">
        <f>VLOOKUP(I1102,Presupuesto!$B$11:$C$565,2,0)</f>
        <v>SUELDOS Y SALARIOS PERMANENTES</v>
      </c>
      <c r="K1102" s="95" t="str">
        <f t="shared" si="18"/>
        <v>Posgrado</v>
      </c>
      <c r="L1102" s="95" t="s">
        <v>721</v>
      </c>
    </row>
    <row r="1103" spans="3:12" hidden="1" x14ac:dyDescent="0.25">
      <c r="C1103" s="166" t="s">
        <v>1325</v>
      </c>
      <c r="D1103" s="158"/>
      <c r="E1103" s="150">
        <v>0</v>
      </c>
      <c r="F1103" s="97">
        <f>IF(E1102=0,"",(G1102/E1102)/12*E1102)</f>
        <v>0</v>
      </c>
      <c r="G1103" s="94">
        <f>F1103</f>
        <v>0</v>
      </c>
      <c r="H1103" s="159"/>
      <c r="I1103" s="113" t="s">
        <v>164</v>
      </c>
      <c r="J1103" s="113" t="str">
        <f>VLOOKUP(I1103,Presupuesto!$B$11:$C$565,2,0)</f>
        <v>AGUINALDO Y DECIMO CUARTO MES</v>
      </c>
      <c r="K1103" s="95" t="str">
        <f t="shared" si="18"/>
        <v>Posgrado</v>
      </c>
      <c r="L1103" s="95" t="s">
        <v>721</v>
      </c>
    </row>
    <row r="1104" spans="3:12" ht="15.75" hidden="1" thickBot="1" x14ac:dyDescent="0.3">
      <c r="C1104" s="167" t="s">
        <v>1326</v>
      </c>
      <c r="D1104" s="158"/>
      <c r="E1104" s="150">
        <v>0</v>
      </c>
      <c r="F1104" s="114">
        <f>IF(E1102&lt;6,"",((E1102-6)/12)*(G1102/E1102))</f>
        <v>0</v>
      </c>
      <c r="G1104" s="94">
        <f>F1104</f>
        <v>0</v>
      </c>
      <c r="H1104" s="159"/>
      <c r="I1104" s="98" t="s">
        <v>165</v>
      </c>
      <c r="J1104" s="98" t="str">
        <f>VLOOKUP(I1104,Presupuesto!$B$11:$C$565,2,0)</f>
        <v>DECIMOCUARTO MES</v>
      </c>
      <c r="K1104" s="95" t="str">
        <f t="shared" si="18"/>
        <v>Posgrado</v>
      </c>
      <c r="L1104" s="95" t="s">
        <v>721</v>
      </c>
    </row>
    <row r="1105" spans="3:12" ht="15.75" hidden="1" thickBot="1" x14ac:dyDescent="0.3">
      <c r="C1105" s="133" t="s">
        <v>88</v>
      </c>
      <c r="D1105" s="188"/>
      <c r="E1105" s="148">
        <v>12</v>
      </c>
      <c r="F1105" s="283">
        <f>HLOOKUP($C1105,$BZ$2:$CM$3,2,0)</f>
        <v>29777.99</v>
      </c>
      <c r="G1105" s="110">
        <f>D1105*E1105*F1105</f>
        <v>0</v>
      </c>
      <c r="H1105" s="161"/>
      <c r="I1105" s="111" t="s">
        <v>151</v>
      </c>
      <c r="J1105" s="111" t="str">
        <f>VLOOKUP(I1105,Presupuesto!$B$11:$C$565,2,0)</f>
        <v>SUELDOS Y SALARIOS PERMANENTES</v>
      </c>
      <c r="K1105" s="95" t="str">
        <f t="shared" si="18"/>
        <v>Posgrado</v>
      </c>
      <c r="L1105" s="95" t="s">
        <v>721</v>
      </c>
    </row>
    <row r="1106" spans="3:12" hidden="1" x14ac:dyDescent="0.25">
      <c r="C1106" s="166" t="s">
        <v>1325</v>
      </c>
      <c r="D1106" s="158"/>
      <c r="E1106" s="150">
        <v>0</v>
      </c>
      <c r="F1106" s="97">
        <f>IF(E1105=0,"",(G1105/E1105)/12*E1105)</f>
        <v>0</v>
      </c>
      <c r="G1106" s="94">
        <f>F1106</f>
        <v>0</v>
      </c>
      <c r="H1106" s="159"/>
      <c r="I1106" s="113" t="s">
        <v>164</v>
      </c>
      <c r="J1106" s="113" t="str">
        <f>VLOOKUP(I1106,Presupuesto!$B$11:$C$565,2,0)</f>
        <v>AGUINALDO Y DECIMO CUARTO MES</v>
      </c>
      <c r="K1106" s="95" t="str">
        <f t="shared" si="18"/>
        <v>Posgrado</v>
      </c>
      <c r="L1106" s="95" t="s">
        <v>721</v>
      </c>
    </row>
    <row r="1107" spans="3:12" ht="15.75" hidden="1" thickBot="1" x14ac:dyDescent="0.3">
      <c r="C1107" s="167" t="s">
        <v>1326</v>
      </c>
      <c r="D1107" s="158"/>
      <c r="E1107" s="150">
        <v>0</v>
      </c>
      <c r="F1107" s="114">
        <f>IF(E1105&lt;6,"",((E1105-6)/12)*(G1105/E1105))</f>
        <v>0</v>
      </c>
      <c r="G1107" s="94">
        <f>F1107</f>
        <v>0</v>
      </c>
      <c r="H1107" s="159"/>
      <c r="I1107" s="98" t="s">
        <v>165</v>
      </c>
      <c r="J1107" s="98" t="str">
        <f>VLOOKUP(I1107,Presupuesto!$B$11:$C$565,2,0)</f>
        <v>DECIMOCUARTO MES</v>
      </c>
      <c r="K1107" s="95" t="str">
        <f t="shared" si="18"/>
        <v>Posgrado</v>
      </c>
      <c r="L1107" s="95" t="s">
        <v>721</v>
      </c>
    </row>
    <row r="1108" spans="3:12" ht="15.75" hidden="1" thickBot="1" x14ac:dyDescent="0.3">
      <c r="C1108" s="133" t="s">
        <v>89</v>
      </c>
      <c r="D1108" s="188"/>
      <c r="E1108" s="148">
        <v>12</v>
      </c>
      <c r="F1108" s="283">
        <f>HLOOKUP($C1108,$BZ$2:$CM$3,2,0)</f>
        <v>27792.79</v>
      </c>
      <c r="G1108" s="110">
        <f>D1108*E1108*F1108</f>
        <v>0</v>
      </c>
      <c r="H1108" s="161"/>
      <c r="I1108" s="111" t="s">
        <v>151</v>
      </c>
      <c r="J1108" s="111" t="str">
        <f>VLOOKUP(I1108,Presupuesto!$B$11:$C$565,2,0)</f>
        <v>SUELDOS Y SALARIOS PERMANENTES</v>
      </c>
      <c r="K1108" s="95" t="str">
        <f t="shared" si="18"/>
        <v>Posgrado</v>
      </c>
      <c r="L1108" s="95" t="s">
        <v>721</v>
      </c>
    </row>
    <row r="1109" spans="3:12" hidden="1" x14ac:dyDescent="0.25">
      <c r="C1109" s="166" t="s">
        <v>1325</v>
      </c>
      <c r="D1109" s="158"/>
      <c r="E1109" s="150">
        <v>0</v>
      </c>
      <c r="F1109" s="97">
        <f>IF(E1108=0,"",(G1108/E1108)/12*E1108)</f>
        <v>0</v>
      </c>
      <c r="G1109" s="94">
        <f>F1109</f>
        <v>0</v>
      </c>
      <c r="H1109" s="159"/>
      <c r="I1109" s="113" t="s">
        <v>164</v>
      </c>
      <c r="J1109" s="113" t="str">
        <f>VLOOKUP(I1109,Presupuesto!$B$11:$C$565,2,0)</f>
        <v>AGUINALDO Y DECIMO CUARTO MES</v>
      </c>
      <c r="K1109" s="95" t="str">
        <f t="shared" si="18"/>
        <v>Posgrado</v>
      </c>
      <c r="L1109" s="95" t="s">
        <v>721</v>
      </c>
    </row>
    <row r="1110" spans="3:12" ht="15.75" hidden="1" thickBot="1" x14ac:dyDescent="0.3">
      <c r="C1110" s="167" t="s">
        <v>1326</v>
      </c>
      <c r="D1110" s="158"/>
      <c r="E1110" s="150">
        <v>0</v>
      </c>
      <c r="F1110" s="114">
        <f>IF(E1108&lt;6,"",((E1108-6)/12)*(G1108/E1108))</f>
        <v>0</v>
      </c>
      <c r="G1110" s="94">
        <f>F1110</f>
        <v>0</v>
      </c>
      <c r="H1110" s="159"/>
      <c r="I1110" s="98" t="s">
        <v>165</v>
      </c>
      <c r="J1110" s="98" t="str">
        <f>VLOOKUP(I1110,Presupuesto!$B$11:$C$565,2,0)</f>
        <v>DECIMOCUARTO MES</v>
      </c>
      <c r="K1110" s="95" t="str">
        <f t="shared" si="18"/>
        <v>Posgrado</v>
      </c>
      <c r="L1110" s="95" t="s">
        <v>721</v>
      </c>
    </row>
    <row r="1111" spans="3:12" ht="15.75" hidden="1" thickBot="1" x14ac:dyDescent="0.3">
      <c r="C1111" s="133" t="s">
        <v>90</v>
      </c>
      <c r="D1111" s="188"/>
      <c r="E1111" s="148">
        <v>12</v>
      </c>
      <c r="F1111" s="283">
        <f>HLOOKUP($C1111,$BZ$2:$CM$3,2,0)</f>
        <v>18859.39</v>
      </c>
      <c r="G1111" s="110">
        <f>D1111*E1111*F1111</f>
        <v>0</v>
      </c>
      <c r="H1111" s="161"/>
      <c r="I1111" s="111" t="s">
        <v>151</v>
      </c>
      <c r="J1111" s="111" t="str">
        <f>VLOOKUP(I1111,Presupuesto!$B$11:$C$565,2,0)</f>
        <v>SUELDOS Y SALARIOS PERMANENTES</v>
      </c>
      <c r="K1111" s="95" t="str">
        <f t="shared" si="18"/>
        <v>Posgrado</v>
      </c>
      <c r="L1111" s="95" t="s">
        <v>721</v>
      </c>
    </row>
    <row r="1112" spans="3:12" hidden="1" x14ac:dyDescent="0.25">
      <c r="C1112" s="166" t="s">
        <v>1325</v>
      </c>
      <c r="D1112" s="158"/>
      <c r="E1112" s="150">
        <v>0</v>
      </c>
      <c r="F1112" s="97">
        <f>IF(E1111=0,"",(G1111/E1111)/12*E1111)</f>
        <v>0</v>
      </c>
      <c r="G1112" s="94">
        <f>F1112</f>
        <v>0</v>
      </c>
      <c r="H1112" s="159"/>
      <c r="I1112" s="113" t="s">
        <v>164</v>
      </c>
      <c r="J1112" s="113" t="str">
        <f>VLOOKUP(I1112,Presupuesto!$B$11:$C$565,2,0)</f>
        <v>AGUINALDO Y DECIMO CUARTO MES</v>
      </c>
      <c r="K1112" s="95" t="str">
        <f t="shared" si="18"/>
        <v>Posgrado</v>
      </c>
      <c r="L1112" s="95" t="s">
        <v>721</v>
      </c>
    </row>
    <row r="1113" spans="3:12" ht="15.75" hidden="1" thickBot="1" x14ac:dyDescent="0.3">
      <c r="C1113" s="167" t="s">
        <v>1326</v>
      </c>
      <c r="D1113" s="158"/>
      <c r="E1113" s="150">
        <v>0</v>
      </c>
      <c r="F1113" s="114">
        <f>IF(E1111&lt;6,"",((E1111-6)/12)*(G1111/E1111))</f>
        <v>0</v>
      </c>
      <c r="G1113" s="94">
        <f>F1113</f>
        <v>0</v>
      </c>
      <c r="H1113" s="159"/>
      <c r="I1113" s="98" t="s">
        <v>165</v>
      </c>
      <c r="J1113" s="98" t="str">
        <f>VLOOKUP(I1113,Presupuesto!$B$11:$C$565,2,0)</f>
        <v>DECIMOCUARTO MES</v>
      </c>
      <c r="K1113" s="95" t="str">
        <f t="shared" si="18"/>
        <v>Posgrado</v>
      </c>
      <c r="L1113" s="95" t="s">
        <v>721</v>
      </c>
    </row>
    <row r="1114" spans="3:12" ht="15.75" hidden="1" thickBot="1" x14ac:dyDescent="0.3">
      <c r="C1114" s="133" t="s">
        <v>91</v>
      </c>
      <c r="D1114" s="188"/>
      <c r="E1114" s="148">
        <v>12</v>
      </c>
      <c r="F1114" s="283">
        <f>HLOOKUP($C1114,$BZ$2:$CM$3,2,0)</f>
        <v>17866.8</v>
      </c>
      <c r="G1114" s="110">
        <f>D1114*E1114*F1114</f>
        <v>0</v>
      </c>
      <c r="H1114" s="161"/>
      <c r="I1114" s="111" t="s">
        <v>151</v>
      </c>
      <c r="J1114" s="111" t="str">
        <f>VLOOKUP(I1114,Presupuesto!$B$11:$C$565,2,0)</f>
        <v>SUELDOS Y SALARIOS PERMANENTES</v>
      </c>
      <c r="K1114" s="95" t="str">
        <f t="shared" si="18"/>
        <v>Posgrado</v>
      </c>
      <c r="L1114" s="95" t="s">
        <v>721</v>
      </c>
    </row>
    <row r="1115" spans="3:12" hidden="1" x14ac:dyDescent="0.25">
      <c r="C1115" s="166" t="s">
        <v>1325</v>
      </c>
      <c r="D1115" s="158"/>
      <c r="E1115" s="150">
        <v>0</v>
      </c>
      <c r="F1115" s="97">
        <f>IF(E1114=0,"",(G1114/E1114)/12*E1114)</f>
        <v>0</v>
      </c>
      <c r="G1115" s="94">
        <f>F1115</f>
        <v>0</v>
      </c>
      <c r="H1115" s="159"/>
      <c r="I1115" s="113" t="s">
        <v>164</v>
      </c>
      <c r="J1115" s="113" t="str">
        <f>VLOOKUP(I1115,Presupuesto!$B$11:$C$565,2,0)</f>
        <v>AGUINALDO Y DECIMO CUARTO MES</v>
      </c>
      <c r="K1115" s="95" t="str">
        <f t="shared" si="18"/>
        <v>Posgrado</v>
      </c>
      <c r="L1115" s="95" t="s">
        <v>721</v>
      </c>
    </row>
    <row r="1116" spans="3:12" ht="15.75" hidden="1" thickBot="1" x14ac:dyDescent="0.3">
      <c r="C1116" s="167" t="s">
        <v>1326</v>
      </c>
      <c r="D1116" s="158"/>
      <c r="E1116" s="150">
        <v>0</v>
      </c>
      <c r="F1116" s="114">
        <f>IF(E1114&lt;6,"",((E1114-6)/12)*(G1114/E1114))</f>
        <v>0</v>
      </c>
      <c r="G1116" s="94">
        <f>F1116</f>
        <v>0</v>
      </c>
      <c r="H1116" s="159"/>
      <c r="I1116" s="98" t="s">
        <v>165</v>
      </c>
      <c r="J1116" s="98" t="str">
        <f>VLOOKUP(I1116,Presupuesto!$B$11:$C$565,2,0)</f>
        <v>DECIMOCUARTO MES</v>
      </c>
      <c r="K1116" s="95" t="str">
        <f t="shared" si="18"/>
        <v>Posgrado</v>
      </c>
      <c r="L1116" s="95" t="s">
        <v>721</v>
      </c>
    </row>
    <row r="1117" spans="3:12" ht="15.75" hidden="1" thickBot="1" x14ac:dyDescent="0.3">
      <c r="C1117" s="133" t="s">
        <v>92</v>
      </c>
      <c r="D1117" s="188"/>
      <c r="E1117" s="148">
        <v>12</v>
      </c>
      <c r="F1117" s="283">
        <f>HLOOKUP($C1117,$BZ$2:$CM$3,2,0)</f>
        <v>13896.4</v>
      </c>
      <c r="G1117" s="110">
        <f>D1117*E1117*F1117</f>
        <v>0</v>
      </c>
      <c r="H1117" s="161"/>
      <c r="I1117" s="111" t="s">
        <v>151</v>
      </c>
      <c r="J1117" s="111" t="str">
        <f>VLOOKUP(I1117,Presupuesto!$B$11:$C$565,2,0)</f>
        <v>SUELDOS Y SALARIOS PERMANENTES</v>
      </c>
      <c r="K1117" s="95" t="str">
        <f t="shared" si="18"/>
        <v>Posgrado</v>
      </c>
      <c r="L1117" s="95" t="s">
        <v>721</v>
      </c>
    </row>
    <row r="1118" spans="3:12" hidden="1" x14ac:dyDescent="0.25">
      <c r="C1118" s="166" t="s">
        <v>1325</v>
      </c>
      <c r="D1118" s="158"/>
      <c r="E1118" s="150">
        <v>0</v>
      </c>
      <c r="F1118" s="97">
        <f>IF(E1117=0,"",(G1117/E1117)/12*E1117)</f>
        <v>0</v>
      </c>
      <c r="G1118" s="94">
        <f>F1118</f>
        <v>0</v>
      </c>
      <c r="H1118" s="159"/>
      <c r="I1118" s="113" t="s">
        <v>164</v>
      </c>
      <c r="J1118" s="113" t="str">
        <f>VLOOKUP(I1118,Presupuesto!$B$11:$C$565,2,0)</f>
        <v>AGUINALDO Y DECIMO CUARTO MES</v>
      </c>
      <c r="K1118" s="95" t="str">
        <f t="shared" si="18"/>
        <v>Posgrado</v>
      </c>
      <c r="L1118" s="95" t="s">
        <v>721</v>
      </c>
    </row>
    <row r="1119" spans="3:12" ht="15.75" hidden="1" thickBot="1" x14ac:dyDescent="0.3">
      <c r="C1119" s="167" t="s">
        <v>1326</v>
      </c>
      <c r="D1119" s="158"/>
      <c r="E1119" s="150">
        <v>0</v>
      </c>
      <c r="F1119" s="114">
        <f>IF(E1117&lt;6,"",((E1117-6)/12)*(G1117/E1117))</f>
        <v>0</v>
      </c>
      <c r="G1119" s="94">
        <f>F1119</f>
        <v>0</v>
      </c>
      <c r="H1119" s="159"/>
      <c r="I1119" s="98" t="s">
        <v>165</v>
      </c>
      <c r="J1119" s="98" t="str">
        <f>VLOOKUP(I1119,Presupuesto!$B$11:$C$565,2,0)</f>
        <v>DECIMOCUARTO MES</v>
      </c>
      <c r="K1119" s="95" t="str">
        <f t="shared" si="18"/>
        <v>Posgrado</v>
      </c>
      <c r="L1119" s="95" t="s">
        <v>721</v>
      </c>
    </row>
    <row r="1120" spans="3:12" ht="15.75" hidden="1" thickBot="1" x14ac:dyDescent="0.3">
      <c r="C1120" s="133" t="s">
        <v>93</v>
      </c>
      <c r="D1120" s="188"/>
      <c r="E1120" s="148">
        <v>12</v>
      </c>
      <c r="F1120" s="283">
        <f>HLOOKUP($C1120,$BZ$2:$CM$3,2,0)</f>
        <v>15004.09</v>
      </c>
      <c r="G1120" s="110">
        <f>D1120*E1120*F1120</f>
        <v>0</v>
      </c>
      <c r="H1120" s="161"/>
      <c r="I1120" s="111" t="s">
        <v>151</v>
      </c>
      <c r="J1120" s="111" t="str">
        <f>VLOOKUP(I1120,Presupuesto!$B$11:$C$565,2,0)</f>
        <v>SUELDOS Y SALARIOS PERMANENTES</v>
      </c>
      <c r="K1120" s="95" t="str">
        <f t="shared" si="18"/>
        <v>Posgrado</v>
      </c>
      <c r="L1120" s="95" t="s">
        <v>721</v>
      </c>
    </row>
    <row r="1121" spans="3:12" hidden="1" x14ac:dyDescent="0.25">
      <c r="C1121" s="166" t="s">
        <v>1325</v>
      </c>
      <c r="D1121" s="158"/>
      <c r="E1121" s="150">
        <v>0</v>
      </c>
      <c r="F1121" s="97">
        <f>IF(E1120=0,"",(G1120/E1120)/12*E1120)</f>
        <v>0</v>
      </c>
      <c r="G1121" s="94">
        <f>F1121</f>
        <v>0</v>
      </c>
      <c r="H1121" s="159"/>
      <c r="I1121" s="113" t="s">
        <v>164</v>
      </c>
      <c r="J1121" s="113" t="str">
        <f>VLOOKUP(I1121,Presupuesto!$B$11:$C$565,2,0)</f>
        <v>AGUINALDO Y DECIMO CUARTO MES</v>
      </c>
      <c r="K1121" s="95" t="str">
        <f t="shared" si="18"/>
        <v>Posgrado</v>
      </c>
      <c r="L1121" s="95" t="s">
        <v>721</v>
      </c>
    </row>
    <row r="1122" spans="3:12" ht="15.75" hidden="1" thickBot="1" x14ac:dyDescent="0.3">
      <c r="C1122" s="167" t="s">
        <v>1326</v>
      </c>
      <c r="D1122" s="158"/>
      <c r="E1122" s="150">
        <v>0</v>
      </c>
      <c r="F1122" s="114">
        <f>IF(E1120&lt;6,"",((E1120-6)/12)*(G1120/E1120))</f>
        <v>0</v>
      </c>
      <c r="G1122" s="94">
        <f>F1122</f>
        <v>0</v>
      </c>
      <c r="H1122" s="159"/>
      <c r="I1122" s="98" t="s">
        <v>165</v>
      </c>
      <c r="J1122" s="98" t="str">
        <f>VLOOKUP(I1122,Presupuesto!$B$11:$C$565,2,0)</f>
        <v>DECIMOCUARTO MES</v>
      </c>
      <c r="K1122" s="95" t="str">
        <f t="shared" si="18"/>
        <v>Posgrado</v>
      </c>
      <c r="L1122" s="95" t="s">
        <v>721</v>
      </c>
    </row>
    <row r="1123" spans="3:12" ht="15.75" hidden="1" thickBot="1" x14ac:dyDescent="0.3">
      <c r="C1123" s="133" t="s">
        <v>94</v>
      </c>
      <c r="D1123" s="188"/>
      <c r="E1123" s="148">
        <v>12</v>
      </c>
      <c r="F1123" s="283">
        <f>HLOOKUP($C1123,$BZ$2:$CM$3,2,0)</f>
        <v>13238.9</v>
      </c>
      <c r="G1123" s="110">
        <f>D1123*E1123*F1123</f>
        <v>0</v>
      </c>
      <c r="H1123" s="161"/>
      <c r="I1123" s="111" t="s">
        <v>151</v>
      </c>
      <c r="J1123" s="111" t="str">
        <f>VLOOKUP(I1123,Presupuesto!$B$11:$C$565,2,0)</f>
        <v>SUELDOS Y SALARIOS PERMANENTES</v>
      </c>
      <c r="K1123" s="95" t="str">
        <f t="shared" si="18"/>
        <v>Posgrado</v>
      </c>
      <c r="L1123" s="95" t="s">
        <v>721</v>
      </c>
    </row>
    <row r="1124" spans="3:12" hidden="1" x14ac:dyDescent="0.25">
      <c r="C1124" s="166" t="s">
        <v>1325</v>
      </c>
      <c r="D1124" s="158"/>
      <c r="E1124" s="150">
        <v>0</v>
      </c>
      <c r="F1124" s="97">
        <f>IF(E1123=0,"",(G1123/E1123)/12*E1123)</f>
        <v>0</v>
      </c>
      <c r="G1124" s="94">
        <f>F1124</f>
        <v>0</v>
      </c>
      <c r="H1124" s="159"/>
      <c r="I1124" s="113" t="s">
        <v>164</v>
      </c>
      <c r="J1124" s="113" t="str">
        <f>VLOOKUP(I1124,Presupuesto!$B$11:$C$565,2,0)</f>
        <v>AGUINALDO Y DECIMO CUARTO MES</v>
      </c>
      <c r="K1124" s="95" t="str">
        <f t="shared" si="18"/>
        <v>Posgrado</v>
      </c>
      <c r="L1124" s="95" t="s">
        <v>721</v>
      </c>
    </row>
    <row r="1125" spans="3:12" ht="15.75" hidden="1" thickBot="1" x14ac:dyDescent="0.3">
      <c r="C1125" s="167" t="s">
        <v>1326</v>
      </c>
      <c r="D1125" s="158"/>
      <c r="E1125" s="150">
        <v>0</v>
      </c>
      <c r="F1125" s="114">
        <f>IF(E1123&lt;6,"",((E1123-6)/12)*(G1123/E1123))</f>
        <v>0</v>
      </c>
      <c r="G1125" s="94">
        <f>F1125</f>
        <v>0</v>
      </c>
      <c r="H1125" s="159"/>
      <c r="I1125" s="98" t="s">
        <v>165</v>
      </c>
      <c r="J1125" s="98" t="str">
        <f>VLOOKUP(I1125,Presupuesto!$B$11:$C$565,2,0)</f>
        <v>DECIMOCUARTO MES</v>
      </c>
      <c r="K1125" s="95" t="str">
        <f t="shared" si="18"/>
        <v>Posgrado</v>
      </c>
      <c r="L1125" s="95" t="s">
        <v>721</v>
      </c>
    </row>
    <row r="1126" spans="3:12" ht="15.75" hidden="1" thickBot="1" x14ac:dyDescent="0.3">
      <c r="C1126" s="133" t="s">
        <v>95</v>
      </c>
      <c r="D1126" s="188"/>
      <c r="E1126" s="148">
        <v>12</v>
      </c>
      <c r="F1126" s="283">
        <f>HLOOKUP($C1126,$BZ$2:$CM$3,2,0)</f>
        <v>12356.31</v>
      </c>
      <c r="G1126" s="110">
        <f>D1126*E1126*F1126</f>
        <v>0</v>
      </c>
      <c r="H1126" s="161"/>
      <c r="I1126" s="111" t="s">
        <v>151</v>
      </c>
      <c r="J1126" s="111" t="str">
        <f>VLOOKUP(I1126,Presupuesto!$B$11:$C$565,2,0)</f>
        <v>SUELDOS Y SALARIOS PERMANENTES</v>
      </c>
      <c r="K1126" s="95" t="str">
        <f t="shared" ref="K1126:K1134" si="19">$K$1093</f>
        <v>Posgrado</v>
      </c>
      <c r="L1126" s="95" t="s">
        <v>721</v>
      </c>
    </row>
    <row r="1127" spans="3:12" hidden="1" x14ac:dyDescent="0.25">
      <c r="C1127" s="166" t="s">
        <v>1325</v>
      </c>
      <c r="D1127" s="158"/>
      <c r="E1127" s="150">
        <v>0</v>
      </c>
      <c r="F1127" s="97">
        <f>IF(E1126=0,"",(G1126/E1126)/12*E1126)</f>
        <v>0</v>
      </c>
      <c r="G1127" s="94">
        <f>F1127</f>
        <v>0</v>
      </c>
      <c r="H1127" s="159"/>
      <c r="I1127" s="113" t="s">
        <v>164</v>
      </c>
      <c r="J1127" s="113" t="str">
        <f>VLOOKUP(I1127,Presupuesto!$B$11:$C$565,2,0)</f>
        <v>AGUINALDO Y DECIMO CUARTO MES</v>
      </c>
      <c r="K1127" s="95" t="str">
        <f t="shared" si="19"/>
        <v>Posgrado</v>
      </c>
      <c r="L1127" s="95" t="s">
        <v>721</v>
      </c>
    </row>
    <row r="1128" spans="3:12" ht="15.75" hidden="1" thickBot="1" x14ac:dyDescent="0.3">
      <c r="C1128" s="167" t="s">
        <v>1326</v>
      </c>
      <c r="D1128" s="158"/>
      <c r="E1128" s="150">
        <v>0</v>
      </c>
      <c r="F1128" s="114">
        <f>IF(E1126&lt;6,"",((E1126-6)/12)*(G1126/E1126))</f>
        <v>0</v>
      </c>
      <c r="G1128" s="94">
        <f>F1128</f>
        <v>0</v>
      </c>
      <c r="H1128" s="159"/>
      <c r="I1128" s="98" t="s">
        <v>165</v>
      </c>
      <c r="J1128" s="98" t="str">
        <f>VLOOKUP(I1128,Presupuesto!$B$11:$C$565,2,0)</f>
        <v>DECIMOCUARTO MES</v>
      </c>
      <c r="K1128" s="95" t="str">
        <f t="shared" si="19"/>
        <v>Posgrado</v>
      </c>
      <c r="L1128" s="95" t="s">
        <v>721</v>
      </c>
    </row>
    <row r="1129" spans="3:12" ht="15.75" hidden="1" thickBot="1" x14ac:dyDescent="0.3">
      <c r="C1129" s="133" t="s">
        <v>96</v>
      </c>
      <c r="D1129" s="188"/>
      <c r="E1129" s="148">
        <v>12</v>
      </c>
      <c r="F1129" s="283">
        <f>HLOOKUP($C1129,$BZ$2:$CM$3,2,0)</f>
        <v>463.22</v>
      </c>
      <c r="G1129" s="110">
        <f>D1129*E1129*F1129</f>
        <v>0</v>
      </c>
      <c r="H1129" s="161"/>
      <c r="I1129" s="111" t="s">
        <v>151</v>
      </c>
      <c r="J1129" s="111" t="str">
        <f>VLOOKUP(I1129,Presupuesto!$B$11:$C$565,2,0)</f>
        <v>SUELDOS Y SALARIOS PERMANENTES</v>
      </c>
      <c r="K1129" s="95" t="str">
        <f t="shared" si="19"/>
        <v>Posgrado</v>
      </c>
      <c r="L1129" s="95" t="s">
        <v>721</v>
      </c>
    </row>
    <row r="1130" spans="3:12" hidden="1" x14ac:dyDescent="0.25">
      <c r="C1130" s="166" t="s">
        <v>1325</v>
      </c>
      <c r="D1130" s="158"/>
      <c r="E1130" s="150">
        <v>0</v>
      </c>
      <c r="F1130" s="97">
        <f>IF(E1129=0,"",(G1129/E1129)/12*E1129)</f>
        <v>0</v>
      </c>
      <c r="G1130" s="94">
        <f>F1130</f>
        <v>0</v>
      </c>
      <c r="H1130" s="159"/>
      <c r="I1130" s="113" t="s">
        <v>164</v>
      </c>
      <c r="J1130" s="113" t="str">
        <f>VLOOKUP(I1130,Presupuesto!$B$11:$C$565,2,0)</f>
        <v>AGUINALDO Y DECIMO CUARTO MES</v>
      </c>
      <c r="K1130" s="95" t="str">
        <f t="shared" si="19"/>
        <v>Posgrado</v>
      </c>
      <c r="L1130" s="95" t="s">
        <v>721</v>
      </c>
    </row>
    <row r="1131" spans="3:12" ht="15.75" hidden="1" thickBot="1" x14ac:dyDescent="0.3">
      <c r="C1131" s="167" t="s">
        <v>1326</v>
      </c>
      <c r="D1131" s="158"/>
      <c r="E1131" s="150">
        <v>0</v>
      </c>
      <c r="F1131" s="114">
        <f>IF(E1129&lt;6,"",((E1129-6)/12)*(G1129/E1129))</f>
        <v>0</v>
      </c>
      <c r="G1131" s="94">
        <f>F1131</f>
        <v>0</v>
      </c>
      <c r="H1131" s="159"/>
      <c r="I1131" s="98" t="s">
        <v>165</v>
      </c>
      <c r="J1131" s="98" t="str">
        <f>VLOOKUP(I1131,Presupuesto!$B$11:$C$565,2,0)</f>
        <v>DECIMOCUARTO MES</v>
      </c>
      <c r="K1131" s="95" t="str">
        <f t="shared" si="19"/>
        <v>Posgrado</v>
      </c>
      <c r="L1131" s="95" t="s">
        <v>721</v>
      </c>
    </row>
    <row r="1132" spans="3:12" ht="15.75" hidden="1" thickBot="1" x14ac:dyDescent="0.3">
      <c r="C1132" s="133" t="s">
        <v>97</v>
      </c>
      <c r="D1132" s="188"/>
      <c r="E1132" s="148">
        <v>12</v>
      </c>
      <c r="F1132" s="283">
        <f>HLOOKUP($C1132,$BZ$2:$CM$3,2,0)</f>
        <v>2007.3</v>
      </c>
      <c r="G1132" s="110">
        <f>D1132*E1132*F1132</f>
        <v>0</v>
      </c>
      <c r="H1132" s="161"/>
      <c r="I1132" s="111" t="s">
        <v>151</v>
      </c>
      <c r="J1132" s="111" t="str">
        <f>VLOOKUP(I1132,Presupuesto!$B$11:$C$565,2,0)</f>
        <v>SUELDOS Y SALARIOS PERMANENTES</v>
      </c>
      <c r="K1132" s="95" t="str">
        <f t="shared" si="19"/>
        <v>Posgrado</v>
      </c>
      <c r="L1132" s="95" t="s">
        <v>721</v>
      </c>
    </row>
    <row r="1133" spans="3:12" hidden="1" x14ac:dyDescent="0.25">
      <c r="C1133" s="166" t="s">
        <v>1325</v>
      </c>
      <c r="D1133" s="158"/>
      <c r="E1133" s="150">
        <v>0</v>
      </c>
      <c r="F1133" s="97">
        <f>IF(E1132=0,"",(G1132/E1132)/12*E1132)</f>
        <v>0</v>
      </c>
      <c r="G1133" s="94">
        <f>F1133</f>
        <v>0</v>
      </c>
      <c r="H1133" s="159"/>
      <c r="I1133" s="113" t="s">
        <v>164</v>
      </c>
      <c r="J1133" s="113" t="str">
        <f>VLOOKUP(I1133,Presupuesto!$B$11:$C$565,2,0)</f>
        <v>AGUINALDO Y DECIMO CUARTO MES</v>
      </c>
      <c r="K1133" s="95" t="str">
        <f t="shared" si="19"/>
        <v>Posgrado</v>
      </c>
      <c r="L1133" s="95" t="s">
        <v>721</v>
      </c>
    </row>
    <row r="1134" spans="3:12" ht="15.75" hidden="1" thickBot="1" x14ac:dyDescent="0.3">
      <c r="C1134" s="167" t="s">
        <v>1326</v>
      </c>
      <c r="D1134" s="158"/>
      <c r="E1134" s="150">
        <v>0</v>
      </c>
      <c r="F1134" s="114">
        <f>IF(E1132&lt;6,"",((E1132-6)/12)*(G1132/E1132))</f>
        <v>0</v>
      </c>
      <c r="G1134" s="94">
        <f>F1134</f>
        <v>0</v>
      </c>
      <c r="H1134" s="159"/>
      <c r="I1134" s="98" t="s">
        <v>165</v>
      </c>
      <c r="J1134" s="98" t="str">
        <f>VLOOKUP(I1134,Presupuesto!$B$11:$C$565,2,0)</f>
        <v>DECIMOCUARTO MES</v>
      </c>
      <c r="K1134" s="95" t="str">
        <f t="shared" si="19"/>
        <v>Posgrado</v>
      </c>
      <c r="L1134" s="95" t="s">
        <v>721</v>
      </c>
    </row>
    <row r="1135" spans="3:12" ht="15.75" thickBot="1" x14ac:dyDescent="0.3">
      <c r="C1135" s="136" t="s">
        <v>2072</v>
      </c>
      <c r="D1135" s="188">
        <v>1</v>
      </c>
      <c r="E1135" s="148">
        <v>11</v>
      </c>
      <c r="F1135" s="135">
        <v>18227</v>
      </c>
      <c r="G1135" s="110">
        <f>D1135*E1135*F1135</f>
        <v>200497</v>
      </c>
      <c r="H1135" s="161" t="s">
        <v>712</v>
      </c>
      <c r="I1135" s="111" t="s">
        <v>200</v>
      </c>
      <c r="J1135" s="111" t="str">
        <f>VLOOKUP(I1135,[2]Presupuesto!$B$11:$C$565,2,0)</f>
        <v>CONTRATOS ESPECIALES</v>
      </c>
      <c r="K1135" s="95" t="s">
        <v>74</v>
      </c>
      <c r="L1135" s="95" t="s">
        <v>720</v>
      </c>
    </row>
    <row r="1136" spans="3:12" x14ac:dyDescent="0.25">
      <c r="C1136" s="166" t="s">
        <v>1325</v>
      </c>
      <c r="D1136" s="158"/>
      <c r="E1136" s="150">
        <v>0</v>
      </c>
      <c r="F1136" s="114">
        <f>IF(E1135=0,"",(G1135/E1135)/12*E1135)</f>
        <v>16708.083333333336</v>
      </c>
      <c r="G1136" s="521">
        <f>F1136</f>
        <v>16708.083333333336</v>
      </c>
      <c r="H1136" s="159" t="s">
        <v>712</v>
      </c>
      <c r="I1136" s="98" t="s">
        <v>200</v>
      </c>
      <c r="J1136" s="98" t="str">
        <f>VLOOKUP(I1136,Presupuesto!$B$11:$C$565,2,0)</f>
        <v>CONTRATOS ESPECIALES</v>
      </c>
      <c r="K1136" s="95" t="s">
        <v>74</v>
      </c>
      <c r="L1136" s="95" t="s">
        <v>719</v>
      </c>
    </row>
    <row r="1137" spans="3:12" ht="15.75" thickBot="1" x14ac:dyDescent="0.3">
      <c r="C1137" s="167" t="s">
        <v>1326</v>
      </c>
      <c r="D1137" s="158"/>
      <c r="E1137" s="150">
        <v>0</v>
      </c>
      <c r="F1137" s="97">
        <f>IF(E1135&lt;6,"",((E1135-6)/12)*(G1135/E1135))</f>
        <v>7594.5833333333339</v>
      </c>
      <c r="G1137" s="521">
        <f>F1137</f>
        <v>7594.5833333333339</v>
      </c>
      <c r="H1137" s="159" t="s">
        <v>712</v>
      </c>
      <c r="I1137" s="98" t="s">
        <v>200</v>
      </c>
      <c r="J1137" s="98" t="str">
        <f>VLOOKUP(I1137,Presupuesto!$B$11:$C$565,2,0)</f>
        <v>CONTRATOS ESPECIALES</v>
      </c>
      <c r="K1137" s="95" t="s">
        <v>74</v>
      </c>
      <c r="L1137" s="95" t="s">
        <v>727</v>
      </c>
    </row>
    <row r="1138" spans="3:12" ht="15.75" thickBot="1" x14ac:dyDescent="0.3">
      <c r="C1138" s="136" t="s">
        <v>102</v>
      </c>
      <c r="D1138" s="188"/>
      <c r="E1138" s="148">
        <v>12</v>
      </c>
      <c r="F1138" s="115">
        <v>30000</v>
      </c>
      <c r="G1138" s="110">
        <f>D1138*E1138*F1138</f>
        <v>0</v>
      </c>
      <c r="H1138" s="161"/>
      <c r="I1138" s="111" t="s">
        <v>298</v>
      </c>
      <c r="J1138" s="111" t="str">
        <f>VLOOKUP(I1138,Presupuesto!$B$11:$C$565,2,0)</f>
        <v>OTROS SERVICIOS TECNICOS Y PROFESIONALES</v>
      </c>
      <c r="K1138" s="95" t="s">
        <v>74</v>
      </c>
      <c r="L1138" s="95" t="s">
        <v>719</v>
      </c>
    </row>
    <row r="1139" spans="3:12" x14ac:dyDescent="0.25">
      <c r="C1139" s="166" t="s">
        <v>1325</v>
      </c>
      <c r="D1139" s="158"/>
      <c r="E1139" s="150">
        <v>0</v>
      </c>
      <c r="F1139" s="97">
        <v>0</v>
      </c>
      <c r="G1139" s="94">
        <f>F1139</f>
        <v>0</v>
      </c>
      <c r="H1139" s="159"/>
      <c r="I1139" s="98" t="s">
        <v>298</v>
      </c>
      <c r="J1139" s="98" t="str">
        <f>VLOOKUP(I1139,Presupuesto!$B$11:$C$565,2,0)</f>
        <v>OTROS SERVICIOS TECNICOS Y PROFESIONALES</v>
      </c>
      <c r="K1139" s="95" t="s">
        <v>74</v>
      </c>
      <c r="L1139" s="95" t="s">
        <v>719</v>
      </c>
    </row>
    <row r="1140" spans="3:12" ht="15.75" thickBot="1" x14ac:dyDescent="0.3">
      <c r="C1140" s="167" t="s">
        <v>1326</v>
      </c>
      <c r="D1140" s="158"/>
      <c r="E1140" s="150">
        <v>0</v>
      </c>
      <c r="F1140" s="97">
        <v>0</v>
      </c>
      <c r="G1140" s="94">
        <f>F1140</f>
        <v>0</v>
      </c>
      <c r="H1140" s="159"/>
      <c r="I1140" s="98" t="s">
        <v>298</v>
      </c>
      <c r="J1140" s="98" t="str">
        <f>VLOOKUP(I1140,Presupuesto!$B$11:$C$565,2,0)</f>
        <v>OTROS SERVICIOS TECNICOS Y PROFESIONALES</v>
      </c>
      <c r="K1140" s="95" t="s">
        <v>74</v>
      </c>
      <c r="L1140" s="95" t="s">
        <v>719</v>
      </c>
    </row>
    <row r="1141" spans="3:12" ht="15.75" thickBot="1" x14ac:dyDescent="0.3">
      <c r="C1141" s="136" t="s">
        <v>103</v>
      </c>
      <c r="D1141" s="188"/>
      <c r="E1141" s="148">
        <v>12</v>
      </c>
      <c r="F1141" s="115">
        <v>30000</v>
      </c>
      <c r="G1141" s="110">
        <f>D1141*E1141*F1141</f>
        <v>0</v>
      </c>
      <c r="H1141" s="161"/>
      <c r="I1141" s="111" t="s">
        <v>151</v>
      </c>
      <c r="J1141" s="111" t="str">
        <f>VLOOKUP(I1141,Presupuesto!$B$11:$C$565,2,0)</f>
        <v>SUELDOS Y SALARIOS PERMANENTES</v>
      </c>
      <c r="K1141" s="95" t="s">
        <v>74</v>
      </c>
      <c r="L1141" s="95" t="s">
        <v>719</v>
      </c>
    </row>
    <row r="1142" spans="3:12" x14ac:dyDescent="0.25">
      <c r="C1142" s="166" t="s">
        <v>1325</v>
      </c>
      <c r="D1142" s="164"/>
      <c r="E1142" s="127">
        <v>0</v>
      </c>
      <c r="F1142" s="116">
        <f>IF(E1141=0,"",(G1141/E1141)/12*E1141)</f>
        <v>0</v>
      </c>
      <c r="G1142" s="117">
        <f>F1142</f>
        <v>0</v>
      </c>
      <c r="H1142" s="159"/>
      <c r="I1142" s="98" t="s">
        <v>164</v>
      </c>
      <c r="J1142" s="98" t="str">
        <f>VLOOKUP(I1142,Presupuesto!$B$11:$C$565,2,0)</f>
        <v>AGUINALDO Y DECIMO CUARTO MES</v>
      </c>
      <c r="K1142" s="95" t="s">
        <v>74</v>
      </c>
      <c r="L1142" s="95" t="s">
        <v>719</v>
      </c>
    </row>
    <row r="1143" spans="3:12" ht="15.75" thickBot="1" x14ac:dyDescent="0.3">
      <c r="C1143" s="168" t="s">
        <v>1326</v>
      </c>
      <c r="D1143" s="157"/>
      <c r="E1143" s="128">
        <v>0</v>
      </c>
      <c r="F1143" s="102">
        <f>IF(E1141&lt;6,"",((E1141-6)/12)*(G1141/E1141))</f>
        <v>0</v>
      </c>
      <c r="G1143" s="102">
        <f>F1143</f>
        <v>0</v>
      </c>
      <c r="H1143" s="157"/>
      <c r="I1143" s="103" t="s">
        <v>165</v>
      </c>
      <c r="J1143" s="120" t="str">
        <f>VLOOKUP(I1143,Presupuesto!$B$11:$C$565,2,0)</f>
        <v>DECIMOCUARTO MES</v>
      </c>
      <c r="K1143" s="95" t="s">
        <v>74</v>
      </c>
      <c r="L1143" s="120" t="s">
        <v>719</v>
      </c>
    </row>
    <row r="1145" spans="3:12" ht="15.75" thickBot="1" x14ac:dyDescent="0.3">
      <c r="C1145" s="426"/>
      <c r="D1145" s="415"/>
      <c r="E1145" s="426"/>
      <c r="F1145" s="426"/>
      <c r="G1145" s="426"/>
      <c r="H1145" s="415"/>
      <c r="I1145" s="426"/>
      <c r="J1145" s="426"/>
      <c r="K1145" s="149"/>
      <c r="L1145" s="426"/>
    </row>
    <row r="1146" spans="3:12" ht="15.75" thickBot="1" x14ac:dyDescent="0.3">
      <c r="C1146" s="68" t="s">
        <v>1308</v>
      </c>
      <c r="D1146" s="30">
        <f>SUM(G1153:G1206)</f>
        <v>0</v>
      </c>
      <c r="E1146" s="91"/>
      <c r="F1146" s="91"/>
      <c r="G1146" s="91"/>
      <c r="H1146" s="75"/>
      <c r="I1146" s="75"/>
      <c r="J1146" s="75"/>
      <c r="K1146" s="149"/>
      <c r="L1146" s="426"/>
    </row>
    <row r="1147" spans="3:12" x14ac:dyDescent="0.25">
      <c r="C1147" s="426"/>
      <c r="D1147" s="31"/>
      <c r="E1147" s="91"/>
      <c r="F1147" s="91"/>
      <c r="G1147" s="91"/>
      <c r="H1147" s="75"/>
      <c r="I1147" s="75"/>
      <c r="J1147" s="75"/>
      <c r="K1147" s="149"/>
      <c r="L1147" s="426"/>
    </row>
    <row r="1148" spans="3:12" x14ac:dyDescent="0.25">
      <c r="C1148" s="426"/>
      <c r="D1148" s="31"/>
      <c r="E1148" s="91"/>
      <c r="F1148" s="91"/>
      <c r="G1148" s="91"/>
      <c r="H1148" s="75"/>
      <c r="I1148" s="75"/>
      <c r="J1148" s="75"/>
      <c r="K1148" s="149"/>
      <c r="L1148" s="426"/>
    </row>
    <row r="1149" spans="3:12" ht="15.75" x14ac:dyDescent="0.25">
      <c r="C1149" s="190" t="s">
        <v>1309</v>
      </c>
      <c r="D1149" s="341" t="s">
        <v>1843</v>
      </c>
      <c r="E1149" s="91"/>
      <c r="F1149" s="91"/>
      <c r="G1149" s="91"/>
      <c r="H1149" s="75"/>
      <c r="I1149" s="75"/>
      <c r="J1149" s="75"/>
      <c r="K1149" s="149"/>
      <c r="L1149" s="426"/>
    </row>
    <row r="1150" spans="3:12" ht="18.75" x14ac:dyDescent="0.25">
      <c r="C1150" s="197" t="str">
        <f>IFERROR(VLOOKUP(D1149,'1. Desarrollo e Innov. Curricu.'!$F:$G,2,FALSE),IFERROR(VLOOKUP(D1149,'2. Investigación Científica'!$F:$G,2,FALSE),IFERROR(VLOOKUP(D1149,'3. Vinculación Univ. Sociedad'!$F:$G,2,FALSE),IFERROR(VLOOKUP(D1149,'4. Docencia y Profesorado Univ.'!$F:$G,2,FALSE),IFERROR(VLOOKUP(D1149,'5. Estudiantes y Graduados'!$F:$G,2,FALSE),IFERROR(VLOOKUP(D1149,'11. Gestion Administrativa'!$F:$G,2,FALSE),IFERROR(VLOOKUP(D1149,'13. Gestión Académica'!$F:$G,2,FALSE),IFERROR(VLOOKUP(D1149,'9. Asegura. de la Calid. y M'!$F:$G,2,FALSE),IFERROR(VLOOKUP(D1149,'6. Gestión del Conocimiento'!$F:$G,2,FALSE),IFERROR(VLOOKUP(D1149,'15. Gobernabilidad y Proceso...'!$F:$G,2,FALSE),IFERROR(VLOOKUP(D1149,'12. Gestión del Talento Humano'!$F:$G,2,FALSE),IFERROR(VLOOKUP(D1149,'14. Internacional... de la E.S.'!$F:$G,2,FALSE),IFERROR(VLOOKUP(D1149,'10. Posgrado'!$F:$G,2,FALSE),IFERROR(VLOOKUP(D1149,'17. Gestión TIC'!$F:$G,2,FALSE),IFERROR(VLOOKUP(D1149,'16. Desa. del Sistema Educ.Sup.'!$F:$G,2,FALSE),IFERROR(VLOOKUP(D1149,'8. Cultura de Inno. Insti...'!$F:$G,2,FALSE),VLOOKUP(D1149,'7. Lo Esencial de la Reforma U.'!$F:$G,2,0)))))))))))))))))</f>
        <v>a) Gestionado la estructura organizativa del proyecto FLACSO Honduras</v>
      </c>
      <c r="D1150" s="31"/>
      <c r="E1150" s="91"/>
      <c r="F1150" s="91"/>
      <c r="G1150" s="91"/>
      <c r="H1150" s="75"/>
      <c r="I1150" s="75"/>
      <c r="J1150" s="75"/>
      <c r="K1150" s="149"/>
      <c r="L1150" s="426"/>
    </row>
    <row r="1151" spans="3:12" ht="15.75" thickBot="1" x14ac:dyDescent="0.3">
      <c r="C1151" s="171"/>
      <c r="D1151" s="31"/>
      <c r="E1151" s="91"/>
      <c r="F1151" s="91"/>
      <c r="G1151" s="91"/>
      <c r="H1151" s="75"/>
      <c r="I1151" s="75"/>
      <c r="J1151" s="75"/>
      <c r="K1151" s="149"/>
      <c r="L1151" s="426"/>
    </row>
    <row r="1152" spans="3:12" ht="30.75" thickBot="1" x14ac:dyDescent="0.3">
      <c r="C1152" s="130" t="s">
        <v>1310</v>
      </c>
      <c r="D1152" s="134" t="s">
        <v>99</v>
      </c>
      <c r="E1152" s="165" t="s">
        <v>1324</v>
      </c>
      <c r="F1152" s="134" t="s">
        <v>1312</v>
      </c>
      <c r="G1152" s="131" t="s">
        <v>1313</v>
      </c>
      <c r="H1152" s="129" t="s">
        <v>1314</v>
      </c>
      <c r="I1152" s="132" t="s">
        <v>1315</v>
      </c>
      <c r="J1152" s="132" t="s">
        <v>711</v>
      </c>
      <c r="K1152" s="132" t="s">
        <v>1316</v>
      </c>
      <c r="L1152" s="132" t="s">
        <v>1317</v>
      </c>
    </row>
    <row r="1153" spans="3:12" ht="15.75" hidden="1" thickBot="1" x14ac:dyDescent="0.3">
      <c r="C1153" s="133" t="s">
        <v>84</v>
      </c>
      <c r="D1153" s="188"/>
      <c r="E1153" s="148">
        <v>12</v>
      </c>
      <c r="F1153" s="283">
        <f>HLOOKUP($C1153,$BZ$2:$CM$3,2,0)</f>
        <v>43674.39</v>
      </c>
      <c r="G1153" s="110">
        <f>D1153*E1153*F1153</f>
        <v>0</v>
      </c>
      <c r="H1153" s="161"/>
      <c r="I1153" s="111" t="s">
        <v>151</v>
      </c>
      <c r="J1153" s="111" t="str">
        <f>VLOOKUP(I1153,Presupuesto!$B$11:$C$565,2,0)</f>
        <v>SUELDOS Y SALARIOS PERMANENTES</v>
      </c>
      <c r="K1153" s="205" t="s">
        <v>72</v>
      </c>
      <c r="L1153" s="95" t="s">
        <v>719</v>
      </c>
    </row>
    <row r="1154" spans="3:12" hidden="1" x14ac:dyDescent="0.25">
      <c r="C1154" s="166" t="s">
        <v>1325</v>
      </c>
      <c r="D1154" s="158"/>
      <c r="E1154" s="150">
        <v>0</v>
      </c>
      <c r="F1154" s="97">
        <f>IF(E1153=0,"",(G1153/E1153)/12*E1153)</f>
        <v>0</v>
      </c>
      <c r="G1154" s="94">
        <f>F1154</f>
        <v>0</v>
      </c>
      <c r="H1154" s="159"/>
      <c r="I1154" s="113" t="s">
        <v>164</v>
      </c>
      <c r="J1154" s="113" t="str">
        <f>VLOOKUP(I1154,Presupuesto!$B$11:$C$565,2,0)</f>
        <v>AGUINALDO Y DECIMO CUARTO MES</v>
      </c>
      <c r="K1154" s="95" t="str">
        <f t="shared" ref="K1154:K1161" si="20">$K$1153</f>
        <v>Posgrado</v>
      </c>
      <c r="L1154" s="95" t="s">
        <v>720</v>
      </c>
    </row>
    <row r="1155" spans="3:12" ht="15.75" hidden="1" thickBot="1" x14ac:dyDescent="0.3">
      <c r="C1155" s="167" t="s">
        <v>1326</v>
      </c>
      <c r="D1155" s="158"/>
      <c r="E1155" s="150">
        <v>0</v>
      </c>
      <c r="F1155" s="114">
        <f>IF(E1153&lt;6,"",((E1153-6)/12)*(G1153/E1153))</f>
        <v>0</v>
      </c>
      <c r="G1155" s="94">
        <f>F1155</f>
        <v>0</v>
      </c>
      <c r="H1155" s="159"/>
      <c r="I1155" s="98" t="s">
        <v>165</v>
      </c>
      <c r="J1155" s="98" t="str">
        <f>VLOOKUP(I1155,Presupuesto!$B$11:$C$565,2,0)</f>
        <v>DECIMOCUARTO MES</v>
      </c>
      <c r="K1155" s="95" t="str">
        <f t="shared" si="20"/>
        <v>Posgrado</v>
      </c>
      <c r="L1155" s="95" t="s">
        <v>721</v>
      </c>
    </row>
    <row r="1156" spans="3:12" ht="15.75" hidden="1" thickBot="1" x14ac:dyDescent="0.3">
      <c r="C1156" s="133" t="s">
        <v>85</v>
      </c>
      <c r="D1156" s="188"/>
      <c r="E1156" s="148">
        <v>12</v>
      </c>
      <c r="F1156" s="283">
        <f>HLOOKUP($C1156,$BZ$2:$CM$3,2,0)</f>
        <v>39703.99</v>
      </c>
      <c r="G1156" s="110">
        <f>D1156*E1156*F1156</f>
        <v>0</v>
      </c>
      <c r="H1156" s="161"/>
      <c r="I1156" s="111" t="s">
        <v>151</v>
      </c>
      <c r="J1156" s="111" t="str">
        <f>VLOOKUP(I1156,Presupuesto!$B$11:$C$565,2,0)</f>
        <v>SUELDOS Y SALARIOS PERMANENTES</v>
      </c>
      <c r="K1156" s="95" t="str">
        <f t="shared" si="20"/>
        <v>Posgrado</v>
      </c>
      <c r="L1156" s="95" t="s">
        <v>721</v>
      </c>
    </row>
    <row r="1157" spans="3:12" hidden="1" x14ac:dyDescent="0.25">
      <c r="C1157" s="166" t="s">
        <v>1325</v>
      </c>
      <c r="D1157" s="158"/>
      <c r="E1157" s="150">
        <v>0</v>
      </c>
      <c r="F1157" s="97">
        <f>IF(E1156=0,"",(G1156/E1156)/12*E1156)</f>
        <v>0</v>
      </c>
      <c r="G1157" s="94">
        <f>F1157</f>
        <v>0</v>
      </c>
      <c r="H1157" s="159"/>
      <c r="I1157" s="113" t="s">
        <v>164</v>
      </c>
      <c r="J1157" s="113" t="str">
        <f>VLOOKUP(I1157,Presupuesto!$B$11:$C$565,2,0)</f>
        <v>AGUINALDO Y DECIMO CUARTO MES</v>
      </c>
      <c r="K1157" s="95" t="str">
        <f t="shared" si="20"/>
        <v>Posgrado</v>
      </c>
      <c r="L1157" s="95" t="s">
        <v>721</v>
      </c>
    </row>
    <row r="1158" spans="3:12" ht="15.75" hidden="1" thickBot="1" x14ac:dyDescent="0.3">
      <c r="C1158" s="167" t="s">
        <v>1326</v>
      </c>
      <c r="D1158" s="158"/>
      <c r="E1158" s="150">
        <v>0</v>
      </c>
      <c r="F1158" s="114">
        <f>IF(E1156&lt;6,"",((E1156-6)/12)*(G1156/E1156))</f>
        <v>0</v>
      </c>
      <c r="G1158" s="94">
        <f>F1158</f>
        <v>0</v>
      </c>
      <c r="H1158" s="159"/>
      <c r="I1158" s="98" t="s">
        <v>165</v>
      </c>
      <c r="J1158" s="98" t="str">
        <f>VLOOKUP(I1158,Presupuesto!$B$11:$C$565,2,0)</f>
        <v>DECIMOCUARTO MES</v>
      </c>
      <c r="K1158" s="95" t="str">
        <f t="shared" si="20"/>
        <v>Posgrado</v>
      </c>
      <c r="L1158" s="95" t="s">
        <v>721</v>
      </c>
    </row>
    <row r="1159" spans="3:12" ht="15.75" hidden="1" thickBot="1" x14ac:dyDescent="0.3">
      <c r="C1159" s="133" t="s">
        <v>86</v>
      </c>
      <c r="D1159" s="188"/>
      <c r="E1159" s="148">
        <v>12</v>
      </c>
      <c r="F1159" s="283">
        <f>HLOOKUP($C1159,$BZ$2:$CM$3,2,0)</f>
        <v>35733.589999999997</v>
      </c>
      <c r="G1159" s="110">
        <f>D1159*E1159*F1159</f>
        <v>0</v>
      </c>
      <c r="H1159" s="161"/>
      <c r="I1159" s="111" t="s">
        <v>151</v>
      </c>
      <c r="J1159" s="111" t="str">
        <f>VLOOKUP(I1159,Presupuesto!$B$11:$C$565,2,0)</f>
        <v>SUELDOS Y SALARIOS PERMANENTES</v>
      </c>
      <c r="K1159" s="95" t="str">
        <f t="shared" si="20"/>
        <v>Posgrado</v>
      </c>
      <c r="L1159" s="95" t="s">
        <v>721</v>
      </c>
    </row>
    <row r="1160" spans="3:12" hidden="1" x14ac:dyDescent="0.25">
      <c r="C1160" s="166" t="s">
        <v>1325</v>
      </c>
      <c r="D1160" s="158"/>
      <c r="E1160" s="150">
        <v>0</v>
      </c>
      <c r="F1160" s="97">
        <f>IF(E1159=0,"",(G1159/E1159)/12*E1159)</f>
        <v>0</v>
      </c>
      <c r="G1160" s="94">
        <f>F1160</f>
        <v>0</v>
      </c>
      <c r="H1160" s="159"/>
      <c r="I1160" s="113" t="s">
        <v>164</v>
      </c>
      <c r="J1160" s="113" t="str">
        <f>VLOOKUP(I1160,Presupuesto!$B$11:$C$565,2,0)</f>
        <v>AGUINALDO Y DECIMO CUARTO MES</v>
      </c>
      <c r="K1160" s="95" t="str">
        <f t="shared" si="20"/>
        <v>Posgrado</v>
      </c>
      <c r="L1160" s="95" t="s">
        <v>721</v>
      </c>
    </row>
    <row r="1161" spans="3:12" ht="15.75" hidden="1" thickBot="1" x14ac:dyDescent="0.3">
      <c r="C1161" s="167" t="s">
        <v>1326</v>
      </c>
      <c r="D1161" s="158"/>
      <c r="E1161" s="150">
        <v>0</v>
      </c>
      <c r="F1161" s="114">
        <f>IF(E1159&lt;6,"",((E1159-6)/12)*(G1159/E1159))</f>
        <v>0</v>
      </c>
      <c r="G1161" s="94">
        <f>F1161</f>
        <v>0</v>
      </c>
      <c r="H1161" s="159"/>
      <c r="I1161" s="98" t="s">
        <v>165</v>
      </c>
      <c r="J1161" s="98" t="str">
        <f>VLOOKUP(I1161,Presupuesto!$B$11:$C$565,2,0)</f>
        <v>DECIMOCUARTO MES</v>
      </c>
      <c r="K1161" s="95" t="str">
        <f t="shared" si="20"/>
        <v>Posgrado</v>
      </c>
      <c r="L1161" s="95" t="s">
        <v>721</v>
      </c>
    </row>
    <row r="1162" spans="3:12" ht="15.75" thickBot="1" x14ac:dyDescent="0.3">
      <c r="C1162" s="133" t="s">
        <v>87</v>
      </c>
      <c r="D1162" s="188">
        <v>0</v>
      </c>
      <c r="E1162" s="148">
        <v>12</v>
      </c>
      <c r="F1162" s="283">
        <f>HLOOKUP($C1162,$BZ$2:$CM$3,2,0)</f>
        <v>31763.19</v>
      </c>
      <c r="G1162" s="520">
        <f>D1162*E1162*F1162</f>
        <v>0</v>
      </c>
      <c r="H1162" s="161" t="s">
        <v>703</v>
      </c>
      <c r="I1162" s="111" t="s">
        <v>151</v>
      </c>
      <c r="J1162" s="111" t="str">
        <f>VLOOKUP(I1162,Presupuesto!$B$11:$C$565,2,0)</f>
        <v>SUELDOS Y SALARIOS PERMANENTES</v>
      </c>
      <c r="K1162" s="95" t="s">
        <v>74</v>
      </c>
      <c r="L1162" s="95" t="s">
        <v>719</v>
      </c>
    </row>
    <row r="1163" spans="3:12" x14ac:dyDescent="0.25">
      <c r="C1163" s="166" t="s">
        <v>1325</v>
      </c>
      <c r="D1163" s="158"/>
      <c r="E1163" s="150">
        <v>0</v>
      </c>
      <c r="F1163" s="97">
        <f>IF(E1162=0,"",(G1162/E1162)/12*E1162)</f>
        <v>0</v>
      </c>
      <c r="G1163" s="521">
        <f>F1163</f>
        <v>0</v>
      </c>
      <c r="H1163" s="159" t="s">
        <v>703</v>
      </c>
      <c r="I1163" s="113" t="s">
        <v>164</v>
      </c>
      <c r="J1163" s="113" t="str">
        <f>VLOOKUP(I1163,Presupuesto!$B$11:$C$565,2,0)</f>
        <v>AGUINALDO Y DECIMO CUARTO MES</v>
      </c>
      <c r="K1163" s="95" t="s">
        <v>74</v>
      </c>
      <c r="L1163" s="95" t="s">
        <v>721</v>
      </c>
    </row>
    <row r="1164" spans="3:12" ht="15.75" thickBot="1" x14ac:dyDescent="0.3">
      <c r="C1164" s="167" t="s">
        <v>1326</v>
      </c>
      <c r="D1164" s="158"/>
      <c r="E1164" s="150">
        <v>0</v>
      </c>
      <c r="F1164" s="114">
        <f>IF(E1162&lt;6,"",((E1162-6)/12)*(G1162/E1162))</f>
        <v>0</v>
      </c>
      <c r="G1164" s="521">
        <f>F1164</f>
        <v>0</v>
      </c>
      <c r="H1164" s="159" t="s">
        <v>703</v>
      </c>
      <c r="I1164" s="98" t="s">
        <v>165</v>
      </c>
      <c r="J1164" s="98" t="str">
        <f>VLOOKUP(I1164,Presupuesto!$B$11:$C$565,2,0)</f>
        <v>DECIMOCUARTO MES</v>
      </c>
      <c r="K1164" s="95" t="s">
        <v>74</v>
      </c>
      <c r="L1164" s="95" t="s">
        <v>721</v>
      </c>
    </row>
    <row r="1165" spans="3:12" ht="15.75" hidden="1" thickBot="1" x14ac:dyDescent="0.3">
      <c r="C1165" s="133" t="s">
        <v>88</v>
      </c>
      <c r="D1165" s="188"/>
      <c r="E1165" s="148">
        <v>12</v>
      </c>
      <c r="F1165" s="283">
        <f>HLOOKUP($C1165,$BZ$2:$CM$3,2,0)</f>
        <v>29777.99</v>
      </c>
      <c r="G1165" s="110">
        <f>D1165*E1165*F1165</f>
        <v>0</v>
      </c>
      <c r="H1165" s="161"/>
      <c r="I1165" s="111" t="s">
        <v>151</v>
      </c>
      <c r="J1165" s="111" t="str">
        <f>VLOOKUP(I1165,Presupuesto!$B$11:$C$565,2,0)</f>
        <v>SUELDOS Y SALARIOS PERMANENTES</v>
      </c>
      <c r="K1165" s="95" t="s">
        <v>74</v>
      </c>
      <c r="L1165" s="95" t="s">
        <v>721</v>
      </c>
    </row>
    <row r="1166" spans="3:12" ht="15.75" hidden="1" thickBot="1" x14ac:dyDescent="0.3">
      <c r="C1166" s="166" t="s">
        <v>1325</v>
      </c>
      <c r="D1166" s="158"/>
      <c r="E1166" s="150">
        <v>0</v>
      </c>
      <c r="F1166" s="97">
        <f>IF(E1165=0,"",(G1165/E1165)/12*E1165)</f>
        <v>0</v>
      </c>
      <c r="G1166" s="94">
        <f>F1166</f>
        <v>0</v>
      </c>
      <c r="H1166" s="159"/>
      <c r="I1166" s="113" t="s">
        <v>164</v>
      </c>
      <c r="J1166" s="113" t="str">
        <f>VLOOKUP(I1166,Presupuesto!$B$11:$C$565,2,0)</f>
        <v>AGUINALDO Y DECIMO CUARTO MES</v>
      </c>
      <c r="K1166" s="95" t="s">
        <v>74</v>
      </c>
      <c r="L1166" s="95" t="s">
        <v>721</v>
      </c>
    </row>
    <row r="1167" spans="3:12" ht="15.75" hidden="1" thickBot="1" x14ac:dyDescent="0.3">
      <c r="C1167" s="167" t="s">
        <v>1326</v>
      </c>
      <c r="D1167" s="158"/>
      <c r="E1167" s="150">
        <v>0</v>
      </c>
      <c r="F1167" s="114">
        <f>IF(E1165&lt;6,"",((E1165-6)/12)*(G1165/E1165))</f>
        <v>0</v>
      </c>
      <c r="G1167" s="94">
        <f>F1167</f>
        <v>0</v>
      </c>
      <c r="H1167" s="159"/>
      <c r="I1167" s="98" t="s">
        <v>165</v>
      </c>
      <c r="J1167" s="98" t="str">
        <f>VLOOKUP(I1167,Presupuesto!$B$11:$C$565,2,0)</f>
        <v>DECIMOCUARTO MES</v>
      </c>
      <c r="K1167" s="95" t="s">
        <v>74</v>
      </c>
      <c r="L1167" s="95" t="s">
        <v>721</v>
      </c>
    </row>
    <row r="1168" spans="3:12" ht="15.75" hidden="1" thickBot="1" x14ac:dyDescent="0.3">
      <c r="C1168" s="133" t="s">
        <v>89</v>
      </c>
      <c r="D1168" s="188"/>
      <c r="E1168" s="148">
        <v>12</v>
      </c>
      <c r="F1168" s="283">
        <f>HLOOKUP($C1168,$BZ$2:$CM$3,2,0)</f>
        <v>27792.79</v>
      </c>
      <c r="G1168" s="110">
        <f>D1168*E1168*F1168</f>
        <v>0</v>
      </c>
      <c r="H1168" s="161"/>
      <c r="I1168" s="111" t="s">
        <v>151</v>
      </c>
      <c r="J1168" s="111" t="str">
        <f>VLOOKUP(I1168,Presupuesto!$B$11:$C$565,2,0)</f>
        <v>SUELDOS Y SALARIOS PERMANENTES</v>
      </c>
      <c r="K1168" s="95" t="s">
        <v>74</v>
      </c>
      <c r="L1168" s="95" t="s">
        <v>721</v>
      </c>
    </row>
    <row r="1169" spans="3:12" ht="15.75" hidden="1" thickBot="1" x14ac:dyDescent="0.3">
      <c r="C1169" s="166" t="s">
        <v>1325</v>
      </c>
      <c r="D1169" s="158"/>
      <c r="E1169" s="150">
        <v>0</v>
      </c>
      <c r="F1169" s="97">
        <f>IF(E1168=0,"",(G1168/E1168)/12*E1168)</f>
        <v>0</v>
      </c>
      <c r="G1169" s="94">
        <f>F1169</f>
        <v>0</v>
      </c>
      <c r="H1169" s="159"/>
      <c r="I1169" s="113" t="s">
        <v>164</v>
      </c>
      <c r="J1169" s="113" t="str">
        <f>VLOOKUP(I1169,Presupuesto!$B$11:$C$565,2,0)</f>
        <v>AGUINALDO Y DECIMO CUARTO MES</v>
      </c>
      <c r="K1169" s="95" t="s">
        <v>74</v>
      </c>
      <c r="L1169" s="95" t="s">
        <v>721</v>
      </c>
    </row>
    <row r="1170" spans="3:12" ht="15.75" hidden="1" thickBot="1" x14ac:dyDescent="0.3">
      <c r="C1170" s="167" t="s">
        <v>1326</v>
      </c>
      <c r="D1170" s="158"/>
      <c r="E1170" s="150">
        <v>0</v>
      </c>
      <c r="F1170" s="114">
        <f>IF(E1168&lt;6,"",((E1168-6)/12)*(G1168/E1168))</f>
        <v>0</v>
      </c>
      <c r="G1170" s="94">
        <f>F1170</f>
        <v>0</v>
      </c>
      <c r="H1170" s="159"/>
      <c r="I1170" s="98" t="s">
        <v>165</v>
      </c>
      <c r="J1170" s="98" t="str">
        <f>VLOOKUP(I1170,Presupuesto!$B$11:$C$565,2,0)</f>
        <v>DECIMOCUARTO MES</v>
      </c>
      <c r="K1170" s="95" t="s">
        <v>74</v>
      </c>
      <c r="L1170" s="95" t="s">
        <v>721</v>
      </c>
    </row>
    <row r="1171" spans="3:12" ht="15.75" hidden="1" thickBot="1" x14ac:dyDescent="0.3">
      <c r="C1171" s="133" t="s">
        <v>90</v>
      </c>
      <c r="D1171" s="188"/>
      <c r="E1171" s="148">
        <v>12</v>
      </c>
      <c r="F1171" s="283">
        <f>HLOOKUP($C1171,$BZ$2:$CM$3,2,0)</f>
        <v>18859.39</v>
      </c>
      <c r="G1171" s="110">
        <f>D1171*E1171*F1171</f>
        <v>0</v>
      </c>
      <c r="H1171" s="161"/>
      <c r="I1171" s="111" t="s">
        <v>151</v>
      </c>
      <c r="J1171" s="111" t="str">
        <f>VLOOKUP(I1171,Presupuesto!$B$11:$C$565,2,0)</f>
        <v>SUELDOS Y SALARIOS PERMANENTES</v>
      </c>
      <c r="K1171" s="95" t="s">
        <v>74</v>
      </c>
      <c r="L1171" s="95" t="s">
        <v>721</v>
      </c>
    </row>
    <row r="1172" spans="3:12" ht="15.75" hidden="1" thickBot="1" x14ac:dyDescent="0.3">
      <c r="C1172" s="166" t="s">
        <v>1325</v>
      </c>
      <c r="D1172" s="158"/>
      <c r="E1172" s="150">
        <v>0</v>
      </c>
      <c r="F1172" s="97">
        <f>IF(E1171=0,"",(G1171/E1171)/12*E1171)</f>
        <v>0</v>
      </c>
      <c r="G1172" s="94">
        <f>F1172</f>
        <v>0</v>
      </c>
      <c r="H1172" s="159"/>
      <c r="I1172" s="113" t="s">
        <v>164</v>
      </c>
      <c r="J1172" s="113" t="str">
        <f>VLOOKUP(I1172,Presupuesto!$B$11:$C$565,2,0)</f>
        <v>AGUINALDO Y DECIMO CUARTO MES</v>
      </c>
      <c r="K1172" s="95" t="s">
        <v>74</v>
      </c>
      <c r="L1172" s="95" t="s">
        <v>721</v>
      </c>
    </row>
    <row r="1173" spans="3:12" ht="15.75" hidden="1" thickBot="1" x14ac:dyDescent="0.3">
      <c r="C1173" s="167" t="s">
        <v>1326</v>
      </c>
      <c r="D1173" s="158"/>
      <c r="E1173" s="150">
        <v>0</v>
      </c>
      <c r="F1173" s="114">
        <f>IF(E1171&lt;6,"",((E1171-6)/12)*(G1171/E1171))</f>
        <v>0</v>
      </c>
      <c r="G1173" s="94">
        <f>F1173</f>
        <v>0</v>
      </c>
      <c r="H1173" s="159"/>
      <c r="I1173" s="98" t="s">
        <v>165</v>
      </c>
      <c r="J1173" s="98" t="str">
        <f>VLOOKUP(I1173,Presupuesto!$B$11:$C$565,2,0)</f>
        <v>DECIMOCUARTO MES</v>
      </c>
      <c r="K1173" s="95" t="s">
        <v>74</v>
      </c>
      <c r="L1173" s="95" t="s">
        <v>721</v>
      </c>
    </row>
    <row r="1174" spans="3:12" ht="15.75" hidden="1" thickBot="1" x14ac:dyDescent="0.3">
      <c r="C1174" s="133" t="s">
        <v>91</v>
      </c>
      <c r="D1174" s="188"/>
      <c r="E1174" s="148">
        <v>12</v>
      </c>
      <c r="F1174" s="283">
        <f>HLOOKUP($C1174,$BZ$2:$CM$3,2,0)</f>
        <v>17866.8</v>
      </c>
      <c r="G1174" s="110">
        <f>D1174*E1174*F1174</f>
        <v>0</v>
      </c>
      <c r="H1174" s="161"/>
      <c r="I1174" s="111" t="s">
        <v>151</v>
      </c>
      <c r="J1174" s="111" t="str">
        <f>VLOOKUP(I1174,Presupuesto!$B$11:$C$565,2,0)</f>
        <v>SUELDOS Y SALARIOS PERMANENTES</v>
      </c>
      <c r="K1174" s="95" t="s">
        <v>74</v>
      </c>
      <c r="L1174" s="95" t="s">
        <v>721</v>
      </c>
    </row>
    <row r="1175" spans="3:12" ht="15.75" hidden="1" thickBot="1" x14ac:dyDescent="0.3">
      <c r="C1175" s="166" t="s">
        <v>1325</v>
      </c>
      <c r="D1175" s="158"/>
      <c r="E1175" s="150">
        <v>0</v>
      </c>
      <c r="F1175" s="97">
        <f>IF(E1174=0,"",(G1174/E1174)/12*E1174)</f>
        <v>0</v>
      </c>
      <c r="G1175" s="94">
        <f>F1175</f>
        <v>0</v>
      </c>
      <c r="H1175" s="159"/>
      <c r="I1175" s="113" t="s">
        <v>164</v>
      </c>
      <c r="J1175" s="113" t="str">
        <f>VLOOKUP(I1175,Presupuesto!$B$11:$C$565,2,0)</f>
        <v>AGUINALDO Y DECIMO CUARTO MES</v>
      </c>
      <c r="K1175" s="95" t="s">
        <v>74</v>
      </c>
      <c r="L1175" s="95" t="s">
        <v>721</v>
      </c>
    </row>
    <row r="1176" spans="3:12" ht="15.75" hidden="1" thickBot="1" x14ac:dyDescent="0.3">
      <c r="C1176" s="167" t="s">
        <v>1326</v>
      </c>
      <c r="D1176" s="158"/>
      <c r="E1176" s="150">
        <v>0</v>
      </c>
      <c r="F1176" s="114">
        <f>IF(E1174&lt;6,"",((E1174-6)/12)*(G1174/E1174))</f>
        <v>0</v>
      </c>
      <c r="G1176" s="94">
        <f>F1176</f>
        <v>0</v>
      </c>
      <c r="H1176" s="159"/>
      <c r="I1176" s="98" t="s">
        <v>165</v>
      </c>
      <c r="J1176" s="98" t="str">
        <f>VLOOKUP(I1176,Presupuesto!$B$11:$C$565,2,0)</f>
        <v>DECIMOCUARTO MES</v>
      </c>
      <c r="K1176" s="95" t="s">
        <v>74</v>
      </c>
      <c r="L1176" s="95" t="s">
        <v>721</v>
      </c>
    </row>
    <row r="1177" spans="3:12" ht="15.75" hidden="1" thickBot="1" x14ac:dyDescent="0.3">
      <c r="C1177" s="133" t="s">
        <v>92</v>
      </c>
      <c r="D1177" s="188"/>
      <c r="E1177" s="148">
        <v>12</v>
      </c>
      <c r="F1177" s="283">
        <f>HLOOKUP($C1177,$BZ$2:$CM$3,2,0)</f>
        <v>13896.4</v>
      </c>
      <c r="G1177" s="110">
        <f>D1177*E1177*F1177</f>
        <v>0</v>
      </c>
      <c r="H1177" s="161"/>
      <c r="I1177" s="111" t="s">
        <v>151</v>
      </c>
      <c r="J1177" s="111" t="str">
        <f>VLOOKUP(I1177,Presupuesto!$B$11:$C$565,2,0)</f>
        <v>SUELDOS Y SALARIOS PERMANENTES</v>
      </c>
      <c r="K1177" s="95" t="s">
        <v>74</v>
      </c>
      <c r="L1177" s="95" t="s">
        <v>721</v>
      </c>
    </row>
    <row r="1178" spans="3:12" ht="15.75" hidden="1" thickBot="1" x14ac:dyDescent="0.3">
      <c r="C1178" s="166" t="s">
        <v>1325</v>
      </c>
      <c r="D1178" s="158"/>
      <c r="E1178" s="150">
        <v>0</v>
      </c>
      <c r="F1178" s="97">
        <f>IF(E1177=0,"",(G1177/E1177)/12*E1177)</f>
        <v>0</v>
      </c>
      <c r="G1178" s="94">
        <f>F1178</f>
        <v>0</v>
      </c>
      <c r="H1178" s="159"/>
      <c r="I1178" s="113" t="s">
        <v>164</v>
      </c>
      <c r="J1178" s="113" t="str">
        <f>VLOOKUP(I1178,Presupuesto!$B$11:$C$565,2,0)</f>
        <v>AGUINALDO Y DECIMO CUARTO MES</v>
      </c>
      <c r="K1178" s="95" t="s">
        <v>74</v>
      </c>
      <c r="L1178" s="95" t="s">
        <v>721</v>
      </c>
    </row>
    <row r="1179" spans="3:12" ht="15.75" hidden="1" thickBot="1" x14ac:dyDescent="0.3">
      <c r="C1179" s="167" t="s">
        <v>1326</v>
      </c>
      <c r="D1179" s="158"/>
      <c r="E1179" s="150">
        <v>0</v>
      </c>
      <c r="F1179" s="114">
        <f>IF(E1177&lt;6,"",((E1177-6)/12)*(G1177/E1177))</f>
        <v>0</v>
      </c>
      <c r="G1179" s="94">
        <f>F1179</f>
        <v>0</v>
      </c>
      <c r="H1179" s="159"/>
      <c r="I1179" s="98" t="s">
        <v>165</v>
      </c>
      <c r="J1179" s="98" t="str">
        <f>VLOOKUP(I1179,Presupuesto!$B$11:$C$565,2,0)</f>
        <v>DECIMOCUARTO MES</v>
      </c>
      <c r="K1179" s="95" t="s">
        <v>74</v>
      </c>
      <c r="L1179" s="95" t="s">
        <v>721</v>
      </c>
    </row>
    <row r="1180" spans="3:12" ht="15.75" hidden="1" thickBot="1" x14ac:dyDescent="0.3">
      <c r="C1180" s="133" t="s">
        <v>93</v>
      </c>
      <c r="D1180" s="188"/>
      <c r="E1180" s="148">
        <v>12</v>
      </c>
      <c r="F1180" s="283">
        <f>HLOOKUP($C1180,$BZ$2:$CM$3,2,0)</f>
        <v>15004.09</v>
      </c>
      <c r="G1180" s="110">
        <f>D1180*E1180*F1180</f>
        <v>0</v>
      </c>
      <c r="H1180" s="161"/>
      <c r="I1180" s="111" t="s">
        <v>151</v>
      </c>
      <c r="J1180" s="111" t="str">
        <f>VLOOKUP(I1180,Presupuesto!$B$11:$C$565,2,0)</f>
        <v>SUELDOS Y SALARIOS PERMANENTES</v>
      </c>
      <c r="K1180" s="95" t="s">
        <v>74</v>
      </c>
      <c r="L1180" s="95" t="s">
        <v>721</v>
      </c>
    </row>
    <row r="1181" spans="3:12" ht="15.75" hidden="1" thickBot="1" x14ac:dyDescent="0.3">
      <c r="C1181" s="166" t="s">
        <v>1325</v>
      </c>
      <c r="D1181" s="158"/>
      <c r="E1181" s="150">
        <v>0</v>
      </c>
      <c r="F1181" s="97">
        <f>IF(E1180=0,"",(G1180/E1180)/12*E1180)</f>
        <v>0</v>
      </c>
      <c r="G1181" s="94">
        <f>F1181</f>
        <v>0</v>
      </c>
      <c r="H1181" s="159"/>
      <c r="I1181" s="113" t="s">
        <v>164</v>
      </c>
      <c r="J1181" s="113" t="str">
        <f>VLOOKUP(I1181,Presupuesto!$B$11:$C$565,2,0)</f>
        <v>AGUINALDO Y DECIMO CUARTO MES</v>
      </c>
      <c r="K1181" s="95" t="s">
        <v>74</v>
      </c>
      <c r="L1181" s="95" t="s">
        <v>721</v>
      </c>
    </row>
    <row r="1182" spans="3:12" ht="15.75" hidden="1" thickBot="1" x14ac:dyDescent="0.3">
      <c r="C1182" s="167" t="s">
        <v>1326</v>
      </c>
      <c r="D1182" s="158"/>
      <c r="E1182" s="150">
        <v>0</v>
      </c>
      <c r="F1182" s="114">
        <f>IF(E1180&lt;6,"",((E1180-6)/12)*(G1180/E1180))</f>
        <v>0</v>
      </c>
      <c r="G1182" s="94">
        <f>F1182</f>
        <v>0</v>
      </c>
      <c r="H1182" s="159"/>
      <c r="I1182" s="98" t="s">
        <v>165</v>
      </c>
      <c r="J1182" s="98" t="str">
        <f>VLOOKUP(I1182,Presupuesto!$B$11:$C$565,2,0)</f>
        <v>DECIMOCUARTO MES</v>
      </c>
      <c r="K1182" s="95" t="s">
        <v>74</v>
      </c>
      <c r="L1182" s="95" t="s">
        <v>721</v>
      </c>
    </row>
    <row r="1183" spans="3:12" ht="15.75" hidden="1" thickBot="1" x14ac:dyDescent="0.3">
      <c r="C1183" s="133" t="s">
        <v>94</v>
      </c>
      <c r="D1183" s="188"/>
      <c r="E1183" s="148">
        <v>12</v>
      </c>
      <c r="F1183" s="283">
        <f>HLOOKUP($C1183,$BZ$2:$CM$3,2,0)</f>
        <v>13238.9</v>
      </c>
      <c r="G1183" s="110">
        <f>D1183*E1183*F1183</f>
        <v>0</v>
      </c>
      <c r="H1183" s="161"/>
      <c r="I1183" s="111" t="s">
        <v>151</v>
      </c>
      <c r="J1183" s="111" t="str">
        <f>VLOOKUP(I1183,Presupuesto!$B$11:$C$565,2,0)</f>
        <v>SUELDOS Y SALARIOS PERMANENTES</v>
      </c>
      <c r="K1183" s="95" t="s">
        <v>74</v>
      </c>
      <c r="L1183" s="95" t="s">
        <v>721</v>
      </c>
    </row>
    <row r="1184" spans="3:12" ht="15.75" hidden="1" thickBot="1" x14ac:dyDescent="0.3">
      <c r="C1184" s="166" t="s">
        <v>1325</v>
      </c>
      <c r="D1184" s="158"/>
      <c r="E1184" s="150">
        <v>0</v>
      </c>
      <c r="F1184" s="97">
        <f>IF(E1183=0,"",(G1183/E1183)/12*E1183)</f>
        <v>0</v>
      </c>
      <c r="G1184" s="94">
        <f>F1184</f>
        <v>0</v>
      </c>
      <c r="H1184" s="159"/>
      <c r="I1184" s="113" t="s">
        <v>164</v>
      </c>
      <c r="J1184" s="113" t="str">
        <f>VLOOKUP(I1184,Presupuesto!$B$11:$C$565,2,0)</f>
        <v>AGUINALDO Y DECIMO CUARTO MES</v>
      </c>
      <c r="K1184" s="95" t="s">
        <v>74</v>
      </c>
      <c r="L1184" s="95" t="s">
        <v>721</v>
      </c>
    </row>
    <row r="1185" spans="3:12" ht="15.75" hidden="1" thickBot="1" x14ac:dyDescent="0.3">
      <c r="C1185" s="167" t="s">
        <v>1326</v>
      </c>
      <c r="D1185" s="158"/>
      <c r="E1185" s="150">
        <v>0</v>
      </c>
      <c r="F1185" s="114">
        <f>IF(E1183&lt;6,"",((E1183-6)/12)*(G1183/E1183))</f>
        <v>0</v>
      </c>
      <c r="G1185" s="94">
        <f>F1185</f>
        <v>0</v>
      </c>
      <c r="H1185" s="159"/>
      <c r="I1185" s="98" t="s">
        <v>165</v>
      </c>
      <c r="J1185" s="98" t="str">
        <f>VLOOKUP(I1185,Presupuesto!$B$11:$C$565,2,0)</f>
        <v>DECIMOCUARTO MES</v>
      </c>
      <c r="K1185" s="95" t="s">
        <v>74</v>
      </c>
      <c r="L1185" s="95" t="s">
        <v>721</v>
      </c>
    </row>
    <row r="1186" spans="3:12" ht="15.75" hidden="1" thickBot="1" x14ac:dyDescent="0.3">
      <c r="C1186" s="133" t="s">
        <v>95</v>
      </c>
      <c r="D1186" s="188"/>
      <c r="E1186" s="148">
        <v>12</v>
      </c>
      <c r="F1186" s="283">
        <f>HLOOKUP($C1186,$BZ$2:$CM$3,2,0)</f>
        <v>12356.31</v>
      </c>
      <c r="G1186" s="110">
        <f>D1186*E1186*F1186</f>
        <v>0</v>
      </c>
      <c r="H1186" s="161"/>
      <c r="I1186" s="111" t="s">
        <v>151</v>
      </c>
      <c r="J1186" s="111" t="str">
        <f>VLOOKUP(I1186,Presupuesto!$B$11:$C$565,2,0)</f>
        <v>SUELDOS Y SALARIOS PERMANENTES</v>
      </c>
      <c r="K1186" s="95" t="s">
        <v>74</v>
      </c>
      <c r="L1186" s="95" t="s">
        <v>721</v>
      </c>
    </row>
    <row r="1187" spans="3:12" ht="15.75" hidden="1" thickBot="1" x14ac:dyDescent="0.3">
      <c r="C1187" s="166" t="s">
        <v>1325</v>
      </c>
      <c r="D1187" s="158"/>
      <c r="E1187" s="150">
        <v>0</v>
      </c>
      <c r="F1187" s="97">
        <f>IF(E1186=0,"",(G1186/E1186)/12*E1186)</f>
        <v>0</v>
      </c>
      <c r="G1187" s="94">
        <f>F1187</f>
        <v>0</v>
      </c>
      <c r="H1187" s="159"/>
      <c r="I1187" s="113" t="s">
        <v>164</v>
      </c>
      <c r="J1187" s="113" t="str">
        <f>VLOOKUP(I1187,Presupuesto!$B$11:$C$565,2,0)</f>
        <v>AGUINALDO Y DECIMO CUARTO MES</v>
      </c>
      <c r="K1187" s="95" t="s">
        <v>74</v>
      </c>
      <c r="L1187" s="95" t="s">
        <v>721</v>
      </c>
    </row>
    <row r="1188" spans="3:12" ht="15.75" hidden="1" thickBot="1" x14ac:dyDescent="0.3">
      <c r="C1188" s="167" t="s">
        <v>1326</v>
      </c>
      <c r="D1188" s="158"/>
      <c r="E1188" s="150">
        <v>0</v>
      </c>
      <c r="F1188" s="114">
        <f>IF(E1186&lt;6,"",((E1186-6)/12)*(G1186/E1186))</f>
        <v>0</v>
      </c>
      <c r="G1188" s="94">
        <f>F1188</f>
        <v>0</v>
      </c>
      <c r="H1188" s="159"/>
      <c r="I1188" s="98" t="s">
        <v>165</v>
      </c>
      <c r="J1188" s="98" t="str">
        <f>VLOOKUP(I1188,Presupuesto!$B$11:$C$565,2,0)</f>
        <v>DECIMOCUARTO MES</v>
      </c>
      <c r="K1188" s="95" t="s">
        <v>74</v>
      </c>
      <c r="L1188" s="95" t="s">
        <v>721</v>
      </c>
    </row>
    <row r="1189" spans="3:12" ht="15.75" hidden="1" thickBot="1" x14ac:dyDescent="0.3">
      <c r="C1189" s="133" t="s">
        <v>96</v>
      </c>
      <c r="D1189" s="188"/>
      <c r="E1189" s="148">
        <v>12</v>
      </c>
      <c r="F1189" s="283">
        <f>HLOOKUP($C1189,$BZ$2:$CM$3,2,0)</f>
        <v>463.22</v>
      </c>
      <c r="G1189" s="110">
        <f>D1189*E1189*F1189</f>
        <v>0</v>
      </c>
      <c r="H1189" s="161"/>
      <c r="I1189" s="111" t="s">
        <v>151</v>
      </c>
      <c r="J1189" s="111" t="str">
        <f>VLOOKUP(I1189,Presupuesto!$B$11:$C$565,2,0)</f>
        <v>SUELDOS Y SALARIOS PERMANENTES</v>
      </c>
      <c r="K1189" s="95" t="s">
        <v>74</v>
      </c>
      <c r="L1189" s="95" t="s">
        <v>721</v>
      </c>
    </row>
    <row r="1190" spans="3:12" ht="15.75" hidden="1" thickBot="1" x14ac:dyDescent="0.3">
      <c r="C1190" s="166" t="s">
        <v>1325</v>
      </c>
      <c r="D1190" s="158"/>
      <c r="E1190" s="150">
        <v>0</v>
      </c>
      <c r="F1190" s="97">
        <f>IF(E1189=0,"",(G1189/E1189)/12*E1189)</f>
        <v>0</v>
      </c>
      <c r="G1190" s="94">
        <f>F1190</f>
        <v>0</v>
      </c>
      <c r="H1190" s="159"/>
      <c r="I1190" s="113" t="s">
        <v>164</v>
      </c>
      <c r="J1190" s="113" t="str">
        <f>VLOOKUP(I1190,Presupuesto!$B$11:$C$565,2,0)</f>
        <v>AGUINALDO Y DECIMO CUARTO MES</v>
      </c>
      <c r="K1190" s="95" t="s">
        <v>74</v>
      </c>
      <c r="L1190" s="95" t="s">
        <v>721</v>
      </c>
    </row>
    <row r="1191" spans="3:12" ht="15.75" hidden="1" thickBot="1" x14ac:dyDescent="0.3">
      <c r="C1191" s="167" t="s">
        <v>1326</v>
      </c>
      <c r="D1191" s="158"/>
      <c r="E1191" s="150">
        <v>0</v>
      </c>
      <c r="F1191" s="114">
        <f>IF(E1189&lt;6,"",((E1189-6)/12)*(G1189/E1189))</f>
        <v>0</v>
      </c>
      <c r="G1191" s="94">
        <f>F1191</f>
        <v>0</v>
      </c>
      <c r="H1191" s="159"/>
      <c r="I1191" s="98" t="s">
        <v>165</v>
      </c>
      <c r="J1191" s="98" t="str">
        <f>VLOOKUP(I1191,Presupuesto!$B$11:$C$565,2,0)</f>
        <v>DECIMOCUARTO MES</v>
      </c>
      <c r="K1191" s="95" t="s">
        <v>74</v>
      </c>
      <c r="L1191" s="95" t="s">
        <v>721</v>
      </c>
    </row>
    <row r="1192" spans="3:12" ht="15.75" hidden="1" thickBot="1" x14ac:dyDescent="0.3">
      <c r="C1192" s="133" t="s">
        <v>97</v>
      </c>
      <c r="D1192" s="188"/>
      <c r="E1192" s="148">
        <v>12</v>
      </c>
      <c r="F1192" s="283">
        <f>HLOOKUP($C1192,$BZ$2:$CM$3,2,0)</f>
        <v>2007.3</v>
      </c>
      <c r="G1192" s="110">
        <f>D1192*E1192*F1192</f>
        <v>0</v>
      </c>
      <c r="H1192" s="161"/>
      <c r="I1192" s="111" t="s">
        <v>151</v>
      </c>
      <c r="J1192" s="111" t="str">
        <f>VLOOKUP(I1192,Presupuesto!$B$11:$C$565,2,0)</f>
        <v>SUELDOS Y SALARIOS PERMANENTES</v>
      </c>
      <c r="K1192" s="95" t="s">
        <v>74</v>
      </c>
      <c r="L1192" s="95" t="s">
        <v>721</v>
      </c>
    </row>
    <row r="1193" spans="3:12" ht="15.75" hidden="1" thickBot="1" x14ac:dyDescent="0.3">
      <c r="C1193" s="166" t="s">
        <v>1325</v>
      </c>
      <c r="D1193" s="158"/>
      <c r="E1193" s="150">
        <v>0</v>
      </c>
      <c r="F1193" s="97">
        <f>IF(E1192=0,"",(G1192/E1192)/12*E1192)</f>
        <v>0</v>
      </c>
      <c r="G1193" s="94">
        <f>F1193</f>
        <v>0</v>
      </c>
      <c r="H1193" s="159"/>
      <c r="I1193" s="113" t="s">
        <v>164</v>
      </c>
      <c r="J1193" s="113" t="str">
        <f>VLOOKUP(I1193,Presupuesto!$B$11:$C$565,2,0)</f>
        <v>AGUINALDO Y DECIMO CUARTO MES</v>
      </c>
      <c r="K1193" s="95" t="s">
        <v>74</v>
      </c>
      <c r="L1193" s="95" t="s">
        <v>721</v>
      </c>
    </row>
    <row r="1194" spans="3:12" ht="15.75" hidden="1" thickBot="1" x14ac:dyDescent="0.3">
      <c r="C1194" s="167" t="s">
        <v>1326</v>
      </c>
      <c r="D1194" s="158"/>
      <c r="E1194" s="150">
        <v>0</v>
      </c>
      <c r="F1194" s="114">
        <f>IF(E1192&lt;6,"",((E1192-6)/12)*(G1192/E1192))</f>
        <v>0</v>
      </c>
      <c r="G1194" s="94">
        <f>F1194</f>
        <v>0</v>
      </c>
      <c r="H1194" s="159"/>
      <c r="I1194" s="98" t="s">
        <v>165</v>
      </c>
      <c r="J1194" s="98" t="str">
        <f>VLOOKUP(I1194,Presupuesto!$B$11:$C$565,2,0)</f>
        <v>DECIMOCUARTO MES</v>
      </c>
      <c r="K1194" s="95" t="s">
        <v>74</v>
      </c>
      <c r="L1194" s="95" t="s">
        <v>721</v>
      </c>
    </row>
    <row r="1195" spans="3:12" ht="15.75" hidden="1" thickBot="1" x14ac:dyDescent="0.3">
      <c r="C1195" s="136" t="s">
        <v>101</v>
      </c>
      <c r="D1195" s="188"/>
      <c r="E1195" s="148">
        <v>12</v>
      </c>
      <c r="F1195" s="135">
        <v>30000</v>
      </c>
      <c r="G1195" s="110">
        <f>D1195*E1195*F1195</f>
        <v>0</v>
      </c>
      <c r="H1195" s="161"/>
      <c r="I1195" s="111" t="s">
        <v>200</v>
      </c>
      <c r="J1195" s="111" t="str">
        <f>VLOOKUP(I1195,Presupuesto!$B$11:$C$565,2,0)</f>
        <v>CONTRATOS ESPECIALES</v>
      </c>
      <c r="K1195" s="95" t="s">
        <v>74</v>
      </c>
      <c r="L1195" s="95" t="s">
        <v>721</v>
      </c>
    </row>
    <row r="1196" spans="3:12" ht="15.75" hidden="1" thickBot="1" x14ac:dyDescent="0.3">
      <c r="C1196" s="166" t="s">
        <v>1325</v>
      </c>
      <c r="D1196" s="158"/>
      <c r="E1196" s="150">
        <v>0</v>
      </c>
      <c r="F1196" s="114">
        <f>IF(E1195=0,"",(G1195/E1195)/12*E1195)</f>
        <v>0</v>
      </c>
      <c r="G1196" s="94">
        <f>F1196</f>
        <v>0</v>
      </c>
      <c r="H1196" s="159"/>
      <c r="I1196" s="98" t="s">
        <v>200</v>
      </c>
      <c r="J1196" s="98" t="str">
        <f>VLOOKUP(I1196,Presupuesto!$B$11:$C$565,2,0)</f>
        <v>CONTRATOS ESPECIALES</v>
      </c>
      <c r="K1196" s="95" t="s">
        <v>74</v>
      </c>
      <c r="L1196" s="95" t="s">
        <v>719</v>
      </c>
    </row>
    <row r="1197" spans="3:12" ht="15.75" hidden="1" thickBot="1" x14ac:dyDescent="0.3">
      <c r="C1197" s="167" t="s">
        <v>1326</v>
      </c>
      <c r="D1197" s="158"/>
      <c r="E1197" s="150">
        <v>0</v>
      </c>
      <c r="F1197" s="97">
        <f>IF(E1195&lt;6,"",((E1195-6)/12)*(G1195/E1195))</f>
        <v>0</v>
      </c>
      <c r="G1197" s="94">
        <f>F1197</f>
        <v>0</v>
      </c>
      <c r="H1197" s="159"/>
      <c r="I1197" s="98" t="s">
        <v>200</v>
      </c>
      <c r="J1197" s="98" t="str">
        <f>VLOOKUP(I1197,Presupuesto!$B$11:$C$565,2,0)</f>
        <v>CONTRATOS ESPECIALES</v>
      </c>
      <c r="K1197" s="95" t="s">
        <v>74</v>
      </c>
      <c r="L1197" s="95" t="s">
        <v>727</v>
      </c>
    </row>
    <row r="1198" spans="3:12" ht="15.75" hidden="1" thickBot="1" x14ac:dyDescent="0.3">
      <c r="C1198" s="136" t="s">
        <v>102</v>
      </c>
      <c r="D1198" s="188"/>
      <c r="E1198" s="148">
        <v>12</v>
      </c>
      <c r="F1198" s="115">
        <v>30000</v>
      </c>
      <c r="G1198" s="110">
        <f>D1198*E1198*F1198</f>
        <v>0</v>
      </c>
      <c r="H1198" s="161"/>
      <c r="I1198" s="111" t="s">
        <v>298</v>
      </c>
      <c r="J1198" s="111" t="str">
        <f>VLOOKUP(I1198,Presupuesto!$B$11:$C$565,2,0)</f>
        <v>OTROS SERVICIOS TECNICOS Y PROFESIONALES</v>
      </c>
      <c r="K1198" s="95" t="s">
        <v>74</v>
      </c>
      <c r="L1198" s="95" t="s">
        <v>719</v>
      </c>
    </row>
    <row r="1199" spans="3:12" ht="15.75" hidden="1" thickBot="1" x14ac:dyDescent="0.3">
      <c r="C1199" s="166" t="s">
        <v>1325</v>
      </c>
      <c r="D1199" s="158"/>
      <c r="E1199" s="150">
        <v>0</v>
      </c>
      <c r="F1199" s="97">
        <v>0</v>
      </c>
      <c r="G1199" s="94">
        <f>F1199</f>
        <v>0</v>
      </c>
      <c r="H1199" s="159"/>
      <c r="I1199" s="98" t="s">
        <v>298</v>
      </c>
      <c r="J1199" s="98" t="str">
        <f>VLOOKUP(I1199,Presupuesto!$B$11:$C$565,2,0)</f>
        <v>OTROS SERVICIOS TECNICOS Y PROFESIONALES</v>
      </c>
      <c r="K1199" s="95" t="s">
        <v>74</v>
      </c>
      <c r="L1199" s="95" t="s">
        <v>719</v>
      </c>
    </row>
    <row r="1200" spans="3:12" ht="15.75" hidden="1" thickBot="1" x14ac:dyDescent="0.3">
      <c r="C1200" s="167" t="s">
        <v>1326</v>
      </c>
      <c r="D1200" s="158"/>
      <c r="E1200" s="150">
        <v>0</v>
      </c>
      <c r="F1200" s="97">
        <v>0</v>
      </c>
      <c r="G1200" s="94">
        <f>F1200</f>
        <v>0</v>
      </c>
      <c r="H1200" s="159"/>
      <c r="I1200" s="98" t="s">
        <v>298</v>
      </c>
      <c r="J1200" s="98" t="str">
        <f>VLOOKUP(I1200,Presupuesto!$B$11:$C$565,2,0)</f>
        <v>OTROS SERVICIOS TECNICOS Y PROFESIONALES</v>
      </c>
      <c r="K1200" s="95" t="s">
        <v>74</v>
      </c>
      <c r="L1200" s="95" t="s">
        <v>719</v>
      </c>
    </row>
    <row r="1201" spans="3:12" s="426" customFormat="1" ht="15.75" thickBot="1" x14ac:dyDescent="0.3">
      <c r="C1201" s="136" t="s">
        <v>103</v>
      </c>
      <c r="D1201" s="188">
        <v>0</v>
      </c>
      <c r="E1201" s="148">
        <v>12</v>
      </c>
      <c r="F1201" s="115">
        <v>30000</v>
      </c>
      <c r="G1201" s="520">
        <f>D1201*E1201*F1201</f>
        <v>0</v>
      </c>
      <c r="H1201" s="161" t="s">
        <v>703</v>
      </c>
      <c r="I1201" s="111" t="s">
        <v>151</v>
      </c>
      <c r="J1201" s="111" t="str">
        <f>VLOOKUP(I1201,Presupuesto!$B$11:$C$565,2,0)</f>
        <v>SUELDOS Y SALARIOS PERMANENTES</v>
      </c>
      <c r="K1201" s="95" t="s">
        <v>74</v>
      </c>
      <c r="L1201" s="95" t="s">
        <v>719</v>
      </c>
    </row>
    <row r="1202" spans="3:12" s="426" customFormat="1" x14ac:dyDescent="0.25">
      <c r="C1202" s="166" t="s">
        <v>1325</v>
      </c>
      <c r="D1202" s="164"/>
      <c r="E1202" s="127">
        <v>0</v>
      </c>
      <c r="F1202" s="116">
        <f>IF(E1201=0,"",(G1201/E1201)/12*E1201)</f>
        <v>0</v>
      </c>
      <c r="G1202" s="522">
        <f>F1202</f>
        <v>0</v>
      </c>
      <c r="H1202" s="159" t="s">
        <v>703</v>
      </c>
      <c r="I1202" s="98" t="s">
        <v>164</v>
      </c>
      <c r="J1202" s="98" t="str">
        <f>VLOOKUP(I1202,Presupuesto!$B$11:$C$565,2,0)</f>
        <v>AGUINALDO Y DECIMO CUARTO MES</v>
      </c>
      <c r="K1202" s="95" t="s">
        <v>74</v>
      </c>
      <c r="L1202" s="95" t="s">
        <v>719</v>
      </c>
    </row>
    <row r="1203" spans="3:12" s="426" customFormat="1" ht="15.75" thickBot="1" x14ac:dyDescent="0.3">
      <c r="C1203" s="168" t="s">
        <v>1326</v>
      </c>
      <c r="D1203" s="157"/>
      <c r="E1203" s="128">
        <v>0</v>
      </c>
      <c r="F1203" s="102">
        <f>IF(E1201&lt;6,"",((E1201-6)/12)*(G1201/E1201))</f>
        <v>0</v>
      </c>
      <c r="G1203" s="523">
        <f>F1203</f>
        <v>0</v>
      </c>
      <c r="H1203" s="159" t="s">
        <v>703</v>
      </c>
      <c r="I1203" s="103" t="s">
        <v>165</v>
      </c>
      <c r="J1203" s="120" t="str">
        <f>VLOOKUP(I1203,Presupuesto!$B$11:$C$565,2,0)</f>
        <v>DECIMOCUARTO MES</v>
      </c>
      <c r="K1203" s="95" t="s">
        <v>74</v>
      </c>
      <c r="L1203" s="120" t="s">
        <v>719</v>
      </c>
    </row>
    <row r="1204" spans="3:12" ht="15.75" thickBot="1" x14ac:dyDescent="0.3">
      <c r="C1204" s="136" t="s">
        <v>103</v>
      </c>
      <c r="D1204" s="188">
        <v>0</v>
      </c>
      <c r="E1204" s="148">
        <v>12</v>
      </c>
      <c r="F1204" s="115">
        <v>20800</v>
      </c>
      <c r="G1204" s="520">
        <f>D1204*E1204*F1204</f>
        <v>0</v>
      </c>
      <c r="H1204" s="161" t="s">
        <v>703</v>
      </c>
      <c r="I1204" s="111" t="s">
        <v>151</v>
      </c>
      <c r="J1204" s="111" t="str">
        <f>VLOOKUP(I1204,Presupuesto!$B$11:$C$565,2,0)</f>
        <v>SUELDOS Y SALARIOS PERMANENTES</v>
      </c>
      <c r="K1204" s="95" t="s">
        <v>74</v>
      </c>
      <c r="L1204" s="95" t="s">
        <v>719</v>
      </c>
    </row>
    <row r="1205" spans="3:12" x14ac:dyDescent="0.25">
      <c r="C1205" s="166" t="s">
        <v>1325</v>
      </c>
      <c r="D1205" s="164"/>
      <c r="E1205" s="127">
        <v>0</v>
      </c>
      <c r="F1205" s="116">
        <f>IF(E1204=0,"",(G1204/E1204)/12*E1204)</f>
        <v>0</v>
      </c>
      <c r="G1205" s="522">
        <f>F1205</f>
        <v>0</v>
      </c>
      <c r="H1205" s="159" t="s">
        <v>703</v>
      </c>
      <c r="I1205" s="98" t="s">
        <v>164</v>
      </c>
      <c r="J1205" s="98" t="str">
        <f>VLOOKUP(I1205,Presupuesto!$B$11:$C$565,2,0)</f>
        <v>AGUINALDO Y DECIMO CUARTO MES</v>
      </c>
      <c r="K1205" s="95" t="s">
        <v>74</v>
      </c>
      <c r="L1205" s="95" t="s">
        <v>719</v>
      </c>
    </row>
    <row r="1206" spans="3:12" ht="15.75" thickBot="1" x14ac:dyDescent="0.3">
      <c r="C1206" s="168" t="s">
        <v>1326</v>
      </c>
      <c r="D1206" s="157"/>
      <c r="E1206" s="128">
        <v>0</v>
      </c>
      <c r="F1206" s="102">
        <f>IF(E1204&lt;6,"",((E1204-6)/12)*(G1204/E1204))</f>
        <v>0</v>
      </c>
      <c r="G1206" s="523">
        <f>F1206</f>
        <v>0</v>
      </c>
      <c r="H1206" s="159" t="s">
        <v>703</v>
      </c>
      <c r="I1206" s="103" t="s">
        <v>165</v>
      </c>
      <c r="J1206" s="120" t="str">
        <f>VLOOKUP(I1206,Presupuesto!$B$11:$C$565,2,0)</f>
        <v>DECIMOCUARTO MES</v>
      </c>
      <c r="K1206" s="95" t="s">
        <v>74</v>
      </c>
      <c r="L1206" s="120" t="s">
        <v>719</v>
      </c>
    </row>
    <row r="1208" spans="3:12" x14ac:dyDescent="0.25">
      <c r="C1208" s="426"/>
      <c r="D1208" s="415"/>
      <c r="E1208" s="426"/>
      <c r="F1208" s="426"/>
      <c r="G1208" s="426"/>
      <c r="H1208" s="415"/>
      <c r="I1208" s="426"/>
      <c r="J1208" s="426"/>
      <c r="K1208" s="149"/>
      <c r="L1208" s="426"/>
    </row>
    <row r="1209" spans="3:12" s="426" customFormat="1" ht="15.75" thickBot="1" x14ac:dyDescent="0.3">
      <c r="D1209" s="415"/>
      <c r="H1209" s="415"/>
      <c r="K1209" s="149"/>
    </row>
    <row r="1210" spans="3:12" s="426" customFormat="1" ht="15.75" thickBot="1" x14ac:dyDescent="0.3">
      <c r="C1210" s="68" t="s">
        <v>1308</v>
      </c>
      <c r="D1210" s="30">
        <f>SUM(G1217:G1270)</f>
        <v>1286409.1949999998</v>
      </c>
      <c r="E1210" s="91"/>
      <c r="F1210" s="91"/>
      <c r="G1210" s="91"/>
      <c r="H1210" s="75"/>
      <c r="I1210" s="75"/>
      <c r="J1210" s="75"/>
      <c r="K1210" s="149"/>
    </row>
    <row r="1211" spans="3:12" s="426" customFormat="1" x14ac:dyDescent="0.25">
      <c r="D1211" s="31"/>
      <c r="E1211" s="91"/>
      <c r="F1211" s="91"/>
      <c r="G1211" s="91"/>
      <c r="H1211" s="75"/>
      <c r="I1211" s="75"/>
      <c r="J1211" s="75"/>
      <c r="K1211" s="149"/>
    </row>
    <row r="1212" spans="3:12" s="426" customFormat="1" x14ac:dyDescent="0.25">
      <c r="D1212" s="31"/>
      <c r="E1212" s="91"/>
      <c r="F1212" s="91"/>
      <c r="G1212" s="91"/>
      <c r="H1212" s="75"/>
      <c r="I1212" s="75"/>
      <c r="J1212" s="75"/>
      <c r="K1212" s="149"/>
    </row>
    <row r="1213" spans="3:12" s="426" customFormat="1" ht="15.75" x14ac:dyDescent="0.25">
      <c r="C1213" s="190" t="s">
        <v>1309</v>
      </c>
      <c r="D1213" s="341" t="s">
        <v>1837</v>
      </c>
      <c r="E1213" s="91"/>
      <c r="F1213" s="91"/>
      <c r="G1213" s="91"/>
      <c r="H1213" s="75"/>
      <c r="I1213" s="75"/>
      <c r="J1213" s="75"/>
      <c r="K1213" s="149"/>
    </row>
    <row r="1214" spans="3:12" s="426" customFormat="1" ht="18.75" x14ac:dyDescent="0.25">
      <c r="C1214" s="197" t="str">
        <f>IFERROR(VLOOKUP(D1213,'1. Desarrollo e Innov. Curricu.'!$F:$G,2,FALSE),IFERROR(VLOOKUP(D1213,'2. Investigación Científica'!$F:$G,2,FALSE),IFERROR(VLOOKUP(D1213,'3. Vinculación Univ. Sociedad'!$F:$G,2,FALSE),IFERROR(VLOOKUP(D1213,'4. Docencia y Profesorado Univ.'!$F:$G,2,FALSE),IFERROR(VLOOKUP(D1213,'5. Estudiantes y Graduados'!$F:$G,2,FALSE),IFERROR(VLOOKUP(D1213,'11. Gestion Administrativa'!$F:$G,2,FALSE),IFERROR(VLOOKUP(D1213,'13. Gestión Académica'!$F:$G,2,FALSE),IFERROR(VLOOKUP(D1213,'9. Asegura. de la Calid. y M'!$F:$G,2,FALSE),IFERROR(VLOOKUP(D1213,'6. Gestión del Conocimiento'!$F:$G,2,FALSE),IFERROR(VLOOKUP(D1213,'15. Gobernabilidad y Proceso...'!$F:$G,2,FALSE),IFERROR(VLOOKUP(D1213,'12. Gestión del Talento Humano'!$F:$G,2,FALSE),IFERROR(VLOOKUP(D1213,'14. Internacional... de la E.S.'!$F:$G,2,FALSE),IFERROR(VLOOKUP(D1213,'10. Posgrado'!$F:$G,2,FALSE),IFERROR(VLOOKUP(D1213,'17. Gestión TIC'!$F:$G,2,FALSE),IFERROR(VLOOKUP(D1213,'16. Desa. del Sistema Educ.Sup.'!$F:$G,2,FALSE),IFERROR(VLOOKUP(D1213,'8. Cultura de Inno. Insti...'!$F:$G,2,FALSE),VLOOKUP(D1213,'7. Lo Esencial de la Reforma U.'!$F:$G,2,0)))))))))))))))))</f>
        <v>Ejecutar programa de maestría en: CIENCIAS SOCIALES, ESTUDIOS URBANOS Y MIGRACIONES INTERNACIONALES POR FLACSO -HONDURAS (materiales y visisbilidad del programa)</v>
      </c>
      <c r="D1214" s="31"/>
      <c r="E1214" s="91"/>
      <c r="F1214" s="91"/>
      <c r="G1214" s="91"/>
      <c r="H1214" s="75"/>
      <c r="I1214" s="75"/>
      <c r="J1214" s="75"/>
      <c r="K1214" s="149"/>
    </row>
    <row r="1215" spans="3:12" s="426" customFormat="1" ht="15.75" thickBot="1" x14ac:dyDescent="0.3">
      <c r="C1215" s="171"/>
      <c r="D1215" s="31"/>
      <c r="E1215" s="91"/>
      <c r="F1215" s="91"/>
      <c r="G1215" s="91"/>
      <c r="H1215" s="75"/>
      <c r="I1215" s="75"/>
      <c r="J1215" s="75"/>
      <c r="K1215" s="149"/>
    </row>
    <row r="1216" spans="3:12" s="426" customFormat="1" ht="30.75" thickBot="1" x14ac:dyDescent="0.3">
      <c r="C1216" s="130" t="s">
        <v>1310</v>
      </c>
      <c r="D1216" s="134" t="s">
        <v>99</v>
      </c>
      <c r="E1216" s="165" t="s">
        <v>1324</v>
      </c>
      <c r="F1216" s="134" t="s">
        <v>1312</v>
      </c>
      <c r="G1216" s="131" t="s">
        <v>1313</v>
      </c>
      <c r="H1216" s="129" t="s">
        <v>1314</v>
      </c>
      <c r="I1216" s="132" t="s">
        <v>1315</v>
      </c>
      <c r="J1216" s="132" t="s">
        <v>711</v>
      </c>
      <c r="K1216" s="132" t="s">
        <v>1316</v>
      </c>
      <c r="L1216" s="132" t="s">
        <v>1317</v>
      </c>
    </row>
    <row r="1217" spans="3:12" s="426" customFormat="1" ht="15.75" hidden="1" thickBot="1" x14ac:dyDescent="0.3">
      <c r="C1217" s="133" t="s">
        <v>84</v>
      </c>
      <c r="D1217" s="188"/>
      <c r="E1217" s="148">
        <v>12</v>
      </c>
      <c r="F1217" s="283">
        <f>HLOOKUP($C1217,$BZ$2:$CM$3,2,0)</f>
        <v>43674.39</v>
      </c>
      <c r="G1217" s="110">
        <f>D1217*E1217*F1217</f>
        <v>0</v>
      </c>
      <c r="H1217" s="161"/>
      <c r="I1217" s="111" t="s">
        <v>151</v>
      </c>
      <c r="J1217" s="111" t="str">
        <f>VLOOKUP(I1217,Presupuesto!$B$11:$C$565,2,0)</f>
        <v>SUELDOS Y SALARIOS PERMANENTES</v>
      </c>
      <c r="K1217" s="205" t="s">
        <v>72</v>
      </c>
      <c r="L1217" s="95" t="s">
        <v>719</v>
      </c>
    </row>
    <row r="1218" spans="3:12" s="426" customFormat="1" ht="15.75" hidden="1" thickBot="1" x14ac:dyDescent="0.3">
      <c r="C1218" s="166" t="s">
        <v>1325</v>
      </c>
      <c r="D1218" s="158"/>
      <c r="E1218" s="150">
        <v>0</v>
      </c>
      <c r="F1218" s="97">
        <f>IF(E1217=0,"",(G1217/E1217)/12*E1217)</f>
        <v>0</v>
      </c>
      <c r="G1218" s="94">
        <f>F1218</f>
        <v>0</v>
      </c>
      <c r="H1218" s="159"/>
      <c r="I1218" s="113" t="s">
        <v>164</v>
      </c>
      <c r="J1218" s="113" t="str">
        <f>VLOOKUP(I1218,Presupuesto!$B$11:$C$565,2,0)</f>
        <v>AGUINALDO Y DECIMO CUARTO MES</v>
      </c>
      <c r="K1218" s="95" t="str">
        <f t="shared" ref="K1218:K1225" si="21">$K$1153</f>
        <v>Posgrado</v>
      </c>
      <c r="L1218" s="95" t="s">
        <v>720</v>
      </c>
    </row>
    <row r="1219" spans="3:12" s="426" customFormat="1" ht="15.75" hidden="1" thickBot="1" x14ac:dyDescent="0.3">
      <c r="C1219" s="167" t="s">
        <v>1326</v>
      </c>
      <c r="D1219" s="158"/>
      <c r="E1219" s="150">
        <v>0</v>
      </c>
      <c r="F1219" s="114">
        <f>IF(E1217&lt;6,"",((E1217-6)/12)*(G1217/E1217))</f>
        <v>0</v>
      </c>
      <c r="G1219" s="94">
        <f>F1219</f>
        <v>0</v>
      </c>
      <c r="H1219" s="159"/>
      <c r="I1219" s="98" t="s">
        <v>165</v>
      </c>
      <c r="J1219" s="98" t="str">
        <f>VLOOKUP(I1219,Presupuesto!$B$11:$C$565,2,0)</f>
        <v>DECIMOCUARTO MES</v>
      </c>
      <c r="K1219" s="95" t="str">
        <f t="shared" si="21"/>
        <v>Posgrado</v>
      </c>
      <c r="L1219" s="95" t="s">
        <v>721</v>
      </c>
    </row>
    <row r="1220" spans="3:12" s="426" customFormat="1" ht="15.75" hidden="1" thickBot="1" x14ac:dyDescent="0.3">
      <c r="C1220" s="133" t="s">
        <v>85</v>
      </c>
      <c r="D1220" s="188"/>
      <c r="E1220" s="148">
        <v>12</v>
      </c>
      <c r="F1220" s="283">
        <f>HLOOKUP($C1220,$BZ$2:$CM$3,2,0)</f>
        <v>39703.99</v>
      </c>
      <c r="G1220" s="110">
        <f>D1220*E1220*F1220</f>
        <v>0</v>
      </c>
      <c r="H1220" s="161"/>
      <c r="I1220" s="111" t="s">
        <v>151</v>
      </c>
      <c r="J1220" s="111" t="str">
        <f>VLOOKUP(I1220,Presupuesto!$B$11:$C$565,2,0)</f>
        <v>SUELDOS Y SALARIOS PERMANENTES</v>
      </c>
      <c r="K1220" s="95" t="str">
        <f t="shared" si="21"/>
        <v>Posgrado</v>
      </c>
      <c r="L1220" s="95" t="s">
        <v>721</v>
      </c>
    </row>
    <row r="1221" spans="3:12" s="426" customFormat="1" ht="15.75" hidden="1" thickBot="1" x14ac:dyDescent="0.3">
      <c r="C1221" s="166" t="s">
        <v>1325</v>
      </c>
      <c r="D1221" s="158"/>
      <c r="E1221" s="150">
        <v>0</v>
      </c>
      <c r="F1221" s="97">
        <f>IF(E1220=0,"",(G1220/E1220)/12*E1220)</f>
        <v>0</v>
      </c>
      <c r="G1221" s="94">
        <f>F1221</f>
        <v>0</v>
      </c>
      <c r="H1221" s="159"/>
      <c r="I1221" s="113" t="s">
        <v>164</v>
      </c>
      <c r="J1221" s="113" t="str">
        <f>VLOOKUP(I1221,Presupuesto!$B$11:$C$565,2,0)</f>
        <v>AGUINALDO Y DECIMO CUARTO MES</v>
      </c>
      <c r="K1221" s="95" t="str">
        <f t="shared" si="21"/>
        <v>Posgrado</v>
      </c>
      <c r="L1221" s="95" t="s">
        <v>721</v>
      </c>
    </row>
    <row r="1222" spans="3:12" s="426" customFormat="1" ht="15.75" hidden="1" thickBot="1" x14ac:dyDescent="0.3">
      <c r="C1222" s="167" t="s">
        <v>1326</v>
      </c>
      <c r="D1222" s="158"/>
      <c r="E1222" s="150">
        <v>0</v>
      </c>
      <c r="F1222" s="114">
        <f>IF(E1220&lt;6,"",((E1220-6)/12)*(G1220/E1220))</f>
        <v>0</v>
      </c>
      <c r="G1222" s="94">
        <f>F1222</f>
        <v>0</v>
      </c>
      <c r="H1222" s="159"/>
      <c r="I1222" s="98" t="s">
        <v>165</v>
      </c>
      <c r="J1222" s="98" t="str">
        <f>VLOOKUP(I1222,Presupuesto!$B$11:$C$565,2,0)</f>
        <v>DECIMOCUARTO MES</v>
      </c>
      <c r="K1222" s="95" t="str">
        <f t="shared" si="21"/>
        <v>Posgrado</v>
      </c>
      <c r="L1222" s="95" t="s">
        <v>721</v>
      </c>
    </row>
    <row r="1223" spans="3:12" s="426" customFormat="1" ht="15.75" hidden="1" thickBot="1" x14ac:dyDescent="0.3">
      <c r="C1223" s="133" t="s">
        <v>86</v>
      </c>
      <c r="D1223" s="188"/>
      <c r="E1223" s="148">
        <v>12</v>
      </c>
      <c r="F1223" s="283">
        <f>HLOOKUP($C1223,$BZ$2:$CM$3,2,0)</f>
        <v>35733.589999999997</v>
      </c>
      <c r="G1223" s="110">
        <f>D1223*E1223*F1223</f>
        <v>0</v>
      </c>
      <c r="H1223" s="161"/>
      <c r="I1223" s="111" t="s">
        <v>151</v>
      </c>
      <c r="J1223" s="111" t="str">
        <f>VLOOKUP(I1223,Presupuesto!$B$11:$C$565,2,0)</f>
        <v>SUELDOS Y SALARIOS PERMANENTES</v>
      </c>
      <c r="K1223" s="95" t="str">
        <f t="shared" si="21"/>
        <v>Posgrado</v>
      </c>
      <c r="L1223" s="95" t="s">
        <v>721</v>
      </c>
    </row>
    <row r="1224" spans="3:12" s="426" customFormat="1" ht="15.75" hidden="1" thickBot="1" x14ac:dyDescent="0.3">
      <c r="C1224" s="166" t="s">
        <v>1325</v>
      </c>
      <c r="D1224" s="158"/>
      <c r="E1224" s="150">
        <v>0</v>
      </c>
      <c r="F1224" s="97">
        <f>IF(E1223=0,"",(G1223/E1223)/12*E1223)</f>
        <v>0</v>
      </c>
      <c r="G1224" s="94">
        <f>F1224</f>
        <v>0</v>
      </c>
      <c r="H1224" s="159"/>
      <c r="I1224" s="113" t="s">
        <v>164</v>
      </c>
      <c r="J1224" s="113" t="str">
        <f>VLOOKUP(I1224,Presupuesto!$B$11:$C$565,2,0)</f>
        <v>AGUINALDO Y DECIMO CUARTO MES</v>
      </c>
      <c r="K1224" s="95" t="str">
        <f t="shared" si="21"/>
        <v>Posgrado</v>
      </c>
      <c r="L1224" s="95" t="s">
        <v>721</v>
      </c>
    </row>
    <row r="1225" spans="3:12" s="426" customFormat="1" ht="15.75" hidden="1" thickBot="1" x14ac:dyDescent="0.3">
      <c r="C1225" s="167" t="s">
        <v>1326</v>
      </c>
      <c r="D1225" s="158"/>
      <c r="E1225" s="150">
        <v>0</v>
      </c>
      <c r="F1225" s="114">
        <f>IF(E1223&lt;6,"",((E1223-6)/12)*(G1223/E1223))</f>
        <v>0</v>
      </c>
      <c r="G1225" s="94">
        <f>F1225</f>
        <v>0</v>
      </c>
      <c r="H1225" s="159"/>
      <c r="I1225" s="98" t="s">
        <v>165</v>
      </c>
      <c r="J1225" s="98" t="str">
        <f>VLOOKUP(I1225,Presupuesto!$B$11:$C$565,2,0)</f>
        <v>DECIMOCUARTO MES</v>
      </c>
      <c r="K1225" s="95" t="str">
        <f t="shared" si="21"/>
        <v>Posgrado</v>
      </c>
      <c r="L1225" s="95" t="s">
        <v>721</v>
      </c>
    </row>
    <row r="1226" spans="3:12" s="426" customFormat="1" ht="15.75" thickBot="1" x14ac:dyDescent="0.3">
      <c r="C1226" s="133" t="s">
        <v>87</v>
      </c>
      <c r="D1226" s="188">
        <v>3</v>
      </c>
      <c r="E1226" s="148">
        <v>12</v>
      </c>
      <c r="F1226" s="283">
        <f>HLOOKUP($C1226,$BZ$2:$CM$3,2,0)</f>
        <v>31763.19</v>
      </c>
      <c r="G1226" s="520">
        <f>D1226*E1226*F1226</f>
        <v>1143474.8399999999</v>
      </c>
      <c r="H1226" s="161" t="s">
        <v>712</v>
      </c>
      <c r="I1226" s="111" t="s">
        <v>151</v>
      </c>
      <c r="J1226" s="111" t="str">
        <f>VLOOKUP(I1226,Presupuesto!$B$11:$C$565,2,0)</f>
        <v>SUELDOS Y SALARIOS PERMANENTES</v>
      </c>
      <c r="K1226" s="95" t="s">
        <v>72</v>
      </c>
      <c r="L1226" s="95" t="s">
        <v>719</v>
      </c>
    </row>
    <row r="1227" spans="3:12" s="426" customFormat="1" x14ac:dyDescent="0.25">
      <c r="C1227" s="166" t="s">
        <v>1325</v>
      </c>
      <c r="D1227" s="158"/>
      <c r="E1227" s="150">
        <v>0</v>
      </c>
      <c r="F1227" s="97">
        <f>IF(E1226=0,"",(G1226/E1226)/12*E1226)</f>
        <v>95289.569999999992</v>
      </c>
      <c r="G1227" s="521">
        <f>F1227</f>
        <v>95289.569999999992</v>
      </c>
      <c r="H1227" s="159" t="s">
        <v>712</v>
      </c>
      <c r="I1227" s="113" t="s">
        <v>164</v>
      </c>
      <c r="J1227" s="113" t="str">
        <f>VLOOKUP(I1227,Presupuesto!$B$11:$C$565,2,0)</f>
        <v>AGUINALDO Y DECIMO CUARTO MES</v>
      </c>
      <c r="K1227" s="95" t="s">
        <v>72</v>
      </c>
      <c r="L1227" s="95" t="s">
        <v>721</v>
      </c>
    </row>
    <row r="1228" spans="3:12" s="426" customFormat="1" ht="15.75" thickBot="1" x14ac:dyDescent="0.3">
      <c r="C1228" s="167" t="s">
        <v>1326</v>
      </c>
      <c r="D1228" s="158"/>
      <c r="E1228" s="150">
        <v>0</v>
      </c>
      <c r="F1228" s="114">
        <f>IF(E1226&lt;6,"",((E1226-6)/12)*(G1226/E1226))</f>
        <v>47644.784999999996</v>
      </c>
      <c r="G1228" s="521">
        <f>F1228</f>
        <v>47644.784999999996</v>
      </c>
      <c r="H1228" s="159" t="s">
        <v>712</v>
      </c>
      <c r="I1228" s="98" t="s">
        <v>165</v>
      </c>
      <c r="J1228" s="98" t="str">
        <f>VLOOKUP(I1228,Presupuesto!$B$11:$C$565,2,0)</f>
        <v>DECIMOCUARTO MES</v>
      </c>
      <c r="K1228" s="95" t="s">
        <v>72</v>
      </c>
      <c r="L1228" s="95" t="s">
        <v>721</v>
      </c>
    </row>
    <row r="1229" spans="3:12" s="426" customFormat="1" ht="15.75" hidden="1" thickBot="1" x14ac:dyDescent="0.3">
      <c r="C1229" s="133" t="s">
        <v>88</v>
      </c>
      <c r="D1229" s="188"/>
      <c r="E1229" s="148">
        <v>12</v>
      </c>
      <c r="F1229" s="283">
        <f>HLOOKUP($C1229,$BZ$2:$CM$3,2,0)</f>
        <v>29777.99</v>
      </c>
      <c r="G1229" s="110">
        <f>D1229*E1229*F1229</f>
        <v>0</v>
      </c>
      <c r="H1229" s="161"/>
      <c r="I1229" s="111" t="s">
        <v>151</v>
      </c>
      <c r="J1229" s="111" t="str">
        <f>VLOOKUP(I1229,Presupuesto!$B$11:$C$565,2,0)</f>
        <v>SUELDOS Y SALARIOS PERMANENTES</v>
      </c>
      <c r="K1229" s="95" t="s">
        <v>72</v>
      </c>
      <c r="L1229" s="95" t="s">
        <v>721</v>
      </c>
    </row>
    <row r="1230" spans="3:12" s="426" customFormat="1" ht="15.75" hidden="1" thickBot="1" x14ac:dyDescent="0.3">
      <c r="C1230" s="166" t="s">
        <v>1325</v>
      </c>
      <c r="D1230" s="158"/>
      <c r="E1230" s="150">
        <v>0</v>
      </c>
      <c r="F1230" s="97">
        <f>IF(E1229=0,"",(G1229/E1229)/12*E1229)</f>
        <v>0</v>
      </c>
      <c r="G1230" s="94">
        <f>F1230</f>
        <v>0</v>
      </c>
      <c r="H1230" s="159"/>
      <c r="I1230" s="113" t="s">
        <v>164</v>
      </c>
      <c r="J1230" s="113" t="str">
        <f>VLOOKUP(I1230,Presupuesto!$B$11:$C$565,2,0)</f>
        <v>AGUINALDO Y DECIMO CUARTO MES</v>
      </c>
      <c r="K1230" s="95" t="s">
        <v>72</v>
      </c>
      <c r="L1230" s="95" t="s">
        <v>721</v>
      </c>
    </row>
    <row r="1231" spans="3:12" s="426" customFormat="1" ht="15.75" hidden="1" thickBot="1" x14ac:dyDescent="0.3">
      <c r="C1231" s="167" t="s">
        <v>1326</v>
      </c>
      <c r="D1231" s="158"/>
      <c r="E1231" s="150">
        <v>0</v>
      </c>
      <c r="F1231" s="114">
        <f>IF(E1229&lt;6,"",((E1229-6)/12)*(G1229/E1229))</f>
        <v>0</v>
      </c>
      <c r="G1231" s="94">
        <f>F1231</f>
        <v>0</v>
      </c>
      <c r="H1231" s="159"/>
      <c r="I1231" s="98" t="s">
        <v>165</v>
      </c>
      <c r="J1231" s="98" t="str">
        <f>VLOOKUP(I1231,Presupuesto!$B$11:$C$565,2,0)</f>
        <v>DECIMOCUARTO MES</v>
      </c>
      <c r="K1231" s="95" t="s">
        <v>72</v>
      </c>
      <c r="L1231" s="95" t="s">
        <v>721</v>
      </c>
    </row>
    <row r="1232" spans="3:12" s="426" customFormat="1" ht="15.75" hidden="1" thickBot="1" x14ac:dyDescent="0.3">
      <c r="C1232" s="133" t="s">
        <v>89</v>
      </c>
      <c r="D1232" s="188"/>
      <c r="E1232" s="148">
        <v>12</v>
      </c>
      <c r="F1232" s="283">
        <f>HLOOKUP($C1232,$BZ$2:$CM$3,2,0)</f>
        <v>27792.79</v>
      </c>
      <c r="G1232" s="110">
        <f>D1232*E1232*F1232</f>
        <v>0</v>
      </c>
      <c r="H1232" s="161"/>
      <c r="I1232" s="111" t="s">
        <v>151</v>
      </c>
      <c r="J1232" s="111" t="str">
        <f>VLOOKUP(I1232,Presupuesto!$B$11:$C$565,2,0)</f>
        <v>SUELDOS Y SALARIOS PERMANENTES</v>
      </c>
      <c r="K1232" s="95" t="s">
        <v>72</v>
      </c>
      <c r="L1232" s="95" t="s">
        <v>721</v>
      </c>
    </row>
    <row r="1233" spans="3:12" s="426" customFormat="1" ht="15.75" hidden="1" thickBot="1" x14ac:dyDescent="0.3">
      <c r="C1233" s="166" t="s">
        <v>1325</v>
      </c>
      <c r="D1233" s="158"/>
      <c r="E1233" s="150">
        <v>0</v>
      </c>
      <c r="F1233" s="97">
        <f>IF(E1232=0,"",(G1232/E1232)/12*E1232)</f>
        <v>0</v>
      </c>
      <c r="G1233" s="94">
        <f>F1233</f>
        <v>0</v>
      </c>
      <c r="H1233" s="159"/>
      <c r="I1233" s="113" t="s">
        <v>164</v>
      </c>
      <c r="J1233" s="113" t="str">
        <f>VLOOKUP(I1233,Presupuesto!$B$11:$C$565,2,0)</f>
        <v>AGUINALDO Y DECIMO CUARTO MES</v>
      </c>
      <c r="K1233" s="95" t="s">
        <v>72</v>
      </c>
      <c r="L1233" s="95" t="s">
        <v>721</v>
      </c>
    </row>
    <row r="1234" spans="3:12" s="426" customFormat="1" ht="15.75" hidden="1" thickBot="1" x14ac:dyDescent="0.3">
      <c r="C1234" s="167" t="s">
        <v>1326</v>
      </c>
      <c r="D1234" s="158"/>
      <c r="E1234" s="150">
        <v>0</v>
      </c>
      <c r="F1234" s="114">
        <f>IF(E1232&lt;6,"",((E1232-6)/12)*(G1232/E1232))</f>
        <v>0</v>
      </c>
      <c r="G1234" s="94">
        <f>F1234</f>
        <v>0</v>
      </c>
      <c r="H1234" s="159"/>
      <c r="I1234" s="98" t="s">
        <v>165</v>
      </c>
      <c r="J1234" s="98" t="str">
        <f>VLOOKUP(I1234,Presupuesto!$B$11:$C$565,2,0)</f>
        <v>DECIMOCUARTO MES</v>
      </c>
      <c r="K1234" s="95" t="s">
        <v>72</v>
      </c>
      <c r="L1234" s="95" t="s">
        <v>721</v>
      </c>
    </row>
    <row r="1235" spans="3:12" s="426" customFormat="1" ht="15.75" hidden="1" thickBot="1" x14ac:dyDescent="0.3">
      <c r="C1235" s="133" t="s">
        <v>90</v>
      </c>
      <c r="D1235" s="188"/>
      <c r="E1235" s="148">
        <v>12</v>
      </c>
      <c r="F1235" s="283">
        <f>HLOOKUP($C1235,$BZ$2:$CM$3,2,0)</f>
        <v>18859.39</v>
      </c>
      <c r="G1235" s="110">
        <f>D1235*E1235*F1235</f>
        <v>0</v>
      </c>
      <c r="H1235" s="161"/>
      <c r="I1235" s="111" t="s">
        <v>151</v>
      </c>
      <c r="J1235" s="111" t="str">
        <f>VLOOKUP(I1235,Presupuesto!$B$11:$C$565,2,0)</f>
        <v>SUELDOS Y SALARIOS PERMANENTES</v>
      </c>
      <c r="K1235" s="95" t="s">
        <v>72</v>
      </c>
      <c r="L1235" s="95" t="s">
        <v>721</v>
      </c>
    </row>
    <row r="1236" spans="3:12" s="426" customFormat="1" ht="15.75" hidden="1" thickBot="1" x14ac:dyDescent="0.3">
      <c r="C1236" s="166" t="s">
        <v>1325</v>
      </c>
      <c r="D1236" s="158"/>
      <c r="E1236" s="150">
        <v>0</v>
      </c>
      <c r="F1236" s="97">
        <f>IF(E1235=0,"",(G1235/E1235)/12*E1235)</f>
        <v>0</v>
      </c>
      <c r="G1236" s="94">
        <f>F1236</f>
        <v>0</v>
      </c>
      <c r="H1236" s="159"/>
      <c r="I1236" s="113" t="s">
        <v>164</v>
      </c>
      <c r="J1236" s="113" t="str">
        <f>VLOOKUP(I1236,Presupuesto!$B$11:$C$565,2,0)</f>
        <v>AGUINALDO Y DECIMO CUARTO MES</v>
      </c>
      <c r="K1236" s="95" t="s">
        <v>72</v>
      </c>
      <c r="L1236" s="95" t="s">
        <v>721</v>
      </c>
    </row>
    <row r="1237" spans="3:12" s="426" customFormat="1" ht="15.75" hidden="1" thickBot="1" x14ac:dyDescent="0.3">
      <c r="C1237" s="167" t="s">
        <v>1326</v>
      </c>
      <c r="D1237" s="158"/>
      <c r="E1237" s="150">
        <v>0</v>
      </c>
      <c r="F1237" s="114">
        <f>IF(E1235&lt;6,"",((E1235-6)/12)*(G1235/E1235))</f>
        <v>0</v>
      </c>
      <c r="G1237" s="94">
        <f>F1237</f>
        <v>0</v>
      </c>
      <c r="H1237" s="159"/>
      <c r="I1237" s="98" t="s">
        <v>165</v>
      </c>
      <c r="J1237" s="98" t="str">
        <f>VLOOKUP(I1237,Presupuesto!$B$11:$C$565,2,0)</f>
        <v>DECIMOCUARTO MES</v>
      </c>
      <c r="K1237" s="95" t="s">
        <v>72</v>
      </c>
      <c r="L1237" s="95" t="s">
        <v>721</v>
      </c>
    </row>
    <row r="1238" spans="3:12" s="426" customFormat="1" ht="15.75" hidden="1" thickBot="1" x14ac:dyDescent="0.3">
      <c r="C1238" s="133" t="s">
        <v>91</v>
      </c>
      <c r="D1238" s="188"/>
      <c r="E1238" s="148">
        <v>12</v>
      </c>
      <c r="F1238" s="283">
        <f>HLOOKUP($C1238,$BZ$2:$CM$3,2,0)</f>
        <v>17866.8</v>
      </c>
      <c r="G1238" s="110">
        <f>D1238*E1238*F1238</f>
        <v>0</v>
      </c>
      <c r="H1238" s="161"/>
      <c r="I1238" s="111" t="s">
        <v>151</v>
      </c>
      <c r="J1238" s="111" t="str">
        <f>VLOOKUP(I1238,Presupuesto!$B$11:$C$565,2,0)</f>
        <v>SUELDOS Y SALARIOS PERMANENTES</v>
      </c>
      <c r="K1238" s="95" t="s">
        <v>72</v>
      </c>
      <c r="L1238" s="95" t="s">
        <v>721</v>
      </c>
    </row>
    <row r="1239" spans="3:12" s="426" customFormat="1" ht="15.75" hidden="1" thickBot="1" x14ac:dyDescent="0.3">
      <c r="C1239" s="166" t="s">
        <v>1325</v>
      </c>
      <c r="D1239" s="158"/>
      <c r="E1239" s="150">
        <v>0</v>
      </c>
      <c r="F1239" s="97">
        <f>IF(E1238=0,"",(G1238/E1238)/12*E1238)</f>
        <v>0</v>
      </c>
      <c r="G1239" s="94">
        <f>F1239</f>
        <v>0</v>
      </c>
      <c r="H1239" s="159"/>
      <c r="I1239" s="113" t="s">
        <v>164</v>
      </c>
      <c r="J1239" s="113" t="str">
        <f>VLOOKUP(I1239,Presupuesto!$B$11:$C$565,2,0)</f>
        <v>AGUINALDO Y DECIMO CUARTO MES</v>
      </c>
      <c r="K1239" s="95" t="s">
        <v>72</v>
      </c>
      <c r="L1239" s="95" t="s">
        <v>721</v>
      </c>
    </row>
    <row r="1240" spans="3:12" s="426" customFormat="1" ht="15.75" hidden="1" thickBot="1" x14ac:dyDescent="0.3">
      <c r="C1240" s="167" t="s">
        <v>1326</v>
      </c>
      <c r="D1240" s="158"/>
      <c r="E1240" s="150">
        <v>0</v>
      </c>
      <c r="F1240" s="114">
        <f>IF(E1238&lt;6,"",((E1238-6)/12)*(G1238/E1238))</f>
        <v>0</v>
      </c>
      <c r="G1240" s="94">
        <f>F1240</f>
        <v>0</v>
      </c>
      <c r="H1240" s="159"/>
      <c r="I1240" s="98" t="s">
        <v>165</v>
      </c>
      <c r="J1240" s="98" t="str">
        <f>VLOOKUP(I1240,Presupuesto!$B$11:$C$565,2,0)</f>
        <v>DECIMOCUARTO MES</v>
      </c>
      <c r="K1240" s="95" t="s">
        <v>72</v>
      </c>
      <c r="L1240" s="95" t="s">
        <v>721</v>
      </c>
    </row>
    <row r="1241" spans="3:12" s="426" customFormat="1" ht="15.75" hidden="1" thickBot="1" x14ac:dyDescent="0.3">
      <c r="C1241" s="133" t="s">
        <v>92</v>
      </c>
      <c r="D1241" s="188"/>
      <c r="E1241" s="148">
        <v>12</v>
      </c>
      <c r="F1241" s="283">
        <f>HLOOKUP($C1241,$BZ$2:$CM$3,2,0)</f>
        <v>13896.4</v>
      </c>
      <c r="G1241" s="110">
        <f>D1241*E1241*F1241</f>
        <v>0</v>
      </c>
      <c r="H1241" s="161"/>
      <c r="I1241" s="111" t="s">
        <v>151</v>
      </c>
      <c r="J1241" s="111" t="str">
        <f>VLOOKUP(I1241,Presupuesto!$B$11:$C$565,2,0)</f>
        <v>SUELDOS Y SALARIOS PERMANENTES</v>
      </c>
      <c r="K1241" s="95" t="s">
        <v>72</v>
      </c>
      <c r="L1241" s="95" t="s">
        <v>721</v>
      </c>
    </row>
    <row r="1242" spans="3:12" s="426" customFormat="1" ht="15.75" hidden="1" thickBot="1" x14ac:dyDescent="0.3">
      <c r="C1242" s="166" t="s">
        <v>1325</v>
      </c>
      <c r="D1242" s="158"/>
      <c r="E1242" s="150">
        <v>0</v>
      </c>
      <c r="F1242" s="97">
        <f>IF(E1241=0,"",(G1241/E1241)/12*E1241)</f>
        <v>0</v>
      </c>
      <c r="G1242" s="94">
        <f>F1242</f>
        <v>0</v>
      </c>
      <c r="H1242" s="159"/>
      <c r="I1242" s="113" t="s">
        <v>164</v>
      </c>
      <c r="J1242" s="113" t="str">
        <f>VLOOKUP(I1242,Presupuesto!$B$11:$C$565,2,0)</f>
        <v>AGUINALDO Y DECIMO CUARTO MES</v>
      </c>
      <c r="K1242" s="95" t="s">
        <v>72</v>
      </c>
      <c r="L1242" s="95" t="s">
        <v>721</v>
      </c>
    </row>
    <row r="1243" spans="3:12" s="426" customFormat="1" ht="15.75" hidden="1" thickBot="1" x14ac:dyDescent="0.3">
      <c r="C1243" s="167" t="s">
        <v>1326</v>
      </c>
      <c r="D1243" s="158"/>
      <c r="E1243" s="150">
        <v>0</v>
      </c>
      <c r="F1243" s="114">
        <f>IF(E1241&lt;6,"",((E1241-6)/12)*(G1241/E1241))</f>
        <v>0</v>
      </c>
      <c r="G1243" s="94">
        <f>F1243</f>
        <v>0</v>
      </c>
      <c r="H1243" s="159"/>
      <c r="I1243" s="98" t="s">
        <v>165</v>
      </c>
      <c r="J1243" s="98" t="str">
        <f>VLOOKUP(I1243,Presupuesto!$B$11:$C$565,2,0)</f>
        <v>DECIMOCUARTO MES</v>
      </c>
      <c r="K1243" s="95" t="s">
        <v>72</v>
      </c>
      <c r="L1243" s="95" t="s">
        <v>721</v>
      </c>
    </row>
    <row r="1244" spans="3:12" s="426" customFormat="1" ht="15.75" hidden="1" thickBot="1" x14ac:dyDescent="0.3">
      <c r="C1244" s="133" t="s">
        <v>93</v>
      </c>
      <c r="D1244" s="188"/>
      <c r="E1244" s="148">
        <v>12</v>
      </c>
      <c r="F1244" s="283">
        <f>HLOOKUP($C1244,$BZ$2:$CM$3,2,0)</f>
        <v>15004.09</v>
      </c>
      <c r="G1244" s="110">
        <f>D1244*E1244*F1244</f>
        <v>0</v>
      </c>
      <c r="H1244" s="161"/>
      <c r="I1244" s="111" t="s">
        <v>151</v>
      </c>
      <c r="J1244" s="111" t="str">
        <f>VLOOKUP(I1244,Presupuesto!$B$11:$C$565,2,0)</f>
        <v>SUELDOS Y SALARIOS PERMANENTES</v>
      </c>
      <c r="K1244" s="95" t="s">
        <v>72</v>
      </c>
      <c r="L1244" s="95" t="s">
        <v>721</v>
      </c>
    </row>
    <row r="1245" spans="3:12" s="426" customFormat="1" ht="15.75" hidden="1" thickBot="1" x14ac:dyDescent="0.3">
      <c r="C1245" s="166" t="s">
        <v>1325</v>
      </c>
      <c r="D1245" s="158"/>
      <c r="E1245" s="150">
        <v>0</v>
      </c>
      <c r="F1245" s="97">
        <f>IF(E1244=0,"",(G1244/E1244)/12*E1244)</f>
        <v>0</v>
      </c>
      <c r="G1245" s="94">
        <f>F1245</f>
        <v>0</v>
      </c>
      <c r="H1245" s="159"/>
      <c r="I1245" s="113" t="s">
        <v>164</v>
      </c>
      <c r="J1245" s="113" t="str">
        <f>VLOOKUP(I1245,Presupuesto!$B$11:$C$565,2,0)</f>
        <v>AGUINALDO Y DECIMO CUARTO MES</v>
      </c>
      <c r="K1245" s="95" t="s">
        <v>72</v>
      </c>
      <c r="L1245" s="95" t="s">
        <v>721</v>
      </c>
    </row>
    <row r="1246" spans="3:12" s="426" customFormat="1" ht="15.75" hidden="1" thickBot="1" x14ac:dyDescent="0.3">
      <c r="C1246" s="167" t="s">
        <v>1326</v>
      </c>
      <c r="D1246" s="158"/>
      <c r="E1246" s="150">
        <v>0</v>
      </c>
      <c r="F1246" s="114">
        <f>IF(E1244&lt;6,"",((E1244-6)/12)*(G1244/E1244))</f>
        <v>0</v>
      </c>
      <c r="G1246" s="94">
        <f>F1246</f>
        <v>0</v>
      </c>
      <c r="H1246" s="159"/>
      <c r="I1246" s="98" t="s">
        <v>165</v>
      </c>
      <c r="J1246" s="98" t="str">
        <f>VLOOKUP(I1246,Presupuesto!$B$11:$C$565,2,0)</f>
        <v>DECIMOCUARTO MES</v>
      </c>
      <c r="K1246" s="95" t="s">
        <v>72</v>
      </c>
      <c r="L1246" s="95" t="s">
        <v>721</v>
      </c>
    </row>
    <row r="1247" spans="3:12" s="426" customFormat="1" ht="15.75" hidden="1" thickBot="1" x14ac:dyDescent="0.3">
      <c r="C1247" s="133" t="s">
        <v>94</v>
      </c>
      <c r="D1247" s="188"/>
      <c r="E1247" s="148">
        <v>12</v>
      </c>
      <c r="F1247" s="283">
        <f>HLOOKUP($C1247,$BZ$2:$CM$3,2,0)</f>
        <v>13238.9</v>
      </c>
      <c r="G1247" s="110">
        <f>D1247*E1247*F1247</f>
        <v>0</v>
      </c>
      <c r="H1247" s="161"/>
      <c r="I1247" s="111" t="s">
        <v>151</v>
      </c>
      <c r="J1247" s="111" t="str">
        <f>VLOOKUP(I1247,Presupuesto!$B$11:$C$565,2,0)</f>
        <v>SUELDOS Y SALARIOS PERMANENTES</v>
      </c>
      <c r="K1247" s="95" t="s">
        <v>72</v>
      </c>
      <c r="L1247" s="95" t="s">
        <v>721</v>
      </c>
    </row>
    <row r="1248" spans="3:12" s="426" customFormat="1" ht="15.75" hidden="1" thickBot="1" x14ac:dyDescent="0.3">
      <c r="C1248" s="166" t="s">
        <v>1325</v>
      </c>
      <c r="D1248" s="158"/>
      <c r="E1248" s="150">
        <v>0</v>
      </c>
      <c r="F1248" s="97">
        <f>IF(E1247=0,"",(G1247/E1247)/12*E1247)</f>
        <v>0</v>
      </c>
      <c r="G1248" s="94">
        <f>F1248</f>
        <v>0</v>
      </c>
      <c r="H1248" s="159"/>
      <c r="I1248" s="113" t="s">
        <v>164</v>
      </c>
      <c r="J1248" s="113" t="str">
        <f>VLOOKUP(I1248,Presupuesto!$B$11:$C$565,2,0)</f>
        <v>AGUINALDO Y DECIMO CUARTO MES</v>
      </c>
      <c r="K1248" s="95" t="s">
        <v>72</v>
      </c>
      <c r="L1248" s="95" t="s">
        <v>721</v>
      </c>
    </row>
    <row r="1249" spans="3:12" s="426" customFormat="1" ht="15.75" hidden="1" thickBot="1" x14ac:dyDescent="0.3">
      <c r="C1249" s="167" t="s">
        <v>1326</v>
      </c>
      <c r="D1249" s="158"/>
      <c r="E1249" s="150">
        <v>0</v>
      </c>
      <c r="F1249" s="114">
        <f>IF(E1247&lt;6,"",((E1247-6)/12)*(G1247/E1247))</f>
        <v>0</v>
      </c>
      <c r="G1249" s="94">
        <f>F1249</f>
        <v>0</v>
      </c>
      <c r="H1249" s="159"/>
      <c r="I1249" s="98" t="s">
        <v>165</v>
      </c>
      <c r="J1249" s="98" t="str">
        <f>VLOOKUP(I1249,Presupuesto!$B$11:$C$565,2,0)</f>
        <v>DECIMOCUARTO MES</v>
      </c>
      <c r="K1249" s="95" t="s">
        <v>72</v>
      </c>
      <c r="L1249" s="95" t="s">
        <v>721</v>
      </c>
    </row>
    <row r="1250" spans="3:12" s="426" customFormat="1" ht="15.75" hidden="1" thickBot="1" x14ac:dyDescent="0.3">
      <c r="C1250" s="133" t="s">
        <v>95</v>
      </c>
      <c r="D1250" s="188"/>
      <c r="E1250" s="148">
        <v>12</v>
      </c>
      <c r="F1250" s="283">
        <f>HLOOKUP($C1250,$BZ$2:$CM$3,2,0)</f>
        <v>12356.31</v>
      </c>
      <c r="G1250" s="110">
        <f>D1250*E1250*F1250</f>
        <v>0</v>
      </c>
      <c r="H1250" s="161"/>
      <c r="I1250" s="111" t="s">
        <v>151</v>
      </c>
      <c r="J1250" s="111" t="str">
        <f>VLOOKUP(I1250,Presupuesto!$B$11:$C$565,2,0)</f>
        <v>SUELDOS Y SALARIOS PERMANENTES</v>
      </c>
      <c r="K1250" s="95" t="s">
        <v>72</v>
      </c>
      <c r="L1250" s="95" t="s">
        <v>721</v>
      </c>
    </row>
    <row r="1251" spans="3:12" s="426" customFormat="1" ht="15.75" hidden="1" thickBot="1" x14ac:dyDescent="0.3">
      <c r="C1251" s="166" t="s">
        <v>1325</v>
      </c>
      <c r="D1251" s="158"/>
      <c r="E1251" s="150">
        <v>0</v>
      </c>
      <c r="F1251" s="97">
        <f>IF(E1250=0,"",(G1250/E1250)/12*E1250)</f>
        <v>0</v>
      </c>
      <c r="G1251" s="94">
        <f>F1251</f>
        <v>0</v>
      </c>
      <c r="H1251" s="159"/>
      <c r="I1251" s="113" t="s">
        <v>164</v>
      </c>
      <c r="J1251" s="113" t="str">
        <f>VLOOKUP(I1251,Presupuesto!$B$11:$C$565,2,0)</f>
        <v>AGUINALDO Y DECIMO CUARTO MES</v>
      </c>
      <c r="K1251" s="95" t="s">
        <v>72</v>
      </c>
      <c r="L1251" s="95" t="s">
        <v>721</v>
      </c>
    </row>
    <row r="1252" spans="3:12" s="426" customFormat="1" ht="15.75" hidden="1" thickBot="1" x14ac:dyDescent="0.3">
      <c r="C1252" s="167" t="s">
        <v>1326</v>
      </c>
      <c r="D1252" s="158"/>
      <c r="E1252" s="150">
        <v>0</v>
      </c>
      <c r="F1252" s="114">
        <f>IF(E1250&lt;6,"",((E1250-6)/12)*(G1250/E1250))</f>
        <v>0</v>
      </c>
      <c r="G1252" s="94">
        <f>F1252</f>
        <v>0</v>
      </c>
      <c r="H1252" s="159"/>
      <c r="I1252" s="98" t="s">
        <v>165</v>
      </c>
      <c r="J1252" s="98" t="str">
        <f>VLOOKUP(I1252,Presupuesto!$B$11:$C$565,2,0)</f>
        <v>DECIMOCUARTO MES</v>
      </c>
      <c r="K1252" s="95" t="s">
        <v>72</v>
      </c>
      <c r="L1252" s="95" t="s">
        <v>721</v>
      </c>
    </row>
    <row r="1253" spans="3:12" s="426" customFormat="1" ht="15.75" hidden="1" thickBot="1" x14ac:dyDescent="0.3">
      <c r="C1253" s="133" t="s">
        <v>96</v>
      </c>
      <c r="D1253" s="188"/>
      <c r="E1253" s="148">
        <v>12</v>
      </c>
      <c r="F1253" s="283">
        <f>HLOOKUP($C1253,$BZ$2:$CM$3,2,0)</f>
        <v>463.22</v>
      </c>
      <c r="G1253" s="110">
        <f>D1253*E1253*F1253</f>
        <v>0</v>
      </c>
      <c r="H1253" s="161"/>
      <c r="I1253" s="111" t="s">
        <v>151</v>
      </c>
      <c r="J1253" s="111" t="str">
        <f>VLOOKUP(I1253,Presupuesto!$B$11:$C$565,2,0)</f>
        <v>SUELDOS Y SALARIOS PERMANENTES</v>
      </c>
      <c r="K1253" s="95" t="s">
        <v>72</v>
      </c>
      <c r="L1253" s="95" t="s">
        <v>721</v>
      </c>
    </row>
    <row r="1254" spans="3:12" s="426" customFormat="1" ht="15.75" hidden="1" thickBot="1" x14ac:dyDescent="0.3">
      <c r="C1254" s="166" t="s">
        <v>1325</v>
      </c>
      <c r="D1254" s="158"/>
      <c r="E1254" s="150">
        <v>0</v>
      </c>
      <c r="F1254" s="97">
        <f>IF(E1253=0,"",(G1253/E1253)/12*E1253)</f>
        <v>0</v>
      </c>
      <c r="G1254" s="94">
        <f>F1254</f>
        <v>0</v>
      </c>
      <c r="H1254" s="159"/>
      <c r="I1254" s="113" t="s">
        <v>164</v>
      </c>
      <c r="J1254" s="113" t="str">
        <f>VLOOKUP(I1254,Presupuesto!$B$11:$C$565,2,0)</f>
        <v>AGUINALDO Y DECIMO CUARTO MES</v>
      </c>
      <c r="K1254" s="95" t="s">
        <v>72</v>
      </c>
      <c r="L1254" s="95" t="s">
        <v>721</v>
      </c>
    </row>
    <row r="1255" spans="3:12" s="426" customFormat="1" ht="15.75" hidden="1" thickBot="1" x14ac:dyDescent="0.3">
      <c r="C1255" s="167" t="s">
        <v>1326</v>
      </c>
      <c r="D1255" s="158"/>
      <c r="E1255" s="150">
        <v>0</v>
      </c>
      <c r="F1255" s="114">
        <f>IF(E1253&lt;6,"",((E1253-6)/12)*(G1253/E1253))</f>
        <v>0</v>
      </c>
      <c r="G1255" s="94">
        <f>F1255</f>
        <v>0</v>
      </c>
      <c r="H1255" s="159"/>
      <c r="I1255" s="98" t="s">
        <v>165</v>
      </c>
      <c r="J1255" s="98" t="str">
        <f>VLOOKUP(I1255,Presupuesto!$B$11:$C$565,2,0)</f>
        <v>DECIMOCUARTO MES</v>
      </c>
      <c r="K1255" s="95" t="s">
        <v>72</v>
      </c>
      <c r="L1255" s="95" t="s">
        <v>721</v>
      </c>
    </row>
    <row r="1256" spans="3:12" s="426" customFormat="1" ht="15.75" hidden="1" thickBot="1" x14ac:dyDescent="0.3">
      <c r="C1256" s="133" t="s">
        <v>97</v>
      </c>
      <c r="D1256" s="188"/>
      <c r="E1256" s="148">
        <v>12</v>
      </c>
      <c r="F1256" s="283">
        <f>HLOOKUP($C1256,$BZ$2:$CM$3,2,0)</f>
        <v>2007.3</v>
      </c>
      <c r="G1256" s="110">
        <f>D1256*E1256*F1256</f>
        <v>0</v>
      </c>
      <c r="H1256" s="161"/>
      <c r="I1256" s="111" t="s">
        <v>151</v>
      </c>
      <c r="J1256" s="111" t="str">
        <f>VLOOKUP(I1256,Presupuesto!$B$11:$C$565,2,0)</f>
        <v>SUELDOS Y SALARIOS PERMANENTES</v>
      </c>
      <c r="K1256" s="95" t="s">
        <v>72</v>
      </c>
      <c r="L1256" s="95" t="s">
        <v>721</v>
      </c>
    </row>
    <row r="1257" spans="3:12" s="426" customFormat="1" ht="15.75" hidden="1" thickBot="1" x14ac:dyDescent="0.3">
      <c r="C1257" s="166" t="s">
        <v>1325</v>
      </c>
      <c r="D1257" s="158"/>
      <c r="E1257" s="150">
        <v>0</v>
      </c>
      <c r="F1257" s="97">
        <f>IF(E1256=0,"",(G1256/E1256)/12*E1256)</f>
        <v>0</v>
      </c>
      <c r="G1257" s="94">
        <f>F1257</f>
        <v>0</v>
      </c>
      <c r="H1257" s="159"/>
      <c r="I1257" s="113" t="s">
        <v>164</v>
      </c>
      <c r="J1257" s="113" t="str">
        <f>VLOOKUP(I1257,Presupuesto!$B$11:$C$565,2,0)</f>
        <v>AGUINALDO Y DECIMO CUARTO MES</v>
      </c>
      <c r="K1257" s="95" t="s">
        <v>72</v>
      </c>
      <c r="L1257" s="95" t="s">
        <v>721</v>
      </c>
    </row>
    <row r="1258" spans="3:12" s="426" customFormat="1" ht="15.75" hidden="1" thickBot="1" x14ac:dyDescent="0.3">
      <c r="C1258" s="167" t="s">
        <v>1326</v>
      </c>
      <c r="D1258" s="158"/>
      <c r="E1258" s="150">
        <v>0</v>
      </c>
      <c r="F1258" s="114">
        <f>IF(E1256&lt;6,"",((E1256-6)/12)*(G1256/E1256))</f>
        <v>0</v>
      </c>
      <c r="G1258" s="94">
        <f>F1258</f>
        <v>0</v>
      </c>
      <c r="H1258" s="159"/>
      <c r="I1258" s="98" t="s">
        <v>165</v>
      </c>
      <c r="J1258" s="98" t="str">
        <f>VLOOKUP(I1258,Presupuesto!$B$11:$C$565,2,0)</f>
        <v>DECIMOCUARTO MES</v>
      </c>
      <c r="K1258" s="95" t="s">
        <v>72</v>
      </c>
      <c r="L1258" s="95" t="s">
        <v>721</v>
      </c>
    </row>
    <row r="1259" spans="3:12" s="426" customFormat="1" ht="15.75" hidden="1" thickBot="1" x14ac:dyDescent="0.3">
      <c r="C1259" s="136" t="s">
        <v>101</v>
      </c>
      <c r="D1259" s="188"/>
      <c r="E1259" s="148">
        <v>12</v>
      </c>
      <c r="F1259" s="135">
        <v>30000</v>
      </c>
      <c r="G1259" s="110">
        <f>D1259*E1259*F1259</f>
        <v>0</v>
      </c>
      <c r="H1259" s="161"/>
      <c r="I1259" s="111" t="s">
        <v>200</v>
      </c>
      <c r="J1259" s="111" t="str">
        <f>VLOOKUP(I1259,Presupuesto!$B$11:$C$565,2,0)</f>
        <v>CONTRATOS ESPECIALES</v>
      </c>
      <c r="K1259" s="95" t="s">
        <v>72</v>
      </c>
      <c r="L1259" s="95" t="s">
        <v>721</v>
      </c>
    </row>
    <row r="1260" spans="3:12" s="426" customFormat="1" ht="15.75" hidden="1" thickBot="1" x14ac:dyDescent="0.3">
      <c r="C1260" s="166" t="s">
        <v>1325</v>
      </c>
      <c r="D1260" s="158"/>
      <c r="E1260" s="150">
        <v>0</v>
      </c>
      <c r="F1260" s="114">
        <f>IF(E1259=0,"",(G1259/E1259)/12*E1259)</f>
        <v>0</v>
      </c>
      <c r="G1260" s="94">
        <f>F1260</f>
        <v>0</v>
      </c>
      <c r="H1260" s="159"/>
      <c r="I1260" s="98" t="s">
        <v>200</v>
      </c>
      <c r="J1260" s="98" t="str">
        <f>VLOOKUP(I1260,Presupuesto!$B$11:$C$565,2,0)</f>
        <v>CONTRATOS ESPECIALES</v>
      </c>
      <c r="K1260" s="95" t="s">
        <v>72</v>
      </c>
      <c r="L1260" s="95" t="s">
        <v>719</v>
      </c>
    </row>
    <row r="1261" spans="3:12" s="426" customFormat="1" ht="15.75" hidden="1" thickBot="1" x14ac:dyDescent="0.3">
      <c r="C1261" s="167" t="s">
        <v>1326</v>
      </c>
      <c r="D1261" s="158"/>
      <c r="E1261" s="150">
        <v>0</v>
      </c>
      <c r="F1261" s="97">
        <f>IF(E1259&lt;6,"",((E1259-6)/12)*(G1259/E1259))</f>
        <v>0</v>
      </c>
      <c r="G1261" s="94">
        <f>F1261</f>
        <v>0</v>
      </c>
      <c r="H1261" s="159"/>
      <c r="I1261" s="98" t="s">
        <v>200</v>
      </c>
      <c r="J1261" s="98" t="str">
        <f>VLOOKUP(I1261,Presupuesto!$B$11:$C$565,2,0)</f>
        <v>CONTRATOS ESPECIALES</v>
      </c>
      <c r="K1261" s="95" t="s">
        <v>72</v>
      </c>
      <c r="L1261" s="95" t="s">
        <v>727</v>
      </c>
    </row>
    <row r="1262" spans="3:12" s="426" customFormat="1" ht="15.75" hidden="1" thickBot="1" x14ac:dyDescent="0.3">
      <c r="C1262" s="136" t="s">
        <v>102</v>
      </c>
      <c r="D1262" s="188"/>
      <c r="E1262" s="148">
        <v>12</v>
      </c>
      <c r="F1262" s="115">
        <v>30000</v>
      </c>
      <c r="G1262" s="110">
        <f>D1262*E1262*F1262</f>
        <v>0</v>
      </c>
      <c r="H1262" s="161"/>
      <c r="I1262" s="111" t="s">
        <v>298</v>
      </c>
      <c r="J1262" s="111" t="str">
        <f>VLOOKUP(I1262,Presupuesto!$B$11:$C$565,2,0)</f>
        <v>OTROS SERVICIOS TECNICOS Y PROFESIONALES</v>
      </c>
      <c r="K1262" s="95" t="s">
        <v>72</v>
      </c>
      <c r="L1262" s="95" t="s">
        <v>719</v>
      </c>
    </row>
    <row r="1263" spans="3:12" s="426" customFormat="1" ht="15.75" hidden="1" thickBot="1" x14ac:dyDescent="0.3">
      <c r="C1263" s="166" t="s">
        <v>1325</v>
      </c>
      <c r="D1263" s="158"/>
      <c r="E1263" s="150">
        <v>0</v>
      </c>
      <c r="F1263" s="97">
        <v>0</v>
      </c>
      <c r="G1263" s="94">
        <f>F1263</f>
        <v>0</v>
      </c>
      <c r="H1263" s="159"/>
      <c r="I1263" s="98" t="s">
        <v>298</v>
      </c>
      <c r="J1263" s="98" t="str">
        <f>VLOOKUP(I1263,Presupuesto!$B$11:$C$565,2,0)</f>
        <v>OTROS SERVICIOS TECNICOS Y PROFESIONALES</v>
      </c>
      <c r="K1263" s="95" t="s">
        <v>72</v>
      </c>
      <c r="L1263" s="95" t="s">
        <v>719</v>
      </c>
    </row>
    <row r="1264" spans="3:12" s="426" customFormat="1" ht="15.75" hidden="1" thickBot="1" x14ac:dyDescent="0.3">
      <c r="C1264" s="167" t="s">
        <v>1326</v>
      </c>
      <c r="D1264" s="158"/>
      <c r="E1264" s="150">
        <v>0</v>
      </c>
      <c r="F1264" s="97">
        <v>0</v>
      </c>
      <c r="G1264" s="94">
        <f>F1264</f>
        <v>0</v>
      </c>
      <c r="H1264" s="159"/>
      <c r="I1264" s="98" t="s">
        <v>298</v>
      </c>
      <c r="J1264" s="98" t="str">
        <f>VLOOKUP(I1264,Presupuesto!$B$11:$C$565,2,0)</f>
        <v>OTROS SERVICIOS TECNICOS Y PROFESIONALES</v>
      </c>
      <c r="K1264" s="95" t="s">
        <v>72</v>
      </c>
      <c r="L1264" s="95" t="s">
        <v>719</v>
      </c>
    </row>
    <row r="1265" spans="3:12" s="426" customFormat="1" ht="15.75" thickBot="1" x14ac:dyDescent="0.3">
      <c r="C1265" s="136" t="s">
        <v>103</v>
      </c>
      <c r="D1265" s="188">
        <v>0</v>
      </c>
      <c r="E1265" s="148">
        <v>12</v>
      </c>
      <c r="F1265" s="115">
        <v>30000</v>
      </c>
      <c r="G1265" s="110">
        <f>D1265*E1265*F1265</f>
        <v>0</v>
      </c>
      <c r="H1265" s="161"/>
      <c r="I1265" s="111" t="s">
        <v>151</v>
      </c>
      <c r="J1265" s="111" t="str">
        <f>VLOOKUP(I1265,Presupuesto!$B$11:$C$565,2,0)</f>
        <v>SUELDOS Y SALARIOS PERMANENTES</v>
      </c>
      <c r="K1265" s="95" t="s">
        <v>72</v>
      </c>
      <c r="L1265" s="95" t="s">
        <v>719</v>
      </c>
    </row>
    <row r="1266" spans="3:12" s="426" customFormat="1" x14ac:dyDescent="0.25">
      <c r="C1266" s="166" t="s">
        <v>1325</v>
      </c>
      <c r="D1266" s="164"/>
      <c r="E1266" s="127">
        <v>0</v>
      </c>
      <c r="F1266" s="116">
        <f>IF(E1265=0,"",(G1265/E1265)/12*E1265)</f>
        <v>0</v>
      </c>
      <c r="G1266" s="117">
        <f>F1266</f>
        <v>0</v>
      </c>
      <c r="H1266" s="159"/>
      <c r="I1266" s="98" t="s">
        <v>164</v>
      </c>
      <c r="J1266" s="98" t="str">
        <f>VLOOKUP(I1266,Presupuesto!$B$11:$C$565,2,0)</f>
        <v>AGUINALDO Y DECIMO CUARTO MES</v>
      </c>
      <c r="K1266" s="95" t="s">
        <v>72</v>
      </c>
      <c r="L1266" s="95" t="s">
        <v>719</v>
      </c>
    </row>
    <row r="1267" spans="3:12" s="426" customFormat="1" ht="15.75" thickBot="1" x14ac:dyDescent="0.3">
      <c r="C1267" s="168" t="s">
        <v>1326</v>
      </c>
      <c r="D1267" s="157"/>
      <c r="E1267" s="128">
        <v>0</v>
      </c>
      <c r="F1267" s="102">
        <f>IF(E1265&lt;6,"",((E1265-6)/12)*(G1265/E1265))</f>
        <v>0</v>
      </c>
      <c r="G1267" s="102">
        <f>F1267</f>
        <v>0</v>
      </c>
      <c r="H1267" s="157"/>
      <c r="I1267" s="103" t="s">
        <v>165</v>
      </c>
      <c r="J1267" s="120" t="str">
        <f>VLOOKUP(I1267,Presupuesto!$B$11:$C$565,2,0)</f>
        <v>DECIMOCUARTO MES</v>
      </c>
      <c r="K1267" s="95" t="s">
        <v>72</v>
      </c>
      <c r="L1267" s="120" t="s">
        <v>719</v>
      </c>
    </row>
    <row r="1268" spans="3:12" s="426" customFormat="1" ht="15.75" thickBot="1" x14ac:dyDescent="0.3">
      <c r="C1268" s="136" t="s">
        <v>103</v>
      </c>
      <c r="D1268" s="188">
        <v>0</v>
      </c>
      <c r="E1268" s="148">
        <v>12</v>
      </c>
      <c r="F1268" s="115">
        <v>20800</v>
      </c>
      <c r="G1268" s="110">
        <f>D1268*E1268*F1268</f>
        <v>0</v>
      </c>
      <c r="H1268" s="161"/>
      <c r="I1268" s="111" t="s">
        <v>151</v>
      </c>
      <c r="J1268" s="111" t="str">
        <f>VLOOKUP(I1268,Presupuesto!$B$11:$C$565,2,0)</f>
        <v>SUELDOS Y SALARIOS PERMANENTES</v>
      </c>
      <c r="K1268" s="95" t="s">
        <v>72</v>
      </c>
      <c r="L1268" s="95" t="s">
        <v>719</v>
      </c>
    </row>
    <row r="1269" spans="3:12" s="426" customFormat="1" x14ac:dyDescent="0.25">
      <c r="C1269" s="166" t="s">
        <v>1325</v>
      </c>
      <c r="D1269" s="164"/>
      <c r="E1269" s="127">
        <v>0</v>
      </c>
      <c r="F1269" s="116">
        <f>IF(E1268=0,"",(G1268/E1268)/12*E1268)</f>
        <v>0</v>
      </c>
      <c r="G1269" s="117">
        <f>F1269</f>
        <v>0</v>
      </c>
      <c r="H1269" s="159"/>
      <c r="I1269" s="98" t="s">
        <v>164</v>
      </c>
      <c r="J1269" s="98" t="str">
        <f>VLOOKUP(I1269,Presupuesto!$B$11:$C$565,2,0)</f>
        <v>AGUINALDO Y DECIMO CUARTO MES</v>
      </c>
      <c r="K1269" s="95" t="s">
        <v>72</v>
      </c>
      <c r="L1269" s="95" t="s">
        <v>719</v>
      </c>
    </row>
    <row r="1270" spans="3:12" s="426" customFormat="1" ht="15.75" thickBot="1" x14ac:dyDescent="0.3">
      <c r="C1270" s="168" t="s">
        <v>1326</v>
      </c>
      <c r="D1270" s="157"/>
      <c r="E1270" s="128">
        <v>0</v>
      </c>
      <c r="F1270" s="102">
        <f>IF(E1268&lt;6,"",((E1268-6)/12)*(G1268/E1268))</f>
        <v>0</v>
      </c>
      <c r="G1270" s="102">
        <f>F1270</f>
        <v>0</v>
      </c>
      <c r="H1270" s="157"/>
      <c r="I1270" s="103" t="s">
        <v>165</v>
      </c>
      <c r="J1270" s="120" t="str">
        <f>VLOOKUP(I1270,Presupuesto!$B$11:$C$565,2,0)</f>
        <v>DECIMOCUARTO MES</v>
      </c>
      <c r="K1270" s="95" t="s">
        <v>72</v>
      </c>
      <c r="L1270" s="120" t="s">
        <v>719</v>
      </c>
    </row>
    <row r="1271" spans="3:12" s="426" customFormat="1" ht="15.75" thickBot="1" x14ac:dyDescent="0.3">
      <c r="D1271" s="415"/>
      <c r="H1271" s="415"/>
    </row>
    <row r="1272" spans="3:12" ht="15.75" thickBot="1" x14ac:dyDescent="0.3">
      <c r="C1272" s="68" t="s">
        <v>1308</v>
      </c>
      <c r="D1272" s="30">
        <f>SUM(G1279:G1329)</f>
        <v>0</v>
      </c>
      <c r="E1272" s="91"/>
      <c r="F1272" s="91"/>
      <c r="G1272" s="91"/>
      <c r="H1272" s="75"/>
      <c r="I1272" s="75"/>
      <c r="J1272" s="75"/>
      <c r="K1272" s="149"/>
      <c r="L1272" s="426"/>
    </row>
    <row r="1273" spans="3:12" x14ac:dyDescent="0.25">
      <c r="C1273" s="426"/>
      <c r="D1273" s="31"/>
      <c r="E1273" s="91"/>
      <c r="F1273" s="91"/>
      <c r="G1273" s="91"/>
      <c r="H1273" s="75"/>
      <c r="I1273" s="75"/>
      <c r="J1273" s="75"/>
      <c r="K1273" s="149"/>
      <c r="L1273" s="426"/>
    </row>
    <row r="1274" spans="3:12" x14ac:dyDescent="0.25">
      <c r="C1274" s="426"/>
      <c r="D1274" s="31"/>
      <c r="E1274" s="91"/>
      <c r="F1274" s="91"/>
      <c r="G1274" s="91"/>
      <c r="H1274" s="75"/>
      <c r="I1274" s="75"/>
      <c r="J1274" s="75"/>
      <c r="K1274" s="149"/>
      <c r="L1274" s="426"/>
    </row>
    <row r="1275" spans="3:12" ht="15.75" x14ac:dyDescent="0.25">
      <c r="C1275" s="190" t="s">
        <v>1309</v>
      </c>
      <c r="D1275" s="341"/>
      <c r="E1275" s="91"/>
      <c r="F1275" s="91"/>
      <c r="G1275" s="91"/>
      <c r="H1275" s="75"/>
      <c r="I1275" s="75"/>
      <c r="J1275" s="75"/>
      <c r="K1275" s="149"/>
      <c r="L1275" s="426"/>
    </row>
    <row r="1276" spans="3:12" ht="18.75" x14ac:dyDescent="0.25">
      <c r="C1276" s="197" t="e">
        <f>IFERROR(VLOOKUP(D1275,'1. Desarrollo e Innov. Curricu.'!$F:$G,2,FALSE),IFERROR(VLOOKUP(D1275,'2. Investigación Científica'!$F:$G,2,FALSE),IFERROR(VLOOKUP(D1275,'3. Vinculación Univ. Sociedad'!$F:$G,2,FALSE),IFERROR(VLOOKUP(D1275,'4. Docencia y Profesorado Univ.'!$F:$G,2,FALSE),IFERROR(VLOOKUP(D1275,'5. Estudiantes y Graduados'!$F:$G,2,FALSE),IFERROR(VLOOKUP(D1275,'11. Gestion Administrativa'!$F:$G,2,FALSE),IFERROR(VLOOKUP(D1275,'13. Gestión Académica'!$F:$G,2,FALSE),IFERROR(VLOOKUP(D1275,'9. Asegura. de la Calid. y M'!$F:$G,2,FALSE),IFERROR(VLOOKUP(D1275,'6. Gestión del Conocimiento'!$F:$G,2,FALSE),IFERROR(VLOOKUP(D1275,'15. Gobernabilidad y Proceso...'!$F:$G,2,FALSE),IFERROR(VLOOKUP(D1275,'12. Gestión del Talento Humano'!$F:$G,2,FALSE),IFERROR(VLOOKUP(D1275,'14. Internacional... de la E.S.'!$F:$G,2,FALSE),IFERROR(VLOOKUP(D1275,'10. Posgrado'!$F:$G,2,FALSE),IFERROR(VLOOKUP(D1275,'17. Gestión TIC'!$F:$G,2,FALSE),IFERROR(VLOOKUP(D1275,'16. Desa. del Sistema Educ.Sup.'!$F:$G,2,FALSE),IFERROR(VLOOKUP(D1275,'8. Cultura de Inno. Insti...'!$F:$G,2,FALSE),VLOOKUP(D1275,'7. Lo Esencial de la Reforma U.'!$F:$G,2,0)))))))))))))))))</f>
        <v>#N/A</v>
      </c>
      <c r="D1276" s="31"/>
      <c r="E1276" s="91"/>
      <c r="F1276" s="91"/>
      <c r="G1276" s="91"/>
      <c r="H1276" s="75"/>
      <c r="I1276" s="75"/>
      <c r="J1276" s="75"/>
      <c r="K1276" s="149"/>
      <c r="L1276" s="426"/>
    </row>
    <row r="1277" spans="3:12" ht="15.75" thickBot="1" x14ac:dyDescent="0.3">
      <c r="C1277" s="171"/>
      <c r="D1277" s="31"/>
      <c r="E1277" s="91"/>
      <c r="F1277" s="91"/>
      <c r="G1277" s="91"/>
      <c r="H1277" s="75"/>
      <c r="I1277" s="75"/>
      <c r="J1277" s="75"/>
      <c r="K1277" s="149"/>
      <c r="L1277" s="426"/>
    </row>
    <row r="1278" spans="3:12" ht="30.75" thickBot="1" x14ac:dyDescent="0.3">
      <c r="C1278" s="130" t="s">
        <v>1310</v>
      </c>
      <c r="D1278" s="134" t="s">
        <v>99</v>
      </c>
      <c r="E1278" s="165" t="s">
        <v>1324</v>
      </c>
      <c r="F1278" s="134" t="s">
        <v>1312</v>
      </c>
      <c r="G1278" s="131" t="s">
        <v>1313</v>
      </c>
      <c r="H1278" s="129" t="s">
        <v>1314</v>
      </c>
      <c r="I1278" s="132" t="s">
        <v>1315</v>
      </c>
      <c r="J1278" s="132" t="s">
        <v>711</v>
      </c>
      <c r="K1278" s="132" t="s">
        <v>1316</v>
      </c>
      <c r="L1278" s="132" t="s">
        <v>1317</v>
      </c>
    </row>
    <row r="1279" spans="3:12" ht="15.75" thickBot="1" x14ac:dyDescent="0.3">
      <c r="C1279" s="133" t="s">
        <v>84</v>
      </c>
      <c r="D1279" s="188"/>
      <c r="E1279" s="148">
        <v>12</v>
      </c>
      <c r="F1279" s="283">
        <f>HLOOKUP($C1279,$BZ$2:$CM$3,2,0)</f>
        <v>43674.39</v>
      </c>
      <c r="G1279" s="110">
        <f>D1279*E1279*F1279</f>
        <v>0</v>
      </c>
      <c r="H1279" s="161"/>
      <c r="I1279" s="111" t="s">
        <v>151</v>
      </c>
      <c r="J1279" s="111" t="str">
        <f>VLOOKUP(I1279,Presupuesto!$B$11:$C$565,2,0)</f>
        <v>SUELDOS Y SALARIOS PERMANENTES</v>
      </c>
      <c r="K1279" s="205" t="s">
        <v>72</v>
      </c>
      <c r="L1279" s="95" t="s">
        <v>719</v>
      </c>
    </row>
    <row r="1280" spans="3:12" x14ac:dyDescent="0.25">
      <c r="C1280" s="166" t="s">
        <v>1325</v>
      </c>
      <c r="D1280" s="158"/>
      <c r="E1280" s="150">
        <v>0</v>
      </c>
      <c r="F1280" s="97">
        <f>IF(E1279=0,"",(G1279/E1279)/12*E1279)</f>
        <v>0</v>
      </c>
      <c r="G1280" s="94">
        <f>F1280</f>
        <v>0</v>
      </c>
      <c r="H1280" s="159"/>
      <c r="I1280" s="113" t="s">
        <v>164</v>
      </c>
      <c r="J1280" s="113" t="str">
        <f>VLOOKUP(I1280,Presupuesto!$B$11:$C$565,2,0)</f>
        <v>AGUINALDO Y DECIMO CUARTO MES</v>
      </c>
      <c r="K1280" s="95" t="str">
        <f t="shared" ref="K1280:K1311" si="22">$K$1279</f>
        <v>Posgrado</v>
      </c>
      <c r="L1280" s="95" t="s">
        <v>720</v>
      </c>
    </row>
    <row r="1281" spans="3:12" ht="15.75" thickBot="1" x14ac:dyDescent="0.3">
      <c r="C1281" s="167" t="s">
        <v>1326</v>
      </c>
      <c r="D1281" s="158"/>
      <c r="E1281" s="150">
        <v>0</v>
      </c>
      <c r="F1281" s="114">
        <f>IF(E1279&lt;6,"",((E1279-6)/12)*(G1279/E1279))</f>
        <v>0</v>
      </c>
      <c r="G1281" s="94">
        <f>F1281</f>
        <v>0</v>
      </c>
      <c r="H1281" s="159"/>
      <c r="I1281" s="98" t="s">
        <v>165</v>
      </c>
      <c r="J1281" s="98" t="str">
        <f>VLOOKUP(I1281,Presupuesto!$B$11:$C$565,2,0)</f>
        <v>DECIMOCUARTO MES</v>
      </c>
      <c r="K1281" s="95" t="str">
        <f t="shared" si="22"/>
        <v>Posgrado</v>
      </c>
      <c r="L1281" s="95" t="s">
        <v>721</v>
      </c>
    </row>
    <row r="1282" spans="3:12" ht="15.75" thickBot="1" x14ac:dyDescent="0.3">
      <c r="C1282" s="133" t="s">
        <v>85</v>
      </c>
      <c r="D1282" s="188"/>
      <c r="E1282" s="148">
        <v>12</v>
      </c>
      <c r="F1282" s="283">
        <f>HLOOKUP($C1282,$BZ$2:$CM$3,2,0)</f>
        <v>39703.99</v>
      </c>
      <c r="G1282" s="110">
        <f>D1282*E1282*F1282</f>
        <v>0</v>
      </c>
      <c r="H1282" s="161"/>
      <c r="I1282" s="111" t="s">
        <v>151</v>
      </c>
      <c r="J1282" s="111" t="str">
        <f>VLOOKUP(I1282,Presupuesto!$B$11:$C$565,2,0)</f>
        <v>SUELDOS Y SALARIOS PERMANENTES</v>
      </c>
      <c r="K1282" s="95" t="str">
        <f t="shared" si="22"/>
        <v>Posgrado</v>
      </c>
      <c r="L1282" s="95" t="s">
        <v>721</v>
      </c>
    </row>
    <row r="1283" spans="3:12" x14ac:dyDescent="0.25">
      <c r="C1283" s="166" t="s">
        <v>1325</v>
      </c>
      <c r="D1283" s="158"/>
      <c r="E1283" s="150">
        <v>0</v>
      </c>
      <c r="F1283" s="97">
        <f>IF(E1282=0,"",(G1282/E1282)/12*E1282)</f>
        <v>0</v>
      </c>
      <c r="G1283" s="94">
        <f>F1283</f>
        <v>0</v>
      </c>
      <c r="H1283" s="159"/>
      <c r="I1283" s="113" t="s">
        <v>164</v>
      </c>
      <c r="J1283" s="113" t="str">
        <f>VLOOKUP(I1283,Presupuesto!$B$11:$C$565,2,0)</f>
        <v>AGUINALDO Y DECIMO CUARTO MES</v>
      </c>
      <c r="K1283" s="95" t="str">
        <f t="shared" si="22"/>
        <v>Posgrado</v>
      </c>
      <c r="L1283" s="95" t="s">
        <v>721</v>
      </c>
    </row>
    <row r="1284" spans="3:12" ht="15.75" thickBot="1" x14ac:dyDescent="0.3">
      <c r="C1284" s="167" t="s">
        <v>1326</v>
      </c>
      <c r="D1284" s="158"/>
      <c r="E1284" s="150">
        <v>0</v>
      </c>
      <c r="F1284" s="114">
        <f>IF(E1282&lt;6,"",((E1282-6)/12)*(G1282/E1282))</f>
        <v>0</v>
      </c>
      <c r="G1284" s="94">
        <f>F1284</f>
        <v>0</v>
      </c>
      <c r="H1284" s="159"/>
      <c r="I1284" s="98" t="s">
        <v>165</v>
      </c>
      <c r="J1284" s="98" t="str">
        <f>VLOOKUP(I1284,Presupuesto!$B$11:$C$565,2,0)</f>
        <v>DECIMOCUARTO MES</v>
      </c>
      <c r="K1284" s="95" t="str">
        <f t="shared" si="22"/>
        <v>Posgrado</v>
      </c>
      <c r="L1284" s="95" t="s">
        <v>721</v>
      </c>
    </row>
    <row r="1285" spans="3:12" ht="15.75" thickBot="1" x14ac:dyDescent="0.3">
      <c r="C1285" s="133" t="s">
        <v>86</v>
      </c>
      <c r="D1285" s="188"/>
      <c r="E1285" s="148">
        <v>12</v>
      </c>
      <c r="F1285" s="283">
        <f>HLOOKUP($C1285,$BZ$2:$CM$3,2,0)</f>
        <v>35733.589999999997</v>
      </c>
      <c r="G1285" s="110">
        <f>D1285*E1285*F1285</f>
        <v>0</v>
      </c>
      <c r="H1285" s="161"/>
      <c r="I1285" s="111" t="s">
        <v>151</v>
      </c>
      <c r="J1285" s="111" t="str">
        <f>VLOOKUP(I1285,Presupuesto!$B$11:$C$565,2,0)</f>
        <v>SUELDOS Y SALARIOS PERMANENTES</v>
      </c>
      <c r="K1285" s="95" t="str">
        <f t="shared" si="22"/>
        <v>Posgrado</v>
      </c>
      <c r="L1285" s="95" t="s">
        <v>721</v>
      </c>
    </row>
    <row r="1286" spans="3:12" x14ac:dyDescent="0.25">
      <c r="C1286" s="166" t="s">
        <v>1325</v>
      </c>
      <c r="D1286" s="158"/>
      <c r="E1286" s="150">
        <v>0</v>
      </c>
      <c r="F1286" s="97">
        <f>IF(E1285=0,"",(G1285/E1285)/12*E1285)</f>
        <v>0</v>
      </c>
      <c r="G1286" s="94">
        <f>F1286</f>
        <v>0</v>
      </c>
      <c r="H1286" s="159"/>
      <c r="I1286" s="113" t="s">
        <v>164</v>
      </c>
      <c r="J1286" s="113" t="str">
        <f>VLOOKUP(I1286,Presupuesto!$B$11:$C$565,2,0)</f>
        <v>AGUINALDO Y DECIMO CUARTO MES</v>
      </c>
      <c r="K1286" s="95" t="str">
        <f t="shared" si="22"/>
        <v>Posgrado</v>
      </c>
      <c r="L1286" s="95" t="s">
        <v>721</v>
      </c>
    </row>
    <row r="1287" spans="3:12" ht="15.75" thickBot="1" x14ac:dyDescent="0.3">
      <c r="C1287" s="167" t="s">
        <v>1326</v>
      </c>
      <c r="D1287" s="158"/>
      <c r="E1287" s="150">
        <v>0</v>
      </c>
      <c r="F1287" s="114">
        <f>IF(E1285&lt;6,"",((E1285-6)/12)*(G1285/E1285))</f>
        <v>0</v>
      </c>
      <c r="G1287" s="94">
        <f>F1287</f>
        <v>0</v>
      </c>
      <c r="H1287" s="159"/>
      <c r="I1287" s="98" t="s">
        <v>165</v>
      </c>
      <c r="J1287" s="98" t="str">
        <f>VLOOKUP(I1287,Presupuesto!$B$11:$C$565,2,0)</f>
        <v>DECIMOCUARTO MES</v>
      </c>
      <c r="K1287" s="95" t="str">
        <f t="shared" si="22"/>
        <v>Posgrado</v>
      </c>
      <c r="L1287" s="95" t="s">
        <v>721</v>
      </c>
    </row>
    <row r="1288" spans="3:12" ht="15.75" thickBot="1" x14ac:dyDescent="0.3">
      <c r="C1288" s="133" t="s">
        <v>87</v>
      </c>
      <c r="D1288" s="188"/>
      <c r="E1288" s="148">
        <v>12</v>
      </c>
      <c r="F1288" s="283">
        <f>HLOOKUP($C1288,$BZ$2:$CM$3,2,0)</f>
        <v>31763.19</v>
      </c>
      <c r="G1288" s="110">
        <f>D1288*E1288*F1288</f>
        <v>0</v>
      </c>
      <c r="H1288" s="161"/>
      <c r="I1288" s="111" t="s">
        <v>151</v>
      </c>
      <c r="J1288" s="111" t="str">
        <f>VLOOKUP(I1288,Presupuesto!$B$11:$C$565,2,0)</f>
        <v>SUELDOS Y SALARIOS PERMANENTES</v>
      </c>
      <c r="K1288" s="95" t="str">
        <f t="shared" si="22"/>
        <v>Posgrado</v>
      </c>
      <c r="L1288" s="95" t="s">
        <v>721</v>
      </c>
    </row>
    <row r="1289" spans="3:12" x14ac:dyDescent="0.25">
      <c r="C1289" s="166" t="s">
        <v>1325</v>
      </c>
      <c r="D1289" s="158"/>
      <c r="E1289" s="150">
        <v>0</v>
      </c>
      <c r="F1289" s="97">
        <f>IF(E1288=0,"",(G1288/E1288)/12*E1288)</f>
        <v>0</v>
      </c>
      <c r="G1289" s="94">
        <f>F1289</f>
        <v>0</v>
      </c>
      <c r="H1289" s="159"/>
      <c r="I1289" s="113" t="s">
        <v>164</v>
      </c>
      <c r="J1289" s="113" t="str">
        <f>VLOOKUP(I1289,Presupuesto!$B$11:$C$565,2,0)</f>
        <v>AGUINALDO Y DECIMO CUARTO MES</v>
      </c>
      <c r="K1289" s="95" t="str">
        <f t="shared" si="22"/>
        <v>Posgrado</v>
      </c>
      <c r="L1289" s="95" t="s">
        <v>721</v>
      </c>
    </row>
    <row r="1290" spans="3:12" ht="15.75" thickBot="1" x14ac:dyDescent="0.3">
      <c r="C1290" s="167" t="s">
        <v>1326</v>
      </c>
      <c r="D1290" s="158"/>
      <c r="E1290" s="150">
        <v>0</v>
      </c>
      <c r="F1290" s="114">
        <f>IF(E1288&lt;6,"",((E1288-6)/12)*(G1288/E1288))</f>
        <v>0</v>
      </c>
      <c r="G1290" s="94">
        <f>F1290</f>
        <v>0</v>
      </c>
      <c r="H1290" s="159"/>
      <c r="I1290" s="98" t="s">
        <v>165</v>
      </c>
      <c r="J1290" s="98" t="str">
        <f>VLOOKUP(I1290,Presupuesto!$B$11:$C$565,2,0)</f>
        <v>DECIMOCUARTO MES</v>
      </c>
      <c r="K1290" s="95" t="str">
        <f t="shared" si="22"/>
        <v>Posgrado</v>
      </c>
      <c r="L1290" s="95" t="s">
        <v>721</v>
      </c>
    </row>
    <row r="1291" spans="3:12" ht="15.75" thickBot="1" x14ac:dyDescent="0.3">
      <c r="C1291" s="133" t="s">
        <v>88</v>
      </c>
      <c r="D1291" s="188"/>
      <c r="E1291" s="148">
        <v>12</v>
      </c>
      <c r="F1291" s="283">
        <f>HLOOKUP($C1291,$BZ$2:$CM$3,2,0)</f>
        <v>29777.99</v>
      </c>
      <c r="G1291" s="110">
        <f>D1291*E1291*F1291</f>
        <v>0</v>
      </c>
      <c r="H1291" s="161"/>
      <c r="I1291" s="111" t="s">
        <v>151</v>
      </c>
      <c r="J1291" s="111" t="str">
        <f>VLOOKUP(I1291,Presupuesto!$B$11:$C$565,2,0)</f>
        <v>SUELDOS Y SALARIOS PERMANENTES</v>
      </c>
      <c r="K1291" s="95" t="str">
        <f t="shared" si="22"/>
        <v>Posgrado</v>
      </c>
      <c r="L1291" s="95" t="s">
        <v>721</v>
      </c>
    </row>
    <row r="1292" spans="3:12" x14ac:dyDescent="0.25">
      <c r="C1292" s="166" t="s">
        <v>1325</v>
      </c>
      <c r="D1292" s="158"/>
      <c r="E1292" s="150">
        <v>0</v>
      </c>
      <c r="F1292" s="97">
        <f>IF(E1291=0,"",(G1291/E1291)/12*E1291)</f>
        <v>0</v>
      </c>
      <c r="G1292" s="94">
        <f>F1292</f>
        <v>0</v>
      </c>
      <c r="H1292" s="159"/>
      <c r="I1292" s="113" t="s">
        <v>164</v>
      </c>
      <c r="J1292" s="113" t="str">
        <f>VLOOKUP(I1292,Presupuesto!$B$11:$C$565,2,0)</f>
        <v>AGUINALDO Y DECIMO CUARTO MES</v>
      </c>
      <c r="K1292" s="95" t="str">
        <f t="shared" si="22"/>
        <v>Posgrado</v>
      </c>
      <c r="L1292" s="95" t="s">
        <v>721</v>
      </c>
    </row>
    <row r="1293" spans="3:12" ht="15.75" thickBot="1" x14ac:dyDescent="0.3">
      <c r="C1293" s="167" t="s">
        <v>1326</v>
      </c>
      <c r="D1293" s="158"/>
      <c r="E1293" s="150">
        <v>0</v>
      </c>
      <c r="F1293" s="114">
        <f>IF(E1291&lt;6,"",((E1291-6)/12)*(G1291/E1291))</f>
        <v>0</v>
      </c>
      <c r="G1293" s="94">
        <f>F1293</f>
        <v>0</v>
      </c>
      <c r="H1293" s="159"/>
      <c r="I1293" s="98" t="s">
        <v>165</v>
      </c>
      <c r="J1293" s="98" t="str">
        <f>VLOOKUP(I1293,Presupuesto!$B$11:$C$565,2,0)</f>
        <v>DECIMOCUARTO MES</v>
      </c>
      <c r="K1293" s="95" t="str">
        <f t="shared" si="22"/>
        <v>Posgrado</v>
      </c>
      <c r="L1293" s="95" t="s">
        <v>721</v>
      </c>
    </row>
    <row r="1294" spans="3:12" ht="15.75" thickBot="1" x14ac:dyDescent="0.3">
      <c r="C1294" s="133" t="s">
        <v>89</v>
      </c>
      <c r="D1294" s="188"/>
      <c r="E1294" s="148">
        <v>12</v>
      </c>
      <c r="F1294" s="283">
        <f>HLOOKUP($C1294,$BZ$2:$CM$3,2,0)</f>
        <v>27792.79</v>
      </c>
      <c r="G1294" s="110">
        <f>D1294*E1294*F1294</f>
        <v>0</v>
      </c>
      <c r="H1294" s="161"/>
      <c r="I1294" s="111" t="s">
        <v>151</v>
      </c>
      <c r="J1294" s="111" t="str">
        <f>VLOOKUP(I1294,Presupuesto!$B$11:$C$565,2,0)</f>
        <v>SUELDOS Y SALARIOS PERMANENTES</v>
      </c>
      <c r="K1294" s="95" t="str">
        <f t="shared" si="22"/>
        <v>Posgrado</v>
      </c>
      <c r="L1294" s="95" t="s">
        <v>721</v>
      </c>
    </row>
    <row r="1295" spans="3:12" x14ac:dyDescent="0.25">
      <c r="C1295" s="166" t="s">
        <v>1325</v>
      </c>
      <c r="D1295" s="158"/>
      <c r="E1295" s="150">
        <v>0</v>
      </c>
      <c r="F1295" s="97">
        <f>IF(E1294=0,"",(G1294/E1294)/12*E1294)</f>
        <v>0</v>
      </c>
      <c r="G1295" s="94">
        <f>F1295</f>
        <v>0</v>
      </c>
      <c r="H1295" s="159"/>
      <c r="I1295" s="113" t="s">
        <v>164</v>
      </c>
      <c r="J1295" s="113" t="str">
        <f>VLOOKUP(I1295,Presupuesto!$B$11:$C$565,2,0)</f>
        <v>AGUINALDO Y DECIMO CUARTO MES</v>
      </c>
      <c r="K1295" s="95" t="str">
        <f t="shared" si="22"/>
        <v>Posgrado</v>
      </c>
      <c r="L1295" s="95" t="s">
        <v>721</v>
      </c>
    </row>
    <row r="1296" spans="3:12" ht="15.75" thickBot="1" x14ac:dyDescent="0.3">
      <c r="C1296" s="167" t="s">
        <v>1326</v>
      </c>
      <c r="D1296" s="158"/>
      <c r="E1296" s="150">
        <v>0</v>
      </c>
      <c r="F1296" s="114">
        <f>IF(E1294&lt;6,"",((E1294-6)/12)*(G1294/E1294))</f>
        <v>0</v>
      </c>
      <c r="G1296" s="94">
        <f>F1296</f>
        <v>0</v>
      </c>
      <c r="H1296" s="159"/>
      <c r="I1296" s="98" t="s">
        <v>165</v>
      </c>
      <c r="J1296" s="98" t="str">
        <f>VLOOKUP(I1296,Presupuesto!$B$11:$C$565,2,0)</f>
        <v>DECIMOCUARTO MES</v>
      </c>
      <c r="K1296" s="95" t="str">
        <f t="shared" si="22"/>
        <v>Posgrado</v>
      </c>
      <c r="L1296" s="95" t="s">
        <v>721</v>
      </c>
    </row>
    <row r="1297" spans="3:12" ht="15.75" thickBot="1" x14ac:dyDescent="0.3">
      <c r="C1297" s="133" t="s">
        <v>90</v>
      </c>
      <c r="D1297" s="188"/>
      <c r="E1297" s="148">
        <v>12</v>
      </c>
      <c r="F1297" s="283">
        <f>HLOOKUP($C1297,$BZ$2:$CM$3,2,0)</f>
        <v>18859.39</v>
      </c>
      <c r="G1297" s="110">
        <f>D1297*E1297*F1297</f>
        <v>0</v>
      </c>
      <c r="H1297" s="161"/>
      <c r="I1297" s="111" t="s">
        <v>151</v>
      </c>
      <c r="J1297" s="111" t="str">
        <f>VLOOKUP(I1297,Presupuesto!$B$11:$C$565,2,0)</f>
        <v>SUELDOS Y SALARIOS PERMANENTES</v>
      </c>
      <c r="K1297" s="95" t="str">
        <f t="shared" si="22"/>
        <v>Posgrado</v>
      </c>
      <c r="L1297" s="95" t="s">
        <v>721</v>
      </c>
    </row>
    <row r="1298" spans="3:12" x14ac:dyDescent="0.25">
      <c r="C1298" s="166" t="s">
        <v>1325</v>
      </c>
      <c r="D1298" s="158"/>
      <c r="E1298" s="150">
        <v>0</v>
      </c>
      <c r="F1298" s="97">
        <f>IF(E1297=0,"",(G1297/E1297)/12*E1297)</f>
        <v>0</v>
      </c>
      <c r="G1298" s="94">
        <f>F1298</f>
        <v>0</v>
      </c>
      <c r="H1298" s="159"/>
      <c r="I1298" s="113" t="s">
        <v>164</v>
      </c>
      <c r="J1298" s="113" t="str">
        <f>VLOOKUP(I1298,Presupuesto!$B$11:$C$565,2,0)</f>
        <v>AGUINALDO Y DECIMO CUARTO MES</v>
      </c>
      <c r="K1298" s="95" t="str">
        <f t="shared" si="22"/>
        <v>Posgrado</v>
      </c>
      <c r="L1298" s="95" t="s">
        <v>721</v>
      </c>
    </row>
    <row r="1299" spans="3:12" ht="15.75" thickBot="1" x14ac:dyDescent="0.3">
      <c r="C1299" s="167" t="s">
        <v>1326</v>
      </c>
      <c r="D1299" s="158"/>
      <c r="E1299" s="150">
        <v>0</v>
      </c>
      <c r="F1299" s="114">
        <f>IF(E1297&lt;6,"",((E1297-6)/12)*(G1297/E1297))</f>
        <v>0</v>
      </c>
      <c r="G1299" s="94">
        <f>F1299</f>
        <v>0</v>
      </c>
      <c r="H1299" s="159"/>
      <c r="I1299" s="98" t="s">
        <v>165</v>
      </c>
      <c r="J1299" s="98" t="str">
        <f>VLOOKUP(I1299,Presupuesto!$B$11:$C$565,2,0)</f>
        <v>DECIMOCUARTO MES</v>
      </c>
      <c r="K1299" s="95" t="str">
        <f t="shared" si="22"/>
        <v>Posgrado</v>
      </c>
      <c r="L1299" s="95" t="s">
        <v>721</v>
      </c>
    </row>
    <row r="1300" spans="3:12" ht="15.75" thickBot="1" x14ac:dyDescent="0.3">
      <c r="C1300" s="133" t="s">
        <v>91</v>
      </c>
      <c r="D1300" s="188"/>
      <c r="E1300" s="148">
        <v>12</v>
      </c>
      <c r="F1300" s="283">
        <f>HLOOKUP($C1300,$BZ$2:$CM$3,2,0)</f>
        <v>17866.8</v>
      </c>
      <c r="G1300" s="110">
        <f>D1300*E1300*F1300</f>
        <v>0</v>
      </c>
      <c r="H1300" s="161"/>
      <c r="I1300" s="111" t="s">
        <v>151</v>
      </c>
      <c r="J1300" s="111" t="str">
        <f>VLOOKUP(I1300,Presupuesto!$B$11:$C$565,2,0)</f>
        <v>SUELDOS Y SALARIOS PERMANENTES</v>
      </c>
      <c r="K1300" s="95" t="str">
        <f t="shared" si="22"/>
        <v>Posgrado</v>
      </c>
      <c r="L1300" s="95" t="s">
        <v>721</v>
      </c>
    </row>
    <row r="1301" spans="3:12" x14ac:dyDescent="0.25">
      <c r="C1301" s="166" t="s">
        <v>1325</v>
      </c>
      <c r="D1301" s="158"/>
      <c r="E1301" s="150">
        <v>0</v>
      </c>
      <c r="F1301" s="97">
        <f>IF(E1300=0,"",(G1300/E1300)/12*E1300)</f>
        <v>0</v>
      </c>
      <c r="G1301" s="94">
        <f>F1301</f>
        <v>0</v>
      </c>
      <c r="H1301" s="159"/>
      <c r="I1301" s="113" t="s">
        <v>164</v>
      </c>
      <c r="J1301" s="113" t="str">
        <f>VLOOKUP(I1301,Presupuesto!$B$11:$C$565,2,0)</f>
        <v>AGUINALDO Y DECIMO CUARTO MES</v>
      </c>
      <c r="K1301" s="95" t="str">
        <f t="shared" si="22"/>
        <v>Posgrado</v>
      </c>
      <c r="L1301" s="95" t="s">
        <v>721</v>
      </c>
    </row>
    <row r="1302" spans="3:12" ht="15.75" thickBot="1" x14ac:dyDescent="0.3">
      <c r="C1302" s="167" t="s">
        <v>1326</v>
      </c>
      <c r="D1302" s="158"/>
      <c r="E1302" s="150">
        <v>0</v>
      </c>
      <c r="F1302" s="114">
        <f>IF(E1300&lt;6,"",((E1300-6)/12)*(G1300/E1300))</f>
        <v>0</v>
      </c>
      <c r="G1302" s="94">
        <f>F1302</f>
        <v>0</v>
      </c>
      <c r="H1302" s="159"/>
      <c r="I1302" s="98" t="s">
        <v>165</v>
      </c>
      <c r="J1302" s="98" t="str">
        <f>VLOOKUP(I1302,Presupuesto!$B$11:$C$565,2,0)</f>
        <v>DECIMOCUARTO MES</v>
      </c>
      <c r="K1302" s="95" t="str">
        <f t="shared" si="22"/>
        <v>Posgrado</v>
      </c>
      <c r="L1302" s="95" t="s">
        <v>721</v>
      </c>
    </row>
    <row r="1303" spans="3:12" ht="15.75" thickBot="1" x14ac:dyDescent="0.3">
      <c r="C1303" s="133" t="s">
        <v>92</v>
      </c>
      <c r="D1303" s="188"/>
      <c r="E1303" s="148">
        <v>12</v>
      </c>
      <c r="F1303" s="283">
        <f>HLOOKUP($C1303,$BZ$2:$CM$3,2,0)</f>
        <v>13896.4</v>
      </c>
      <c r="G1303" s="110">
        <f>D1303*E1303*F1303</f>
        <v>0</v>
      </c>
      <c r="H1303" s="161"/>
      <c r="I1303" s="111" t="s">
        <v>151</v>
      </c>
      <c r="J1303" s="111" t="str">
        <f>VLOOKUP(I1303,Presupuesto!$B$11:$C$565,2,0)</f>
        <v>SUELDOS Y SALARIOS PERMANENTES</v>
      </c>
      <c r="K1303" s="95" t="str">
        <f t="shared" si="22"/>
        <v>Posgrado</v>
      </c>
      <c r="L1303" s="95" t="s">
        <v>721</v>
      </c>
    </row>
    <row r="1304" spans="3:12" x14ac:dyDescent="0.25">
      <c r="C1304" s="166" t="s">
        <v>1325</v>
      </c>
      <c r="D1304" s="158"/>
      <c r="E1304" s="150">
        <v>0</v>
      </c>
      <c r="F1304" s="97">
        <f>IF(E1303=0,"",(G1303/E1303)/12*E1303)</f>
        <v>0</v>
      </c>
      <c r="G1304" s="94">
        <f>F1304</f>
        <v>0</v>
      </c>
      <c r="H1304" s="159"/>
      <c r="I1304" s="113" t="s">
        <v>164</v>
      </c>
      <c r="J1304" s="113" t="str">
        <f>VLOOKUP(I1304,Presupuesto!$B$11:$C$565,2,0)</f>
        <v>AGUINALDO Y DECIMO CUARTO MES</v>
      </c>
      <c r="K1304" s="95" t="str">
        <f t="shared" si="22"/>
        <v>Posgrado</v>
      </c>
      <c r="L1304" s="95" t="s">
        <v>721</v>
      </c>
    </row>
    <row r="1305" spans="3:12" ht="15.75" thickBot="1" x14ac:dyDescent="0.3">
      <c r="C1305" s="167" t="s">
        <v>1326</v>
      </c>
      <c r="D1305" s="158"/>
      <c r="E1305" s="150">
        <v>0</v>
      </c>
      <c r="F1305" s="114">
        <f>IF(E1303&lt;6,"",((E1303-6)/12)*(G1303/E1303))</f>
        <v>0</v>
      </c>
      <c r="G1305" s="94">
        <f>F1305</f>
        <v>0</v>
      </c>
      <c r="H1305" s="159"/>
      <c r="I1305" s="98" t="s">
        <v>165</v>
      </c>
      <c r="J1305" s="98" t="str">
        <f>VLOOKUP(I1305,Presupuesto!$B$11:$C$565,2,0)</f>
        <v>DECIMOCUARTO MES</v>
      </c>
      <c r="K1305" s="95" t="str">
        <f t="shared" si="22"/>
        <v>Posgrado</v>
      </c>
      <c r="L1305" s="95" t="s">
        <v>721</v>
      </c>
    </row>
    <row r="1306" spans="3:12" ht="15.75" thickBot="1" x14ac:dyDescent="0.3">
      <c r="C1306" s="133" t="s">
        <v>93</v>
      </c>
      <c r="D1306" s="188"/>
      <c r="E1306" s="148">
        <v>12</v>
      </c>
      <c r="F1306" s="283">
        <f>HLOOKUP($C1306,$BZ$2:$CM$3,2,0)</f>
        <v>15004.09</v>
      </c>
      <c r="G1306" s="110">
        <f>D1306*E1306*F1306</f>
        <v>0</v>
      </c>
      <c r="H1306" s="161"/>
      <c r="I1306" s="111" t="s">
        <v>151</v>
      </c>
      <c r="J1306" s="111" t="str">
        <f>VLOOKUP(I1306,Presupuesto!$B$11:$C$565,2,0)</f>
        <v>SUELDOS Y SALARIOS PERMANENTES</v>
      </c>
      <c r="K1306" s="95" t="str">
        <f t="shared" si="22"/>
        <v>Posgrado</v>
      </c>
      <c r="L1306" s="95" t="s">
        <v>721</v>
      </c>
    </row>
    <row r="1307" spans="3:12" x14ac:dyDescent="0.25">
      <c r="C1307" s="166" t="s">
        <v>1325</v>
      </c>
      <c r="D1307" s="158"/>
      <c r="E1307" s="150">
        <v>0</v>
      </c>
      <c r="F1307" s="97">
        <f>IF(E1306=0,"",(G1306/E1306)/12*E1306)</f>
        <v>0</v>
      </c>
      <c r="G1307" s="94">
        <f>F1307</f>
        <v>0</v>
      </c>
      <c r="H1307" s="159"/>
      <c r="I1307" s="113" t="s">
        <v>164</v>
      </c>
      <c r="J1307" s="113" t="str">
        <f>VLOOKUP(I1307,Presupuesto!$B$11:$C$565,2,0)</f>
        <v>AGUINALDO Y DECIMO CUARTO MES</v>
      </c>
      <c r="K1307" s="95" t="str">
        <f t="shared" si="22"/>
        <v>Posgrado</v>
      </c>
      <c r="L1307" s="95" t="s">
        <v>721</v>
      </c>
    </row>
    <row r="1308" spans="3:12" ht="15.75" thickBot="1" x14ac:dyDescent="0.3">
      <c r="C1308" s="167" t="s">
        <v>1326</v>
      </c>
      <c r="D1308" s="158"/>
      <c r="E1308" s="150">
        <v>0</v>
      </c>
      <c r="F1308" s="114">
        <f>IF(E1306&lt;6,"",((E1306-6)/12)*(G1306/E1306))</f>
        <v>0</v>
      </c>
      <c r="G1308" s="94">
        <f>F1308</f>
        <v>0</v>
      </c>
      <c r="H1308" s="159"/>
      <c r="I1308" s="98" t="s">
        <v>165</v>
      </c>
      <c r="J1308" s="98" t="str">
        <f>VLOOKUP(I1308,Presupuesto!$B$11:$C$565,2,0)</f>
        <v>DECIMOCUARTO MES</v>
      </c>
      <c r="K1308" s="95" t="str">
        <f t="shared" si="22"/>
        <v>Posgrado</v>
      </c>
      <c r="L1308" s="95" t="s">
        <v>721</v>
      </c>
    </row>
    <row r="1309" spans="3:12" ht="15.75" thickBot="1" x14ac:dyDescent="0.3">
      <c r="C1309" s="133" t="s">
        <v>94</v>
      </c>
      <c r="D1309" s="188"/>
      <c r="E1309" s="148">
        <v>12</v>
      </c>
      <c r="F1309" s="283">
        <f>HLOOKUP($C1309,$BZ$2:$CM$3,2,0)</f>
        <v>13238.9</v>
      </c>
      <c r="G1309" s="110">
        <f>D1309*E1309*F1309</f>
        <v>0</v>
      </c>
      <c r="H1309" s="161"/>
      <c r="I1309" s="111" t="s">
        <v>151</v>
      </c>
      <c r="J1309" s="111" t="str">
        <f>VLOOKUP(I1309,Presupuesto!$B$11:$C$565,2,0)</f>
        <v>SUELDOS Y SALARIOS PERMANENTES</v>
      </c>
      <c r="K1309" s="95" t="str">
        <f t="shared" si="22"/>
        <v>Posgrado</v>
      </c>
      <c r="L1309" s="95" t="s">
        <v>721</v>
      </c>
    </row>
    <row r="1310" spans="3:12" x14ac:dyDescent="0.25">
      <c r="C1310" s="166" t="s">
        <v>1325</v>
      </c>
      <c r="D1310" s="158"/>
      <c r="E1310" s="150">
        <v>0</v>
      </c>
      <c r="F1310" s="97">
        <f>IF(E1309=0,"",(G1309/E1309)/12*E1309)</f>
        <v>0</v>
      </c>
      <c r="G1310" s="94">
        <f>F1310</f>
        <v>0</v>
      </c>
      <c r="H1310" s="159"/>
      <c r="I1310" s="113" t="s">
        <v>164</v>
      </c>
      <c r="J1310" s="113" t="str">
        <f>VLOOKUP(I1310,Presupuesto!$B$11:$C$565,2,0)</f>
        <v>AGUINALDO Y DECIMO CUARTO MES</v>
      </c>
      <c r="K1310" s="95" t="str">
        <f t="shared" si="22"/>
        <v>Posgrado</v>
      </c>
      <c r="L1310" s="95" t="s">
        <v>721</v>
      </c>
    </row>
    <row r="1311" spans="3:12" ht="15.75" thickBot="1" x14ac:dyDescent="0.3">
      <c r="C1311" s="167" t="s">
        <v>1326</v>
      </c>
      <c r="D1311" s="158"/>
      <c r="E1311" s="150">
        <v>0</v>
      </c>
      <c r="F1311" s="114">
        <f>IF(E1309&lt;6,"",((E1309-6)/12)*(G1309/E1309))</f>
        <v>0</v>
      </c>
      <c r="G1311" s="94">
        <f>F1311</f>
        <v>0</v>
      </c>
      <c r="H1311" s="159"/>
      <c r="I1311" s="98" t="s">
        <v>165</v>
      </c>
      <c r="J1311" s="98" t="str">
        <f>VLOOKUP(I1311,Presupuesto!$B$11:$C$565,2,0)</f>
        <v>DECIMOCUARTO MES</v>
      </c>
      <c r="K1311" s="95" t="str">
        <f t="shared" si="22"/>
        <v>Posgrado</v>
      </c>
      <c r="L1311" s="95" t="s">
        <v>721</v>
      </c>
    </row>
    <row r="1312" spans="3:12" ht="15.75" thickBot="1" x14ac:dyDescent="0.3">
      <c r="C1312" s="133" t="s">
        <v>95</v>
      </c>
      <c r="D1312" s="188"/>
      <c r="E1312" s="148">
        <v>12</v>
      </c>
      <c r="F1312" s="283">
        <f>HLOOKUP($C1312,$BZ$2:$CM$3,2,0)</f>
        <v>12356.31</v>
      </c>
      <c r="G1312" s="110">
        <f>D1312*E1312*F1312</f>
        <v>0</v>
      </c>
      <c r="H1312" s="161"/>
      <c r="I1312" s="111" t="s">
        <v>151</v>
      </c>
      <c r="J1312" s="111" t="str">
        <f>VLOOKUP(I1312,Presupuesto!$B$11:$C$565,2,0)</f>
        <v>SUELDOS Y SALARIOS PERMANENTES</v>
      </c>
      <c r="K1312" s="95" t="str">
        <f t="shared" ref="K1312:K1329" si="23">$K$1279</f>
        <v>Posgrado</v>
      </c>
      <c r="L1312" s="95" t="s">
        <v>721</v>
      </c>
    </row>
    <row r="1313" spans="3:12" x14ac:dyDescent="0.25">
      <c r="C1313" s="166" t="s">
        <v>1325</v>
      </c>
      <c r="D1313" s="158"/>
      <c r="E1313" s="150">
        <v>0</v>
      </c>
      <c r="F1313" s="97">
        <f>IF(E1312=0,"",(G1312/E1312)/12*E1312)</f>
        <v>0</v>
      </c>
      <c r="G1313" s="94">
        <f>F1313</f>
        <v>0</v>
      </c>
      <c r="H1313" s="159"/>
      <c r="I1313" s="113" t="s">
        <v>164</v>
      </c>
      <c r="J1313" s="113" t="str">
        <f>VLOOKUP(I1313,Presupuesto!$B$11:$C$565,2,0)</f>
        <v>AGUINALDO Y DECIMO CUARTO MES</v>
      </c>
      <c r="K1313" s="95" t="str">
        <f t="shared" si="23"/>
        <v>Posgrado</v>
      </c>
      <c r="L1313" s="95" t="s">
        <v>721</v>
      </c>
    </row>
    <row r="1314" spans="3:12" ht="15.75" thickBot="1" x14ac:dyDescent="0.3">
      <c r="C1314" s="167" t="s">
        <v>1326</v>
      </c>
      <c r="D1314" s="158"/>
      <c r="E1314" s="150">
        <v>0</v>
      </c>
      <c r="F1314" s="114">
        <f>IF(E1312&lt;6,"",((E1312-6)/12)*(G1312/E1312))</f>
        <v>0</v>
      </c>
      <c r="G1314" s="94">
        <f>F1314</f>
        <v>0</v>
      </c>
      <c r="H1314" s="159"/>
      <c r="I1314" s="98" t="s">
        <v>165</v>
      </c>
      <c r="J1314" s="98" t="str">
        <f>VLOOKUP(I1314,Presupuesto!$B$11:$C$565,2,0)</f>
        <v>DECIMOCUARTO MES</v>
      </c>
      <c r="K1314" s="95" t="str">
        <f t="shared" si="23"/>
        <v>Posgrado</v>
      </c>
      <c r="L1314" s="95" t="s">
        <v>721</v>
      </c>
    </row>
    <row r="1315" spans="3:12" ht="15.75" thickBot="1" x14ac:dyDescent="0.3">
      <c r="C1315" s="133" t="s">
        <v>96</v>
      </c>
      <c r="D1315" s="188"/>
      <c r="E1315" s="148">
        <v>12</v>
      </c>
      <c r="F1315" s="283">
        <f>HLOOKUP($C1315,$BZ$2:$CM$3,2,0)</f>
        <v>463.22</v>
      </c>
      <c r="G1315" s="110">
        <f>D1315*E1315*F1315</f>
        <v>0</v>
      </c>
      <c r="H1315" s="161"/>
      <c r="I1315" s="111" t="s">
        <v>151</v>
      </c>
      <c r="J1315" s="111" t="str">
        <f>VLOOKUP(I1315,Presupuesto!$B$11:$C$565,2,0)</f>
        <v>SUELDOS Y SALARIOS PERMANENTES</v>
      </c>
      <c r="K1315" s="95" t="str">
        <f t="shared" si="23"/>
        <v>Posgrado</v>
      </c>
      <c r="L1315" s="95" t="s">
        <v>721</v>
      </c>
    </row>
    <row r="1316" spans="3:12" x14ac:dyDescent="0.25">
      <c r="C1316" s="166" t="s">
        <v>1325</v>
      </c>
      <c r="D1316" s="158"/>
      <c r="E1316" s="150">
        <v>0</v>
      </c>
      <c r="F1316" s="97">
        <f>IF(E1315=0,"",(G1315/E1315)/12*E1315)</f>
        <v>0</v>
      </c>
      <c r="G1316" s="94">
        <f>F1316</f>
        <v>0</v>
      </c>
      <c r="H1316" s="159"/>
      <c r="I1316" s="113" t="s">
        <v>164</v>
      </c>
      <c r="J1316" s="113" t="str">
        <f>VLOOKUP(I1316,Presupuesto!$B$11:$C$565,2,0)</f>
        <v>AGUINALDO Y DECIMO CUARTO MES</v>
      </c>
      <c r="K1316" s="95" t="str">
        <f t="shared" si="23"/>
        <v>Posgrado</v>
      </c>
      <c r="L1316" s="95" t="s">
        <v>721</v>
      </c>
    </row>
    <row r="1317" spans="3:12" ht="15.75" thickBot="1" x14ac:dyDescent="0.3">
      <c r="C1317" s="167" t="s">
        <v>1326</v>
      </c>
      <c r="D1317" s="158"/>
      <c r="E1317" s="150">
        <v>0</v>
      </c>
      <c r="F1317" s="114">
        <f>IF(E1315&lt;6,"",((E1315-6)/12)*(G1315/E1315))</f>
        <v>0</v>
      </c>
      <c r="G1317" s="94">
        <f>F1317</f>
        <v>0</v>
      </c>
      <c r="H1317" s="159"/>
      <c r="I1317" s="98" t="s">
        <v>165</v>
      </c>
      <c r="J1317" s="98" t="str">
        <f>VLOOKUP(I1317,Presupuesto!$B$11:$C$565,2,0)</f>
        <v>DECIMOCUARTO MES</v>
      </c>
      <c r="K1317" s="95" t="str">
        <f t="shared" si="23"/>
        <v>Posgrado</v>
      </c>
      <c r="L1317" s="95" t="s">
        <v>721</v>
      </c>
    </row>
    <row r="1318" spans="3:12" ht="15.75" thickBot="1" x14ac:dyDescent="0.3">
      <c r="C1318" s="133" t="s">
        <v>97</v>
      </c>
      <c r="D1318" s="188"/>
      <c r="E1318" s="148">
        <v>12</v>
      </c>
      <c r="F1318" s="283">
        <f>HLOOKUP($C1318,$BZ$2:$CM$3,2,0)</f>
        <v>2007.3</v>
      </c>
      <c r="G1318" s="110">
        <f>D1318*E1318*F1318</f>
        <v>0</v>
      </c>
      <c r="H1318" s="161"/>
      <c r="I1318" s="111" t="s">
        <v>151</v>
      </c>
      <c r="J1318" s="111" t="str">
        <f>VLOOKUP(I1318,Presupuesto!$B$11:$C$565,2,0)</f>
        <v>SUELDOS Y SALARIOS PERMANENTES</v>
      </c>
      <c r="K1318" s="95" t="str">
        <f t="shared" si="23"/>
        <v>Posgrado</v>
      </c>
      <c r="L1318" s="95" t="s">
        <v>721</v>
      </c>
    </row>
    <row r="1319" spans="3:12" x14ac:dyDescent="0.25">
      <c r="C1319" s="166" t="s">
        <v>1325</v>
      </c>
      <c r="D1319" s="158"/>
      <c r="E1319" s="150">
        <v>0</v>
      </c>
      <c r="F1319" s="97">
        <f>IF(E1318=0,"",(G1318/E1318)/12*E1318)</f>
        <v>0</v>
      </c>
      <c r="G1319" s="94">
        <f>F1319</f>
        <v>0</v>
      </c>
      <c r="H1319" s="159"/>
      <c r="I1319" s="113" t="s">
        <v>164</v>
      </c>
      <c r="J1319" s="113" t="str">
        <f>VLOOKUP(I1319,Presupuesto!$B$11:$C$565,2,0)</f>
        <v>AGUINALDO Y DECIMO CUARTO MES</v>
      </c>
      <c r="K1319" s="95" t="str">
        <f t="shared" si="23"/>
        <v>Posgrado</v>
      </c>
      <c r="L1319" s="95" t="s">
        <v>721</v>
      </c>
    </row>
    <row r="1320" spans="3:12" ht="15.75" thickBot="1" x14ac:dyDescent="0.3">
      <c r="C1320" s="167" t="s">
        <v>1326</v>
      </c>
      <c r="D1320" s="158"/>
      <c r="E1320" s="150">
        <v>0</v>
      </c>
      <c r="F1320" s="114">
        <f>IF(E1318&lt;6,"",((E1318-6)/12)*(G1318/E1318))</f>
        <v>0</v>
      </c>
      <c r="G1320" s="94">
        <f>F1320</f>
        <v>0</v>
      </c>
      <c r="H1320" s="159"/>
      <c r="I1320" s="98" t="s">
        <v>165</v>
      </c>
      <c r="J1320" s="98" t="str">
        <f>VLOOKUP(I1320,Presupuesto!$B$11:$C$565,2,0)</f>
        <v>DECIMOCUARTO MES</v>
      </c>
      <c r="K1320" s="95" t="str">
        <f t="shared" si="23"/>
        <v>Posgrado</v>
      </c>
      <c r="L1320" s="95" t="s">
        <v>721</v>
      </c>
    </row>
    <row r="1321" spans="3:12" ht="15.75" thickBot="1" x14ac:dyDescent="0.3">
      <c r="C1321" s="136" t="s">
        <v>101</v>
      </c>
      <c r="D1321" s="188"/>
      <c r="E1321" s="148">
        <v>12</v>
      </c>
      <c r="F1321" s="135">
        <v>30000</v>
      </c>
      <c r="G1321" s="110">
        <f>D1321*E1321*F1321</f>
        <v>0</v>
      </c>
      <c r="H1321" s="161"/>
      <c r="I1321" s="111" t="s">
        <v>200</v>
      </c>
      <c r="J1321" s="111" t="str">
        <f>VLOOKUP(I1321,Presupuesto!$B$11:$C$565,2,0)</f>
        <v>CONTRATOS ESPECIALES</v>
      </c>
      <c r="K1321" s="95" t="str">
        <f t="shared" si="23"/>
        <v>Posgrado</v>
      </c>
      <c r="L1321" s="95" t="s">
        <v>721</v>
      </c>
    </row>
    <row r="1322" spans="3:12" x14ac:dyDescent="0.25">
      <c r="C1322" s="166" t="s">
        <v>1325</v>
      </c>
      <c r="D1322" s="158"/>
      <c r="E1322" s="150">
        <v>0</v>
      </c>
      <c r="F1322" s="114">
        <f>IF(E1321=0,"",(G1321/E1321)/12*E1321)</f>
        <v>0</v>
      </c>
      <c r="G1322" s="94">
        <f>F1322</f>
        <v>0</v>
      </c>
      <c r="H1322" s="159"/>
      <c r="I1322" s="98" t="s">
        <v>200</v>
      </c>
      <c r="J1322" s="98" t="str">
        <f>VLOOKUP(I1322,Presupuesto!$B$11:$C$565,2,0)</f>
        <v>CONTRATOS ESPECIALES</v>
      </c>
      <c r="K1322" s="95" t="str">
        <f t="shared" si="23"/>
        <v>Posgrado</v>
      </c>
      <c r="L1322" s="95" t="s">
        <v>719</v>
      </c>
    </row>
    <row r="1323" spans="3:12" ht="15.75" thickBot="1" x14ac:dyDescent="0.3">
      <c r="C1323" s="167" t="s">
        <v>1326</v>
      </c>
      <c r="D1323" s="158"/>
      <c r="E1323" s="150">
        <v>0</v>
      </c>
      <c r="F1323" s="97">
        <f>IF(E1321&lt;6,"",((E1321-6)/12)*(G1321/E1321))</f>
        <v>0</v>
      </c>
      <c r="G1323" s="94">
        <f>F1323</f>
        <v>0</v>
      </c>
      <c r="H1323" s="159"/>
      <c r="I1323" s="98" t="s">
        <v>200</v>
      </c>
      <c r="J1323" s="98" t="str">
        <f>VLOOKUP(I1323,Presupuesto!$B$11:$C$565,2,0)</f>
        <v>CONTRATOS ESPECIALES</v>
      </c>
      <c r="K1323" s="95" t="str">
        <f t="shared" si="23"/>
        <v>Posgrado</v>
      </c>
      <c r="L1323" s="95" t="s">
        <v>727</v>
      </c>
    </row>
    <row r="1324" spans="3:12" ht="15.75" thickBot="1" x14ac:dyDescent="0.3">
      <c r="C1324" s="136" t="s">
        <v>102</v>
      </c>
      <c r="D1324" s="188"/>
      <c r="E1324" s="148">
        <v>12</v>
      </c>
      <c r="F1324" s="115">
        <v>30000</v>
      </c>
      <c r="G1324" s="110">
        <f>D1324*E1324*F1324</f>
        <v>0</v>
      </c>
      <c r="H1324" s="161"/>
      <c r="I1324" s="111" t="s">
        <v>298</v>
      </c>
      <c r="J1324" s="111" t="str">
        <f>VLOOKUP(I1324,Presupuesto!$B$11:$C$565,2,0)</f>
        <v>OTROS SERVICIOS TECNICOS Y PROFESIONALES</v>
      </c>
      <c r="K1324" s="95" t="str">
        <f t="shared" si="23"/>
        <v>Posgrado</v>
      </c>
      <c r="L1324" s="95" t="s">
        <v>719</v>
      </c>
    </row>
    <row r="1325" spans="3:12" x14ac:dyDescent="0.25">
      <c r="C1325" s="166" t="s">
        <v>1325</v>
      </c>
      <c r="D1325" s="158"/>
      <c r="E1325" s="150">
        <v>0</v>
      </c>
      <c r="F1325" s="97">
        <v>0</v>
      </c>
      <c r="G1325" s="94">
        <f>F1325</f>
        <v>0</v>
      </c>
      <c r="H1325" s="159"/>
      <c r="I1325" s="98" t="s">
        <v>298</v>
      </c>
      <c r="J1325" s="98" t="str">
        <f>VLOOKUP(I1325,Presupuesto!$B$11:$C$565,2,0)</f>
        <v>OTROS SERVICIOS TECNICOS Y PROFESIONALES</v>
      </c>
      <c r="K1325" s="95" t="str">
        <f t="shared" si="23"/>
        <v>Posgrado</v>
      </c>
      <c r="L1325" s="95" t="s">
        <v>719</v>
      </c>
    </row>
    <row r="1326" spans="3:12" ht="15.75" thickBot="1" x14ac:dyDescent="0.3">
      <c r="C1326" s="167" t="s">
        <v>1326</v>
      </c>
      <c r="D1326" s="158"/>
      <c r="E1326" s="150">
        <v>0</v>
      </c>
      <c r="F1326" s="97">
        <v>0</v>
      </c>
      <c r="G1326" s="94">
        <f>F1326</f>
        <v>0</v>
      </c>
      <c r="H1326" s="159"/>
      <c r="I1326" s="98" t="s">
        <v>298</v>
      </c>
      <c r="J1326" s="98" t="str">
        <f>VLOOKUP(I1326,Presupuesto!$B$11:$C$565,2,0)</f>
        <v>OTROS SERVICIOS TECNICOS Y PROFESIONALES</v>
      </c>
      <c r="K1326" s="95" t="str">
        <f t="shared" si="23"/>
        <v>Posgrado</v>
      </c>
      <c r="L1326" s="95" t="s">
        <v>719</v>
      </c>
    </row>
    <row r="1327" spans="3:12" ht="15.75" thickBot="1" x14ac:dyDescent="0.3">
      <c r="C1327" s="136" t="s">
        <v>103</v>
      </c>
      <c r="D1327" s="188"/>
      <c r="E1327" s="148">
        <v>12</v>
      </c>
      <c r="F1327" s="115">
        <v>30000</v>
      </c>
      <c r="G1327" s="110">
        <f>D1327*E1327*F1327</f>
        <v>0</v>
      </c>
      <c r="H1327" s="161"/>
      <c r="I1327" s="111" t="s">
        <v>151</v>
      </c>
      <c r="J1327" s="111" t="str">
        <f>VLOOKUP(I1327,Presupuesto!$B$11:$C$565,2,0)</f>
        <v>SUELDOS Y SALARIOS PERMANENTES</v>
      </c>
      <c r="K1327" s="95" t="str">
        <f t="shared" si="23"/>
        <v>Posgrado</v>
      </c>
      <c r="L1327" s="95" t="s">
        <v>719</v>
      </c>
    </row>
    <row r="1328" spans="3:12" x14ac:dyDescent="0.25">
      <c r="C1328" s="166" t="s">
        <v>1325</v>
      </c>
      <c r="D1328" s="164"/>
      <c r="E1328" s="127">
        <v>0</v>
      </c>
      <c r="F1328" s="116">
        <f>IF(E1327=0,"",(G1327/E1327)/12*E1327)</f>
        <v>0</v>
      </c>
      <c r="G1328" s="117">
        <f>F1328</f>
        <v>0</v>
      </c>
      <c r="H1328" s="159"/>
      <c r="I1328" s="98" t="s">
        <v>164</v>
      </c>
      <c r="J1328" s="98" t="str">
        <f>VLOOKUP(I1328,Presupuesto!$B$11:$C$565,2,0)</f>
        <v>AGUINALDO Y DECIMO CUARTO MES</v>
      </c>
      <c r="K1328" s="95" t="str">
        <f t="shared" si="23"/>
        <v>Posgrado</v>
      </c>
      <c r="L1328" s="95" t="s">
        <v>719</v>
      </c>
    </row>
    <row r="1329" spans="3:12" ht="15.75" thickBot="1" x14ac:dyDescent="0.3">
      <c r="C1329" s="168" t="s">
        <v>1326</v>
      </c>
      <c r="D1329" s="157"/>
      <c r="E1329" s="128">
        <v>0</v>
      </c>
      <c r="F1329" s="102">
        <f>IF(E1327&lt;6,"",((E1327-6)/12)*(G1327/E1327))</f>
        <v>0</v>
      </c>
      <c r="G1329" s="102">
        <f>F1329</f>
        <v>0</v>
      </c>
      <c r="H1329" s="157"/>
      <c r="I1329" s="103" t="s">
        <v>165</v>
      </c>
      <c r="J1329" s="120" t="str">
        <f>VLOOKUP(I1329,Presupuesto!$B$11:$C$565,2,0)</f>
        <v>DECIMOCUARTO MES</v>
      </c>
      <c r="K1329" s="103" t="str">
        <f t="shared" si="23"/>
        <v>Posgrado</v>
      </c>
      <c r="L1329" s="120" t="s">
        <v>719</v>
      </c>
    </row>
    <row r="1331" spans="3:12" ht="15.75" thickBot="1" x14ac:dyDescent="0.3">
      <c r="C1331" s="426"/>
      <c r="D1331" s="415"/>
      <c r="E1331" s="426"/>
      <c r="F1331" s="426"/>
      <c r="G1331" s="426"/>
      <c r="H1331" s="415"/>
      <c r="I1331" s="426"/>
      <c r="J1331" s="426"/>
      <c r="K1331" s="149"/>
      <c r="L1331" s="426"/>
    </row>
    <row r="1332" spans="3:12" ht="15.75" thickBot="1" x14ac:dyDescent="0.3">
      <c r="C1332" s="68" t="s">
        <v>1308</v>
      </c>
      <c r="D1332" s="30">
        <f>SUM(G1339:G1389)</f>
        <v>0</v>
      </c>
      <c r="E1332" s="91"/>
      <c r="F1332" s="91"/>
      <c r="G1332" s="91"/>
      <c r="H1332" s="75"/>
      <c r="I1332" s="75"/>
      <c r="J1332" s="75"/>
      <c r="K1332" s="149"/>
      <c r="L1332" s="426"/>
    </row>
    <row r="1333" spans="3:12" x14ac:dyDescent="0.25">
      <c r="C1333" s="426"/>
      <c r="D1333" s="31"/>
      <c r="E1333" s="91"/>
      <c r="F1333" s="91"/>
      <c r="G1333" s="91"/>
      <c r="H1333" s="75"/>
      <c r="I1333" s="75"/>
      <c r="J1333" s="75"/>
      <c r="K1333" s="149"/>
      <c r="L1333" s="426"/>
    </row>
    <row r="1334" spans="3:12" x14ac:dyDescent="0.25">
      <c r="C1334" s="426"/>
      <c r="D1334" s="31"/>
      <c r="E1334" s="91"/>
      <c r="F1334" s="91"/>
      <c r="G1334" s="91"/>
      <c r="H1334" s="75"/>
      <c r="I1334" s="75"/>
      <c r="J1334" s="75"/>
      <c r="K1334" s="149"/>
      <c r="L1334" s="426"/>
    </row>
    <row r="1335" spans="3:12" ht="15.75" x14ac:dyDescent="0.25">
      <c r="C1335" s="190" t="s">
        <v>1309</v>
      </c>
      <c r="D1335" s="341"/>
      <c r="E1335" s="91"/>
      <c r="F1335" s="91"/>
      <c r="G1335" s="91"/>
      <c r="H1335" s="75"/>
      <c r="I1335" s="75"/>
      <c r="J1335" s="75"/>
      <c r="K1335" s="149"/>
      <c r="L1335" s="426"/>
    </row>
    <row r="1336" spans="3:12" ht="18.75" x14ac:dyDescent="0.25">
      <c r="C1336" s="197" t="e">
        <f>IFERROR(VLOOKUP(D1335,'1. Desarrollo e Innov. Curricu.'!$F:$G,2,FALSE),IFERROR(VLOOKUP(D1335,'2. Investigación Científica'!$F:$G,2,FALSE),IFERROR(VLOOKUP(D1335,'3. Vinculación Univ. Sociedad'!$F:$G,2,FALSE),IFERROR(VLOOKUP(D1335,'4. Docencia y Profesorado Univ.'!$F:$G,2,FALSE),IFERROR(VLOOKUP(D1335,'5. Estudiantes y Graduados'!$F:$G,2,FALSE),IFERROR(VLOOKUP(D1335,'11. Gestion Administrativa'!$F:$G,2,FALSE),IFERROR(VLOOKUP(D1335,'13. Gestión Académica'!$F:$G,2,FALSE),IFERROR(VLOOKUP(D1335,'9. Asegura. de la Calid. y M'!$F:$G,2,FALSE),IFERROR(VLOOKUP(D1335,'6. Gestión del Conocimiento'!$F:$G,2,FALSE),IFERROR(VLOOKUP(D1335,'15. Gobernabilidad y Proceso...'!$F:$G,2,FALSE),IFERROR(VLOOKUP(D1335,'12. Gestión del Talento Humano'!$F:$G,2,FALSE),IFERROR(VLOOKUP(D1335,'14. Internacional... de la E.S.'!$F:$G,2,FALSE),IFERROR(VLOOKUP(D1335,'10. Posgrado'!$F:$G,2,FALSE),IFERROR(VLOOKUP(D1335,'17. Gestión TIC'!$F:$G,2,FALSE),IFERROR(VLOOKUP(D1335,'16. Desa. del Sistema Educ.Sup.'!$F:$G,2,FALSE),IFERROR(VLOOKUP(D1335,'8. Cultura de Inno. Insti...'!$F:$G,2,FALSE),VLOOKUP(D1335,'7. Lo Esencial de la Reforma U.'!$F:$G,2,0)))))))))))))))))</f>
        <v>#N/A</v>
      </c>
      <c r="D1336" s="31"/>
      <c r="E1336" s="91"/>
      <c r="F1336" s="91"/>
      <c r="G1336" s="91"/>
      <c r="H1336" s="75"/>
      <c r="I1336" s="75"/>
      <c r="J1336" s="75"/>
      <c r="K1336" s="149"/>
      <c r="L1336" s="426"/>
    </row>
    <row r="1337" spans="3:12" ht="15.75" thickBot="1" x14ac:dyDescent="0.3">
      <c r="C1337" s="171"/>
      <c r="D1337" s="31"/>
      <c r="E1337" s="91"/>
      <c r="F1337" s="91"/>
      <c r="G1337" s="91"/>
      <c r="H1337" s="75"/>
      <c r="I1337" s="75"/>
      <c r="J1337" s="75"/>
      <c r="K1337" s="149"/>
      <c r="L1337" s="426"/>
    </row>
    <row r="1338" spans="3:12" ht="30.75" thickBot="1" x14ac:dyDescent="0.3">
      <c r="C1338" s="130" t="s">
        <v>1310</v>
      </c>
      <c r="D1338" s="134" t="s">
        <v>99</v>
      </c>
      <c r="E1338" s="165" t="s">
        <v>1324</v>
      </c>
      <c r="F1338" s="134" t="s">
        <v>1312</v>
      </c>
      <c r="G1338" s="131" t="s">
        <v>1313</v>
      </c>
      <c r="H1338" s="129" t="s">
        <v>1314</v>
      </c>
      <c r="I1338" s="132" t="s">
        <v>1315</v>
      </c>
      <c r="J1338" s="132" t="s">
        <v>711</v>
      </c>
      <c r="K1338" s="132" t="s">
        <v>1316</v>
      </c>
      <c r="L1338" s="132" t="s">
        <v>1317</v>
      </c>
    </row>
    <row r="1339" spans="3:12" ht="15.75" thickBot="1" x14ac:dyDescent="0.3">
      <c r="C1339" s="133" t="s">
        <v>84</v>
      </c>
      <c r="D1339" s="188"/>
      <c r="E1339" s="148">
        <v>12</v>
      </c>
      <c r="F1339" s="283">
        <f>HLOOKUP($C1339,$BZ$2:$CM$3,2,0)</f>
        <v>43674.39</v>
      </c>
      <c r="G1339" s="110">
        <f>D1339*E1339*F1339</f>
        <v>0</v>
      </c>
      <c r="H1339" s="161"/>
      <c r="I1339" s="111" t="s">
        <v>151</v>
      </c>
      <c r="J1339" s="111" t="str">
        <f>VLOOKUP(I1339,Presupuesto!$B$11:$C$565,2,0)</f>
        <v>SUELDOS Y SALARIOS PERMANENTES</v>
      </c>
      <c r="K1339" s="205" t="s">
        <v>72</v>
      </c>
      <c r="L1339" s="95" t="s">
        <v>719</v>
      </c>
    </row>
    <row r="1340" spans="3:12" x14ac:dyDescent="0.25">
      <c r="C1340" s="166" t="s">
        <v>1325</v>
      </c>
      <c r="D1340" s="158"/>
      <c r="E1340" s="150">
        <v>0</v>
      </c>
      <c r="F1340" s="97">
        <f>IF(E1339=0,"",(G1339/E1339)/12*E1339)</f>
        <v>0</v>
      </c>
      <c r="G1340" s="94">
        <f>F1340</f>
        <v>0</v>
      </c>
      <c r="H1340" s="159"/>
      <c r="I1340" s="113" t="s">
        <v>164</v>
      </c>
      <c r="J1340" s="113" t="str">
        <f>VLOOKUP(I1340,Presupuesto!$B$11:$C$565,2,0)</f>
        <v>AGUINALDO Y DECIMO CUARTO MES</v>
      </c>
      <c r="K1340" s="95" t="str">
        <f t="shared" ref="K1340:K1371" si="24">$K$1339</f>
        <v>Posgrado</v>
      </c>
      <c r="L1340" s="95" t="s">
        <v>720</v>
      </c>
    </row>
    <row r="1341" spans="3:12" ht="15.75" thickBot="1" x14ac:dyDescent="0.3">
      <c r="C1341" s="167" t="s">
        <v>1326</v>
      </c>
      <c r="D1341" s="158"/>
      <c r="E1341" s="150">
        <v>0</v>
      </c>
      <c r="F1341" s="114">
        <f>IF(E1339&lt;6,"",((E1339-6)/12)*(G1339/E1339))</f>
        <v>0</v>
      </c>
      <c r="G1341" s="94">
        <f>F1341</f>
        <v>0</v>
      </c>
      <c r="H1341" s="159"/>
      <c r="I1341" s="98" t="s">
        <v>165</v>
      </c>
      <c r="J1341" s="98" t="str">
        <f>VLOOKUP(I1341,Presupuesto!$B$11:$C$565,2,0)</f>
        <v>DECIMOCUARTO MES</v>
      </c>
      <c r="K1341" s="95" t="str">
        <f t="shared" si="24"/>
        <v>Posgrado</v>
      </c>
      <c r="L1341" s="95" t="s">
        <v>721</v>
      </c>
    </row>
    <row r="1342" spans="3:12" ht="15.75" thickBot="1" x14ac:dyDescent="0.3">
      <c r="C1342" s="133" t="s">
        <v>85</v>
      </c>
      <c r="D1342" s="188"/>
      <c r="E1342" s="148">
        <v>12</v>
      </c>
      <c r="F1342" s="283">
        <f>HLOOKUP($C1342,$BZ$2:$CM$3,2,0)</f>
        <v>39703.99</v>
      </c>
      <c r="G1342" s="110">
        <f>D1342*E1342*F1342</f>
        <v>0</v>
      </c>
      <c r="H1342" s="161"/>
      <c r="I1342" s="111" t="s">
        <v>151</v>
      </c>
      <c r="J1342" s="111" t="str">
        <f>VLOOKUP(I1342,Presupuesto!$B$11:$C$565,2,0)</f>
        <v>SUELDOS Y SALARIOS PERMANENTES</v>
      </c>
      <c r="K1342" s="95" t="str">
        <f t="shared" si="24"/>
        <v>Posgrado</v>
      </c>
      <c r="L1342" s="95" t="s">
        <v>721</v>
      </c>
    </row>
    <row r="1343" spans="3:12" x14ac:dyDescent="0.25">
      <c r="C1343" s="166" t="s">
        <v>1325</v>
      </c>
      <c r="D1343" s="158"/>
      <c r="E1343" s="150">
        <v>0</v>
      </c>
      <c r="F1343" s="97">
        <f>IF(E1342=0,"",(G1342/E1342)/12*E1342)</f>
        <v>0</v>
      </c>
      <c r="G1343" s="94">
        <f>F1343</f>
        <v>0</v>
      </c>
      <c r="H1343" s="159"/>
      <c r="I1343" s="113" t="s">
        <v>164</v>
      </c>
      <c r="J1343" s="113" t="str">
        <f>VLOOKUP(I1343,Presupuesto!$B$11:$C$565,2,0)</f>
        <v>AGUINALDO Y DECIMO CUARTO MES</v>
      </c>
      <c r="K1343" s="95" t="str">
        <f t="shared" si="24"/>
        <v>Posgrado</v>
      </c>
      <c r="L1343" s="95" t="s">
        <v>721</v>
      </c>
    </row>
    <row r="1344" spans="3:12" ht="15.75" thickBot="1" x14ac:dyDescent="0.3">
      <c r="C1344" s="167" t="s">
        <v>1326</v>
      </c>
      <c r="D1344" s="158"/>
      <c r="E1344" s="150">
        <v>0</v>
      </c>
      <c r="F1344" s="114">
        <f>IF(E1342&lt;6,"",((E1342-6)/12)*(G1342/E1342))</f>
        <v>0</v>
      </c>
      <c r="G1344" s="94">
        <f>F1344</f>
        <v>0</v>
      </c>
      <c r="H1344" s="159"/>
      <c r="I1344" s="98" t="s">
        <v>165</v>
      </c>
      <c r="J1344" s="98" t="str">
        <f>VLOOKUP(I1344,Presupuesto!$B$11:$C$565,2,0)</f>
        <v>DECIMOCUARTO MES</v>
      </c>
      <c r="K1344" s="95" t="str">
        <f t="shared" si="24"/>
        <v>Posgrado</v>
      </c>
      <c r="L1344" s="95" t="s">
        <v>721</v>
      </c>
    </row>
    <row r="1345" spans="3:12" ht="15.75" thickBot="1" x14ac:dyDescent="0.3">
      <c r="C1345" s="133" t="s">
        <v>86</v>
      </c>
      <c r="D1345" s="188"/>
      <c r="E1345" s="148">
        <v>12</v>
      </c>
      <c r="F1345" s="283">
        <f>HLOOKUP($C1345,$BZ$2:$CM$3,2,0)</f>
        <v>35733.589999999997</v>
      </c>
      <c r="G1345" s="110">
        <f>D1345*E1345*F1345</f>
        <v>0</v>
      </c>
      <c r="H1345" s="161"/>
      <c r="I1345" s="111" t="s">
        <v>151</v>
      </c>
      <c r="J1345" s="111" t="str">
        <f>VLOOKUP(I1345,Presupuesto!$B$11:$C$565,2,0)</f>
        <v>SUELDOS Y SALARIOS PERMANENTES</v>
      </c>
      <c r="K1345" s="95" t="str">
        <f t="shared" si="24"/>
        <v>Posgrado</v>
      </c>
      <c r="L1345" s="95" t="s">
        <v>721</v>
      </c>
    </row>
    <row r="1346" spans="3:12" x14ac:dyDescent="0.25">
      <c r="C1346" s="166" t="s">
        <v>1325</v>
      </c>
      <c r="D1346" s="158"/>
      <c r="E1346" s="150">
        <v>0</v>
      </c>
      <c r="F1346" s="97">
        <f>IF(E1345=0,"",(G1345/E1345)/12*E1345)</f>
        <v>0</v>
      </c>
      <c r="G1346" s="94">
        <f>F1346</f>
        <v>0</v>
      </c>
      <c r="H1346" s="159"/>
      <c r="I1346" s="113" t="s">
        <v>164</v>
      </c>
      <c r="J1346" s="113" t="str">
        <f>VLOOKUP(I1346,Presupuesto!$B$11:$C$565,2,0)</f>
        <v>AGUINALDO Y DECIMO CUARTO MES</v>
      </c>
      <c r="K1346" s="95" t="str">
        <f t="shared" si="24"/>
        <v>Posgrado</v>
      </c>
      <c r="L1346" s="95" t="s">
        <v>721</v>
      </c>
    </row>
    <row r="1347" spans="3:12" ht="15.75" thickBot="1" x14ac:dyDescent="0.3">
      <c r="C1347" s="167" t="s">
        <v>1326</v>
      </c>
      <c r="D1347" s="158"/>
      <c r="E1347" s="150">
        <v>0</v>
      </c>
      <c r="F1347" s="114">
        <f>IF(E1345&lt;6,"",((E1345-6)/12)*(G1345/E1345))</f>
        <v>0</v>
      </c>
      <c r="G1347" s="94">
        <f>F1347</f>
        <v>0</v>
      </c>
      <c r="H1347" s="159"/>
      <c r="I1347" s="98" t="s">
        <v>165</v>
      </c>
      <c r="J1347" s="98" t="str">
        <f>VLOOKUP(I1347,Presupuesto!$B$11:$C$565,2,0)</f>
        <v>DECIMOCUARTO MES</v>
      </c>
      <c r="K1347" s="95" t="str">
        <f t="shared" si="24"/>
        <v>Posgrado</v>
      </c>
      <c r="L1347" s="95" t="s">
        <v>721</v>
      </c>
    </row>
    <row r="1348" spans="3:12" ht="15.75" thickBot="1" x14ac:dyDescent="0.3">
      <c r="C1348" s="133" t="s">
        <v>87</v>
      </c>
      <c r="D1348" s="188"/>
      <c r="E1348" s="148">
        <v>12</v>
      </c>
      <c r="F1348" s="283">
        <f>HLOOKUP($C1348,$BZ$2:$CM$3,2,0)</f>
        <v>31763.19</v>
      </c>
      <c r="G1348" s="110">
        <f>D1348*E1348*F1348</f>
        <v>0</v>
      </c>
      <c r="H1348" s="161"/>
      <c r="I1348" s="111" t="s">
        <v>151</v>
      </c>
      <c r="J1348" s="111" t="str">
        <f>VLOOKUP(I1348,Presupuesto!$B$11:$C$565,2,0)</f>
        <v>SUELDOS Y SALARIOS PERMANENTES</v>
      </c>
      <c r="K1348" s="95" t="str">
        <f t="shared" si="24"/>
        <v>Posgrado</v>
      </c>
      <c r="L1348" s="95" t="s">
        <v>721</v>
      </c>
    </row>
    <row r="1349" spans="3:12" x14ac:dyDescent="0.25">
      <c r="C1349" s="166" t="s">
        <v>1325</v>
      </c>
      <c r="D1349" s="158"/>
      <c r="E1349" s="150">
        <v>0</v>
      </c>
      <c r="F1349" s="97">
        <f>IF(E1348=0,"",(G1348/E1348)/12*E1348)</f>
        <v>0</v>
      </c>
      <c r="G1349" s="94">
        <f>F1349</f>
        <v>0</v>
      </c>
      <c r="H1349" s="159"/>
      <c r="I1349" s="113" t="s">
        <v>164</v>
      </c>
      <c r="J1349" s="113" t="str">
        <f>VLOOKUP(I1349,Presupuesto!$B$11:$C$565,2,0)</f>
        <v>AGUINALDO Y DECIMO CUARTO MES</v>
      </c>
      <c r="K1349" s="95" t="str">
        <f t="shared" si="24"/>
        <v>Posgrado</v>
      </c>
      <c r="L1349" s="95" t="s">
        <v>721</v>
      </c>
    </row>
    <row r="1350" spans="3:12" ht="15.75" thickBot="1" x14ac:dyDescent="0.3">
      <c r="C1350" s="167" t="s">
        <v>1326</v>
      </c>
      <c r="D1350" s="158"/>
      <c r="E1350" s="150">
        <v>0</v>
      </c>
      <c r="F1350" s="114">
        <f>IF(E1348&lt;6,"",((E1348-6)/12)*(G1348/E1348))</f>
        <v>0</v>
      </c>
      <c r="G1350" s="94">
        <f>F1350</f>
        <v>0</v>
      </c>
      <c r="H1350" s="159"/>
      <c r="I1350" s="98" t="s">
        <v>165</v>
      </c>
      <c r="J1350" s="98" t="str">
        <f>VLOOKUP(I1350,Presupuesto!$B$11:$C$565,2,0)</f>
        <v>DECIMOCUARTO MES</v>
      </c>
      <c r="K1350" s="95" t="str">
        <f t="shared" si="24"/>
        <v>Posgrado</v>
      </c>
      <c r="L1350" s="95" t="s">
        <v>721</v>
      </c>
    </row>
    <row r="1351" spans="3:12" ht="15.75" thickBot="1" x14ac:dyDescent="0.3">
      <c r="C1351" s="133" t="s">
        <v>88</v>
      </c>
      <c r="D1351" s="188"/>
      <c r="E1351" s="148">
        <v>12</v>
      </c>
      <c r="F1351" s="283">
        <f>HLOOKUP($C1351,$BZ$2:$CM$3,2,0)</f>
        <v>29777.99</v>
      </c>
      <c r="G1351" s="110">
        <f>D1351*E1351*F1351</f>
        <v>0</v>
      </c>
      <c r="H1351" s="161"/>
      <c r="I1351" s="111" t="s">
        <v>151</v>
      </c>
      <c r="J1351" s="111" t="str">
        <f>VLOOKUP(I1351,Presupuesto!$B$11:$C$565,2,0)</f>
        <v>SUELDOS Y SALARIOS PERMANENTES</v>
      </c>
      <c r="K1351" s="95" t="str">
        <f t="shared" si="24"/>
        <v>Posgrado</v>
      </c>
      <c r="L1351" s="95" t="s">
        <v>721</v>
      </c>
    </row>
    <row r="1352" spans="3:12" x14ac:dyDescent="0.25">
      <c r="C1352" s="166" t="s">
        <v>1325</v>
      </c>
      <c r="D1352" s="158"/>
      <c r="E1352" s="150">
        <v>0</v>
      </c>
      <c r="F1352" s="97">
        <f>IF(E1351=0,"",(G1351/E1351)/12*E1351)</f>
        <v>0</v>
      </c>
      <c r="G1352" s="94">
        <f>F1352</f>
        <v>0</v>
      </c>
      <c r="H1352" s="159"/>
      <c r="I1352" s="113" t="s">
        <v>164</v>
      </c>
      <c r="J1352" s="113" t="str">
        <f>VLOOKUP(I1352,Presupuesto!$B$11:$C$565,2,0)</f>
        <v>AGUINALDO Y DECIMO CUARTO MES</v>
      </c>
      <c r="K1352" s="95" t="str">
        <f t="shared" si="24"/>
        <v>Posgrado</v>
      </c>
      <c r="L1352" s="95" t="s">
        <v>721</v>
      </c>
    </row>
    <row r="1353" spans="3:12" ht="15.75" thickBot="1" x14ac:dyDescent="0.3">
      <c r="C1353" s="167" t="s">
        <v>1326</v>
      </c>
      <c r="D1353" s="158"/>
      <c r="E1353" s="150">
        <v>0</v>
      </c>
      <c r="F1353" s="114">
        <f>IF(E1351&lt;6,"",((E1351-6)/12)*(G1351/E1351))</f>
        <v>0</v>
      </c>
      <c r="G1353" s="94">
        <f>F1353</f>
        <v>0</v>
      </c>
      <c r="H1353" s="159"/>
      <c r="I1353" s="98" t="s">
        <v>165</v>
      </c>
      <c r="J1353" s="98" t="str">
        <f>VLOOKUP(I1353,Presupuesto!$B$11:$C$565,2,0)</f>
        <v>DECIMOCUARTO MES</v>
      </c>
      <c r="K1353" s="95" t="str">
        <f t="shared" si="24"/>
        <v>Posgrado</v>
      </c>
      <c r="L1353" s="95" t="s">
        <v>721</v>
      </c>
    </row>
    <row r="1354" spans="3:12" ht="15.75" thickBot="1" x14ac:dyDescent="0.3">
      <c r="C1354" s="133" t="s">
        <v>89</v>
      </c>
      <c r="D1354" s="188"/>
      <c r="E1354" s="148">
        <v>12</v>
      </c>
      <c r="F1354" s="283">
        <f>HLOOKUP($C1354,$BZ$2:$CM$3,2,0)</f>
        <v>27792.79</v>
      </c>
      <c r="G1354" s="110">
        <f>D1354*E1354*F1354</f>
        <v>0</v>
      </c>
      <c r="H1354" s="161"/>
      <c r="I1354" s="111" t="s">
        <v>151</v>
      </c>
      <c r="J1354" s="111" t="str">
        <f>VLOOKUP(I1354,Presupuesto!$B$11:$C$565,2,0)</f>
        <v>SUELDOS Y SALARIOS PERMANENTES</v>
      </c>
      <c r="K1354" s="95" t="str">
        <f t="shared" si="24"/>
        <v>Posgrado</v>
      </c>
      <c r="L1354" s="95" t="s">
        <v>721</v>
      </c>
    </row>
    <row r="1355" spans="3:12" x14ac:dyDescent="0.25">
      <c r="C1355" s="166" t="s">
        <v>1325</v>
      </c>
      <c r="D1355" s="158"/>
      <c r="E1355" s="150">
        <v>0</v>
      </c>
      <c r="F1355" s="97">
        <f>IF(E1354=0,"",(G1354/E1354)/12*E1354)</f>
        <v>0</v>
      </c>
      <c r="G1355" s="94">
        <f>F1355</f>
        <v>0</v>
      </c>
      <c r="H1355" s="159"/>
      <c r="I1355" s="113" t="s">
        <v>164</v>
      </c>
      <c r="J1355" s="113" t="str">
        <f>VLOOKUP(I1355,Presupuesto!$B$11:$C$565,2,0)</f>
        <v>AGUINALDO Y DECIMO CUARTO MES</v>
      </c>
      <c r="K1355" s="95" t="str">
        <f t="shared" si="24"/>
        <v>Posgrado</v>
      </c>
      <c r="L1355" s="95" t="s">
        <v>721</v>
      </c>
    </row>
    <row r="1356" spans="3:12" ht="15.75" thickBot="1" x14ac:dyDescent="0.3">
      <c r="C1356" s="167" t="s">
        <v>1326</v>
      </c>
      <c r="D1356" s="158"/>
      <c r="E1356" s="150">
        <v>0</v>
      </c>
      <c r="F1356" s="114">
        <f>IF(E1354&lt;6,"",((E1354-6)/12)*(G1354/E1354))</f>
        <v>0</v>
      </c>
      <c r="G1356" s="94">
        <f>F1356</f>
        <v>0</v>
      </c>
      <c r="H1356" s="159"/>
      <c r="I1356" s="98" t="s">
        <v>165</v>
      </c>
      <c r="J1356" s="98" t="str">
        <f>VLOOKUP(I1356,Presupuesto!$B$11:$C$565,2,0)</f>
        <v>DECIMOCUARTO MES</v>
      </c>
      <c r="K1356" s="95" t="str">
        <f t="shared" si="24"/>
        <v>Posgrado</v>
      </c>
      <c r="L1356" s="95" t="s">
        <v>721</v>
      </c>
    </row>
    <row r="1357" spans="3:12" ht="15.75" thickBot="1" x14ac:dyDescent="0.3">
      <c r="C1357" s="133" t="s">
        <v>90</v>
      </c>
      <c r="D1357" s="188"/>
      <c r="E1357" s="148">
        <v>12</v>
      </c>
      <c r="F1357" s="283">
        <f>HLOOKUP($C1357,$BZ$2:$CM$3,2,0)</f>
        <v>18859.39</v>
      </c>
      <c r="G1357" s="110">
        <f>D1357*E1357*F1357</f>
        <v>0</v>
      </c>
      <c r="H1357" s="161"/>
      <c r="I1357" s="111" t="s">
        <v>151</v>
      </c>
      <c r="J1357" s="111" t="str">
        <f>VLOOKUP(I1357,Presupuesto!$B$11:$C$565,2,0)</f>
        <v>SUELDOS Y SALARIOS PERMANENTES</v>
      </c>
      <c r="K1357" s="95" t="str">
        <f t="shared" si="24"/>
        <v>Posgrado</v>
      </c>
      <c r="L1357" s="95" t="s">
        <v>721</v>
      </c>
    </row>
    <row r="1358" spans="3:12" x14ac:dyDescent="0.25">
      <c r="C1358" s="166" t="s">
        <v>1325</v>
      </c>
      <c r="D1358" s="158"/>
      <c r="E1358" s="150">
        <v>0</v>
      </c>
      <c r="F1358" s="97">
        <f>IF(E1357=0,"",(G1357/E1357)/12*E1357)</f>
        <v>0</v>
      </c>
      <c r="G1358" s="94">
        <f>F1358</f>
        <v>0</v>
      </c>
      <c r="H1358" s="159"/>
      <c r="I1358" s="113" t="s">
        <v>164</v>
      </c>
      <c r="J1358" s="113" t="str">
        <f>VLOOKUP(I1358,Presupuesto!$B$11:$C$565,2,0)</f>
        <v>AGUINALDO Y DECIMO CUARTO MES</v>
      </c>
      <c r="K1358" s="95" t="str">
        <f t="shared" si="24"/>
        <v>Posgrado</v>
      </c>
      <c r="L1358" s="95" t="s">
        <v>721</v>
      </c>
    </row>
    <row r="1359" spans="3:12" ht="15.75" thickBot="1" x14ac:dyDescent="0.3">
      <c r="C1359" s="167" t="s">
        <v>1326</v>
      </c>
      <c r="D1359" s="158"/>
      <c r="E1359" s="150">
        <v>0</v>
      </c>
      <c r="F1359" s="114">
        <f>IF(E1357&lt;6,"",((E1357-6)/12)*(G1357/E1357))</f>
        <v>0</v>
      </c>
      <c r="G1359" s="94">
        <f>F1359</f>
        <v>0</v>
      </c>
      <c r="H1359" s="159"/>
      <c r="I1359" s="98" t="s">
        <v>165</v>
      </c>
      <c r="J1359" s="98" t="str">
        <f>VLOOKUP(I1359,Presupuesto!$B$11:$C$565,2,0)</f>
        <v>DECIMOCUARTO MES</v>
      </c>
      <c r="K1359" s="95" t="str">
        <f t="shared" si="24"/>
        <v>Posgrado</v>
      </c>
      <c r="L1359" s="95" t="s">
        <v>721</v>
      </c>
    </row>
    <row r="1360" spans="3:12" ht="15.75" thickBot="1" x14ac:dyDescent="0.3">
      <c r="C1360" s="133" t="s">
        <v>91</v>
      </c>
      <c r="D1360" s="188"/>
      <c r="E1360" s="148">
        <v>12</v>
      </c>
      <c r="F1360" s="283">
        <f>HLOOKUP($C1360,$BZ$2:$CM$3,2,0)</f>
        <v>17866.8</v>
      </c>
      <c r="G1360" s="110">
        <f>D1360*E1360*F1360</f>
        <v>0</v>
      </c>
      <c r="H1360" s="161"/>
      <c r="I1360" s="111" t="s">
        <v>151</v>
      </c>
      <c r="J1360" s="111" t="str">
        <f>VLOOKUP(I1360,Presupuesto!$B$11:$C$565,2,0)</f>
        <v>SUELDOS Y SALARIOS PERMANENTES</v>
      </c>
      <c r="K1360" s="95" t="str">
        <f t="shared" si="24"/>
        <v>Posgrado</v>
      </c>
      <c r="L1360" s="95" t="s">
        <v>721</v>
      </c>
    </row>
    <row r="1361" spans="3:12" x14ac:dyDescent="0.25">
      <c r="C1361" s="166" t="s">
        <v>1325</v>
      </c>
      <c r="D1361" s="158"/>
      <c r="E1361" s="150">
        <v>0</v>
      </c>
      <c r="F1361" s="97">
        <f>IF(E1360=0,"",(G1360/E1360)/12*E1360)</f>
        <v>0</v>
      </c>
      <c r="G1361" s="94">
        <f>F1361</f>
        <v>0</v>
      </c>
      <c r="H1361" s="159"/>
      <c r="I1361" s="113" t="s">
        <v>164</v>
      </c>
      <c r="J1361" s="113" t="str">
        <f>VLOOKUP(I1361,Presupuesto!$B$11:$C$565,2,0)</f>
        <v>AGUINALDO Y DECIMO CUARTO MES</v>
      </c>
      <c r="K1361" s="95" t="str">
        <f t="shared" si="24"/>
        <v>Posgrado</v>
      </c>
      <c r="L1361" s="95" t="s">
        <v>721</v>
      </c>
    </row>
    <row r="1362" spans="3:12" ht="15.75" thickBot="1" x14ac:dyDescent="0.3">
      <c r="C1362" s="167" t="s">
        <v>1326</v>
      </c>
      <c r="D1362" s="158"/>
      <c r="E1362" s="150">
        <v>0</v>
      </c>
      <c r="F1362" s="114">
        <f>IF(E1360&lt;6,"",((E1360-6)/12)*(G1360/E1360))</f>
        <v>0</v>
      </c>
      <c r="G1362" s="94">
        <f>F1362</f>
        <v>0</v>
      </c>
      <c r="H1362" s="159"/>
      <c r="I1362" s="98" t="s">
        <v>165</v>
      </c>
      <c r="J1362" s="98" t="str">
        <f>VLOOKUP(I1362,Presupuesto!$B$11:$C$565,2,0)</f>
        <v>DECIMOCUARTO MES</v>
      </c>
      <c r="K1362" s="95" t="str">
        <f t="shared" si="24"/>
        <v>Posgrado</v>
      </c>
      <c r="L1362" s="95" t="s">
        <v>721</v>
      </c>
    </row>
    <row r="1363" spans="3:12" ht="15.75" thickBot="1" x14ac:dyDescent="0.3">
      <c r="C1363" s="133" t="s">
        <v>92</v>
      </c>
      <c r="D1363" s="188"/>
      <c r="E1363" s="148">
        <v>12</v>
      </c>
      <c r="F1363" s="283">
        <f>HLOOKUP($C1363,$BZ$2:$CM$3,2,0)</f>
        <v>13896.4</v>
      </c>
      <c r="G1363" s="110">
        <f>D1363*E1363*F1363</f>
        <v>0</v>
      </c>
      <c r="H1363" s="161"/>
      <c r="I1363" s="111" t="s">
        <v>151</v>
      </c>
      <c r="J1363" s="111" t="str">
        <f>VLOOKUP(I1363,Presupuesto!$B$11:$C$565,2,0)</f>
        <v>SUELDOS Y SALARIOS PERMANENTES</v>
      </c>
      <c r="K1363" s="95" t="str">
        <f t="shared" si="24"/>
        <v>Posgrado</v>
      </c>
      <c r="L1363" s="95" t="s">
        <v>721</v>
      </c>
    </row>
    <row r="1364" spans="3:12" x14ac:dyDescent="0.25">
      <c r="C1364" s="166" t="s">
        <v>1325</v>
      </c>
      <c r="D1364" s="158"/>
      <c r="E1364" s="150">
        <v>0</v>
      </c>
      <c r="F1364" s="97">
        <f>IF(E1363=0,"",(G1363/E1363)/12*E1363)</f>
        <v>0</v>
      </c>
      <c r="G1364" s="94">
        <f>F1364</f>
        <v>0</v>
      </c>
      <c r="H1364" s="159"/>
      <c r="I1364" s="113" t="s">
        <v>164</v>
      </c>
      <c r="J1364" s="113" t="str">
        <f>VLOOKUP(I1364,Presupuesto!$B$11:$C$565,2,0)</f>
        <v>AGUINALDO Y DECIMO CUARTO MES</v>
      </c>
      <c r="K1364" s="95" t="str">
        <f t="shared" si="24"/>
        <v>Posgrado</v>
      </c>
      <c r="L1364" s="95" t="s">
        <v>721</v>
      </c>
    </row>
    <row r="1365" spans="3:12" ht="15.75" thickBot="1" x14ac:dyDescent="0.3">
      <c r="C1365" s="167" t="s">
        <v>1326</v>
      </c>
      <c r="D1365" s="158"/>
      <c r="E1365" s="150">
        <v>0</v>
      </c>
      <c r="F1365" s="114">
        <f>IF(E1363&lt;6,"",((E1363-6)/12)*(G1363/E1363))</f>
        <v>0</v>
      </c>
      <c r="G1365" s="94">
        <f>F1365</f>
        <v>0</v>
      </c>
      <c r="H1365" s="159"/>
      <c r="I1365" s="98" t="s">
        <v>165</v>
      </c>
      <c r="J1365" s="98" t="str">
        <f>VLOOKUP(I1365,Presupuesto!$B$11:$C$565,2,0)</f>
        <v>DECIMOCUARTO MES</v>
      </c>
      <c r="K1365" s="95" t="str">
        <f t="shared" si="24"/>
        <v>Posgrado</v>
      </c>
      <c r="L1365" s="95" t="s">
        <v>721</v>
      </c>
    </row>
    <row r="1366" spans="3:12" ht="15.75" thickBot="1" x14ac:dyDescent="0.3">
      <c r="C1366" s="133" t="s">
        <v>93</v>
      </c>
      <c r="D1366" s="188"/>
      <c r="E1366" s="148">
        <v>12</v>
      </c>
      <c r="F1366" s="283">
        <f>HLOOKUP($C1366,$BZ$2:$CM$3,2,0)</f>
        <v>15004.09</v>
      </c>
      <c r="G1366" s="110">
        <f>D1366*E1366*F1366</f>
        <v>0</v>
      </c>
      <c r="H1366" s="161"/>
      <c r="I1366" s="111" t="s">
        <v>151</v>
      </c>
      <c r="J1366" s="111" t="str">
        <f>VLOOKUP(I1366,Presupuesto!$B$11:$C$565,2,0)</f>
        <v>SUELDOS Y SALARIOS PERMANENTES</v>
      </c>
      <c r="K1366" s="95" t="str">
        <f t="shared" si="24"/>
        <v>Posgrado</v>
      </c>
      <c r="L1366" s="95" t="s">
        <v>721</v>
      </c>
    </row>
    <row r="1367" spans="3:12" x14ac:dyDescent="0.25">
      <c r="C1367" s="166" t="s">
        <v>1325</v>
      </c>
      <c r="D1367" s="158"/>
      <c r="E1367" s="150">
        <v>0</v>
      </c>
      <c r="F1367" s="97">
        <f>IF(E1366=0,"",(G1366/E1366)/12*E1366)</f>
        <v>0</v>
      </c>
      <c r="G1367" s="94">
        <f>F1367</f>
        <v>0</v>
      </c>
      <c r="H1367" s="159"/>
      <c r="I1367" s="113" t="s">
        <v>164</v>
      </c>
      <c r="J1367" s="113" t="str">
        <f>VLOOKUP(I1367,Presupuesto!$B$11:$C$565,2,0)</f>
        <v>AGUINALDO Y DECIMO CUARTO MES</v>
      </c>
      <c r="K1367" s="95" t="str">
        <f t="shared" si="24"/>
        <v>Posgrado</v>
      </c>
      <c r="L1367" s="95" t="s">
        <v>721</v>
      </c>
    </row>
    <row r="1368" spans="3:12" ht="15.75" thickBot="1" x14ac:dyDescent="0.3">
      <c r="C1368" s="167" t="s">
        <v>1326</v>
      </c>
      <c r="D1368" s="158"/>
      <c r="E1368" s="150">
        <v>0</v>
      </c>
      <c r="F1368" s="114">
        <f>IF(E1366&lt;6,"",((E1366-6)/12)*(G1366/E1366))</f>
        <v>0</v>
      </c>
      <c r="G1368" s="94">
        <f>F1368</f>
        <v>0</v>
      </c>
      <c r="H1368" s="159"/>
      <c r="I1368" s="98" t="s">
        <v>165</v>
      </c>
      <c r="J1368" s="98" t="str">
        <f>VLOOKUP(I1368,Presupuesto!$B$11:$C$565,2,0)</f>
        <v>DECIMOCUARTO MES</v>
      </c>
      <c r="K1368" s="95" t="str">
        <f t="shared" si="24"/>
        <v>Posgrado</v>
      </c>
      <c r="L1368" s="95" t="s">
        <v>721</v>
      </c>
    </row>
    <row r="1369" spans="3:12" ht="15.75" thickBot="1" x14ac:dyDescent="0.3">
      <c r="C1369" s="133" t="s">
        <v>94</v>
      </c>
      <c r="D1369" s="188"/>
      <c r="E1369" s="148">
        <v>12</v>
      </c>
      <c r="F1369" s="283">
        <f>HLOOKUP($C1369,$BZ$2:$CM$3,2,0)</f>
        <v>13238.9</v>
      </c>
      <c r="G1369" s="110">
        <f>D1369*E1369*F1369</f>
        <v>0</v>
      </c>
      <c r="H1369" s="161"/>
      <c r="I1369" s="111" t="s">
        <v>151</v>
      </c>
      <c r="J1369" s="111" t="str">
        <f>VLOOKUP(I1369,Presupuesto!$B$11:$C$565,2,0)</f>
        <v>SUELDOS Y SALARIOS PERMANENTES</v>
      </c>
      <c r="K1369" s="95" t="str">
        <f t="shared" si="24"/>
        <v>Posgrado</v>
      </c>
      <c r="L1369" s="95" t="s">
        <v>721</v>
      </c>
    </row>
    <row r="1370" spans="3:12" x14ac:dyDescent="0.25">
      <c r="C1370" s="166" t="s">
        <v>1325</v>
      </c>
      <c r="D1370" s="158"/>
      <c r="E1370" s="150">
        <v>0</v>
      </c>
      <c r="F1370" s="97">
        <f>IF(E1369=0,"",(G1369/E1369)/12*E1369)</f>
        <v>0</v>
      </c>
      <c r="G1370" s="94">
        <f>F1370</f>
        <v>0</v>
      </c>
      <c r="H1370" s="159"/>
      <c r="I1370" s="113" t="s">
        <v>164</v>
      </c>
      <c r="J1370" s="113" t="str">
        <f>VLOOKUP(I1370,Presupuesto!$B$11:$C$565,2,0)</f>
        <v>AGUINALDO Y DECIMO CUARTO MES</v>
      </c>
      <c r="K1370" s="95" t="str">
        <f t="shared" si="24"/>
        <v>Posgrado</v>
      </c>
      <c r="L1370" s="95" t="s">
        <v>721</v>
      </c>
    </row>
    <row r="1371" spans="3:12" ht="15.75" thickBot="1" x14ac:dyDescent="0.3">
      <c r="C1371" s="167" t="s">
        <v>1326</v>
      </c>
      <c r="D1371" s="158"/>
      <c r="E1371" s="150">
        <v>0</v>
      </c>
      <c r="F1371" s="114">
        <f>IF(E1369&lt;6,"",((E1369-6)/12)*(G1369/E1369))</f>
        <v>0</v>
      </c>
      <c r="G1371" s="94">
        <f>F1371</f>
        <v>0</v>
      </c>
      <c r="H1371" s="159"/>
      <c r="I1371" s="98" t="s">
        <v>165</v>
      </c>
      <c r="J1371" s="98" t="str">
        <f>VLOOKUP(I1371,Presupuesto!$B$11:$C$565,2,0)</f>
        <v>DECIMOCUARTO MES</v>
      </c>
      <c r="K1371" s="95" t="str">
        <f t="shared" si="24"/>
        <v>Posgrado</v>
      </c>
      <c r="L1371" s="95" t="s">
        <v>721</v>
      </c>
    </row>
    <row r="1372" spans="3:12" ht="15.75" thickBot="1" x14ac:dyDescent="0.3">
      <c r="C1372" s="133" t="s">
        <v>95</v>
      </c>
      <c r="D1372" s="188"/>
      <c r="E1372" s="148">
        <v>12</v>
      </c>
      <c r="F1372" s="283">
        <f>HLOOKUP($C1372,$BZ$2:$CM$3,2,0)</f>
        <v>12356.31</v>
      </c>
      <c r="G1372" s="110">
        <f>D1372*E1372*F1372</f>
        <v>0</v>
      </c>
      <c r="H1372" s="161"/>
      <c r="I1372" s="111" t="s">
        <v>151</v>
      </c>
      <c r="J1372" s="111" t="str">
        <f>VLOOKUP(I1372,Presupuesto!$B$11:$C$565,2,0)</f>
        <v>SUELDOS Y SALARIOS PERMANENTES</v>
      </c>
      <c r="K1372" s="95" t="str">
        <f t="shared" ref="K1372:K1389" si="25">$K$1339</f>
        <v>Posgrado</v>
      </c>
      <c r="L1372" s="95" t="s">
        <v>721</v>
      </c>
    </row>
    <row r="1373" spans="3:12" x14ac:dyDescent="0.25">
      <c r="C1373" s="166" t="s">
        <v>1325</v>
      </c>
      <c r="D1373" s="158"/>
      <c r="E1373" s="150">
        <v>0</v>
      </c>
      <c r="F1373" s="97">
        <f>IF(E1372=0,"",(G1372/E1372)/12*E1372)</f>
        <v>0</v>
      </c>
      <c r="G1373" s="94">
        <f>F1373</f>
        <v>0</v>
      </c>
      <c r="H1373" s="159"/>
      <c r="I1373" s="113" t="s">
        <v>164</v>
      </c>
      <c r="J1373" s="113" t="str">
        <f>VLOOKUP(I1373,Presupuesto!$B$11:$C$565,2,0)</f>
        <v>AGUINALDO Y DECIMO CUARTO MES</v>
      </c>
      <c r="K1373" s="95" t="str">
        <f t="shared" si="25"/>
        <v>Posgrado</v>
      </c>
      <c r="L1373" s="95" t="s">
        <v>721</v>
      </c>
    </row>
    <row r="1374" spans="3:12" ht="15.75" thickBot="1" x14ac:dyDescent="0.3">
      <c r="C1374" s="167" t="s">
        <v>1326</v>
      </c>
      <c r="D1374" s="158"/>
      <c r="E1374" s="150">
        <v>0</v>
      </c>
      <c r="F1374" s="114">
        <f>IF(E1372&lt;6,"",((E1372-6)/12)*(G1372/E1372))</f>
        <v>0</v>
      </c>
      <c r="G1374" s="94">
        <f>F1374</f>
        <v>0</v>
      </c>
      <c r="H1374" s="159"/>
      <c r="I1374" s="98" t="s">
        <v>165</v>
      </c>
      <c r="J1374" s="98" t="str">
        <f>VLOOKUP(I1374,Presupuesto!$B$11:$C$565,2,0)</f>
        <v>DECIMOCUARTO MES</v>
      </c>
      <c r="K1374" s="95" t="str">
        <f t="shared" si="25"/>
        <v>Posgrado</v>
      </c>
      <c r="L1374" s="95" t="s">
        <v>721</v>
      </c>
    </row>
    <row r="1375" spans="3:12" ht="15.75" thickBot="1" x14ac:dyDescent="0.3">
      <c r="C1375" s="133" t="s">
        <v>96</v>
      </c>
      <c r="D1375" s="188"/>
      <c r="E1375" s="148">
        <v>12</v>
      </c>
      <c r="F1375" s="283">
        <f>HLOOKUP($C1375,$BZ$2:$CM$3,2,0)</f>
        <v>463.22</v>
      </c>
      <c r="G1375" s="110">
        <f>D1375*E1375*F1375</f>
        <v>0</v>
      </c>
      <c r="H1375" s="161"/>
      <c r="I1375" s="111" t="s">
        <v>151</v>
      </c>
      <c r="J1375" s="111" t="str">
        <f>VLOOKUP(I1375,Presupuesto!$B$11:$C$565,2,0)</f>
        <v>SUELDOS Y SALARIOS PERMANENTES</v>
      </c>
      <c r="K1375" s="95" t="str">
        <f t="shared" si="25"/>
        <v>Posgrado</v>
      </c>
      <c r="L1375" s="95" t="s">
        <v>721</v>
      </c>
    </row>
    <row r="1376" spans="3:12" x14ac:dyDescent="0.25">
      <c r="C1376" s="166" t="s">
        <v>1325</v>
      </c>
      <c r="D1376" s="158"/>
      <c r="E1376" s="150">
        <v>0</v>
      </c>
      <c r="F1376" s="97">
        <f>IF(E1375=0,"",(G1375/E1375)/12*E1375)</f>
        <v>0</v>
      </c>
      <c r="G1376" s="94">
        <f>F1376</f>
        <v>0</v>
      </c>
      <c r="H1376" s="159"/>
      <c r="I1376" s="113" t="s">
        <v>164</v>
      </c>
      <c r="J1376" s="113" t="str">
        <f>VLOOKUP(I1376,Presupuesto!$B$11:$C$565,2,0)</f>
        <v>AGUINALDO Y DECIMO CUARTO MES</v>
      </c>
      <c r="K1376" s="95" t="str">
        <f t="shared" si="25"/>
        <v>Posgrado</v>
      </c>
      <c r="L1376" s="95" t="s">
        <v>721</v>
      </c>
    </row>
    <row r="1377" spans="3:12" ht="15.75" thickBot="1" x14ac:dyDescent="0.3">
      <c r="C1377" s="167" t="s">
        <v>1326</v>
      </c>
      <c r="D1377" s="158"/>
      <c r="E1377" s="150">
        <v>0</v>
      </c>
      <c r="F1377" s="114">
        <f>IF(E1375&lt;6,"",((E1375-6)/12)*(G1375/E1375))</f>
        <v>0</v>
      </c>
      <c r="G1377" s="94">
        <f>F1377</f>
        <v>0</v>
      </c>
      <c r="H1377" s="159"/>
      <c r="I1377" s="98" t="s">
        <v>165</v>
      </c>
      <c r="J1377" s="98" t="str">
        <f>VLOOKUP(I1377,Presupuesto!$B$11:$C$565,2,0)</f>
        <v>DECIMOCUARTO MES</v>
      </c>
      <c r="K1377" s="95" t="str">
        <f t="shared" si="25"/>
        <v>Posgrado</v>
      </c>
      <c r="L1377" s="95" t="s">
        <v>721</v>
      </c>
    </row>
    <row r="1378" spans="3:12" ht="15.75" thickBot="1" x14ac:dyDescent="0.3">
      <c r="C1378" s="133" t="s">
        <v>97</v>
      </c>
      <c r="D1378" s="188"/>
      <c r="E1378" s="148">
        <v>12</v>
      </c>
      <c r="F1378" s="283">
        <f>HLOOKUP($C1378,$BZ$2:$CM$3,2,0)</f>
        <v>2007.3</v>
      </c>
      <c r="G1378" s="110">
        <f>D1378*E1378*F1378</f>
        <v>0</v>
      </c>
      <c r="H1378" s="161"/>
      <c r="I1378" s="111" t="s">
        <v>151</v>
      </c>
      <c r="J1378" s="111" t="str">
        <f>VLOOKUP(I1378,Presupuesto!$B$11:$C$565,2,0)</f>
        <v>SUELDOS Y SALARIOS PERMANENTES</v>
      </c>
      <c r="K1378" s="95" t="str">
        <f t="shared" si="25"/>
        <v>Posgrado</v>
      </c>
      <c r="L1378" s="95" t="s">
        <v>721</v>
      </c>
    </row>
    <row r="1379" spans="3:12" x14ac:dyDescent="0.25">
      <c r="C1379" s="166" t="s">
        <v>1325</v>
      </c>
      <c r="D1379" s="158"/>
      <c r="E1379" s="150">
        <v>0</v>
      </c>
      <c r="F1379" s="97">
        <f>IF(E1378=0,"",(G1378/E1378)/12*E1378)</f>
        <v>0</v>
      </c>
      <c r="G1379" s="94">
        <f>F1379</f>
        <v>0</v>
      </c>
      <c r="H1379" s="159"/>
      <c r="I1379" s="113" t="s">
        <v>164</v>
      </c>
      <c r="J1379" s="113" t="str">
        <f>VLOOKUP(I1379,Presupuesto!$B$11:$C$565,2,0)</f>
        <v>AGUINALDO Y DECIMO CUARTO MES</v>
      </c>
      <c r="K1379" s="95" t="str">
        <f t="shared" si="25"/>
        <v>Posgrado</v>
      </c>
      <c r="L1379" s="95" t="s">
        <v>721</v>
      </c>
    </row>
    <row r="1380" spans="3:12" ht="15.75" thickBot="1" x14ac:dyDescent="0.3">
      <c r="C1380" s="167" t="s">
        <v>1326</v>
      </c>
      <c r="D1380" s="158"/>
      <c r="E1380" s="150">
        <v>0</v>
      </c>
      <c r="F1380" s="114">
        <f>IF(E1378&lt;6,"",((E1378-6)/12)*(G1378/E1378))</f>
        <v>0</v>
      </c>
      <c r="G1380" s="94">
        <f>F1380</f>
        <v>0</v>
      </c>
      <c r="H1380" s="159"/>
      <c r="I1380" s="98" t="s">
        <v>165</v>
      </c>
      <c r="J1380" s="98" t="str">
        <f>VLOOKUP(I1380,Presupuesto!$B$11:$C$565,2,0)</f>
        <v>DECIMOCUARTO MES</v>
      </c>
      <c r="K1380" s="95" t="str">
        <f t="shared" si="25"/>
        <v>Posgrado</v>
      </c>
      <c r="L1380" s="95" t="s">
        <v>721</v>
      </c>
    </row>
    <row r="1381" spans="3:12" ht="15.75" thickBot="1" x14ac:dyDescent="0.3">
      <c r="C1381" s="136" t="s">
        <v>101</v>
      </c>
      <c r="D1381" s="188"/>
      <c r="E1381" s="148">
        <v>12</v>
      </c>
      <c r="F1381" s="135">
        <v>30000</v>
      </c>
      <c r="G1381" s="110">
        <f>D1381*E1381*F1381</f>
        <v>0</v>
      </c>
      <c r="H1381" s="161"/>
      <c r="I1381" s="111" t="s">
        <v>200</v>
      </c>
      <c r="J1381" s="111" t="str">
        <f>VLOOKUP(I1381,Presupuesto!$B$11:$C$565,2,0)</f>
        <v>CONTRATOS ESPECIALES</v>
      </c>
      <c r="K1381" s="95" t="str">
        <f t="shared" si="25"/>
        <v>Posgrado</v>
      </c>
      <c r="L1381" s="95" t="s">
        <v>721</v>
      </c>
    </row>
    <row r="1382" spans="3:12" x14ac:dyDescent="0.25">
      <c r="C1382" s="166" t="s">
        <v>1325</v>
      </c>
      <c r="D1382" s="158"/>
      <c r="E1382" s="150">
        <v>0</v>
      </c>
      <c r="F1382" s="114">
        <f>IF(E1381=0,"",(G1381/E1381)/12*E1381)</f>
        <v>0</v>
      </c>
      <c r="G1382" s="94">
        <f>F1382</f>
        <v>0</v>
      </c>
      <c r="H1382" s="159"/>
      <c r="I1382" s="98" t="s">
        <v>200</v>
      </c>
      <c r="J1382" s="98" t="str">
        <f>VLOOKUP(I1382,Presupuesto!$B$11:$C$565,2,0)</f>
        <v>CONTRATOS ESPECIALES</v>
      </c>
      <c r="K1382" s="95" t="str">
        <f t="shared" si="25"/>
        <v>Posgrado</v>
      </c>
      <c r="L1382" s="95" t="s">
        <v>719</v>
      </c>
    </row>
    <row r="1383" spans="3:12" ht="15.75" thickBot="1" x14ac:dyDescent="0.3">
      <c r="C1383" s="167" t="s">
        <v>1326</v>
      </c>
      <c r="D1383" s="158"/>
      <c r="E1383" s="150">
        <v>0</v>
      </c>
      <c r="F1383" s="97">
        <f>IF(E1381&lt;6,"",((E1381-6)/12)*(G1381/E1381))</f>
        <v>0</v>
      </c>
      <c r="G1383" s="94">
        <f>F1383</f>
        <v>0</v>
      </c>
      <c r="H1383" s="159"/>
      <c r="I1383" s="98" t="s">
        <v>200</v>
      </c>
      <c r="J1383" s="98" t="str">
        <f>VLOOKUP(I1383,Presupuesto!$B$11:$C$565,2,0)</f>
        <v>CONTRATOS ESPECIALES</v>
      </c>
      <c r="K1383" s="95" t="str">
        <f t="shared" si="25"/>
        <v>Posgrado</v>
      </c>
      <c r="L1383" s="95" t="s">
        <v>727</v>
      </c>
    </row>
    <row r="1384" spans="3:12" ht="15.75" thickBot="1" x14ac:dyDescent="0.3">
      <c r="C1384" s="136" t="s">
        <v>102</v>
      </c>
      <c r="D1384" s="188"/>
      <c r="E1384" s="148">
        <v>12</v>
      </c>
      <c r="F1384" s="115">
        <v>30000</v>
      </c>
      <c r="G1384" s="110">
        <f>D1384*E1384*F1384</f>
        <v>0</v>
      </c>
      <c r="H1384" s="161"/>
      <c r="I1384" s="111" t="s">
        <v>298</v>
      </c>
      <c r="J1384" s="111" t="str">
        <f>VLOOKUP(I1384,Presupuesto!$B$11:$C$565,2,0)</f>
        <v>OTROS SERVICIOS TECNICOS Y PROFESIONALES</v>
      </c>
      <c r="K1384" s="95" t="str">
        <f t="shared" si="25"/>
        <v>Posgrado</v>
      </c>
      <c r="L1384" s="95" t="s">
        <v>719</v>
      </c>
    </row>
    <row r="1385" spans="3:12" x14ac:dyDescent="0.25">
      <c r="C1385" s="166" t="s">
        <v>1325</v>
      </c>
      <c r="D1385" s="158"/>
      <c r="E1385" s="150">
        <v>0</v>
      </c>
      <c r="F1385" s="97">
        <v>0</v>
      </c>
      <c r="G1385" s="94">
        <f>F1385</f>
        <v>0</v>
      </c>
      <c r="H1385" s="159"/>
      <c r="I1385" s="98" t="s">
        <v>298</v>
      </c>
      <c r="J1385" s="98" t="str">
        <f>VLOOKUP(I1385,Presupuesto!$B$11:$C$565,2,0)</f>
        <v>OTROS SERVICIOS TECNICOS Y PROFESIONALES</v>
      </c>
      <c r="K1385" s="95" t="str">
        <f t="shared" si="25"/>
        <v>Posgrado</v>
      </c>
      <c r="L1385" s="95" t="s">
        <v>719</v>
      </c>
    </row>
    <row r="1386" spans="3:12" ht="15.75" thickBot="1" x14ac:dyDescent="0.3">
      <c r="C1386" s="167" t="s">
        <v>1326</v>
      </c>
      <c r="D1386" s="158"/>
      <c r="E1386" s="150">
        <v>0</v>
      </c>
      <c r="F1386" s="97">
        <v>0</v>
      </c>
      <c r="G1386" s="94">
        <f>F1386</f>
        <v>0</v>
      </c>
      <c r="H1386" s="159"/>
      <c r="I1386" s="98" t="s">
        <v>298</v>
      </c>
      <c r="J1386" s="98" t="str">
        <f>VLOOKUP(I1386,Presupuesto!$B$11:$C$565,2,0)</f>
        <v>OTROS SERVICIOS TECNICOS Y PROFESIONALES</v>
      </c>
      <c r="K1386" s="95" t="str">
        <f t="shared" si="25"/>
        <v>Posgrado</v>
      </c>
      <c r="L1386" s="95" t="s">
        <v>719</v>
      </c>
    </row>
    <row r="1387" spans="3:12" ht="15.75" thickBot="1" x14ac:dyDescent="0.3">
      <c r="C1387" s="136" t="s">
        <v>103</v>
      </c>
      <c r="D1387" s="188"/>
      <c r="E1387" s="148">
        <v>12</v>
      </c>
      <c r="F1387" s="115">
        <v>30000</v>
      </c>
      <c r="G1387" s="110">
        <f>D1387*E1387*F1387</f>
        <v>0</v>
      </c>
      <c r="H1387" s="161"/>
      <c r="I1387" s="111" t="s">
        <v>151</v>
      </c>
      <c r="J1387" s="111" t="str">
        <f>VLOOKUP(I1387,Presupuesto!$B$11:$C$565,2,0)</f>
        <v>SUELDOS Y SALARIOS PERMANENTES</v>
      </c>
      <c r="K1387" s="95" t="str">
        <f t="shared" si="25"/>
        <v>Posgrado</v>
      </c>
      <c r="L1387" s="95" t="s">
        <v>719</v>
      </c>
    </row>
    <row r="1388" spans="3:12" x14ac:dyDescent="0.25">
      <c r="C1388" s="166" t="s">
        <v>1325</v>
      </c>
      <c r="D1388" s="164"/>
      <c r="E1388" s="127">
        <v>0</v>
      </c>
      <c r="F1388" s="116">
        <f>IF(E1387=0,"",(G1387/E1387)/12*E1387)</f>
        <v>0</v>
      </c>
      <c r="G1388" s="117">
        <f>F1388</f>
        <v>0</v>
      </c>
      <c r="H1388" s="159"/>
      <c r="I1388" s="98" t="s">
        <v>164</v>
      </c>
      <c r="J1388" s="98" t="str">
        <f>VLOOKUP(I1388,Presupuesto!$B$11:$C$565,2,0)</f>
        <v>AGUINALDO Y DECIMO CUARTO MES</v>
      </c>
      <c r="K1388" s="95" t="str">
        <f t="shared" si="25"/>
        <v>Posgrado</v>
      </c>
      <c r="L1388" s="95" t="s">
        <v>719</v>
      </c>
    </row>
    <row r="1389" spans="3:12" ht="15.75" thickBot="1" x14ac:dyDescent="0.3">
      <c r="C1389" s="168" t="s">
        <v>1326</v>
      </c>
      <c r="D1389" s="157"/>
      <c r="E1389" s="128">
        <v>0</v>
      </c>
      <c r="F1389" s="102">
        <f>IF(E1387&lt;6,"",((E1387-6)/12)*(G1387/E1387))</f>
        <v>0</v>
      </c>
      <c r="G1389" s="102">
        <f>F1389</f>
        <v>0</v>
      </c>
      <c r="H1389" s="157"/>
      <c r="I1389" s="103" t="s">
        <v>165</v>
      </c>
      <c r="J1389" s="120" t="str">
        <f>VLOOKUP(I1389,Presupuesto!$B$11:$C$565,2,0)</f>
        <v>DECIMOCUARTO MES</v>
      </c>
      <c r="K1389" s="103" t="str">
        <f t="shared" si="25"/>
        <v>Posgrado</v>
      </c>
      <c r="L1389" s="120" t="s">
        <v>719</v>
      </c>
    </row>
    <row r="1391" spans="3:12" ht="15.75" thickBot="1" x14ac:dyDescent="0.3">
      <c r="C1391" s="426"/>
      <c r="D1391" s="415"/>
      <c r="E1391" s="426"/>
      <c r="F1391" s="426"/>
      <c r="G1391" s="426"/>
      <c r="H1391" s="415"/>
      <c r="I1391" s="426"/>
      <c r="J1391" s="426"/>
      <c r="K1391" s="149"/>
      <c r="L1391" s="426"/>
    </row>
    <row r="1392" spans="3:12" ht="15.75" thickBot="1" x14ac:dyDescent="0.3">
      <c r="C1392" s="68" t="s">
        <v>1308</v>
      </c>
      <c r="D1392" s="30">
        <f>SUM(G1399:G1449)</f>
        <v>0</v>
      </c>
      <c r="E1392" s="91"/>
      <c r="F1392" s="91"/>
      <c r="G1392" s="91"/>
      <c r="H1392" s="75"/>
      <c r="I1392" s="75"/>
      <c r="J1392" s="75"/>
      <c r="K1392" s="149"/>
      <c r="L1392" s="426"/>
    </row>
    <row r="1393" spans="3:12" x14ac:dyDescent="0.25">
      <c r="C1393" s="426"/>
      <c r="D1393" s="31"/>
      <c r="E1393" s="91"/>
      <c r="F1393" s="91"/>
      <c r="G1393" s="91"/>
      <c r="H1393" s="75"/>
      <c r="I1393" s="75"/>
      <c r="J1393" s="75"/>
      <c r="K1393" s="149"/>
      <c r="L1393" s="426"/>
    </row>
    <row r="1394" spans="3:12" x14ac:dyDescent="0.25">
      <c r="C1394" s="426"/>
      <c r="D1394" s="31"/>
      <c r="E1394" s="91"/>
      <c r="F1394" s="91"/>
      <c r="G1394" s="91"/>
      <c r="H1394" s="75"/>
      <c r="I1394" s="75"/>
      <c r="J1394" s="75"/>
      <c r="K1394" s="149"/>
      <c r="L1394" s="426"/>
    </row>
    <row r="1395" spans="3:12" ht="15.75" x14ac:dyDescent="0.25">
      <c r="C1395" s="190" t="s">
        <v>1309</v>
      </c>
      <c r="D1395" s="341"/>
      <c r="E1395" s="91"/>
      <c r="F1395" s="91"/>
      <c r="G1395" s="91"/>
      <c r="H1395" s="75"/>
      <c r="I1395" s="75"/>
      <c r="J1395" s="75"/>
      <c r="K1395" s="149"/>
      <c r="L1395" s="426"/>
    </row>
    <row r="1396" spans="3:12" ht="18.75" x14ac:dyDescent="0.25">
      <c r="C1396" s="197" t="e">
        <f>IFERROR(VLOOKUP(D1395,'1. Desarrollo e Innov. Curricu.'!$F:$G,2,FALSE),IFERROR(VLOOKUP(D1395,'2. Investigación Científica'!$F:$G,2,FALSE),IFERROR(VLOOKUP(D1395,'3. Vinculación Univ. Sociedad'!$F:$G,2,FALSE),IFERROR(VLOOKUP(D1395,'4. Docencia y Profesorado Univ.'!$F:$G,2,FALSE),IFERROR(VLOOKUP(D1395,'5. Estudiantes y Graduados'!$F:$G,2,FALSE),IFERROR(VLOOKUP(D1395,'11. Gestion Administrativa'!$F:$G,2,FALSE),IFERROR(VLOOKUP(D1395,'13. Gestión Académica'!$F:$G,2,FALSE),IFERROR(VLOOKUP(D1395,'9. Asegura. de la Calid. y M'!$F:$G,2,FALSE),IFERROR(VLOOKUP(D1395,'6. Gestión del Conocimiento'!$F:$G,2,FALSE),IFERROR(VLOOKUP(D1395,'15. Gobernabilidad y Proceso...'!$F:$G,2,FALSE),IFERROR(VLOOKUP(D1395,'12. Gestión del Talento Humano'!$F:$G,2,FALSE),IFERROR(VLOOKUP(D1395,'14. Internacional... de la E.S.'!$F:$G,2,FALSE),IFERROR(VLOOKUP(D1395,'10. Posgrado'!$F:$G,2,FALSE),IFERROR(VLOOKUP(D1395,'17. Gestión TIC'!$F:$G,2,FALSE),IFERROR(VLOOKUP(D1395,'16. Desa. del Sistema Educ.Sup.'!$F:$G,2,FALSE),IFERROR(VLOOKUP(D1395,'8. Cultura de Inno. Insti...'!$F:$G,2,FALSE),VLOOKUP(D1395,'7. Lo Esencial de la Reforma U.'!$F:$G,2,0)))))))))))))))))</f>
        <v>#N/A</v>
      </c>
      <c r="D1396" s="31"/>
      <c r="E1396" s="91"/>
      <c r="F1396" s="91"/>
      <c r="G1396" s="91"/>
      <c r="H1396" s="75"/>
      <c r="I1396" s="75"/>
      <c r="J1396" s="75"/>
      <c r="K1396" s="149"/>
      <c r="L1396" s="426"/>
    </row>
    <row r="1397" spans="3:12" ht="15.75" thickBot="1" x14ac:dyDescent="0.3">
      <c r="C1397" s="171"/>
      <c r="D1397" s="31"/>
      <c r="E1397" s="91"/>
      <c r="F1397" s="91"/>
      <c r="G1397" s="91"/>
      <c r="H1397" s="75"/>
      <c r="I1397" s="75"/>
      <c r="J1397" s="75"/>
      <c r="K1397" s="149"/>
      <c r="L1397" s="426"/>
    </row>
    <row r="1398" spans="3:12" ht="30.75" thickBot="1" x14ac:dyDescent="0.3">
      <c r="C1398" s="130" t="s">
        <v>1310</v>
      </c>
      <c r="D1398" s="134" t="s">
        <v>99</v>
      </c>
      <c r="E1398" s="165" t="s">
        <v>1324</v>
      </c>
      <c r="F1398" s="134" t="s">
        <v>1312</v>
      </c>
      <c r="G1398" s="131" t="s">
        <v>1313</v>
      </c>
      <c r="H1398" s="129" t="s">
        <v>1314</v>
      </c>
      <c r="I1398" s="132" t="s">
        <v>1315</v>
      </c>
      <c r="J1398" s="132" t="s">
        <v>711</v>
      </c>
      <c r="K1398" s="132" t="s">
        <v>1316</v>
      </c>
      <c r="L1398" s="132" t="s">
        <v>1317</v>
      </c>
    </row>
    <row r="1399" spans="3:12" ht="15.75" thickBot="1" x14ac:dyDescent="0.3">
      <c r="C1399" s="133" t="s">
        <v>84</v>
      </c>
      <c r="D1399" s="188"/>
      <c r="E1399" s="148">
        <v>12</v>
      </c>
      <c r="F1399" s="283">
        <f>HLOOKUP($C1399,$BZ$2:$CM$3,2,0)</f>
        <v>43674.39</v>
      </c>
      <c r="G1399" s="110">
        <f>D1399*E1399*F1399</f>
        <v>0</v>
      </c>
      <c r="H1399" s="161"/>
      <c r="I1399" s="111" t="s">
        <v>151</v>
      </c>
      <c r="J1399" s="111" t="str">
        <f>VLOOKUP(I1399,Presupuesto!$B$11:$C$565,2,0)</f>
        <v>SUELDOS Y SALARIOS PERMANENTES</v>
      </c>
      <c r="K1399" s="205" t="s">
        <v>72</v>
      </c>
      <c r="L1399" s="95" t="s">
        <v>719</v>
      </c>
    </row>
    <row r="1400" spans="3:12" x14ac:dyDescent="0.25">
      <c r="C1400" s="166" t="s">
        <v>1325</v>
      </c>
      <c r="D1400" s="158"/>
      <c r="E1400" s="150">
        <v>0</v>
      </c>
      <c r="F1400" s="97">
        <f>IF(E1399=0,"",(G1399/E1399)/12*E1399)</f>
        <v>0</v>
      </c>
      <c r="G1400" s="94">
        <f>F1400</f>
        <v>0</v>
      </c>
      <c r="H1400" s="159"/>
      <c r="I1400" s="113" t="s">
        <v>164</v>
      </c>
      <c r="J1400" s="113" t="str">
        <f>VLOOKUP(I1400,Presupuesto!$B$11:$C$565,2,0)</f>
        <v>AGUINALDO Y DECIMO CUARTO MES</v>
      </c>
      <c r="K1400" s="95" t="str">
        <f t="shared" ref="K1400:K1431" si="26">$K$1399</f>
        <v>Posgrado</v>
      </c>
      <c r="L1400" s="95" t="s">
        <v>720</v>
      </c>
    </row>
    <row r="1401" spans="3:12" ht="15.75" thickBot="1" x14ac:dyDescent="0.3">
      <c r="C1401" s="167" t="s">
        <v>1326</v>
      </c>
      <c r="D1401" s="158"/>
      <c r="E1401" s="150">
        <v>0</v>
      </c>
      <c r="F1401" s="114">
        <f>IF(E1399&lt;6,"",((E1399-6)/12)*(G1399/E1399))</f>
        <v>0</v>
      </c>
      <c r="G1401" s="94">
        <f>F1401</f>
        <v>0</v>
      </c>
      <c r="H1401" s="159"/>
      <c r="I1401" s="98" t="s">
        <v>165</v>
      </c>
      <c r="J1401" s="98" t="str">
        <f>VLOOKUP(I1401,Presupuesto!$B$11:$C$565,2,0)</f>
        <v>DECIMOCUARTO MES</v>
      </c>
      <c r="K1401" s="95" t="str">
        <f t="shared" si="26"/>
        <v>Posgrado</v>
      </c>
      <c r="L1401" s="95" t="s">
        <v>721</v>
      </c>
    </row>
    <row r="1402" spans="3:12" ht="15.75" thickBot="1" x14ac:dyDescent="0.3">
      <c r="C1402" s="133" t="s">
        <v>85</v>
      </c>
      <c r="D1402" s="188"/>
      <c r="E1402" s="148">
        <v>12</v>
      </c>
      <c r="F1402" s="283">
        <f>HLOOKUP($C1402,$BZ$2:$CM$3,2,0)</f>
        <v>39703.99</v>
      </c>
      <c r="G1402" s="110">
        <f>D1402*E1402*F1402</f>
        <v>0</v>
      </c>
      <c r="H1402" s="161"/>
      <c r="I1402" s="111" t="s">
        <v>151</v>
      </c>
      <c r="J1402" s="111" t="str">
        <f>VLOOKUP(I1402,Presupuesto!$B$11:$C$565,2,0)</f>
        <v>SUELDOS Y SALARIOS PERMANENTES</v>
      </c>
      <c r="K1402" s="95" t="str">
        <f t="shared" si="26"/>
        <v>Posgrado</v>
      </c>
      <c r="L1402" s="95" t="s">
        <v>721</v>
      </c>
    </row>
    <row r="1403" spans="3:12" x14ac:dyDescent="0.25">
      <c r="C1403" s="166" t="s">
        <v>1325</v>
      </c>
      <c r="D1403" s="158"/>
      <c r="E1403" s="150">
        <v>0</v>
      </c>
      <c r="F1403" s="97">
        <f>IF(E1402=0,"",(G1402/E1402)/12*E1402)</f>
        <v>0</v>
      </c>
      <c r="G1403" s="94">
        <f>F1403</f>
        <v>0</v>
      </c>
      <c r="H1403" s="159"/>
      <c r="I1403" s="113" t="s">
        <v>164</v>
      </c>
      <c r="J1403" s="113" t="str">
        <f>VLOOKUP(I1403,Presupuesto!$B$11:$C$565,2,0)</f>
        <v>AGUINALDO Y DECIMO CUARTO MES</v>
      </c>
      <c r="K1403" s="95" t="str">
        <f t="shared" si="26"/>
        <v>Posgrado</v>
      </c>
      <c r="L1403" s="95" t="s">
        <v>721</v>
      </c>
    </row>
    <row r="1404" spans="3:12" ht="15.75" thickBot="1" x14ac:dyDescent="0.3">
      <c r="C1404" s="167" t="s">
        <v>1326</v>
      </c>
      <c r="D1404" s="158"/>
      <c r="E1404" s="150">
        <v>0</v>
      </c>
      <c r="F1404" s="114">
        <f>IF(E1402&lt;6,"",((E1402-6)/12)*(G1402/E1402))</f>
        <v>0</v>
      </c>
      <c r="G1404" s="94">
        <f>F1404</f>
        <v>0</v>
      </c>
      <c r="H1404" s="159"/>
      <c r="I1404" s="98" t="s">
        <v>165</v>
      </c>
      <c r="J1404" s="98" t="str">
        <f>VLOOKUP(I1404,Presupuesto!$B$11:$C$565,2,0)</f>
        <v>DECIMOCUARTO MES</v>
      </c>
      <c r="K1404" s="95" t="str">
        <f t="shared" si="26"/>
        <v>Posgrado</v>
      </c>
      <c r="L1404" s="95" t="s">
        <v>721</v>
      </c>
    </row>
    <row r="1405" spans="3:12" ht="15.75" thickBot="1" x14ac:dyDescent="0.3">
      <c r="C1405" s="133" t="s">
        <v>86</v>
      </c>
      <c r="D1405" s="188"/>
      <c r="E1405" s="148">
        <v>12</v>
      </c>
      <c r="F1405" s="283">
        <f>HLOOKUP($C1405,$BZ$2:$CM$3,2,0)</f>
        <v>35733.589999999997</v>
      </c>
      <c r="G1405" s="110">
        <f>D1405*E1405*F1405</f>
        <v>0</v>
      </c>
      <c r="H1405" s="161"/>
      <c r="I1405" s="111" t="s">
        <v>151</v>
      </c>
      <c r="J1405" s="111" t="str">
        <f>VLOOKUP(I1405,Presupuesto!$B$11:$C$565,2,0)</f>
        <v>SUELDOS Y SALARIOS PERMANENTES</v>
      </c>
      <c r="K1405" s="95" t="str">
        <f t="shared" si="26"/>
        <v>Posgrado</v>
      </c>
      <c r="L1405" s="95" t="s">
        <v>721</v>
      </c>
    </row>
    <row r="1406" spans="3:12" x14ac:dyDescent="0.25">
      <c r="C1406" s="166" t="s">
        <v>1325</v>
      </c>
      <c r="D1406" s="158"/>
      <c r="E1406" s="150">
        <v>0</v>
      </c>
      <c r="F1406" s="97">
        <f>IF(E1405=0,"",(G1405/E1405)/12*E1405)</f>
        <v>0</v>
      </c>
      <c r="G1406" s="94">
        <f>F1406</f>
        <v>0</v>
      </c>
      <c r="H1406" s="159"/>
      <c r="I1406" s="113" t="s">
        <v>164</v>
      </c>
      <c r="J1406" s="113" t="str">
        <f>VLOOKUP(I1406,Presupuesto!$B$11:$C$565,2,0)</f>
        <v>AGUINALDO Y DECIMO CUARTO MES</v>
      </c>
      <c r="K1406" s="95" t="str">
        <f t="shared" si="26"/>
        <v>Posgrado</v>
      </c>
      <c r="L1406" s="95" t="s">
        <v>721</v>
      </c>
    </row>
    <row r="1407" spans="3:12" ht="15.75" thickBot="1" x14ac:dyDescent="0.3">
      <c r="C1407" s="167" t="s">
        <v>1326</v>
      </c>
      <c r="D1407" s="158"/>
      <c r="E1407" s="150">
        <v>0</v>
      </c>
      <c r="F1407" s="114">
        <f>IF(E1405&lt;6,"",((E1405-6)/12)*(G1405/E1405))</f>
        <v>0</v>
      </c>
      <c r="G1407" s="94">
        <f>F1407</f>
        <v>0</v>
      </c>
      <c r="H1407" s="159"/>
      <c r="I1407" s="98" t="s">
        <v>165</v>
      </c>
      <c r="J1407" s="98" t="str">
        <f>VLOOKUP(I1407,Presupuesto!$B$11:$C$565,2,0)</f>
        <v>DECIMOCUARTO MES</v>
      </c>
      <c r="K1407" s="95" t="str">
        <f t="shared" si="26"/>
        <v>Posgrado</v>
      </c>
      <c r="L1407" s="95" t="s">
        <v>721</v>
      </c>
    </row>
    <row r="1408" spans="3:12" ht="15.75" thickBot="1" x14ac:dyDescent="0.3">
      <c r="C1408" s="133" t="s">
        <v>87</v>
      </c>
      <c r="D1408" s="188"/>
      <c r="E1408" s="148">
        <v>12</v>
      </c>
      <c r="F1408" s="283">
        <f>HLOOKUP($C1408,$BZ$2:$CM$3,2,0)</f>
        <v>31763.19</v>
      </c>
      <c r="G1408" s="110">
        <f>D1408*E1408*F1408</f>
        <v>0</v>
      </c>
      <c r="H1408" s="161"/>
      <c r="I1408" s="111" t="s">
        <v>151</v>
      </c>
      <c r="J1408" s="111" t="str">
        <f>VLOOKUP(I1408,Presupuesto!$B$11:$C$565,2,0)</f>
        <v>SUELDOS Y SALARIOS PERMANENTES</v>
      </c>
      <c r="K1408" s="95" t="str">
        <f t="shared" si="26"/>
        <v>Posgrado</v>
      </c>
      <c r="L1408" s="95" t="s">
        <v>721</v>
      </c>
    </row>
    <row r="1409" spans="3:12" x14ac:dyDescent="0.25">
      <c r="C1409" s="166" t="s">
        <v>1325</v>
      </c>
      <c r="D1409" s="158"/>
      <c r="E1409" s="150">
        <v>0</v>
      </c>
      <c r="F1409" s="97">
        <f>IF(E1408=0,"",(G1408/E1408)/12*E1408)</f>
        <v>0</v>
      </c>
      <c r="G1409" s="94">
        <f>F1409</f>
        <v>0</v>
      </c>
      <c r="H1409" s="159"/>
      <c r="I1409" s="113" t="s">
        <v>164</v>
      </c>
      <c r="J1409" s="113" t="str">
        <f>VLOOKUP(I1409,Presupuesto!$B$11:$C$565,2,0)</f>
        <v>AGUINALDO Y DECIMO CUARTO MES</v>
      </c>
      <c r="K1409" s="95" t="str">
        <f t="shared" si="26"/>
        <v>Posgrado</v>
      </c>
      <c r="L1409" s="95" t="s">
        <v>721</v>
      </c>
    </row>
    <row r="1410" spans="3:12" ht="15.75" thickBot="1" x14ac:dyDescent="0.3">
      <c r="C1410" s="167" t="s">
        <v>1326</v>
      </c>
      <c r="D1410" s="158"/>
      <c r="E1410" s="150">
        <v>0</v>
      </c>
      <c r="F1410" s="114">
        <f>IF(E1408&lt;6,"",((E1408-6)/12)*(G1408/E1408))</f>
        <v>0</v>
      </c>
      <c r="G1410" s="94">
        <f>F1410</f>
        <v>0</v>
      </c>
      <c r="H1410" s="159"/>
      <c r="I1410" s="98" t="s">
        <v>165</v>
      </c>
      <c r="J1410" s="98" t="str">
        <f>VLOOKUP(I1410,Presupuesto!$B$11:$C$565,2,0)</f>
        <v>DECIMOCUARTO MES</v>
      </c>
      <c r="K1410" s="95" t="str">
        <f t="shared" si="26"/>
        <v>Posgrado</v>
      </c>
      <c r="L1410" s="95" t="s">
        <v>721</v>
      </c>
    </row>
    <row r="1411" spans="3:12" ht="15.75" thickBot="1" x14ac:dyDescent="0.3">
      <c r="C1411" s="133" t="s">
        <v>88</v>
      </c>
      <c r="D1411" s="188"/>
      <c r="E1411" s="148">
        <v>12</v>
      </c>
      <c r="F1411" s="283">
        <f>HLOOKUP($C1411,$BZ$2:$CM$3,2,0)</f>
        <v>29777.99</v>
      </c>
      <c r="G1411" s="110">
        <f>D1411*E1411*F1411</f>
        <v>0</v>
      </c>
      <c r="H1411" s="161"/>
      <c r="I1411" s="111" t="s">
        <v>151</v>
      </c>
      <c r="J1411" s="111" t="str">
        <f>VLOOKUP(I1411,Presupuesto!$B$11:$C$565,2,0)</f>
        <v>SUELDOS Y SALARIOS PERMANENTES</v>
      </c>
      <c r="K1411" s="95" t="str">
        <f t="shared" si="26"/>
        <v>Posgrado</v>
      </c>
      <c r="L1411" s="95" t="s">
        <v>721</v>
      </c>
    </row>
    <row r="1412" spans="3:12" x14ac:dyDescent="0.25">
      <c r="C1412" s="166" t="s">
        <v>1325</v>
      </c>
      <c r="D1412" s="158"/>
      <c r="E1412" s="150">
        <v>0</v>
      </c>
      <c r="F1412" s="97">
        <f>IF(E1411=0,"",(G1411/E1411)/12*E1411)</f>
        <v>0</v>
      </c>
      <c r="G1412" s="94">
        <f>F1412</f>
        <v>0</v>
      </c>
      <c r="H1412" s="159"/>
      <c r="I1412" s="113" t="s">
        <v>164</v>
      </c>
      <c r="J1412" s="113" t="str">
        <f>VLOOKUP(I1412,Presupuesto!$B$11:$C$565,2,0)</f>
        <v>AGUINALDO Y DECIMO CUARTO MES</v>
      </c>
      <c r="K1412" s="95" t="str">
        <f t="shared" si="26"/>
        <v>Posgrado</v>
      </c>
      <c r="L1412" s="95" t="s">
        <v>721</v>
      </c>
    </row>
    <row r="1413" spans="3:12" ht="15.75" thickBot="1" x14ac:dyDescent="0.3">
      <c r="C1413" s="167" t="s">
        <v>1326</v>
      </c>
      <c r="D1413" s="158"/>
      <c r="E1413" s="150">
        <v>0</v>
      </c>
      <c r="F1413" s="114">
        <f>IF(E1411&lt;6,"",((E1411-6)/12)*(G1411/E1411))</f>
        <v>0</v>
      </c>
      <c r="G1413" s="94">
        <f>F1413</f>
        <v>0</v>
      </c>
      <c r="H1413" s="159"/>
      <c r="I1413" s="98" t="s">
        <v>165</v>
      </c>
      <c r="J1413" s="98" t="str">
        <f>VLOOKUP(I1413,Presupuesto!$B$11:$C$565,2,0)</f>
        <v>DECIMOCUARTO MES</v>
      </c>
      <c r="K1413" s="95" t="str">
        <f t="shared" si="26"/>
        <v>Posgrado</v>
      </c>
      <c r="L1413" s="95" t="s">
        <v>721</v>
      </c>
    </row>
    <row r="1414" spans="3:12" ht="15.75" thickBot="1" x14ac:dyDescent="0.3">
      <c r="C1414" s="133" t="s">
        <v>89</v>
      </c>
      <c r="D1414" s="188"/>
      <c r="E1414" s="148">
        <v>12</v>
      </c>
      <c r="F1414" s="283">
        <f>HLOOKUP($C1414,$BZ$2:$CM$3,2,0)</f>
        <v>27792.79</v>
      </c>
      <c r="G1414" s="110">
        <f>D1414*E1414*F1414</f>
        <v>0</v>
      </c>
      <c r="H1414" s="161"/>
      <c r="I1414" s="111" t="s">
        <v>151</v>
      </c>
      <c r="J1414" s="111" t="str">
        <f>VLOOKUP(I1414,Presupuesto!$B$11:$C$565,2,0)</f>
        <v>SUELDOS Y SALARIOS PERMANENTES</v>
      </c>
      <c r="K1414" s="95" t="str">
        <f t="shared" si="26"/>
        <v>Posgrado</v>
      </c>
      <c r="L1414" s="95" t="s">
        <v>721</v>
      </c>
    </row>
    <row r="1415" spans="3:12" x14ac:dyDescent="0.25">
      <c r="C1415" s="166" t="s">
        <v>1325</v>
      </c>
      <c r="D1415" s="158"/>
      <c r="E1415" s="150">
        <v>0</v>
      </c>
      <c r="F1415" s="97">
        <f>IF(E1414=0,"",(G1414/E1414)/12*E1414)</f>
        <v>0</v>
      </c>
      <c r="G1415" s="94">
        <f>F1415</f>
        <v>0</v>
      </c>
      <c r="H1415" s="159"/>
      <c r="I1415" s="113" t="s">
        <v>164</v>
      </c>
      <c r="J1415" s="113" t="str">
        <f>VLOOKUP(I1415,Presupuesto!$B$11:$C$565,2,0)</f>
        <v>AGUINALDO Y DECIMO CUARTO MES</v>
      </c>
      <c r="K1415" s="95" t="str">
        <f t="shared" si="26"/>
        <v>Posgrado</v>
      </c>
      <c r="L1415" s="95" t="s">
        <v>721</v>
      </c>
    </row>
    <row r="1416" spans="3:12" ht="15.75" thickBot="1" x14ac:dyDescent="0.3">
      <c r="C1416" s="167" t="s">
        <v>1326</v>
      </c>
      <c r="D1416" s="158"/>
      <c r="E1416" s="150">
        <v>0</v>
      </c>
      <c r="F1416" s="114">
        <f>IF(E1414&lt;6,"",((E1414-6)/12)*(G1414/E1414))</f>
        <v>0</v>
      </c>
      <c r="G1416" s="94">
        <f>F1416</f>
        <v>0</v>
      </c>
      <c r="H1416" s="159"/>
      <c r="I1416" s="98" t="s">
        <v>165</v>
      </c>
      <c r="J1416" s="98" t="str">
        <f>VLOOKUP(I1416,Presupuesto!$B$11:$C$565,2,0)</f>
        <v>DECIMOCUARTO MES</v>
      </c>
      <c r="K1416" s="95" t="str">
        <f t="shared" si="26"/>
        <v>Posgrado</v>
      </c>
      <c r="L1416" s="95" t="s">
        <v>721</v>
      </c>
    </row>
    <row r="1417" spans="3:12" ht="15.75" thickBot="1" x14ac:dyDescent="0.3">
      <c r="C1417" s="133" t="s">
        <v>90</v>
      </c>
      <c r="D1417" s="188"/>
      <c r="E1417" s="148">
        <v>12</v>
      </c>
      <c r="F1417" s="283">
        <f>HLOOKUP($C1417,$BZ$2:$CM$3,2,0)</f>
        <v>18859.39</v>
      </c>
      <c r="G1417" s="110">
        <f>D1417*E1417*F1417</f>
        <v>0</v>
      </c>
      <c r="H1417" s="161"/>
      <c r="I1417" s="111" t="s">
        <v>151</v>
      </c>
      <c r="J1417" s="111" t="str">
        <f>VLOOKUP(I1417,Presupuesto!$B$11:$C$565,2,0)</f>
        <v>SUELDOS Y SALARIOS PERMANENTES</v>
      </c>
      <c r="K1417" s="95" t="str">
        <f t="shared" si="26"/>
        <v>Posgrado</v>
      </c>
      <c r="L1417" s="95" t="s">
        <v>721</v>
      </c>
    </row>
    <row r="1418" spans="3:12" x14ac:dyDescent="0.25">
      <c r="C1418" s="166" t="s">
        <v>1325</v>
      </c>
      <c r="D1418" s="158"/>
      <c r="E1418" s="150">
        <v>0</v>
      </c>
      <c r="F1418" s="97">
        <f>IF(E1417=0,"",(G1417/E1417)/12*E1417)</f>
        <v>0</v>
      </c>
      <c r="G1418" s="94">
        <f>F1418</f>
        <v>0</v>
      </c>
      <c r="H1418" s="159"/>
      <c r="I1418" s="113" t="s">
        <v>164</v>
      </c>
      <c r="J1418" s="113" t="str">
        <f>VLOOKUP(I1418,Presupuesto!$B$11:$C$565,2,0)</f>
        <v>AGUINALDO Y DECIMO CUARTO MES</v>
      </c>
      <c r="K1418" s="95" t="str">
        <f t="shared" si="26"/>
        <v>Posgrado</v>
      </c>
      <c r="L1418" s="95" t="s">
        <v>721</v>
      </c>
    </row>
    <row r="1419" spans="3:12" ht="15.75" thickBot="1" x14ac:dyDescent="0.3">
      <c r="C1419" s="167" t="s">
        <v>1326</v>
      </c>
      <c r="D1419" s="158"/>
      <c r="E1419" s="150">
        <v>0</v>
      </c>
      <c r="F1419" s="114">
        <f>IF(E1417&lt;6,"",((E1417-6)/12)*(G1417/E1417))</f>
        <v>0</v>
      </c>
      <c r="G1419" s="94">
        <f>F1419</f>
        <v>0</v>
      </c>
      <c r="H1419" s="159"/>
      <c r="I1419" s="98" t="s">
        <v>165</v>
      </c>
      <c r="J1419" s="98" t="str">
        <f>VLOOKUP(I1419,Presupuesto!$B$11:$C$565,2,0)</f>
        <v>DECIMOCUARTO MES</v>
      </c>
      <c r="K1419" s="95" t="str">
        <f t="shared" si="26"/>
        <v>Posgrado</v>
      </c>
      <c r="L1419" s="95" t="s">
        <v>721</v>
      </c>
    </row>
    <row r="1420" spans="3:12" ht="15.75" thickBot="1" x14ac:dyDescent="0.3">
      <c r="C1420" s="133" t="s">
        <v>91</v>
      </c>
      <c r="D1420" s="188"/>
      <c r="E1420" s="148">
        <v>12</v>
      </c>
      <c r="F1420" s="283">
        <f>HLOOKUP($C1420,$BZ$2:$CM$3,2,0)</f>
        <v>17866.8</v>
      </c>
      <c r="G1420" s="110">
        <f>D1420*E1420*F1420</f>
        <v>0</v>
      </c>
      <c r="H1420" s="161"/>
      <c r="I1420" s="111" t="s">
        <v>151</v>
      </c>
      <c r="J1420" s="111" t="str">
        <f>VLOOKUP(I1420,Presupuesto!$B$11:$C$565,2,0)</f>
        <v>SUELDOS Y SALARIOS PERMANENTES</v>
      </c>
      <c r="K1420" s="95" t="str">
        <f t="shared" si="26"/>
        <v>Posgrado</v>
      </c>
      <c r="L1420" s="95" t="s">
        <v>721</v>
      </c>
    </row>
    <row r="1421" spans="3:12" x14ac:dyDescent="0.25">
      <c r="C1421" s="166" t="s">
        <v>1325</v>
      </c>
      <c r="D1421" s="158"/>
      <c r="E1421" s="150">
        <v>0</v>
      </c>
      <c r="F1421" s="97">
        <f>IF(E1420=0,"",(G1420/E1420)/12*E1420)</f>
        <v>0</v>
      </c>
      <c r="G1421" s="94">
        <f>F1421</f>
        <v>0</v>
      </c>
      <c r="H1421" s="159"/>
      <c r="I1421" s="113" t="s">
        <v>164</v>
      </c>
      <c r="J1421" s="113" t="str">
        <f>VLOOKUP(I1421,Presupuesto!$B$11:$C$565,2,0)</f>
        <v>AGUINALDO Y DECIMO CUARTO MES</v>
      </c>
      <c r="K1421" s="95" t="str">
        <f t="shared" si="26"/>
        <v>Posgrado</v>
      </c>
      <c r="L1421" s="95" t="s">
        <v>721</v>
      </c>
    </row>
    <row r="1422" spans="3:12" ht="15.75" thickBot="1" x14ac:dyDescent="0.3">
      <c r="C1422" s="167" t="s">
        <v>1326</v>
      </c>
      <c r="D1422" s="158"/>
      <c r="E1422" s="150">
        <v>0</v>
      </c>
      <c r="F1422" s="114">
        <f>IF(E1420&lt;6,"",((E1420-6)/12)*(G1420/E1420))</f>
        <v>0</v>
      </c>
      <c r="G1422" s="94">
        <f>F1422</f>
        <v>0</v>
      </c>
      <c r="H1422" s="159"/>
      <c r="I1422" s="98" t="s">
        <v>165</v>
      </c>
      <c r="J1422" s="98" t="str">
        <f>VLOOKUP(I1422,Presupuesto!$B$11:$C$565,2,0)</f>
        <v>DECIMOCUARTO MES</v>
      </c>
      <c r="K1422" s="95" t="str">
        <f t="shared" si="26"/>
        <v>Posgrado</v>
      </c>
      <c r="L1422" s="95" t="s">
        <v>721</v>
      </c>
    </row>
    <row r="1423" spans="3:12" ht="15.75" thickBot="1" x14ac:dyDescent="0.3">
      <c r="C1423" s="133" t="s">
        <v>92</v>
      </c>
      <c r="D1423" s="188"/>
      <c r="E1423" s="148">
        <v>12</v>
      </c>
      <c r="F1423" s="283">
        <f>HLOOKUP($C1423,$BZ$2:$CM$3,2,0)</f>
        <v>13896.4</v>
      </c>
      <c r="G1423" s="110">
        <f>D1423*E1423*F1423</f>
        <v>0</v>
      </c>
      <c r="H1423" s="161"/>
      <c r="I1423" s="111" t="s">
        <v>151</v>
      </c>
      <c r="J1423" s="111" t="str">
        <f>VLOOKUP(I1423,Presupuesto!$B$11:$C$565,2,0)</f>
        <v>SUELDOS Y SALARIOS PERMANENTES</v>
      </c>
      <c r="K1423" s="95" t="str">
        <f t="shared" si="26"/>
        <v>Posgrado</v>
      </c>
      <c r="L1423" s="95" t="s">
        <v>721</v>
      </c>
    </row>
    <row r="1424" spans="3:12" x14ac:dyDescent="0.25">
      <c r="C1424" s="166" t="s">
        <v>1325</v>
      </c>
      <c r="D1424" s="158"/>
      <c r="E1424" s="150">
        <v>0</v>
      </c>
      <c r="F1424" s="97">
        <f>IF(E1423=0,"",(G1423/E1423)/12*E1423)</f>
        <v>0</v>
      </c>
      <c r="G1424" s="94">
        <f>F1424</f>
        <v>0</v>
      </c>
      <c r="H1424" s="159"/>
      <c r="I1424" s="113" t="s">
        <v>164</v>
      </c>
      <c r="J1424" s="113" t="str">
        <f>VLOOKUP(I1424,Presupuesto!$B$11:$C$565,2,0)</f>
        <v>AGUINALDO Y DECIMO CUARTO MES</v>
      </c>
      <c r="K1424" s="95" t="str">
        <f t="shared" si="26"/>
        <v>Posgrado</v>
      </c>
      <c r="L1424" s="95" t="s">
        <v>721</v>
      </c>
    </row>
    <row r="1425" spans="3:12" ht="15.75" thickBot="1" x14ac:dyDescent="0.3">
      <c r="C1425" s="167" t="s">
        <v>1326</v>
      </c>
      <c r="D1425" s="158"/>
      <c r="E1425" s="150">
        <v>0</v>
      </c>
      <c r="F1425" s="114">
        <f>IF(E1423&lt;6,"",((E1423-6)/12)*(G1423/E1423))</f>
        <v>0</v>
      </c>
      <c r="G1425" s="94">
        <f>F1425</f>
        <v>0</v>
      </c>
      <c r="H1425" s="159"/>
      <c r="I1425" s="98" t="s">
        <v>165</v>
      </c>
      <c r="J1425" s="98" t="str">
        <f>VLOOKUP(I1425,Presupuesto!$B$11:$C$565,2,0)</f>
        <v>DECIMOCUARTO MES</v>
      </c>
      <c r="K1425" s="95" t="str">
        <f t="shared" si="26"/>
        <v>Posgrado</v>
      </c>
      <c r="L1425" s="95" t="s">
        <v>721</v>
      </c>
    </row>
    <row r="1426" spans="3:12" ht="15.75" thickBot="1" x14ac:dyDescent="0.3">
      <c r="C1426" s="133" t="s">
        <v>93</v>
      </c>
      <c r="D1426" s="188"/>
      <c r="E1426" s="148">
        <v>12</v>
      </c>
      <c r="F1426" s="283">
        <f>HLOOKUP($C1426,$BZ$2:$CM$3,2,0)</f>
        <v>15004.09</v>
      </c>
      <c r="G1426" s="110">
        <f>D1426*E1426*F1426</f>
        <v>0</v>
      </c>
      <c r="H1426" s="161"/>
      <c r="I1426" s="111" t="s">
        <v>151</v>
      </c>
      <c r="J1426" s="111" t="str">
        <f>VLOOKUP(I1426,Presupuesto!$B$11:$C$565,2,0)</f>
        <v>SUELDOS Y SALARIOS PERMANENTES</v>
      </c>
      <c r="K1426" s="95" t="str">
        <f t="shared" si="26"/>
        <v>Posgrado</v>
      </c>
      <c r="L1426" s="95" t="s">
        <v>721</v>
      </c>
    </row>
    <row r="1427" spans="3:12" x14ac:dyDescent="0.25">
      <c r="C1427" s="166" t="s">
        <v>1325</v>
      </c>
      <c r="D1427" s="158"/>
      <c r="E1427" s="150">
        <v>0</v>
      </c>
      <c r="F1427" s="97">
        <f>IF(E1426=0,"",(G1426/E1426)/12*E1426)</f>
        <v>0</v>
      </c>
      <c r="G1427" s="94">
        <f>F1427</f>
        <v>0</v>
      </c>
      <c r="H1427" s="159"/>
      <c r="I1427" s="113" t="s">
        <v>164</v>
      </c>
      <c r="J1427" s="113" t="str">
        <f>VLOOKUP(I1427,Presupuesto!$B$11:$C$565,2,0)</f>
        <v>AGUINALDO Y DECIMO CUARTO MES</v>
      </c>
      <c r="K1427" s="95" t="str">
        <f t="shared" si="26"/>
        <v>Posgrado</v>
      </c>
      <c r="L1427" s="95" t="s">
        <v>721</v>
      </c>
    </row>
    <row r="1428" spans="3:12" ht="15.75" thickBot="1" x14ac:dyDescent="0.3">
      <c r="C1428" s="167" t="s">
        <v>1326</v>
      </c>
      <c r="D1428" s="158"/>
      <c r="E1428" s="150">
        <v>0</v>
      </c>
      <c r="F1428" s="114">
        <f>IF(E1426&lt;6,"",((E1426-6)/12)*(G1426/E1426))</f>
        <v>0</v>
      </c>
      <c r="G1428" s="94">
        <f>F1428</f>
        <v>0</v>
      </c>
      <c r="H1428" s="159"/>
      <c r="I1428" s="98" t="s">
        <v>165</v>
      </c>
      <c r="J1428" s="98" t="str">
        <f>VLOOKUP(I1428,Presupuesto!$B$11:$C$565,2,0)</f>
        <v>DECIMOCUARTO MES</v>
      </c>
      <c r="K1428" s="95" t="str">
        <f t="shared" si="26"/>
        <v>Posgrado</v>
      </c>
      <c r="L1428" s="95" t="s">
        <v>721</v>
      </c>
    </row>
    <row r="1429" spans="3:12" ht="15.75" thickBot="1" x14ac:dyDescent="0.3">
      <c r="C1429" s="133" t="s">
        <v>94</v>
      </c>
      <c r="D1429" s="188"/>
      <c r="E1429" s="148">
        <v>12</v>
      </c>
      <c r="F1429" s="283">
        <f>HLOOKUP($C1429,$BZ$2:$CM$3,2,0)</f>
        <v>13238.9</v>
      </c>
      <c r="G1429" s="110">
        <f>D1429*E1429*F1429</f>
        <v>0</v>
      </c>
      <c r="H1429" s="161"/>
      <c r="I1429" s="111" t="s">
        <v>151</v>
      </c>
      <c r="J1429" s="111" t="str">
        <f>VLOOKUP(I1429,Presupuesto!$B$11:$C$565,2,0)</f>
        <v>SUELDOS Y SALARIOS PERMANENTES</v>
      </c>
      <c r="K1429" s="95" t="str">
        <f t="shared" si="26"/>
        <v>Posgrado</v>
      </c>
      <c r="L1429" s="95" t="s">
        <v>721</v>
      </c>
    </row>
    <row r="1430" spans="3:12" x14ac:dyDescent="0.25">
      <c r="C1430" s="166" t="s">
        <v>1325</v>
      </c>
      <c r="D1430" s="158"/>
      <c r="E1430" s="150">
        <v>0</v>
      </c>
      <c r="F1430" s="97">
        <f>IF(E1429=0,"",(G1429/E1429)/12*E1429)</f>
        <v>0</v>
      </c>
      <c r="G1430" s="94">
        <f>F1430</f>
        <v>0</v>
      </c>
      <c r="H1430" s="159"/>
      <c r="I1430" s="113" t="s">
        <v>164</v>
      </c>
      <c r="J1430" s="113" t="str">
        <f>VLOOKUP(I1430,Presupuesto!$B$11:$C$565,2,0)</f>
        <v>AGUINALDO Y DECIMO CUARTO MES</v>
      </c>
      <c r="K1430" s="95" t="str">
        <f t="shared" si="26"/>
        <v>Posgrado</v>
      </c>
      <c r="L1430" s="95" t="s">
        <v>721</v>
      </c>
    </row>
    <row r="1431" spans="3:12" ht="15.75" thickBot="1" x14ac:dyDescent="0.3">
      <c r="C1431" s="167" t="s">
        <v>1326</v>
      </c>
      <c r="D1431" s="158"/>
      <c r="E1431" s="150">
        <v>0</v>
      </c>
      <c r="F1431" s="114">
        <f>IF(E1429&lt;6,"",((E1429-6)/12)*(G1429/E1429))</f>
        <v>0</v>
      </c>
      <c r="G1431" s="94">
        <f>F1431</f>
        <v>0</v>
      </c>
      <c r="H1431" s="159"/>
      <c r="I1431" s="98" t="s">
        <v>165</v>
      </c>
      <c r="J1431" s="98" t="str">
        <f>VLOOKUP(I1431,Presupuesto!$B$11:$C$565,2,0)</f>
        <v>DECIMOCUARTO MES</v>
      </c>
      <c r="K1431" s="95" t="str">
        <f t="shared" si="26"/>
        <v>Posgrado</v>
      </c>
      <c r="L1431" s="95" t="s">
        <v>721</v>
      </c>
    </row>
    <row r="1432" spans="3:12" ht="15.75" thickBot="1" x14ac:dyDescent="0.3">
      <c r="C1432" s="133" t="s">
        <v>95</v>
      </c>
      <c r="D1432" s="188"/>
      <c r="E1432" s="148">
        <v>12</v>
      </c>
      <c r="F1432" s="283">
        <f>HLOOKUP($C1432,$BZ$2:$CM$3,2,0)</f>
        <v>12356.31</v>
      </c>
      <c r="G1432" s="110">
        <f>D1432*E1432*F1432</f>
        <v>0</v>
      </c>
      <c r="H1432" s="161"/>
      <c r="I1432" s="111" t="s">
        <v>151</v>
      </c>
      <c r="J1432" s="111" t="str">
        <f>VLOOKUP(I1432,Presupuesto!$B$11:$C$565,2,0)</f>
        <v>SUELDOS Y SALARIOS PERMANENTES</v>
      </c>
      <c r="K1432" s="95" t="str">
        <f t="shared" ref="K1432:K1449" si="27">$K$1399</f>
        <v>Posgrado</v>
      </c>
      <c r="L1432" s="95" t="s">
        <v>721</v>
      </c>
    </row>
    <row r="1433" spans="3:12" x14ac:dyDescent="0.25">
      <c r="C1433" s="166" t="s">
        <v>1325</v>
      </c>
      <c r="D1433" s="158"/>
      <c r="E1433" s="150">
        <v>0</v>
      </c>
      <c r="F1433" s="97">
        <f>IF(E1432=0,"",(G1432/E1432)/12*E1432)</f>
        <v>0</v>
      </c>
      <c r="G1433" s="94">
        <f>F1433</f>
        <v>0</v>
      </c>
      <c r="H1433" s="159"/>
      <c r="I1433" s="113" t="s">
        <v>164</v>
      </c>
      <c r="J1433" s="113" t="str">
        <f>VLOOKUP(I1433,Presupuesto!$B$11:$C$565,2,0)</f>
        <v>AGUINALDO Y DECIMO CUARTO MES</v>
      </c>
      <c r="K1433" s="95" t="str">
        <f t="shared" si="27"/>
        <v>Posgrado</v>
      </c>
      <c r="L1433" s="95" t="s">
        <v>721</v>
      </c>
    </row>
    <row r="1434" spans="3:12" ht="15.75" thickBot="1" x14ac:dyDescent="0.3">
      <c r="C1434" s="167" t="s">
        <v>1326</v>
      </c>
      <c r="D1434" s="158"/>
      <c r="E1434" s="150">
        <v>0</v>
      </c>
      <c r="F1434" s="114">
        <f>IF(E1432&lt;6,"",((E1432-6)/12)*(G1432/E1432))</f>
        <v>0</v>
      </c>
      <c r="G1434" s="94">
        <f>F1434</f>
        <v>0</v>
      </c>
      <c r="H1434" s="159"/>
      <c r="I1434" s="98" t="s">
        <v>165</v>
      </c>
      <c r="J1434" s="98" t="str">
        <f>VLOOKUP(I1434,Presupuesto!$B$11:$C$565,2,0)</f>
        <v>DECIMOCUARTO MES</v>
      </c>
      <c r="K1434" s="95" t="str">
        <f t="shared" si="27"/>
        <v>Posgrado</v>
      </c>
      <c r="L1434" s="95" t="s">
        <v>721</v>
      </c>
    </row>
    <row r="1435" spans="3:12" ht="15.75" thickBot="1" x14ac:dyDescent="0.3">
      <c r="C1435" s="133" t="s">
        <v>96</v>
      </c>
      <c r="D1435" s="188"/>
      <c r="E1435" s="148">
        <v>12</v>
      </c>
      <c r="F1435" s="283">
        <f>HLOOKUP($C1435,$BZ$2:$CM$3,2,0)</f>
        <v>463.22</v>
      </c>
      <c r="G1435" s="110">
        <f>D1435*E1435*F1435</f>
        <v>0</v>
      </c>
      <c r="H1435" s="161"/>
      <c r="I1435" s="111" t="s">
        <v>151</v>
      </c>
      <c r="J1435" s="111" t="str">
        <f>VLOOKUP(I1435,Presupuesto!$B$11:$C$565,2,0)</f>
        <v>SUELDOS Y SALARIOS PERMANENTES</v>
      </c>
      <c r="K1435" s="95" t="str">
        <f t="shared" si="27"/>
        <v>Posgrado</v>
      </c>
      <c r="L1435" s="95" t="s">
        <v>721</v>
      </c>
    </row>
    <row r="1436" spans="3:12" x14ac:dyDescent="0.25">
      <c r="C1436" s="166" t="s">
        <v>1325</v>
      </c>
      <c r="D1436" s="158"/>
      <c r="E1436" s="150">
        <v>0</v>
      </c>
      <c r="F1436" s="97">
        <f>IF(E1435=0,"",(G1435/E1435)/12*E1435)</f>
        <v>0</v>
      </c>
      <c r="G1436" s="94">
        <f>F1436</f>
        <v>0</v>
      </c>
      <c r="H1436" s="159"/>
      <c r="I1436" s="113" t="s">
        <v>164</v>
      </c>
      <c r="J1436" s="113" t="str">
        <f>VLOOKUP(I1436,Presupuesto!$B$11:$C$565,2,0)</f>
        <v>AGUINALDO Y DECIMO CUARTO MES</v>
      </c>
      <c r="K1436" s="95" t="str">
        <f t="shared" si="27"/>
        <v>Posgrado</v>
      </c>
      <c r="L1436" s="95" t="s">
        <v>721</v>
      </c>
    </row>
    <row r="1437" spans="3:12" ht="15.75" thickBot="1" x14ac:dyDescent="0.3">
      <c r="C1437" s="167" t="s">
        <v>1326</v>
      </c>
      <c r="D1437" s="158"/>
      <c r="E1437" s="150">
        <v>0</v>
      </c>
      <c r="F1437" s="114">
        <f>IF(E1435&lt;6,"",((E1435-6)/12)*(G1435/E1435))</f>
        <v>0</v>
      </c>
      <c r="G1437" s="94">
        <f>F1437</f>
        <v>0</v>
      </c>
      <c r="H1437" s="159"/>
      <c r="I1437" s="98" t="s">
        <v>165</v>
      </c>
      <c r="J1437" s="98" t="str">
        <f>VLOOKUP(I1437,Presupuesto!$B$11:$C$565,2,0)</f>
        <v>DECIMOCUARTO MES</v>
      </c>
      <c r="K1437" s="95" t="str">
        <f t="shared" si="27"/>
        <v>Posgrado</v>
      </c>
      <c r="L1437" s="95" t="s">
        <v>721</v>
      </c>
    </row>
    <row r="1438" spans="3:12" ht="15.75" thickBot="1" x14ac:dyDescent="0.3">
      <c r="C1438" s="133" t="s">
        <v>97</v>
      </c>
      <c r="D1438" s="188"/>
      <c r="E1438" s="148">
        <v>12</v>
      </c>
      <c r="F1438" s="283">
        <f>HLOOKUP($C1438,$BZ$2:$CM$3,2,0)</f>
        <v>2007.3</v>
      </c>
      <c r="G1438" s="110">
        <f>D1438*E1438*F1438</f>
        <v>0</v>
      </c>
      <c r="H1438" s="161"/>
      <c r="I1438" s="111" t="s">
        <v>151</v>
      </c>
      <c r="J1438" s="111" t="str">
        <f>VLOOKUP(I1438,Presupuesto!$B$11:$C$565,2,0)</f>
        <v>SUELDOS Y SALARIOS PERMANENTES</v>
      </c>
      <c r="K1438" s="95" t="str">
        <f t="shared" si="27"/>
        <v>Posgrado</v>
      </c>
      <c r="L1438" s="95" t="s">
        <v>721</v>
      </c>
    </row>
    <row r="1439" spans="3:12" x14ac:dyDescent="0.25">
      <c r="C1439" s="166" t="s">
        <v>1325</v>
      </c>
      <c r="D1439" s="158"/>
      <c r="E1439" s="150">
        <v>0</v>
      </c>
      <c r="F1439" s="97">
        <f>IF(E1438=0,"",(G1438/E1438)/12*E1438)</f>
        <v>0</v>
      </c>
      <c r="G1439" s="94">
        <f>F1439</f>
        <v>0</v>
      </c>
      <c r="H1439" s="159"/>
      <c r="I1439" s="113" t="s">
        <v>164</v>
      </c>
      <c r="J1439" s="113" t="str">
        <f>VLOOKUP(I1439,Presupuesto!$B$11:$C$565,2,0)</f>
        <v>AGUINALDO Y DECIMO CUARTO MES</v>
      </c>
      <c r="K1439" s="95" t="str">
        <f t="shared" si="27"/>
        <v>Posgrado</v>
      </c>
      <c r="L1439" s="95" t="s">
        <v>721</v>
      </c>
    </row>
    <row r="1440" spans="3:12" ht="15.75" thickBot="1" x14ac:dyDescent="0.3">
      <c r="C1440" s="167" t="s">
        <v>1326</v>
      </c>
      <c r="D1440" s="158"/>
      <c r="E1440" s="150">
        <v>0</v>
      </c>
      <c r="F1440" s="114">
        <f>IF(E1438&lt;6,"",((E1438-6)/12)*(G1438/E1438))</f>
        <v>0</v>
      </c>
      <c r="G1440" s="94">
        <f>F1440</f>
        <v>0</v>
      </c>
      <c r="H1440" s="159"/>
      <c r="I1440" s="98" t="s">
        <v>165</v>
      </c>
      <c r="J1440" s="98" t="str">
        <f>VLOOKUP(I1440,Presupuesto!$B$11:$C$565,2,0)</f>
        <v>DECIMOCUARTO MES</v>
      </c>
      <c r="K1440" s="95" t="str">
        <f t="shared" si="27"/>
        <v>Posgrado</v>
      </c>
      <c r="L1440" s="95" t="s">
        <v>721</v>
      </c>
    </row>
    <row r="1441" spans="3:12" ht="15.75" thickBot="1" x14ac:dyDescent="0.3">
      <c r="C1441" s="136" t="s">
        <v>101</v>
      </c>
      <c r="D1441" s="188"/>
      <c r="E1441" s="148">
        <v>12</v>
      </c>
      <c r="F1441" s="135">
        <v>30000</v>
      </c>
      <c r="G1441" s="110">
        <f>D1441*E1441*F1441</f>
        <v>0</v>
      </c>
      <c r="H1441" s="161"/>
      <c r="I1441" s="111" t="s">
        <v>200</v>
      </c>
      <c r="J1441" s="111" t="str">
        <f>VLOOKUP(I1441,Presupuesto!$B$11:$C$565,2,0)</f>
        <v>CONTRATOS ESPECIALES</v>
      </c>
      <c r="K1441" s="95" t="str">
        <f t="shared" si="27"/>
        <v>Posgrado</v>
      </c>
      <c r="L1441" s="95" t="s">
        <v>721</v>
      </c>
    </row>
    <row r="1442" spans="3:12" x14ac:dyDescent="0.25">
      <c r="C1442" s="166" t="s">
        <v>1325</v>
      </c>
      <c r="D1442" s="158"/>
      <c r="E1442" s="150">
        <v>0</v>
      </c>
      <c r="F1442" s="114">
        <f>IF(E1441=0,"",(G1441/E1441)/12*E1441)</f>
        <v>0</v>
      </c>
      <c r="G1442" s="94">
        <f>F1442</f>
        <v>0</v>
      </c>
      <c r="H1442" s="159"/>
      <c r="I1442" s="98" t="s">
        <v>200</v>
      </c>
      <c r="J1442" s="98" t="str">
        <f>VLOOKUP(I1442,Presupuesto!$B$11:$C$565,2,0)</f>
        <v>CONTRATOS ESPECIALES</v>
      </c>
      <c r="K1442" s="95" t="str">
        <f t="shared" si="27"/>
        <v>Posgrado</v>
      </c>
      <c r="L1442" s="95" t="s">
        <v>719</v>
      </c>
    </row>
    <row r="1443" spans="3:12" ht="15.75" thickBot="1" x14ac:dyDescent="0.3">
      <c r="C1443" s="167" t="s">
        <v>1326</v>
      </c>
      <c r="D1443" s="158"/>
      <c r="E1443" s="150">
        <v>0</v>
      </c>
      <c r="F1443" s="97">
        <f>IF(E1441&lt;6,"",((E1441-6)/12)*(G1441/E1441))</f>
        <v>0</v>
      </c>
      <c r="G1443" s="94">
        <f>F1443</f>
        <v>0</v>
      </c>
      <c r="H1443" s="159"/>
      <c r="I1443" s="98" t="s">
        <v>200</v>
      </c>
      <c r="J1443" s="98" t="str">
        <f>VLOOKUP(I1443,Presupuesto!$B$11:$C$565,2,0)</f>
        <v>CONTRATOS ESPECIALES</v>
      </c>
      <c r="K1443" s="95" t="str">
        <f t="shared" si="27"/>
        <v>Posgrado</v>
      </c>
      <c r="L1443" s="95" t="s">
        <v>727</v>
      </c>
    </row>
    <row r="1444" spans="3:12" ht="15.75" thickBot="1" x14ac:dyDescent="0.3">
      <c r="C1444" s="136" t="s">
        <v>102</v>
      </c>
      <c r="D1444" s="188"/>
      <c r="E1444" s="148">
        <v>12</v>
      </c>
      <c r="F1444" s="115">
        <v>30000</v>
      </c>
      <c r="G1444" s="110">
        <f>D1444*E1444*F1444</f>
        <v>0</v>
      </c>
      <c r="H1444" s="161"/>
      <c r="I1444" s="111" t="s">
        <v>298</v>
      </c>
      <c r="J1444" s="111" t="str">
        <f>VLOOKUP(I1444,Presupuesto!$B$11:$C$565,2,0)</f>
        <v>OTROS SERVICIOS TECNICOS Y PROFESIONALES</v>
      </c>
      <c r="K1444" s="95" t="str">
        <f t="shared" si="27"/>
        <v>Posgrado</v>
      </c>
      <c r="L1444" s="95" t="s">
        <v>719</v>
      </c>
    </row>
    <row r="1445" spans="3:12" x14ac:dyDescent="0.25">
      <c r="C1445" s="166" t="s">
        <v>1325</v>
      </c>
      <c r="D1445" s="158"/>
      <c r="E1445" s="150">
        <v>0</v>
      </c>
      <c r="F1445" s="97">
        <v>0</v>
      </c>
      <c r="G1445" s="94">
        <f>F1445</f>
        <v>0</v>
      </c>
      <c r="H1445" s="159"/>
      <c r="I1445" s="98" t="s">
        <v>298</v>
      </c>
      <c r="J1445" s="98" t="str">
        <f>VLOOKUP(I1445,Presupuesto!$B$11:$C$565,2,0)</f>
        <v>OTROS SERVICIOS TECNICOS Y PROFESIONALES</v>
      </c>
      <c r="K1445" s="95" t="str">
        <f t="shared" si="27"/>
        <v>Posgrado</v>
      </c>
      <c r="L1445" s="95" t="s">
        <v>719</v>
      </c>
    </row>
    <row r="1446" spans="3:12" ht="15.75" thickBot="1" x14ac:dyDescent="0.3">
      <c r="C1446" s="167" t="s">
        <v>1326</v>
      </c>
      <c r="D1446" s="158"/>
      <c r="E1446" s="150">
        <v>0</v>
      </c>
      <c r="F1446" s="97">
        <v>0</v>
      </c>
      <c r="G1446" s="94">
        <f>F1446</f>
        <v>0</v>
      </c>
      <c r="H1446" s="159"/>
      <c r="I1446" s="98" t="s">
        <v>298</v>
      </c>
      <c r="J1446" s="98" t="str">
        <f>VLOOKUP(I1446,Presupuesto!$B$11:$C$565,2,0)</f>
        <v>OTROS SERVICIOS TECNICOS Y PROFESIONALES</v>
      </c>
      <c r="K1446" s="95" t="str">
        <f t="shared" si="27"/>
        <v>Posgrado</v>
      </c>
      <c r="L1446" s="95" t="s">
        <v>719</v>
      </c>
    </row>
    <row r="1447" spans="3:12" ht="15.75" thickBot="1" x14ac:dyDescent="0.3">
      <c r="C1447" s="136" t="s">
        <v>103</v>
      </c>
      <c r="D1447" s="188"/>
      <c r="E1447" s="148">
        <v>12</v>
      </c>
      <c r="F1447" s="115">
        <v>30000</v>
      </c>
      <c r="G1447" s="110">
        <f>D1447*E1447*F1447</f>
        <v>0</v>
      </c>
      <c r="H1447" s="161"/>
      <c r="I1447" s="111" t="s">
        <v>151</v>
      </c>
      <c r="J1447" s="111" t="str">
        <f>VLOOKUP(I1447,Presupuesto!$B$11:$C$565,2,0)</f>
        <v>SUELDOS Y SALARIOS PERMANENTES</v>
      </c>
      <c r="K1447" s="95" t="str">
        <f t="shared" si="27"/>
        <v>Posgrado</v>
      </c>
      <c r="L1447" s="95" t="s">
        <v>719</v>
      </c>
    </row>
    <row r="1448" spans="3:12" x14ac:dyDescent="0.25">
      <c r="C1448" s="166" t="s">
        <v>1325</v>
      </c>
      <c r="D1448" s="164"/>
      <c r="E1448" s="127">
        <v>0</v>
      </c>
      <c r="F1448" s="116">
        <f>IF(E1447=0,"",(G1447/E1447)/12*E1447)</f>
        <v>0</v>
      </c>
      <c r="G1448" s="117">
        <f>F1448</f>
        <v>0</v>
      </c>
      <c r="H1448" s="159"/>
      <c r="I1448" s="98" t="s">
        <v>164</v>
      </c>
      <c r="J1448" s="98" t="str">
        <f>VLOOKUP(I1448,Presupuesto!$B$11:$C$565,2,0)</f>
        <v>AGUINALDO Y DECIMO CUARTO MES</v>
      </c>
      <c r="K1448" s="95" t="str">
        <f t="shared" si="27"/>
        <v>Posgrado</v>
      </c>
      <c r="L1448" s="95" t="s">
        <v>719</v>
      </c>
    </row>
    <row r="1449" spans="3:12" ht="15.75" thickBot="1" x14ac:dyDescent="0.3">
      <c r="C1449" s="168" t="s">
        <v>1326</v>
      </c>
      <c r="D1449" s="157"/>
      <c r="E1449" s="128">
        <v>0</v>
      </c>
      <c r="F1449" s="102">
        <f>IF(E1447&lt;6,"",((E1447-6)/12)*(G1447/E1447))</f>
        <v>0</v>
      </c>
      <c r="G1449" s="102">
        <f>F1449</f>
        <v>0</v>
      </c>
      <c r="H1449" s="157"/>
      <c r="I1449" s="103" t="s">
        <v>165</v>
      </c>
      <c r="J1449" s="120" t="str">
        <f>VLOOKUP(I1449,Presupuesto!$B$11:$C$565,2,0)</f>
        <v>DECIMOCUARTO MES</v>
      </c>
      <c r="K1449" s="103" t="str">
        <f t="shared" si="27"/>
        <v>Posgrado</v>
      </c>
      <c r="L1449" s="120" t="s">
        <v>719</v>
      </c>
    </row>
    <row r="1451" spans="3:12" ht="15.75" thickBot="1" x14ac:dyDescent="0.3">
      <c r="C1451" s="426"/>
      <c r="D1451" s="415"/>
      <c r="E1451" s="426"/>
      <c r="F1451" s="426"/>
      <c r="G1451" s="426"/>
      <c r="H1451" s="415"/>
      <c r="I1451" s="426"/>
      <c r="J1451" s="426"/>
      <c r="K1451" s="149"/>
      <c r="L1451" s="426"/>
    </row>
    <row r="1452" spans="3:12" ht="15.75" thickBot="1" x14ac:dyDescent="0.3">
      <c r="C1452" s="68" t="s">
        <v>1308</v>
      </c>
      <c r="D1452" s="30">
        <f>SUM(G1459:G1509)</f>
        <v>0</v>
      </c>
      <c r="E1452" s="91"/>
      <c r="F1452" s="91"/>
      <c r="G1452" s="91"/>
      <c r="H1452" s="75"/>
      <c r="I1452" s="75"/>
      <c r="J1452" s="75"/>
      <c r="K1452" s="149"/>
      <c r="L1452" s="426"/>
    </row>
    <row r="1453" spans="3:12" x14ac:dyDescent="0.25">
      <c r="C1453" s="426"/>
      <c r="D1453" s="31"/>
      <c r="E1453" s="91"/>
      <c r="F1453" s="91"/>
      <c r="G1453" s="91"/>
      <c r="H1453" s="75"/>
      <c r="I1453" s="75"/>
      <c r="J1453" s="75"/>
      <c r="K1453" s="149"/>
      <c r="L1453" s="426"/>
    </row>
    <row r="1454" spans="3:12" x14ac:dyDescent="0.25">
      <c r="C1454" s="426"/>
      <c r="D1454" s="31"/>
      <c r="E1454" s="91"/>
      <c r="F1454" s="91"/>
      <c r="G1454" s="91"/>
      <c r="H1454" s="75"/>
      <c r="I1454" s="75"/>
      <c r="J1454" s="75"/>
      <c r="K1454" s="149"/>
      <c r="L1454" s="426"/>
    </row>
    <row r="1455" spans="3:12" ht="15.75" x14ac:dyDescent="0.25">
      <c r="C1455" s="190" t="s">
        <v>1309</v>
      </c>
      <c r="D1455" s="341"/>
      <c r="E1455" s="91"/>
      <c r="F1455" s="91"/>
      <c r="G1455" s="91"/>
      <c r="H1455" s="75"/>
      <c r="I1455" s="75"/>
      <c r="J1455" s="75"/>
      <c r="K1455" s="149"/>
      <c r="L1455" s="426"/>
    </row>
    <row r="1456" spans="3:12" ht="18.75" x14ac:dyDescent="0.25">
      <c r="C1456" s="197" t="e">
        <f>IFERROR(VLOOKUP(D1455,'1. Desarrollo e Innov. Curricu.'!$F:$G,2,FALSE),IFERROR(VLOOKUP(D1455,'2. Investigación Científica'!$F:$G,2,FALSE),IFERROR(VLOOKUP(D1455,'3. Vinculación Univ. Sociedad'!$F:$G,2,FALSE),IFERROR(VLOOKUP(D1455,'4. Docencia y Profesorado Univ.'!$F:$G,2,FALSE),IFERROR(VLOOKUP(D1455,'5. Estudiantes y Graduados'!$F:$G,2,FALSE),IFERROR(VLOOKUP(D1455,'11. Gestion Administrativa'!$F:$G,2,FALSE),IFERROR(VLOOKUP(D1455,'13. Gestión Académica'!$F:$G,2,FALSE),IFERROR(VLOOKUP(D1455,'9. Asegura. de la Calid. y M'!$F:$G,2,FALSE),IFERROR(VLOOKUP(D1455,'6. Gestión del Conocimiento'!$F:$G,2,FALSE),IFERROR(VLOOKUP(D1455,'15. Gobernabilidad y Proceso...'!$F:$G,2,FALSE),IFERROR(VLOOKUP(D1455,'12. Gestión del Talento Humano'!$F:$G,2,FALSE),IFERROR(VLOOKUP(D1455,'14. Internacional... de la E.S.'!$F:$G,2,FALSE),IFERROR(VLOOKUP(D1455,'10. Posgrado'!$F:$G,2,FALSE),IFERROR(VLOOKUP(D1455,'17. Gestión TIC'!$F:$G,2,FALSE),IFERROR(VLOOKUP(D1455,'16. Desa. del Sistema Educ.Sup.'!$F:$G,2,FALSE),IFERROR(VLOOKUP(D1455,'8. Cultura de Inno. Insti...'!$F:$G,2,FALSE),VLOOKUP(D1455,'7. Lo Esencial de la Reforma U.'!$F:$G,2,0)))))))))))))))))</f>
        <v>#N/A</v>
      </c>
      <c r="D1456" s="31"/>
      <c r="E1456" s="91"/>
      <c r="F1456" s="91"/>
      <c r="G1456" s="91"/>
      <c r="H1456" s="75"/>
      <c r="I1456" s="75"/>
      <c r="J1456" s="75"/>
      <c r="K1456" s="149"/>
      <c r="L1456" s="426"/>
    </row>
    <row r="1457" spans="3:12" ht="15.75" thickBot="1" x14ac:dyDescent="0.3">
      <c r="C1457" s="171"/>
      <c r="D1457" s="31"/>
      <c r="E1457" s="91"/>
      <c r="F1457" s="91"/>
      <c r="G1457" s="91"/>
      <c r="H1457" s="75"/>
      <c r="I1457" s="75"/>
      <c r="J1457" s="75"/>
      <c r="K1457" s="149"/>
      <c r="L1457" s="426"/>
    </row>
    <row r="1458" spans="3:12" ht="30.75" thickBot="1" x14ac:dyDescent="0.3">
      <c r="C1458" s="130" t="s">
        <v>1310</v>
      </c>
      <c r="D1458" s="134" t="s">
        <v>99</v>
      </c>
      <c r="E1458" s="165" t="s">
        <v>1324</v>
      </c>
      <c r="F1458" s="134" t="s">
        <v>1312</v>
      </c>
      <c r="G1458" s="131" t="s">
        <v>1313</v>
      </c>
      <c r="H1458" s="129" t="s">
        <v>1314</v>
      </c>
      <c r="I1458" s="132" t="s">
        <v>1315</v>
      </c>
      <c r="J1458" s="132" t="s">
        <v>711</v>
      </c>
      <c r="K1458" s="132" t="s">
        <v>1316</v>
      </c>
      <c r="L1458" s="132" t="s">
        <v>1317</v>
      </c>
    </row>
    <row r="1459" spans="3:12" ht="15.75" thickBot="1" x14ac:dyDescent="0.3">
      <c r="C1459" s="133" t="s">
        <v>84</v>
      </c>
      <c r="D1459" s="188"/>
      <c r="E1459" s="148">
        <v>12</v>
      </c>
      <c r="F1459" s="283">
        <f>HLOOKUP($C1459,$BZ$2:$CM$3,2,0)</f>
        <v>43674.39</v>
      </c>
      <c r="G1459" s="110">
        <f>D1459*E1459*F1459</f>
        <v>0</v>
      </c>
      <c r="H1459" s="161"/>
      <c r="I1459" s="111" t="s">
        <v>151</v>
      </c>
      <c r="J1459" s="111" t="str">
        <f>VLOOKUP(I1459,Presupuesto!$B$11:$C$565,2,0)</f>
        <v>SUELDOS Y SALARIOS PERMANENTES</v>
      </c>
      <c r="K1459" s="205" t="s">
        <v>72</v>
      </c>
      <c r="L1459" s="95" t="s">
        <v>719</v>
      </c>
    </row>
    <row r="1460" spans="3:12" x14ac:dyDescent="0.25">
      <c r="C1460" s="166" t="s">
        <v>1325</v>
      </c>
      <c r="D1460" s="158"/>
      <c r="E1460" s="150">
        <v>0</v>
      </c>
      <c r="F1460" s="97">
        <f>IF(E1459=0,"",(G1459/E1459)/12*E1459)</f>
        <v>0</v>
      </c>
      <c r="G1460" s="94">
        <f>F1460</f>
        <v>0</v>
      </c>
      <c r="H1460" s="159"/>
      <c r="I1460" s="113" t="s">
        <v>164</v>
      </c>
      <c r="J1460" s="113" t="str">
        <f>VLOOKUP(I1460,Presupuesto!$B$11:$C$565,2,0)</f>
        <v>AGUINALDO Y DECIMO CUARTO MES</v>
      </c>
      <c r="K1460" s="95" t="str">
        <f t="shared" ref="K1460:K1491" si="28">$K$1459</f>
        <v>Posgrado</v>
      </c>
      <c r="L1460" s="95" t="s">
        <v>720</v>
      </c>
    </row>
    <row r="1461" spans="3:12" ht="15.75" thickBot="1" x14ac:dyDescent="0.3">
      <c r="C1461" s="167" t="s">
        <v>1326</v>
      </c>
      <c r="D1461" s="158"/>
      <c r="E1461" s="150">
        <v>0</v>
      </c>
      <c r="F1461" s="114">
        <f>IF(E1459&lt;6,"",((E1459-6)/12)*(G1459/E1459))</f>
        <v>0</v>
      </c>
      <c r="G1461" s="94">
        <f>F1461</f>
        <v>0</v>
      </c>
      <c r="H1461" s="159"/>
      <c r="I1461" s="98" t="s">
        <v>165</v>
      </c>
      <c r="J1461" s="98" t="str">
        <f>VLOOKUP(I1461,Presupuesto!$B$11:$C$565,2,0)</f>
        <v>DECIMOCUARTO MES</v>
      </c>
      <c r="K1461" s="95" t="str">
        <f t="shared" si="28"/>
        <v>Posgrado</v>
      </c>
      <c r="L1461" s="95" t="s">
        <v>721</v>
      </c>
    </row>
    <row r="1462" spans="3:12" ht="15.75" thickBot="1" x14ac:dyDescent="0.3">
      <c r="C1462" s="133" t="s">
        <v>85</v>
      </c>
      <c r="D1462" s="188"/>
      <c r="E1462" s="148">
        <v>12</v>
      </c>
      <c r="F1462" s="283">
        <f>HLOOKUP($C1462,$BZ$2:$CM$3,2,0)</f>
        <v>39703.99</v>
      </c>
      <c r="G1462" s="110">
        <f>D1462*E1462*F1462</f>
        <v>0</v>
      </c>
      <c r="H1462" s="161"/>
      <c r="I1462" s="111" t="s">
        <v>151</v>
      </c>
      <c r="J1462" s="111" t="str">
        <f>VLOOKUP(I1462,Presupuesto!$B$11:$C$565,2,0)</f>
        <v>SUELDOS Y SALARIOS PERMANENTES</v>
      </c>
      <c r="K1462" s="95" t="str">
        <f t="shared" si="28"/>
        <v>Posgrado</v>
      </c>
      <c r="L1462" s="95" t="s">
        <v>721</v>
      </c>
    </row>
    <row r="1463" spans="3:12" x14ac:dyDescent="0.25">
      <c r="C1463" s="166" t="s">
        <v>1325</v>
      </c>
      <c r="D1463" s="158"/>
      <c r="E1463" s="150">
        <v>0</v>
      </c>
      <c r="F1463" s="97">
        <f>IF(E1462=0,"",(G1462/E1462)/12*E1462)</f>
        <v>0</v>
      </c>
      <c r="G1463" s="94">
        <f>F1463</f>
        <v>0</v>
      </c>
      <c r="H1463" s="159"/>
      <c r="I1463" s="113" t="s">
        <v>164</v>
      </c>
      <c r="J1463" s="113" t="str">
        <f>VLOOKUP(I1463,Presupuesto!$B$11:$C$565,2,0)</f>
        <v>AGUINALDO Y DECIMO CUARTO MES</v>
      </c>
      <c r="K1463" s="95" t="str">
        <f t="shared" si="28"/>
        <v>Posgrado</v>
      </c>
      <c r="L1463" s="95" t="s">
        <v>721</v>
      </c>
    </row>
    <row r="1464" spans="3:12" ht="15.75" thickBot="1" x14ac:dyDescent="0.3">
      <c r="C1464" s="167" t="s">
        <v>1326</v>
      </c>
      <c r="D1464" s="158"/>
      <c r="E1464" s="150">
        <v>0</v>
      </c>
      <c r="F1464" s="114">
        <f>IF(E1462&lt;6,"",((E1462-6)/12)*(G1462/E1462))</f>
        <v>0</v>
      </c>
      <c r="G1464" s="94">
        <f>F1464</f>
        <v>0</v>
      </c>
      <c r="H1464" s="159"/>
      <c r="I1464" s="98" t="s">
        <v>165</v>
      </c>
      <c r="J1464" s="98" t="str">
        <f>VLOOKUP(I1464,Presupuesto!$B$11:$C$565,2,0)</f>
        <v>DECIMOCUARTO MES</v>
      </c>
      <c r="K1464" s="95" t="str">
        <f t="shared" si="28"/>
        <v>Posgrado</v>
      </c>
      <c r="L1464" s="95" t="s">
        <v>721</v>
      </c>
    </row>
    <row r="1465" spans="3:12" ht="15.75" thickBot="1" x14ac:dyDescent="0.3">
      <c r="C1465" s="133" t="s">
        <v>86</v>
      </c>
      <c r="D1465" s="188"/>
      <c r="E1465" s="148">
        <v>12</v>
      </c>
      <c r="F1465" s="283">
        <f>HLOOKUP($C1465,$BZ$2:$CM$3,2,0)</f>
        <v>35733.589999999997</v>
      </c>
      <c r="G1465" s="110">
        <f>D1465*E1465*F1465</f>
        <v>0</v>
      </c>
      <c r="H1465" s="161"/>
      <c r="I1465" s="111" t="s">
        <v>151</v>
      </c>
      <c r="J1465" s="111" t="str">
        <f>VLOOKUP(I1465,Presupuesto!$B$11:$C$565,2,0)</f>
        <v>SUELDOS Y SALARIOS PERMANENTES</v>
      </c>
      <c r="K1465" s="95" t="str">
        <f t="shared" si="28"/>
        <v>Posgrado</v>
      </c>
      <c r="L1465" s="95" t="s">
        <v>721</v>
      </c>
    </row>
    <row r="1466" spans="3:12" x14ac:dyDescent="0.25">
      <c r="C1466" s="166" t="s">
        <v>1325</v>
      </c>
      <c r="D1466" s="158"/>
      <c r="E1466" s="150">
        <v>0</v>
      </c>
      <c r="F1466" s="97">
        <f>IF(E1465=0,"",(G1465/E1465)/12*E1465)</f>
        <v>0</v>
      </c>
      <c r="G1466" s="94">
        <f>F1466</f>
        <v>0</v>
      </c>
      <c r="H1466" s="159"/>
      <c r="I1466" s="113" t="s">
        <v>164</v>
      </c>
      <c r="J1466" s="113" t="str">
        <f>VLOOKUP(I1466,Presupuesto!$B$11:$C$565,2,0)</f>
        <v>AGUINALDO Y DECIMO CUARTO MES</v>
      </c>
      <c r="K1466" s="95" t="str">
        <f t="shared" si="28"/>
        <v>Posgrado</v>
      </c>
      <c r="L1466" s="95" t="s">
        <v>721</v>
      </c>
    </row>
    <row r="1467" spans="3:12" ht="15.75" thickBot="1" x14ac:dyDescent="0.3">
      <c r="C1467" s="167" t="s">
        <v>1326</v>
      </c>
      <c r="D1467" s="158"/>
      <c r="E1467" s="150">
        <v>0</v>
      </c>
      <c r="F1467" s="114">
        <f>IF(E1465&lt;6,"",((E1465-6)/12)*(G1465/E1465))</f>
        <v>0</v>
      </c>
      <c r="G1467" s="94">
        <f>F1467</f>
        <v>0</v>
      </c>
      <c r="H1467" s="159"/>
      <c r="I1467" s="98" t="s">
        <v>165</v>
      </c>
      <c r="J1467" s="98" t="str">
        <f>VLOOKUP(I1467,Presupuesto!$B$11:$C$565,2,0)</f>
        <v>DECIMOCUARTO MES</v>
      </c>
      <c r="K1467" s="95" t="str">
        <f t="shared" si="28"/>
        <v>Posgrado</v>
      </c>
      <c r="L1467" s="95" t="s">
        <v>721</v>
      </c>
    </row>
    <row r="1468" spans="3:12" ht="15.75" thickBot="1" x14ac:dyDescent="0.3">
      <c r="C1468" s="133" t="s">
        <v>87</v>
      </c>
      <c r="D1468" s="188"/>
      <c r="E1468" s="148">
        <v>12</v>
      </c>
      <c r="F1468" s="283">
        <f>HLOOKUP($C1468,$BZ$2:$CM$3,2,0)</f>
        <v>31763.19</v>
      </c>
      <c r="G1468" s="110">
        <f>D1468*E1468*F1468</f>
        <v>0</v>
      </c>
      <c r="H1468" s="161"/>
      <c r="I1468" s="111" t="s">
        <v>151</v>
      </c>
      <c r="J1468" s="111" t="str">
        <f>VLOOKUP(I1468,Presupuesto!$B$11:$C$565,2,0)</f>
        <v>SUELDOS Y SALARIOS PERMANENTES</v>
      </c>
      <c r="K1468" s="95" t="str">
        <f t="shared" si="28"/>
        <v>Posgrado</v>
      </c>
      <c r="L1468" s="95" t="s">
        <v>721</v>
      </c>
    </row>
    <row r="1469" spans="3:12" x14ac:dyDescent="0.25">
      <c r="C1469" s="166" t="s">
        <v>1325</v>
      </c>
      <c r="D1469" s="158"/>
      <c r="E1469" s="150">
        <v>0</v>
      </c>
      <c r="F1469" s="97">
        <f>IF(E1468=0,"",(G1468/E1468)/12*E1468)</f>
        <v>0</v>
      </c>
      <c r="G1469" s="94">
        <f>F1469</f>
        <v>0</v>
      </c>
      <c r="H1469" s="159"/>
      <c r="I1469" s="113" t="s">
        <v>164</v>
      </c>
      <c r="J1469" s="113" t="str">
        <f>VLOOKUP(I1469,Presupuesto!$B$11:$C$565,2,0)</f>
        <v>AGUINALDO Y DECIMO CUARTO MES</v>
      </c>
      <c r="K1469" s="95" t="str">
        <f t="shared" si="28"/>
        <v>Posgrado</v>
      </c>
      <c r="L1469" s="95" t="s">
        <v>721</v>
      </c>
    </row>
    <row r="1470" spans="3:12" ht="15.75" thickBot="1" x14ac:dyDescent="0.3">
      <c r="C1470" s="167" t="s">
        <v>1326</v>
      </c>
      <c r="D1470" s="158"/>
      <c r="E1470" s="150">
        <v>0</v>
      </c>
      <c r="F1470" s="114">
        <f>IF(E1468&lt;6,"",((E1468-6)/12)*(G1468/E1468))</f>
        <v>0</v>
      </c>
      <c r="G1470" s="94">
        <f>F1470</f>
        <v>0</v>
      </c>
      <c r="H1470" s="159"/>
      <c r="I1470" s="98" t="s">
        <v>165</v>
      </c>
      <c r="J1470" s="98" t="str">
        <f>VLOOKUP(I1470,Presupuesto!$B$11:$C$565,2,0)</f>
        <v>DECIMOCUARTO MES</v>
      </c>
      <c r="K1470" s="95" t="str">
        <f t="shared" si="28"/>
        <v>Posgrado</v>
      </c>
      <c r="L1470" s="95" t="s">
        <v>721</v>
      </c>
    </row>
    <row r="1471" spans="3:12" ht="15.75" thickBot="1" x14ac:dyDescent="0.3">
      <c r="C1471" s="133" t="s">
        <v>88</v>
      </c>
      <c r="D1471" s="188"/>
      <c r="E1471" s="148">
        <v>12</v>
      </c>
      <c r="F1471" s="283">
        <f>HLOOKUP($C1471,$BZ$2:$CM$3,2,0)</f>
        <v>29777.99</v>
      </c>
      <c r="G1471" s="110">
        <f>D1471*E1471*F1471</f>
        <v>0</v>
      </c>
      <c r="H1471" s="161"/>
      <c r="I1471" s="111" t="s">
        <v>151</v>
      </c>
      <c r="J1471" s="111" t="str">
        <f>VLOOKUP(I1471,Presupuesto!$B$11:$C$565,2,0)</f>
        <v>SUELDOS Y SALARIOS PERMANENTES</v>
      </c>
      <c r="K1471" s="95" t="str">
        <f t="shared" si="28"/>
        <v>Posgrado</v>
      </c>
      <c r="L1471" s="95" t="s">
        <v>721</v>
      </c>
    </row>
    <row r="1472" spans="3:12" x14ac:dyDescent="0.25">
      <c r="C1472" s="166" t="s">
        <v>1325</v>
      </c>
      <c r="D1472" s="158"/>
      <c r="E1472" s="150">
        <v>0</v>
      </c>
      <c r="F1472" s="97">
        <f>IF(E1471=0,"",(G1471/E1471)/12*E1471)</f>
        <v>0</v>
      </c>
      <c r="G1472" s="94">
        <f>F1472</f>
        <v>0</v>
      </c>
      <c r="H1472" s="159"/>
      <c r="I1472" s="113" t="s">
        <v>164</v>
      </c>
      <c r="J1472" s="113" t="str">
        <f>VLOOKUP(I1472,Presupuesto!$B$11:$C$565,2,0)</f>
        <v>AGUINALDO Y DECIMO CUARTO MES</v>
      </c>
      <c r="K1472" s="95" t="str">
        <f t="shared" si="28"/>
        <v>Posgrado</v>
      </c>
      <c r="L1472" s="95" t="s">
        <v>721</v>
      </c>
    </row>
    <row r="1473" spans="3:12" ht="15.75" thickBot="1" x14ac:dyDescent="0.3">
      <c r="C1473" s="167" t="s">
        <v>1326</v>
      </c>
      <c r="D1473" s="158"/>
      <c r="E1473" s="150">
        <v>0</v>
      </c>
      <c r="F1473" s="114">
        <f>IF(E1471&lt;6,"",((E1471-6)/12)*(G1471/E1471))</f>
        <v>0</v>
      </c>
      <c r="G1473" s="94">
        <f>F1473</f>
        <v>0</v>
      </c>
      <c r="H1473" s="159"/>
      <c r="I1473" s="98" t="s">
        <v>165</v>
      </c>
      <c r="J1473" s="98" t="str">
        <f>VLOOKUP(I1473,Presupuesto!$B$11:$C$565,2,0)</f>
        <v>DECIMOCUARTO MES</v>
      </c>
      <c r="K1473" s="95" t="str">
        <f t="shared" si="28"/>
        <v>Posgrado</v>
      </c>
      <c r="L1473" s="95" t="s">
        <v>721</v>
      </c>
    </row>
    <row r="1474" spans="3:12" ht="15.75" thickBot="1" x14ac:dyDescent="0.3">
      <c r="C1474" s="133" t="s">
        <v>89</v>
      </c>
      <c r="D1474" s="188"/>
      <c r="E1474" s="148">
        <v>12</v>
      </c>
      <c r="F1474" s="283">
        <f>HLOOKUP($C1474,$BZ$2:$CM$3,2,0)</f>
        <v>27792.79</v>
      </c>
      <c r="G1474" s="110">
        <f>D1474*E1474*F1474</f>
        <v>0</v>
      </c>
      <c r="H1474" s="161"/>
      <c r="I1474" s="111" t="s">
        <v>151</v>
      </c>
      <c r="J1474" s="111" t="str">
        <f>VLOOKUP(I1474,Presupuesto!$B$11:$C$565,2,0)</f>
        <v>SUELDOS Y SALARIOS PERMANENTES</v>
      </c>
      <c r="K1474" s="95" t="str">
        <f t="shared" si="28"/>
        <v>Posgrado</v>
      </c>
      <c r="L1474" s="95" t="s">
        <v>721</v>
      </c>
    </row>
    <row r="1475" spans="3:12" x14ac:dyDescent="0.25">
      <c r="C1475" s="166" t="s">
        <v>1325</v>
      </c>
      <c r="D1475" s="158"/>
      <c r="E1475" s="150">
        <v>0</v>
      </c>
      <c r="F1475" s="97">
        <f>IF(E1474=0,"",(G1474/E1474)/12*E1474)</f>
        <v>0</v>
      </c>
      <c r="G1475" s="94">
        <f>F1475</f>
        <v>0</v>
      </c>
      <c r="H1475" s="159"/>
      <c r="I1475" s="113" t="s">
        <v>164</v>
      </c>
      <c r="J1475" s="113" t="str">
        <f>VLOOKUP(I1475,Presupuesto!$B$11:$C$565,2,0)</f>
        <v>AGUINALDO Y DECIMO CUARTO MES</v>
      </c>
      <c r="K1475" s="95" t="str">
        <f t="shared" si="28"/>
        <v>Posgrado</v>
      </c>
      <c r="L1475" s="95" t="s">
        <v>721</v>
      </c>
    </row>
    <row r="1476" spans="3:12" ht="15.75" thickBot="1" x14ac:dyDescent="0.3">
      <c r="C1476" s="167" t="s">
        <v>1326</v>
      </c>
      <c r="D1476" s="158"/>
      <c r="E1476" s="150">
        <v>0</v>
      </c>
      <c r="F1476" s="114">
        <f>IF(E1474&lt;6,"",((E1474-6)/12)*(G1474/E1474))</f>
        <v>0</v>
      </c>
      <c r="G1476" s="94">
        <f>F1476</f>
        <v>0</v>
      </c>
      <c r="H1476" s="159"/>
      <c r="I1476" s="98" t="s">
        <v>165</v>
      </c>
      <c r="J1476" s="98" t="str">
        <f>VLOOKUP(I1476,Presupuesto!$B$11:$C$565,2,0)</f>
        <v>DECIMOCUARTO MES</v>
      </c>
      <c r="K1476" s="95" t="str">
        <f t="shared" si="28"/>
        <v>Posgrado</v>
      </c>
      <c r="L1476" s="95" t="s">
        <v>721</v>
      </c>
    </row>
    <row r="1477" spans="3:12" ht="15.75" thickBot="1" x14ac:dyDescent="0.3">
      <c r="C1477" s="133" t="s">
        <v>90</v>
      </c>
      <c r="D1477" s="188"/>
      <c r="E1477" s="148">
        <v>12</v>
      </c>
      <c r="F1477" s="283">
        <f>HLOOKUP($C1477,$BZ$2:$CM$3,2,0)</f>
        <v>18859.39</v>
      </c>
      <c r="G1477" s="110">
        <f>D1477*E1477*F1477</f>
        <v>0</v>
      </c>
      <c r="H1477" s="161"/>
      <c r="I1477" s="111" t="s">
        <v>151</v>
      </c>
      <c r="J1477" s="111" t="str">
        <f>VLOOKUP(I1477,Presupuesto!$B$11:$C$565,2,0)</f>
        <v>SUELDOS Y SALARIOS PERMANENTES</v>
      </c>
      <c r="K1477" s="95" t="str">
        <f t="shared" si="28"/>
        <v>Posgrado</v>
      </c>
      <c r="L1477" s="95" t="s">
        <v>721</v>
      </c>
    </row>
    <row r="1478" spans="3:12" x14ac:dyDescent="0.25">
      <c r="C1478" s="166" t="s">
        <v>1325</v>
      </c>
      <c r="D1478" s="158"/>
      <c r="E1478" s="150">
        <v>0</v>
      </c>
      <c r="F1478" s="97">
        <f>IF(E1477=0,"",(G1477/E1477)/12*E1477)</f>
        <v>0</v>
      </c>
      <c r="G1478" s="94">
        <f>F1478</f>
        <v>0</v>
      </c>
      <c r="H1478" s="159"/>
      <c r="I1478" s="113" t="s">
        <v>164</v>
      </c>
      <c r="J1478" s="113" t="str">
        <f>VLOOKUP(I1478,Presupuesto!$B$11:$C$565,2,0)</f>
        <v>AGUINALDO Y DECIMO CUARTO MES</v>
      </c>
      <c r="K1478" s="95" t="str">
        <f t="shared" si="28"/>
        <v>Posgrado</v>
      </c>
      <c r="L1478" s="95" t="s">
        <v>721</v>
      </c>
    </row>
    <row r="1479" spans="3:12" ht="15.75" thickBot="1" x14ac:dyDescent="0.3">
      <c r="C1479" s="167" t="s">
        <v>1326</v>
      </c>
      <c r="D1479" s="158"/>
      <c r="E1479" s="150">
        <v>0</v>
      </c>
      <c r="F1479" s="114">
        <f>IF(E1477&lt;6,"",((E1477-6)/12)*(G1477/E1477))</f>
        <v>0</v>
      </c>
      <c r="G1479" s="94">
        <f>F1479</f>
        <v>0</v>
      </c>
      <c r="H1479" s="159"/>
      <c r="I1479" s="98" t="s">
        <v>165</v>
      </c>
      <c r="J1479" s="98" t="str">
        <f>VLOOKUP(I1479,Presupuesto!$B$11:$C$565,2,0)</f>
        <v>DECIMOCUARTO MES</v>
      </c>
      <c r="K1479" s="95" t="str">
        <f t="shared" si="28"/>
        <v>Posgrado</v>
      </c>
      <c r="L1479" s="95" t="s">
        <v>721</v>
      </c>
    </row>
    <row r="1480" spans="3:12" ht="15.75" thickBot="1" x14ac:dyDescent="0.3">
      <c r="C1480" s="133" t="s">
        <v>91</v>
      </c>
      <c r="D1480" s="188"/>
      <c r="E1480" s="148">
        <v>12</v>
      </c>
      <c r="F1480" s="283">
        <f>HLOOKUP($C1480,$BZ$2:$CM$3,2,0)</f>
        <v>17866.8</v>
      </c>
      <c r="G1480" s="110">
        <f>D1480*E1480*F1480</f>
        <v>0</v>
      </c>
      <c r="H1480" s="161"/>
      <c r="I1480" s="111" t="s">
        <v>151</v>
      </c>
      <c r="J1480" s="111" t="str">
        <f>VLOOKUP(I1480,Presupuesto!$B$11:$C$565,2,0)</f>
        <v>SUELDOS Y SALARIOS PERMANENTES</v>
      </c>
      <c r="K1480" s="95" t="str">
        <f t="shared" si="28"/>
        <v>Posgrado</v>
      </c>
      <c r="L1480" s="95" t="s">
        <v>721</v>
      </c>
    </row>
    <row r="1481" spans="3:12" x14ac:dyDescent="0.25">
      <c r="C1481" s="166" t="s">
        <v>1325</v>
      </c>
      <c r="D1481" s="158"/>
      <c r="E1481" s="150">
        <v>0</v>
      </c>
      <c r="F1481" s="97">
        <f>IF(E1480=0,"",(G1480/E1480)/12*E1480)</f>
        <v>0</v>
      </c>
      <c r="G1481" s="94">
        <f>F1481</f>
        <v>0</v>
      </c>
      <c r="H1481" s="159"/>
      <c r="I1481" s="113" t="s">
        <v>164</v>
      </c>
      <c r="J1481" s="113" t="str">
        <f>VLOOKUP(I1481,Presupuesto!$B$11:$C$565,2,0)</f>
        <v>AGUINALDO Y DECIMO CUARTO MES</v>
      </c>
      <c r="K1481" s="95" t="str">
        <f t="shared" si="28"/>
        <v>Posgrado</v>
      </c>
      <c r="L1481" s="95" t="s">
        <v>721</v>
      </c>
    </row>
    <row r="1482" spans="3:12" ht="15.75" thickBot="1" x14ac:dyDescent="0.3">
      <c r="C1482" s="167" t="s">
        <v>1326</v>
      </c>
      <c r="D1482" s="158"/>
      <c r="E1482" s="150">
        <v>0</v>
      </c>
      <c r="F1482" s="114">
        <f>IF(E1480&lt;6,"",((E1480-6)/12)*(G1480/E1480))</f>
        <v>0</v>
      </c>
      <c r="G1482" s="94">
        <f>F1482</f>
        <v>0</v>
      </c>
      <c r="H1482" s="159"/>
      <c r="I1482" s="98" t="s">
        <v>165</v>
      </c>
      <c r="J1482" s="98" t="str">
        <f>VLOOKUP(I1482,Presupuesto!$B$11:$C$565,2,0)</f>
        <v>DECIMOCUARTO MES</v>
      </c>
      <c r="K1482" s="95" t="str">
        <f t="shared" si="28"/>
        <v>Posgrado</v>
      </c>
      <c r="L1482" s="95" t="s">
        <v>721</v>
      </c>
    </row>
    <row r="1483" spans="3:12" ht="15.75" thickBot="1" x14ac:dyDescent="0.3">
      <c r="C1483" s="133" t="s">
        <v>92</v>
      </c>
      <c r="D1483" s="188"/>
      <c r="E1483" s="148">
        <v>12</v>
      </c>
      <c r="F1483" s="283">
        <f>HLOOKUP($C1483,$BZ$2:$CM$3,2,0)</f>
        <v>13896.4</v>
      </c>
      <c r="G1483" s="110">
        <f>D1483*E1483*F1483</f>
        <v>0</v>
      </c>
      <c r="H1483" s="161"/>
      <c r="I1483" s="111" t="s">
        <v>151</v>
      </c>
      <c r="J1483" s="111" t="str">
        <f>VLOOKUP(I1483,Presupuesto!$B$11:$C$565,2,0)</f>
        <v>SUELDOS Y SALARIOS PERMANENTES</v>
      </c>
      <c r="K1483" s="95" t="str">
        <f t="shared" si="28"/>
        <v>Posgrado</v>
      </c>
      <c r="L1483" s="95" t="s">
        <v>721</v>
      </c>
    </row>
    <row r="1484" spans="3:12" x14ac:dyDescent="0.25">
      <c r="C1484" s="166" t="s">
        <v>1325</v>
      </c>
      <c r="D1484" s="158"/>
      <c r="E1484" s="150">
        <v>0</v>
      </c>
      <c r="F1484" s="97">
        <f>IF(E1483=0,"",(G1483/E1483)/12*E1483)</f>
        <v>0</v>
      </c>
      <c r="G1484" s="94">
        <f>F1484</f>
        <v>0</v>
      </c>
      <c r="H1484" s="159"/>
      <c r="I1484" s="113" t="s">
        <v>164</v>
      </c>
      <c r="J1484" s="113" t="str">
        <f>VLOOKUP(I1484,Presupuesto!$B$11:$C$565,2,0)</f>
        <v>AGUINALDO Y DECIMO CUARTO MES</v>
      </c>
      <c r="K1484" s="95" t="str">
        <f t="shared" si="28"/>
        <v>Posgrado</v>
      </c>
      <c r="L1484" s="95" t="s">
        <v>721</v>
      </c>
    </row>
    <row r="1485" spans="3:12" ht="15.75" thickBot="1" x14ac:dyDescent="0.3">
      <c r="C1485" s="167" t="s">
        <v>1326</v>
      </c>
      <c r="D1485" s="158"/>
      <c r="E1485" s="150">
        <v>0</v>
      </c>
      <c r="F1485" s="114">
        <f>IF(E1483&lt;6,"",((E1483-6)/12)*(G1483/E1483))</f>
        <v>0</v>
      </c>
      <c r="G1485" s="94">
        <f>F1485</f>
        <v>0</v>
      </c>
      <c r="H1485" s="159"/>
      <c r="I1485" s="98" t="s">
        <v>165</v>
      </c>
      <c r="J1485" s="98" t="str">
        <f>VLOOKUP(I1485,Presupuesto!$B$11:$C$565,2,0)</f>
        <v>DECIMOCUARTO MES</v>
      </c>
      <c r="K1485" s="95" t="str">
        <f t="shared" si="28"/>
        <v>Posgrado</v>
      </c>
      <c r="L1485" s="95" t="s">
        <v>721</v>
      </c>
    </row>
    <row r="1486" spans="3:12" ht="15.75" thickBot="1" x14ac:dyDescent="0.3">
      <c r="C1486" s="133" t="s">
        <v>93</v>
      </c>
      <c r="D1486" s="188"/>
      <c r="E1486" s="148">
        <v>12</v>
      </c>
      <c r="F1486" s="283">
        <f>HLOOKUP($C1486,$BZ$2:$CM$3,2,0)</f>
        <v>15004.09</v>
      </c>
      <c r="G1486" s="110">
        <f>D1486*E1486*F1486</f>
        <v>0</v>
      </c>
      <c r="H1486" s="161"/>
      <c r="I1486" s="111" t="s">
        <v>151</v>
      </c>
      <c r="J1486" s="111" t="str">
        <f>VLOOKUP(I1486,Presupuesto!$B$11:$C$565,2,0)</f>
        <v>SUELDOS Y SALARIOS PERMANENTES</v>
      </c>
      <c r="K1486" s="95" t="str">
        <f t="shared" si="28"/>
        <v>Posgrado</v>
      </c>
      <c r="L1486" s="95" t="s">
        <v>721</v>
      </c>
    </row>
    <row r="1487" spans="3:12" x14ac:dyDescent="0.25">
      <c r="C1487" s="166" t="s">
        <v>1325</v>
      </c>
      <c r="D1487" s="158"/>
      <c r="E1487" s="150">
        <v>0</v>
      </c>
      <c r="F1487" s="97">
        <f>IF(E1486=0,"",(G1486/E1486)/12*E1486)</f>
        <v>0</v>
      </c>
      <c r="G1487" s="94">
        <f>F1487</f>
        <v>0</v>
      </c>
      <c r="H1487" s="159"/>
      <c r="I1487" s="113" t="s">
        <v>164</v>
      </c>
      <c r="J1487" s="113" t="str">
        <f>VLOOKUP(I1487,Presupuesto!$B$11:$C$565,2,0)</f>
        <v>AGUINALDO Y DECIMO CUARTO MES</v>
      </c>
      <c r="K1487" s="95" t="str">
        <f t="shared" si="28"/>
        <v>Posgrado</v>
      </c>
      <c r="L1487" s="95" t="s">
        <v>721</v>
      </c>
    </row>
    <row r="1488" spans="3:12" ht="15.75" thickBot="1" x14ac:dyDescent="0.3">
      <c r="C1488" s="167" t="s">
        <v>1326</v>
      </c>
      <c r="D1488" s="158"/>
      <c r="E1488" s="150">
        <v>0</v>
      </c>
      <c r="F1488" s="114">
        <f>IF(E1486&lt;6,"",((E1486-6)/12)*(G1486/E1486))</f>
        <v>0</v>
      </c>
      <c r="G1488" s="94">
        <f>F1488</f>
        <v>0</v>
      </c>
      <c r="H1488" s="159"/>
      <c r="I1488" s="98" t="s">
        <v>165</v>
      </c>
      <c r="J1488" s="98" t="str">
        <f>VLOOKUP(I1488,Presupuesto!$B$11:$C$565,2,0)</f>
        <v>DECIMOCUARTO MES</v>
      </c>
      <c r="K1488" s="95" t="str">
        <f t="shared" si="28"/>
        <v>Posgrado</v>
      </c>
      <c r="L1488" s="95" t="s">
        <v>721</v>
      </c>
    </row>
    <row r="1489" spans="3:12" ht="15.75" thickBot="1" x14ac:dyDescent="0.3">
      <c r="C1489" s="133" t="s">
        <v>94</v>
      </c>
      <c r="D1489" s="188"/>
      <c r="E1489" s="148">
        <v>12</v>
      </c>
      <c r="F1489" s="283">
        <f>HLOOKUP($C1489,$BZ$2:$CM$3,2,0)</f>
        <v>13238.9</v>
      </c>
      <c r="G1489" s="110">
        <f>D1489*E1489*F1489</f>
        <v>0</v>
      </c>
      <c r="H1489" s="161"/>
      <c r="I1489" s="111" t="s">
        <v>151</v>
      </c>
      <c r="J1489" s="111" t="str">
        <f>VLOOKUP(I1489,Presupuesto!$B$11:$C$565,2,0)</f>
        <v>SUELDOS Y SALARIOS PERMANENTES</v>
      </c>
      <c r="K1489" s="95" t="str">
        <f t="shared" si="28"/>
        <v>Posgrado</v>
      </c>
      <c r="L1489" s="95" t="s">
        <v>721</v>
      </c>
    </row>
    <row r="1490" spans="3:12" x14ac:dyDescent="0.25">
      <c r="C1490" s="166" t="s">
        <v>1325</v>
      </c>
      <c r="D1490" s="158"/>
      <c r="E1490" s="150">
        <v>0</v>
      </c>
      <c r="F1490" s="97">
        <f>IF(E1489=0,"",(G1489/E1489)/12*E1489)</f>
        <v>0</v>
      </c>
      <c r="G1490" s="94">
        <f>F1490</f>
        <v>0</v>
      </c>
      <c r="H1490" s="159"/>
      <c r="I1490" s="113" t="s">
        <v>164</v>
      </c>
      <c r="J1490" s="113" t="str">
        <f>VLOOKUP(I1490,Presupuesto!$B$11:$C$565,2,0)</f>
        <v>AGUINALDO Y DECIMO CUARTO MES</v>
      </c>
      <c r="K1490" s="95" t="str">
        <f t="shared" si="28"/>
        <v>Posgrado</v>
      </c>
      <c r="L1490" s="95" t="s">
        <v>721</v>
      </c>
    </row>
    <row r="1491" spans="3:12" ht="15.75" thickBot="1" x14ac:dyDescent="0.3">
      <c r="C1491" s="167" t="s">
        <v>1326</v>
      </c>
      <c r="D1491" s="158"/>
      <c r="E1491" s="150">
        <v>0</v>
      </c>
      <c r="F1491" s="114">
        <f>IF(E1489&lt;6,"",((E1489-6)/12)*(G1489/E1489))</f>
        <v>0</v>
      </c>
      <c r="G1491" s="94">
        <f>F1491</f>
        <v>0</v>
      </c>
      <c r="H1491" s="159"/>
      <c r="I1491" s="98" t="s">
        <v>165</v>
      </c>
      <c r="J1491" s="98" t="str">
        <f>VLOOKUP(I1491,Presupuesto!$B$11:$C$565,2,0)</f>
        <v>DECIMOCUARTO MES</v>
      </c>
      <c r="K1491" s="95" t="str">
        <f t="shared" si="28"/>
        <v>Posgrado</v>
      </c>
      <c r="L1491" s="95" t="s">
        <v>721</v>
      </c>
    </row>
    <row r="1492" spans="3:12" ht="15.75" thickBot="1" x14ac:dyDescent="0.3">
      <c r="C1492" s="133" t="s">
        <v>95</v>
      </c>
      <c r="D1492" s="188"/>
      <c r="E1492" s="148">
        <v>12</v>
      </c>
      <c r="F1492" s="283">
        <f>HLOOKUP($C1492,$BZ$2:$CM$3,2,0)</f>
        <v>12356.31</v>
      </c>
      <c r="G1492" s="110">
        <f>D1492*E1492*F1492</f>
        <v>0</v>
      </c>
      <c r="H1492" s="161"/>
      <c r="I1492" s="111" t="s">
        <v>151</v>
      </c>
      <c r="J1492" s="111" t="str">
        <f>VLOOKUP(I1492,Presupuesto!$B$11:$C$565,2,0)</f>
        <v>SUELDOS Y SALARIOS PERMANENTES</v>
      </c>
      <c r="K1492" s="95" t="str">
        <f t="shared" ref="K1492:K1509" si="29">$K$1459</f>
        <v>Posgrado</v>
      </c>
      <c r="L1492" s="95" t="s">
        <v>721</v>
      </c>
    </row>
    <row r="1493" spans="3:12" x14ac:dyDescent="0.25">
      <c r="C1493" s="166" t="s">
        <v>1325</v>
      </c>
      <c r="D1493" s="158"/>
      <c r="E1493" s="150">
        <v>0</v>
      </c>
      <c r="F1493" s="97">
        <f>IF(E1492=0,"",(G1492/E1492)/12*E1492)</f>
        <v>0</v>
      </c>
      <c r="G1493" s="94">
        <f>F1493</f>
        <v>0</v>
      </c>
      <c r="H1493" s="159"/>
      <c r="I1493" s="113" t="s">
        <v>164</v>
      </c>
      <c r="J1493" s="113" t="str">
        <f>VLOOKUP(I1493,Presupuesto!$B$11:$C$565,2,0)</f>
        <v>AGUINALDO Y DECIMO CUARTO MES</v>
      </c>
      <c r="K1493" s="95" t="str">
        <f t="shared" si="29"/>
        <v>Posgrado</v>
      </c>
      <c r="L1493" s="95" t="s">
        <v>721</v>
      </c>
    </row>
    <row r="1494" spans="3:12" ht="15.75" thickBot="1" x14ac:dyDescent="0.3">
      <c r="C1494" s="167" t="s">
        <v>1326</v>
      </c>
      <c r="D1494" s="158"/>
      <c r="E1494" s="150">
        <v>0</v>
      </c>
      <c r="F1494" s="114">
        <f>IF(E1492&lt;6,"",((E1492-6)/12)*(G1492/E1492))</f>
        <v>0</v>
      </c>
      <c r="G1494" s="94">
        <f>F1494</f>
        <v>0</v>
      </c>
      <c r="H1494" s="159"/>
      <c r="I1494" s="98" t="s">
        <v>165</v>
      </c>
      <c r="J1494" s="98" t="str">
        <f>VLOOKUP(I1494,Presupuesto!$B$11:$C$565,2,0)</f>
        <v>DECIMOCUARTO MES</v>
      </c>
      <c r="K1494" s="95" t="str">
        <f t="shared" si="29"/>
        <v>Posgrado</v>
      </c>
      <c r="L1494" s="95" t="s">
        <v>721</v>
      </c>
    </row>
    <row r="1495" spans="3:12" ht="15.75" thickBot="1" x14ac:dyDescent="0.3">
      <c r="C1495" s="133" t="s">
        <v>96</v>
      </c>
      <c r="D1495" s="188"/>
      <c r="E1495" s="148">
        <v>12</v>
      </c>
      <c r="F1495" s="283">
        <f>HLOOKUP($C1495,$BZ$2:$CM$3,2,0)</f>
        <v>463.22</v>
      </c>
      <c r="G1495" s="110">
        <f>D1495*E1495*F1495</f>
        <v>0</v>
      </c>
      <c r="H1495" s="161"/>
      <c r="I1495" s="111" t="s">
        <v>151</v>
      </c>
      <c r="J1495" s="111" t="str">
        <f>VLOOKUP(I1495,Presupuesto!$B$11:$C$565,2,0)</f>
        <v>SUELDOS Y SALARIOS PERMANENTES</v>
      </c>
      <c r="K1495" s="95" t="str">
        <f t="shared" si="29"/>
        <v>Posgrado</v>
      </c>
      <c r="L1495" s="95" t="s">
        <v>721</v>
      </c>
    </row>
    <row r="1496" spans="3:12" x14ac:dyDescent="0.25">
      <c r="C1496" s="166" t="s">
        <v>1325</v>
      </c>
      <c r="D1496" s="158"/>
      <c r="E1496" s="150">
        <v>0</v>
      </c>
      <c r="F1496" s="97">
        <f>IF(E1495=0,"",(G1495/E1495)/12*E1495)</f>
        <v>0</v>
      </c>
      <c r="G1496" s="94">
        <f>F1496</f>
        <v>0</v>
      </c>
      <c r="H1496" s="159"/>
      <c r="I1496" s="113" t="s">
        <v>164</v>
      </c>
      <c r="J1496" s="113" t="str">
        <f>VLOOKUP(I1496,Presupuesto!$B$11:$C$565,2,0)</f>
        <v>AGUINALDO Y DECIMO CUARTO MES</v>
      </c>
      <c r="K1496" s="95" t="str">
        <f t="shared" si="29"/>
        <v>Posgrado</v>
      </c>
      <c r="L1496" s="95" t="s">
        <v>721</v>
      </c>
    </row>
    <row r="1497" spans="3:12" ht="15.75" thickBot="1" x14ac:dyDescent="0.3">
      <c r="C1497" s="167" t="s">
        <v>1326</v>
      </c>
      <c r="D1497" s="158"/>
      <c r="E1497" s="150">
        <v>0</v>
      </c>
      <c r="F1497" s="114">
        <f>IF(E1495&lt;6,"",((E1495-6)/12)*(G1495/E1495))</f>
        <v>0</v>
      </c>
      <c r="G1497" s="94">
        <f>F1497</f>
        <v>0</v>
      </c>
      <c r="H1497" s="159"/>
      <c r="I1497" s="98" t="s">
        <v>165</v>
      </c>
      <c r="J1497" s="98" t="str">
        <f>VLOOKUP(I1497,Presupuesto!$B$11:$C$565,2,0)</f>
        <v>DECIMOCUARTO MES</v>
      </c>
      <c r="K1497" s="95" t="str">
        <f t="shared" si="29"/>
        <v>Posgrado</v>
      </c>
      <c r="L1497" s="95" t="s">
        <v>721</v>
      </c>
    </row>
    <row r="1498" spans="3:12" ht="15.75" thickBot="1" x14ac:dyDescent="0.3">
      <c r="C1498" s="133" t="s">
        <v>97</v>
      </c>
      <c r="D1498" s="188"/>
      <c r="E1498" s="148">
        <v>12</v>
      </c>
      <c r="F1498" s="283">
        <f>HLOOKUP($C1498,$BZ$2:$CM$3,2,0)</f>
        <v>2007.3</v>
      </c>
      <c r="G1498" s="110">
        <f>D1498*E1498*F1498</f>
        <v>0</v>
      </c>
      <c r="H1498" s="161"/>
      <c r="I1498" s="111" t="s">
        <v>151</v>
      </c>
      <c r="J1498" s="111" t="str">
        <f>VLOOKUP(I1498,Presupuesto!$B$11:$C$565,2,0)</f>
        <v>SUELDOS Y SALARIOS PERMANENTES</v>
      </c>
      <c r="K1498" s="95" t="str">
        <f t="shared" si="29"/>
        <v>Posgrado</v>
      </c>
      <c r="L1498" s="95" t="s">
        <v>721</v>
      </c>
    </row>
    <row r="1499" spans="3:12" x14ac:dyDescent="0.25">
      <c r="C1499" s="166" t="s">
        <v>1325</v>
      </c>
      <c r="D1499" s="158"/>
      <c r="E1499" s="150">
        <v>0</v>
      </c>
      <c r="F1499" s="97">
        <f>IF(E1498=0,"",(G1498/E1498)/12*E1498)</f>
        <v>0</v>
      </c>
      <c r="G1499" s="94">
        <f>F1499</f>
        <v>0</v>
      </c>
      <c r="H1499" s="159"/>
      <c r="I1499" s="113" t="s">
        <v>164</v>
      </c>
      <c r="J1499" s="113" t="str">
        <f>VLOOKUP(I1499,Presupuesto!$B$11:$C$565,2,0)</f>
        <v>AGUINALDO Y DECIMO CUARTO MES</v>
      </c>
      <c r="K1499" s="95" t="str">
        <f t="shared" si="29"/>
        <v>Posgrado</v>
      </c>
      <c r="L1499" s="95" t="s">
        <v>721</v>
      </c>
    </row>
    <row r="1500" spans="3:12" ht="15.75" thickBot="1" x14ac:dyDescent="0.3">
      <c r="C1500" s="167" t="s">
        <v>1326</v>
      </c>
      <c r="D1500" s="158"/>
      <c r="E1500" s="150">
        <v>0</v>
      </c>
      <c r="F1500" s="114">
        <f>IF(E1498&lt;6,"",((E1498-6)/12)*(G1498/E1498))</f>
        <v>0</v>
      </c>
      <c r="G1500" s="94">
        <f>F1500</f>
        <v>0</v>
      </c>
      <c r="H1500" s="159"/>
      <c r="I1500" s="98" t="s">
        <v>165</v>
      </c>
      <c r="J1500" s="98" t="str">
        <f>VLOOKUP(I1500,Presupuesto!$B$11:$C$565,2,0)</f>
        <v>DECIMOCUARTO MES</v>
      </c>
      <c r="K1500" s="95" t="str">
        <f t="shared" si="29"/>
        <v>Posgrado</v>
      </c>
      <c r="L1500" s="95" t="s">
        <v>721</v>
      </c>
    </row>
    <row r="1501" spans="3:12" ht="15.75" thickBot="1" x14ac:dyDescent="0.3">
      <c r="C1501" s="136" t="s">
        <v>101</v>
      </c>
      <c r="D1501" s="188"/>
      <c r="E1501" s="148">
        <v>12</v>
      </c>
      <c r="F1501" s="135">
        <v>30000</v>
      </c>
      <c r="G1501" s="110">
        <f>D1501*E1501*F1501</f>
        <v>0</v>
      </c>
      <c r="H1501" s="161"/>
      <c r="I1501" s="111" t="s">
        <v>200</v>
      </c>
      <c r="J1501" s="111" t="str">
        <f>VLOOKUP(I1501,Presupuesto!$B$11:$C$565,2,0)</f>
        <v>CONTRATOS ESPECIALES</v>
      </c>
      <c r="K1501" s="95" t="str">
        <f t="shared" si="29"/>
        <v>Posgrado</v>
      </c>
      <c r="L1501" s="95" t="s">
        <v>721</v>
      </c>
    </row>
    <row r="1502" spans="3:12" x14ac:dyDescent="0.25">
      <c r="C1502" s="166" t="s">
        <v>1325</v>
      </c>
      <c r="D1502" s="158"/>
      <c r="E1502" s="150">
        <v>0</v>
      </c>
      <c r="F1502" s="114">
        <f>IF(E1501=0,"",(G1501/E1501)/12*E1501)</f>
        <v>0</v>
      </c>
      <c r="G1502" s="94">
        <f>F1502</f>
        <v>0</v>
      </c>
      <c r="H1502" s="159"/>
      <c r="I1502" s="98" t="s">
        <v>200</v>
      </c>
      <c r="J1502" s="98" t="str">
        <f>VLOOKUP(I1502,Presupuesto!$B$11:$C$565,2,0)</f>
        <v>CONTRATOS ESPECIALES</v>
      </c>
      <c r="K1502" s="95" t="str">
        <f t="shared" si="29"/>
        <v>Posgrado</v>
      </c>
      <c r="L1502" s="95" t="s">
        <v>719</v>
      </c>
    </row>
    <row r="1503" spans="3:12" ht="15.75" thickBot="1" x14ac:dyDescent="0.3">
      <c r="C1503" s="167" t="s">
        <v>1326</v>
      </c>
      <c r="D1503" s="158"/>
      <c r="E1503" s="150">
        <v>0</v>
      </c>
      <c r="F1503" s="97">
        <f>IF(E1501&lt;6,"",((E1501-6)/12)*(G1501/E1501))</f>
        <v>0</v>
      </c>
      <c r="G1503" s="94">
        <f>F1503</f>
        <v>0</v>
      </c>
      <c r="H1503" s="159"/>
      <c r="I1503" s="98" t="s">
        <v>200</v>
      </c>
      <c r="J1503" s="98" t="str">
        <f>VLOOKUP(I1503,Presupuesto!$B$11:$C$565,2,0)</f>
        <v>CONTRATOS ESPECIALES</v>
      </c>
      <c r="K1503" s="95" t="str">
        <f t="shared" si="29"/>
        <v>Posgrado</v>
      </c>
      <c r="L1503" s="95" t="s">
        <v>727</v>
      </c>
    </row>
    <row r="1504" spans="3:12" ht="15.75" thickBot="1" x14ac:dyDescent="0.3">
      <c r="C1504" s="136" t="s">
        <v>102</v>
      </c>
      <c r="D1504" s="188"/>
      <c r="E1504" s="148">
        <v>12</v>
      </c>
      <c r="F1504" s="115">
        <v>30000</v>
      </c>
      <c r="G1504" s="110">
        <f>D1504*E1504*F1504</f>
        <v>0</v>
      </c>
      <c r="H1504" s="161"/>
      <c r="I1504" s="111" t="s">
        <v>298</v>
      </c>
      <c r="J1504" s="111" t="str">
        <f>VLOOKUP(I1504,Presupuesto!$B$11:$C$565,2,0)</f>
        <v>OTROS SERVICIOS TECNICOS Y PROFESIONALES</v>
      </c>
      <c r="K1504" s="95" t="str">
        <f t="shared" si="29"/>
        <v>Posgrado</v>
      </c>
      <c r="L1504" s="95" t="s">
        <v>719</v>
      </c>
    </row>
    <row r="1505" spans="3:12" x14ac:dyDescent="0.25">
      <c r="C1505" s="166" t="s">
        <v>1325</v>
      </c>
      <c r="D1505" s="158"/>
      <c r="E1505" s="150">
        <v>0</v>
      </c>
      <c r="F1505" s="97">
        <v>0</v>
      </c>
      <c r="G1505" s="94">
        <f>F1505</f>
        <v>0</v>
      </c>
      <c r="H1505" s="159"/>
      <c r="I1505" s="98" t="s">
        <v>298</v>
      </c>
      <c r="J1505" s="98" t="str">
        <f>VLOOKUP(I1505,Presupuesto!$B$11:$C$565,2,0)</f>
        <v>OTROS SERVICIOS TECNICOS Y PROFESIONALES</v>
      </c>
      <c r="K1505" s="95" t="str">
        <f t="shared" si="29"/>
        <v>Posgrado</v>
      </c>
      <c r="L1505" s="95" t="s">
        <v>719</v>
      </c>
    </row>
    <row r="1506" spans="3:12" ht="15.75" thickBot="1" x14ac:dyDescent="0.3">
      <c r="C1506" s="167" t="s">
        <v>1326</v>
      </c>
      <c r="D1506" s="158"/>
      <c r="E1506" s="150">
        <v>0</v>
      </c>
      <c r="F1506" s="97">
        <v>0</v>
      </c>
      <c r="G1506" s="94">
        <f>F1506</f>
        <v>0</v>
      </c>
      <c r="H1506" s="159"/>
      <c r="I1506" s="98" t="s">
        <v>298</v>
      </c>
      <c r="J1506" s="98" t="str">
        <f>VLOOKUP(I1506,Presupuesto!$B$11:$C$565,2,0)</f>
        <v>OTROS SERVICIOS TECNICOS Y PROFESIONALES</v>
      </c>
      <c r="K1506" s="95" t="str">
        <f t="shared" si="29"/>
        <v>Posgrado</v>
      </c>
      <c r="L1506" s="95" t="s">
        <v>719</v>
      </c>
    </row>
    <row r="1507" spans="3:12" ht="15.75" thickBot="1" x14ac:dyDescent="0.3">
      <c r="C1507" s="136" t="s">
        <v>103</v>
      </c>
      <c r="D1507" s="188"/>
      <c r="E1507" s="148">
        <v>12</v>
      </c>
      <c r="F1507" s="115">
        <v>30000</v>
      </c>
      <c r="G1507" s="110">
        <f>D1507*E1507*F1507</f>
        <v>0</v>
      </c>
      <c r="H1507" s="161"/>
      <c r="I1507" s="111" t="s">
        <v>151</v>
      </c>
      <c r="J1507" s="111" t="str">
        <f>VLOOKUP(I1507,Presupuesto!$B$11:$C$565,2,0)</f>
        <v>SUELDOS Y SALARIOS PERMANENTES</v>
      </c>
      <c r="K1507" s="95" t="str">
        <f t="shared" si="29"/>
        <v>Posgrado</v>
      </c>
      <c r="L1507" s="95" t="s">
        <v>719</v>
      </c>
    </row>
    <row r="1508" spans="3:12" x14ac:dyDescent="0.25">
      <c r="C1508" s="166" t="s">
        <v>1325</v>
      </c>
      <c r="D1508" s="164"/>
      <c r="E1508" s="127">
        <v>0</v>
      </c>
      <c r="F1508" s="116">
        <f>IF(E1507=0,"",(G1507/E1507)/12*E1507)</f>
        <v>0</v>
      </c>
      <c r="G1508" s="117">
        <f>F1508</f>
        <v>0</v>
      </c>
      <c r="H1508" s="159"/>
      <c r="I1508" s="98" t="s">
        <v>164</v>
      </c>
      <c r="J1508" s="98" t="str">
        <f>VLOOKUP(I1508,Presupuesto!$B$11:$C$565,2,0)</f>
        <v>AGUINALDO Y DECIMO CUARTO MES</v>
      </c>
      <c r="K1508" s="95" t="str">
        <f t="shared" si="29"/>
        <v>Posgrado</v>
      </c>
      <c r="L1508" s="95" t="s">
        <v>719</v>
      </c>
    </row>
    <row r="1509" spans="3:12" ht="15.75" thickBot="1" x14ac:dyDescent="0.3">
      <c r="C1509" s="168" t="s">
        <v>1326</v>
      </c>
      <c r="D1509" s="157"/>
      <c r="E1509" s="128">
        <v>0</v>
      </c>
      <c r="F1509" s="102">
        <f>IF(E1507&lt;6,"",((E1507-6)/12)*(G1507/E1507))</f>
        <v>0</v>
      </c>
      <c r="G1509" s="102">
        <f>F1509</f>
        <v>0</v>
      </c>
      <c r="H1509" s="157"/>
      <c r="I1509" s="103" t="s">
        <v>165</v>
      </c>
      <c r="J1509" s="120" t="str">
        <f>VLOOKUP(I1509,Presupuesto!$B$11:$C$565,2,0)</f>
        <v>DECIMOCUARTO MES</v>
      </c>
      <c r="K1509" s="103" t="str">
        <f t="shared" si="29"/>
        <v>Posgrado</v>
      </c>
      <c r="L1509" s="120" t="s">
        <v>719</v>
      </c>
    </row>
    <row r="1511" spans="3:12" ht="15.75" thickBot="1" x14ac:dyDescent="0.3">
      <c r="C1511" s="426"/>
      <c r="D1511" s="415"/>
      <c r="E1511" s="426"/>
      <c r="F1511" s="426"/>
      <c r="G1511" s="426"/>
      <c r="H1511" s="415"/>
      <c r="I1511" s="426"/>
      <c r="J1511" s="426"/>
      <c r="K1511" s="426"/>
      <c r="L1511" s="426"/>
    </row>
    <row r="1512" spans="3:12" ht="15.75" thickBot="1" x14ac:dyDescent="0.3">
      <c r="C1512" s="68" t="s">
        <v>1308</v>
      </c>
      <c r="D1512" s="30">
        <f>SUM(G1519:G1569)</f>
        <v>0</v>
      </c>
      <c r="E1512" s="91"/>
      <c r="F1512" s="91"/>
      <c r="G1512" s="91"/>
      <c r="H1512" s="75"/>
      <c r="I1512" s="75"/>
      <c r="J1512" s="75"/>
      <c r="K1512" s="149"/>
      <c r="L1512" s="426"/>
    </row>
    <row r="1513" spans="3:12" x14ac:dyDescent="0.25">
      <c r="C1513" s="426"/>
      <c r="D1513" s="31"/>
      <c r="E1513" s="91"/>
      <c r="F1513" s="91"/>
      <c r="G1513" s="91"/>
      <c r="H1513" s="75"/>
      <c r="I1513" s="75"/>
      <c r="J1513" s="75"/>
      <c r="K1513" s="149"/>
      <c r="L1513" s="426"/>
    </row>
    <row r="1514" spans="3:12" x14ac:dyDescent="0.25">
      <c r="C1514" s="426"/>
      <c r="D1514" s="31"/>
      <c r="E1514" s="91"/>
      <c r="F1514" s="91"/>
      <c r="G1514" s="91"/>
      <c r="H1514" s="75"/>
      <c r="I1514" s="75"/>
      <c r="J1514" s="75"/>
      <c r="K1514" s="149"/>
      <c r="L1514" s="426"/>
    </row>
    <row r="1515" spans="3:12" ht="15.75" x14ac:dyDescent="0.25">
      <c r="C1515" s="190" t="s">
        <v>1309</v>
      </c>
      <c r="D1515" s="341"/>
      <c r="E1515" s="91"/>
      <c r="F1515" s="91"/>
      <c r="G1515" s="91"/>
      <c r="H1515" s="75"/>
      <c r="I1515" s="75"/>
      <c r="J1515" s="75"/>
      <c r="K1515" s="149"/>
      <c r="L1515" s="426"/>
    </row>
    <row r="1516" spans="3:12" ht="18.75" x14ac:dyDescent="0.25">
      <c r="C1516" s="197" t="e">
        <f>IFERROR(VLOOKUP(D1515,'1. Desarrollo e Innov. Curricu.'!$F:$G,2,FALSE),IFERROR(VLOOKUP(D1515,'2. Investigación Científica'!$F:$G,2,FALSE),IFERROR(VLOOKUP(D1515,'3. Vinculación Univ. Sociedad'!$F:$G,2,FALSE),IFERROR(VLOOKUP(D1515,'4. Docencia y Profesorado Univ.'!$F:$G,2,FALSE),IFERROR(VLOOKUP(D1515,'5. Estudiantes y Graduados'!$F:$G,2,FALSE),IFERROR(VLOOKUP(D1515,'11. Gestion Administrativa'!$F:$G,2,FALSE),IFERROR(VLOOKUP(D1515,'13. Gestión Académica'!$F:$G,2,FALSE),IFERROR(VLOOKUP(D1515,'9. Asegura. de la Calid. y M'!$F:$G,2,FALSE),IFERROR(VLOOKUP(D1515,'6. Gestión del Conocimiento'!$F:$G,2,FALSE),IFERROR(VLOOKUP(D1515,'15. Gobernabilidad y Proceso...'!$F:$G,2,FALSE),IFERROR(VLOOKUP(D1515,'12. Gestión del Talento Humano'!$F:$G,2,FALSE),IFERROR(VLOOKUP(D1515,'14. Internacional... de la E.S.'!$F:$G,2,FALSE),IFERROR(VLOOKUP(D1515,'10. Posgrado'!$F:$G,2,FALSE),IFERROR(VLOOKUP(D1515,'17. Gestión TIC'!$F:$G,2,FALSE),IFERROR(VLOOKUP(D1515,'16. Desa. del Sistema Educ.Sup.'!$F:$G,2,FALSE),IFERROR(VLOOKUP(D1515,'8. Cultura de Inno. Insti...'!$F:$G,2,FALSE),VLOOKUP(D1515,'7. Lo Esencial de la Reforma U.'!$F:$G,2,0)))))))))))))))))</f>
        <v>#N/A</v>
      </c>
      <c r="D1516" s="31"/>
      <c r="E1516" s="91"/>
      <c r="F1516" s="91"/>
      <c r="G1516" s="91"/>
      <c r="H1516" s="75"/>
      <c r="I1516" s="75"/>
      <c r="J1516" s="75"/>
      <c r="K1516" s="149"/>
      <c r="L1516" s="426"/>
    </row>
    <row r="1517" spans="3:12" ht="15.75" thickBot="1" x14ac:dyDescent="0.3">
      <c r="C1517" s="171"/>
      <c r="D1517" s="31"/>
      <c r="E1517" s="91"/>
      <c r="F1517" s="91"/>
      <c r="G1517" s="91"/>
      <c r="H1517" s="75"/>
      <c r="I1517" s="75"/>
      <c r="J1517" s="75"/>
      <c r="K1517" s="149"/>
      <c r="L1517" s="426"/>
    </row>
    <row r="1518" spans="3:12" ht="30.75" thickBot="1" x14ac:dyDescent="0.3">
      <c r="C1518" s="130" t="s">
        <v>1310</v>
      </c>
      <c r="D1518" s="134" t="s">
        <v>99</v>
      </c>
      <c r="E1518" s="165" t="s">
        <v>1324</v>
      </c>
      <c r="F1518" s="134" t="s">
        <v>1312</v>
      </c>
      <c r="G1518" s="131" t="s">
        <v>1313</v>
      </c>
      <c r="H1518" s="129" t="s">
        <v>1314</v>
      </c>
      <c r="I1518" s="132" t="s">
        <v>1315</v>
      </c>
      <c r="J1518" s="132" t="s">
        <v>711</v>
      </c>
      <c r="K1518" s="132" t="s">
        <v>1316</v>
      </c>
      <c r="L1518" s="132" t="s">
        <v>1317</v>
      </c>
    </row>
    <row r="1519" spans="3:12" ht="15.75" thickBot="1" x14ac:dyDescent="0.3">
      <c r="C1519" s="133" t="s">
        <v>84</v>
      </c>
      <c r="D1519" s="188"/>
      <c r="E1519" s="148">
        <v>12</v>
      </c>
      <c r="F1519" s="283">
        <f>HLOOKUP($C1519,$BZ$2:$CM$3,2,0)</f>
        <v>43674.39</v>
      </c>
      <c r="G1519" s="110">
        <f>D1519*E1519*F1519</f>
        <v>0</v>
      </c>
      <c r="H1519" s="161"/>
      <c r="I1519" s="111" t="s">
        <v>151</v>
      </c>
      <c r="J1519" s="111" t="str">
        <f>VLOOKUP(I1519,Presupuesto!$B$11:$C$565,2,0)</f>
        <v>SUELDOS Y SALARIOS PERMANENTES</v>
      </c>
      <c r="K1519" s="205" t="s">
        <v>72</v>
      </c>
      <c r="L1519" s="95" t="s">
        <v>719</v>
      </c>
    </row>
    <row r="1520" spans="3:12" x14ac:dyDescent="0.25">
      <c r="C1520" s="166" t="s">
        <v>1325</v>
      </c>
      <c r="D1520" s="158"/>
      <c r="E1520" s="150">
        <v>0</v>
      </c>
      <c r="F1520" s="97">
        <f>IF(E1519=0,"",(G1519/E1519)/12*E1519)</f>
        <v>0</v>
      </c>
      <c r="G1520" s="94">
        <f>F1520</f>
        <v>0</v>
      </c>
      <c r="H1520" s="159"/>
      <c r="I1520" s="113" t="s">
        <v>164</v>
      </c>
      <c r="J1520" s="113" t="str">
        <f>VLOOKUP(I1520,Presupuesto!$B$11:$C$565,2,0)</f>
        <v>AGUINALDO Y DECIMO CUARTO MES</v>
      </c>
      <c r="K1520" s="95" t="str">
        <f t="shared" ref="K1520:K1551" si="30">$K$1519</f>
        <v>Posgrado</v>
      </c>
      <c r="L1520" s="95" t="s">
        <v>720</v>
      </c>
    </row>
    <row r="1521" spans="3:12" ht="15.75" thickBot="1" x14ac:dyDescent="0.3">
      <c r="C1521" s="167" t="s">
        <v>1326</v>
      </c>
      <c r="D1521" s="158"/>
      <c r="E1521" s="150">
        <v>0</v>
      </c>
      <c r="F1521" s="114">
        <f>IF(E1519&lt;6,"",((E1519-6)/12)*(G1519/E1519))</f>
        <v>0</v>
      </c>
      <c r="G1521" s="94">
        <f>F1521</f>
        <v>0</v>
      </c>
      <c r="H1521" s="159"/>
      <c r="I1521" s="98" t="s">
        <v>165</v>
      </c>
      <c r="J1521" s="98" t="str">
        <f>VLOOKUP(I1521,Presupuesto!$B$11:$C$565,2,0)</f>
        <v>DECIMOCUARTO MES</v>
      </c>
      <c r="K1521" s="95" t="str">
        <f t="shared" si="30"/>
        <v>Posgrado</v>
      </c>
      <c r="L1521" s="95" t="s">
        <v>721</v>
      </c>
    </row>
    <row r="1522" spans="3:12" ht="15.75" thickBot="1" x14ac:dyDescent="0.3">
      <c r="C1522" s="133" t="s">
        <v>85</v>
      </c>
      <c r="D1522" s="188"/>
      <c r="E1522" s="148">
        <v>12</v>
      </c>
      <c r="F1522" s="283">
        <f>HLOOKUP($C1522,$BZ$2:$CM$3,2,0)</f>
        <v>39703.99</v>
      </c>
      <c r="G1522" s="110">
        <f>D1522*E1522*F1522</f>
        <v>0</v>
      </c>
      <c r="H1522" s="161"/>
      <c r="I1522" s="111" t="s">
        <v>151</v>
      </c>
      <c r="J1522" s="111" t="str">
        <f>VLOOKUP(I1522,Presupuesto!$B$11:$C$565,2,0)</f>
        <v>SUELDOS Y SALARIOS PERMANENTES</v>
      </c>
      <c r="K1522" s="95" t="str">
        <f t="shared" si="30"/>
        <v>Posgrado</v>
      </c>
      <c r="L1522" s="95" t="s">
        <v>721</v>
      </c>
    </row>
    <row r="1523" spans="3:12" x14ac:dyDescent="0.25">
      <c r="C1523" s="166" t="s">
        <v>1325</v>
      </c>
      <c r="D1523" s="158"/>
      <c r="E1523" s="150">
        <v>0</v>
      </c>
      <c r="F1523" s="97">
        <f>IF(E1522=0,"",(G1522/E1522)/12*E1522)</f>
        <v>0</v>
      </c>
      <c r="G1523" s="94">
        <f>F1523</f>
        <v>0</v>
      </c>
      <c r="H1523" s="159"/>
      <c r="I1523" s="113" t="s">
        <v>164</v>
      </c>
      <c r="J1523" s="113" t="str">
        <f>VLOOKUP(I1523,Presupuesto!$B$11:$C$565,2,0)</f>
        <v>AGUINALDO Y DECIMO CUARTO MES</v>
      </c>
      <c r="K1523" s="95" t="str">
        <f t="shared" si="30"/>
        <v>Posgrado</v>
      </c>
      <c r="L1523" s="95" t="s">
        <v>721</v>
      </c>
    </row>
    <row r="1524" spans="3:12" ht="15.75" thickBot="1" x14ac:dyDescent="0.3">
      <c r="C1524" s="167" t="s">
        <v>1326</v>
      </c>
      <c r="D1524" s="158"/>
      <c r="E1524" s="150">
        <v>0</v>
      </c>
      <c r="F1524" s="114">
        <f>IF(E1522&lt;6,"",((E1522-6)/12)*(G1522/E1522))</f>
        <v>0</v>
      </c>
      <c r="G1524" s="94">
        <f>F1524</f>
        <v>0</v>
      </c>
      <c r="H1524" s="159"/>
      <c r="I1524" s="98" t="s">
        <v>165</v>
      </c>
      <c r="J1524" s="98" t="str">
        <f>VLOOKUP(I1524,Presupuesto!$B$11:$C$565,2,0)</f>
        <v>DECIMOCUARTO MES</v>
      </c>
      <c r="K1524" s="95" t="str">
        <f t="shared" si="30"/>
        <v>Posgrado</v>
      </c>
      <c r="L1524" s="95" t="s">
        <v>721</v>
      </c>
    </row>
    <row r="1525" spans="3:12" ht="15.75" thickBot="1" x14ac:dyDescent="0.3">
      <c r="C1525" s="133" t="s">
        <v>86</v>
      </c>
      <c r="D1525" s="188"/>
      <c r="E1525" s="148">
        <v>12</v>
      </c>
      <c r="F1525" s="283">
        <f>HLOOKUP($C1525,$BZ$2:$CM$3,2,0)</f>
        <v>35733.589999999997</v>
      </c>
      <c r="G1525" s="110">
        <f>D1525*E1525*F1525</f>
        <v>0</v>
      </c>
      <c r="H1525" s="161"/>
      <c r="I1525" s="111" t="s">
        <v>151</v>
      </c>
      <c r="J1525" s="111" t="str">
        <f>VLOOKUP(I1525,Presupuesto!$B$11:$C$565,2,0)</f>
        <v>SUELDOS Y SALARIOS PERMANENTES</v>
      </c>
      <c r="K1525" s="95" t="str">
        <f t="shared" si="30"/>
        <v>Posgrado</v>
      </c>
      <c r="L1525" s="95" t="s">
        <v>721</v>
      </c>
    </row>
    <row r="1526" spans="3:12" x14ac:dyDescent="0.25">
      <c r="C1526" s="166" t="s">
        <v>1325</v>
      </c>
      <c r="D1526" s="158"/>
      <c r="E1526" s="150">
        <v>0</v>
      </c>
      <c r="F1526" s="97">
        <f>IF(E1525=0,"",(G1525/E1525)/12*E1525)</f>
        <v>0</v>
      </c>
      <c r="G1526" s="94">
        <f>F1526</f>
        <v>0</v>
      </c>
      <c r="H1526" s="159"/>
      <c r="I1526" s="113" t="s">
        <v>164</v>
      </c>
      <c r="J1526" s="113" t="str">
        <f>VLOOKUP(I1526,Presupuesto!$B$11:$C$565,2,0)</f>
        <v>AGUINALDO Y DECIMO CUARTO MES</v>
      </c>
      <c r="K1526" s="95" t="str">
        <f t="shared" si="30"/>
        <v>Posgrado</v>
      </c>
      <c r="L1526" s="95" t="s">
        <v>721</v>
      </c>
    </row>
    <row r="1527" spans="3:12" ht="15.75" thickBot="1" x14ac:dyDescent="0.3">
      <c r="C1527" s="167" t="s">
        <v>1326</v>
      </c>
      <c r="D1527" s="158"/>
      <c r="E1527" s="150">
        <v>0</v>
      </c>
      <c r="F1527" s="114">
        <f>IF(E1525&lt;6,"",((E1525-6)/12)*(G1525/E1525))</f>
        <v>0</v>
      </c>
      <c r="G1527" s="94">
        <f>F1527</f>
        <v>0</v>
      </c>
      <c r="H1527" s="159"/>
      <c r="I1527" s="98" t="s">
        <v>165</v>
      </c>
      <c r="J1527" s="98" t="str">
        <f>VLOOKUP(I1527,Presupuesto!$B$11:$C$565,2,0)</f>
        <v>DECIMOCUARTO MES</v>
      </c>
      <c r="K1527" s="95" t="str">
        <f t="shared" si="30"/>
        <v>Posgrado</v>
      </c>
      <c r="L1527" s="95" t="s">
        <v>721</v>
      </c>
    </row>
    <row r="1528" spans="3:12" ht="15.75" thickBot="1" x14ac:dyDescent="0.3">
      <c r="C1528" s="133" t="s">
        <v>87</v>
      </c>
      <c r="D1528" s="188"/>
      <c r="E1528" s="148">
        <v>12</v>
      </c>
      <c r="F1528" s="283">
        <f>HLOOKUP($C1528,$BZ$2:$CM$3,2,0)</f>
        <v>31763.19</v>
      </c>
      <c r="G1528" s="110">
        <f>D1528*E1528*F1528</f>
        <v>0</v>
      </c>
      <c r="H1528" s="161"/>
      <c r="I1528" s="111" t="s">
        <v>151</v>
      </c>
      <c r="J1528" s="111" t="str">
        <f>VLOOKUP(I1528,Presupuesto!$B$11:$C$565,2,0)</f>
        <v>SUELDOS Y SALARIOS PERMANENTES</v>
      </c>
      <c r="K1528" s="95" t="str">
        <f t="shared" si="30"/>
        <v>Posgrado</v>
      </c>
      <c r="L1528" s="95" t="s">
        <v>721</v>
      </c>
    </row>
    <row r="1529" spans="3:12" x14ac:dyDescent="0.25">
      <c r="C1529" s="166" t="s">
        <v>1325</v>
      </c>
      <c r="D1529" s="158"/>
      <c r="E1529" s="150">
        <v>0</v>
      </c>
      <c r="F1529" s="97">
        <f>IF(E1528=0,"",(G1528/E1528)/12*E1528)</f>
        <v>0</v>
      </c>
      <c r="G1529" s="94">
        <f>F1529</f>
        <v>0</v>
      </c>
      <c r="H1529" s="159"/>
      <c r="I1529" s="113" t="s">
        <v>164</v>
      </c>
      <c r="J1529" s="113" t="str">
        <f>VLOOKUP(I1529,Presupuesto!$B$11:$C$565,2,0)</f>
        <v>AGUINALDO Y DECIMO CUARTO MES</v>
      </c>
      <c r="K1529" s="95" t="str">
        <f t="shared" si="30"/>
        <v>Posgrado</v>
      </c>
      <c r="L1529" s="95" t="s">
        <v>721</v>
      </c>
    </row>
    <row r="1530" spans="3:12" ht="15.75" thickBot="1" x14ac:dyDescent="0.3">
      <c r="C1530" s="167" t="s">
        <v>1326</v>
      </c>
      <c r="D1530" s="158"/>
      <c r="E1530" s="150">
        <v>0</v>
      </c>
      <c r="F1530" s="114">
        <f>IF(E1528&lt;6,"",((E1528-6)/12)*(G1528/E1528))</f>
        <v>0</v>
      </c>
      <c r="G1530" s="94">
        <f>F1530</f>
        <v>0</v>
      </c>
      <c r="H1530" s="159"/>
      <c r="I1530" s="98" t="s">
        <v>165</v>
      </c>
      <c r="J1530" s="98" t="str">
        <f>VLOOKUP(I1530,Presupuesto!$B$11:$C$565,2,0)</f>
        <v>DECIMOCUARTO MES</v>
      </c>
      <c r="K1530" s="95" t="str">
        <f t="shared" si="30"/>
        <v>Posgrado</v>
      </c>
      <c r="L1530" s="95" t="s">
        <v>721</v>
      </c>
    </row>
    <row r="1531" spans="3:12" ht="15.75" thickBot="1" x14ac:dyDescent="0.3">
      <c r="C1531" s="133" t="s">
        <v>88</v>
      </c>
      <c r="D1531" s="188"/>
      <c r="E1531" s="148">
        <v>12</v>
      </c>
      <c r="F1531" s="283">
        <f>HLOOKUP($C1531,$BZ$2:$CM$3,2,0)</f>
        <v>29777.99</v>
      </c>
      <c r="G1531" s="110">
        <f>D1531*E1531*F1531</f>
        <v>0</v>
      </c>
      <c r="H1531" s="161"/>
      <c r="I1531" s="111" t="s">
        <v>151</v>
      </c>
      <c r="J1531" s="111" t="str">
        <f>VLOOKUP(I1531,Presupuesto!$B$11:$C$565,2,0)</f>
        <v>SUELDOS Y SALARIOS PERMANENTES</v>
      </c>
      <c r="K1531" s="95" t="str">
        <f t="shared" si="30"/>
        <v>Posgrado</v>
      </c>
      <c r="L1531" s="95" t="s">
        <v>721</v>
      </c>
    </row>
    <row r="1532" spans="3:12" x14ac:dyDescent="0.25">
      <c r="C1532" s="166" t="s">
        <v>1325</v>
      </c>
      <c r="D1532" s="158"/>
      <c r="E1532" s="150">
        <v>0</v>
      </c>
      <c r="F1532" s="97">
        <f>IF(E1531=0,"",(G1531/E1531)/12*E1531)</f>
        <v>0</v>
      </c>
      <c r="G1532" s="94">
        <f>F1532</f>
        <v>0</v>
      </c>
      <c r="H1532" s="159"/>
      <c r="I1532" s="113" t="s">
        <v>164</v>
      </c>
      <c r="J1532" s="113" t="str">
        <f>VLOOKUP(I1532,Presupuesto!$B$11:$C$565,2,0)</f>
        <v>AGUINALDO Y DECIMO CUARTO MES</v>
      </c>
      <c r="K1532" s="95" t="str">
        <f t="shared" si="30"/>
        <v>Posgrado</v>
      </c>
      <c r="L1532" s="95" t="s">
        <v>721</v>
      </c>
    </row>
    <row r="1533" spans="3:12" ht="15.75" thickBot="1" x14ac:dyDescent="0.3">
      <c r="C1533" s="167" t="s">
        <v>1326</v>
      </c>
      <c r="D1533" s="158"/>
      <c r="E1533" s="150">
        <v>0</v>
      </c>
      <c r="F1533" s="114">
        <f>IF(E1531&lt;6,"",((E1531-6)/12)*(G1531/E1531))</f>
        <v>0</v>
      </c>
      <c r="G1533" s="94">
        <f>F1533</f>
        <v>0</v>
      </c>
      <c r="H1533" s="159"/>
      <c r="I1533" s="98" t="s">
        <v>165</v>
      </c>
      <c r="J1533" s="98" t="str">
        <f>VLOOKUP(I1533,Presupuesto!$B$11:$C$565,2,0)</f>
        <v>DECIMOCUARTO MES</v>
      </c>
      <c r="K1533" s="95" t="str">
        <f t="shared" si="30"/>
        <v>Posgrado</v>
      </c>
      <c r="L1533" s="95" t="s">
        <v>721</v>
      </c>
    </row>
    <row r="1534" spans="3:12" ht="15.75" thickBot="1" x14ac:dyDescent="0.3">
      <c r="C1534" s="133" t="s">
        <v>89</v>
      </c>
      <c r="D1534" s="188"/>
      <c r="E1534" s="148">
        <v>12</v>
      </c>
      <c r="F1534" s="283">
        <f>HLOOKUP($C1534,$BZ$2:$CM$3,2,0)</f>
        <v>27792.79</v>
      </c>
      <c r="G1534" s="110">
        <f>D1534*E1534*F1534</f>
        <v>0</v>
      </c>
      <c r="H1534" s="161"/>
      <c r="I1534" s="111" t="s">
        <v>151</v>
      </c>
      <c r="J1534" s="111" t="str">
        <f>VLOOKUP(I1534,Presupuesto!$B$11:$C$565,2,0)</f>
        <v>SUELDOS Y SALARIOS PERMANENTES</v>
      </c>
      <c r="K1534" s="95" t="str">
        <f t="shared" si="30"/>
        <v>Posgrado</v>
      </c>
      <c r="L1534" s="95" t="s">
        <v>721</v>
      </c>
    </row>
    <row r="1535" spans="3:12" x14ac:dyDescent="0.25">
      <c r="C1535" s="166" t="s">
        <v>1325</v>
      </c>
      <c r="D1535" s="158"/>
      <c r="E1535" s="150">
        <v>0</v>
      </c>
      <c r="F1535" s="97">
        <f>IF(E1534=0,"",(G1534/E1534)/12*E1534)</f>
        <v>0</v>
      </c>
      <c r="G1535" s="94">
        <f>F1535</f>
        <v>0</v>
      </c>
      <c r="H1535" s="159"/>
      <c r="I1535" s="113" t="s">
        <v>164</v>
      </c>
      <c r="J1535" s="113" t="str">
        <f>VLOOKUP(I1535,Presupuesto!$B$11:$C$565,2,0)</f>
        <v>AGUINALDO Y DECIMO CUARTO MES</v>
      </c>
      <c r="K1535" s="95" t="str">
        <f t="shared" si="30"/>
        <v>Posgrado</v>
      </c>
      <c r="L1535" s="95" t="s">
        <v>721</v>
      </c>
    </row>
    <row r="1536" spans="3:12" ht="15.75" thickBot="1" x14ac:dyDescent="0.3">
      <c r="C1536" s="167" t="s">
        <v>1326</v>
      </c>
      <c r="D1536" s="158"/>
      <c r="E1536" s="150">
        <v>0</v>
      </c>
      <c r="F1536" s="114">
        <f>IF(E1534&lt;6,"",((E1534-6)/12)*(G1534/E1534))</f>
        <v>0</v>
      </c>
      <c r="G1536" s="94">
        <f>F1536</f>
        <v>0</v>
      </c>
      <c r="H1536" s="159"/>
      <c r="I1536" s="98" t="s">
        <v>165</v>
      </c>
      <c r="J1536" s="98" t="str">
        <f>VLOOKUP(I1536,Presupuesto!$B$11:$C$565,2,0)</f>
        <v>DECIMOCUARTO MES</v>
      </c>
      <c r="K1536" s="95" t="str">
        <f t="shared" si="30"/>
        <v>Posgrado</v>
      </c>
      <c r="L1536" s="95" t="s">
        <v>721</v>
      </c>
    </row>
    <row r="1537" spans="3:12" ht="15.75" thickBot="1" x14ac:dyDescent="0.3">
      <c r="C1537" s="133" t="s">
        <v>90</v>
      </c>
      <c r="D1537" s="188"/>
      <c r="E1537" s="148">
        <v>12</v>
      </c>
      <c r="F1537" s="283">
        <f>HLOOKUP($C1537,$BZ$2:$CM$3,2,0)</f>
        <v>18859.39</v>
      </c>
      <c r="G1537" s="110">
        <f>D1537*E1537*F1537</f>
        <v>0</v>
      </c>
      <c r="H1537" s="161"/>
      <c r="I1537" s="111" t="s">
        <v>151</v>
      </c>
      <c r="J1537" s="111" t="str">
        <f>VLOOKUP(I1537,Presupuesto!$B$11:$C$565,2,0)</f>
        <v>SUELDOS Y SALARIOS PERMANENTES</v>
      </c>
      <c r="K1537" s="95" t="str">
        <f t="shared" si="30"/>
        <v>Posgrado</v>
      </c>
      <c r="L1537" s="95" t="s">
        <v>721</v>
      </c>
    </row>
    <row r="1538" spans="3:12" x14ac:dyDescent="0.25">
      <c r="C1538" s="166" t="s">
        <v>1325</v>
      </c>
      <c r="D1538" s="158"/>
      <c r="E1538" s="150">
        <v>0</v>
      </c>
      <c r="F1538" s="97">
        <f>IF(E1537=0,"",(G1537/E1537)/12*E1537)</f>
        <v>0</v>
      </c>
      <c r="G1538" s="94">
        <f>F1538</f>
        <v>0</v>
      </c>
      <c r="H1538" s="159"/>
      <c r="I1538" s="113" t="s">
        <v>164</v>
      </c>
      <c r="J1538" s="113" t="str">
        <f>VLOOKUP(I1538,Presupuesto!$B$11:$C$565,2,0)</f>
        <v>AGUINALDO Y DECIMO CUARTO MES</v>
      </c>
      <c r="K1538" s="95" t="str">
        <f t="shared" si="30"/>
        <v>Posgrado</v>
      </c>
      <c r="L1538" s="95" t="s">
        <v>721</v>
      </c>
    </row>
    <row r="1539" spans="3:12" ht="15.75" thickBot="1" x14ac:dyDescent="0.3">
      <c r="C1539" s="167" t="s">
        <v>1326</v>
      </c>
      <c r="D1539" s="158"/>
      <c r="E1539" s="150">
        <v>0</v>
      </c>
      <c r="F1539" s="114">
        <f>IF(E1537&lt;6,"",((E1537-6)/12)*(G1537/E1537))</f>
        <v>0</v>
      </c>
      <c r="G1539" s="94">
        <f>F1539</f>
        <v>0</v>
      </c>
      <c r="H1539" s="159"/>
      <c r="I1539" s="98" t="s">
        <v>165</v>
      </c>
      <c r="J1539" s="98" t="str">
        <f>VLOOKUP(I1539,Presupuesto!$B$11:$C$565,2,0)</f>
        <v>DECIMOCUARTO MES</v>
      </c>
      <c r="K1539" s="95" t="str">
        <f t="shared" si="30"/>
        <v>Posgrado</v>
      </c>
      <c r="L1539" s="95" t="s">
        <v>721</v>
      </c>
    </row>
    <row r="1540" spans="3:12" ht="15.75" thickBot="1" x14ac:dyDescent="0.3">
      <c r="C1540" s="133" t="s">
        <v>91</v>
      </c>
      <c r="D1540" s="188"/>
      <c r="E1540" s="148">
        <v>12</v>
      </c>
      <c r="F1540" s="283">
        <f>HLOOKUP($C1540,$BZ$2:$CM$3,2,0)</f>
        <v>17866.8</v>
      </c>
      <c r="G1540" s="110">
        <f>D1540*E1540*F1540</f>
        <v>0</v>
      </c>
      <c r="H1540" s="161"/>
      <c r="I1540" s="111" t="s">
        <v>151</v>
      </c>
      <c r="J1540" s="111" t="str">
        <f>VLOOKUP(I1540,Presupuesto!$B$11:$C$565,2,0)</f>
        <v>SUELDOS Y SALARIOS PERMANENTES</v>
      </c>
      <c r="K1540" s="95" t="str">
        <f t="shared" si="30"/>
        <v>Posgrado</v>
      </c>
      <c r="L1540" s="95" t="s">
        <v>721</v>
      </c>
    </row>
    <row r="1541" spans="3:12" x14ac:dyDescent="0.25">
      <c r="C1541" s="166" t="s">
        <v>1325</v>
      </c>
      <c r="D1541" s="158"/>
      <c r="E1541" s="150">
        <v>0</v>
      </c>
      <c r="F1541" s="97">
        <f>IF(E1540=0,"",(G1540/E1540)/12*E1540)</f>
        <v>0</v>
      </c>
      <c r="G1541" s="94">
        <f>F1541</f>
        <v>0</v>
      </c>
      <c r="H1541" s="159"/>
      <c r="I1541" s="113" t="s">
        <v>164</v>
      </c>
      <c r="J1541" s="113" t="str">
        <f>VLOOKUP(I1541,Presupuesto!$B$11:$C$565,2,0)</f>
        <v>AGUINALDO Y DECIMO CUARTO MES</v>
      </c>
      <c r="K1541" s="95" t="str">
        <f t="shared" si="30"/>
        <v>Posgrado</v>
      </c>
      <c r="L1541" s="95" t="s">
        <v>721</v>
      </c>
    </row>
    <row r="1542" spans="3:12" ht="15.75" thickBot="1" x14ac:dyDescent="0.3">
      <c r="C1542" s="167" t="s">
        <v>1326</v>
      </c>
      <c r="D1542" s="158"/>
      <c r="E1542" s="150">
        <v>0</v>
      </c>
      <c r="F1542" s="114">
        <f>IF(E1540&lt;6,"",((E1540-6)/12)*(G1540/E1540))</f>
        <v>0</v>
      </c>
      <c r="G1542" s="94">
        <f>F1542</f>
        <v>0</v>
      </c>
      <c r="H1542" s="159"/>
      <c r="I1542" s="98" t="s">
        <v>165</v>
      </c>
      <c r="J1542" s="98" t="str">
        <f>VLOOKUP(I1542,Presupuesto!$B$11:$C$565,2,0)</f>
        <v>DECIMOCUARTO MES</v>
      </c>
      <c r="K1542" s="95" t="str">
        <f t="shared" si="30"/>
        <v>Posgrado</v>
      </c>
      <c r="L1542" s="95" t="s">
        <v>721</v>
      </c>
    </row>
    <row r="1543" spans="3:12" ht="15.75" thickBot="1" x14ac:dyDescent="0.3">
      <c r="C1543" s="133" t="s">
        <v>92</v>
      </c>
      <c r="D1543" s="188"/>
      <c r="E1543" s="148">
        <v>12</v>
      </c>
      <c r="F1543" s="283">
        <f>HLOOKUP($C1543,$BZ$2:$CM$3,2,0)</f>
        <v>13896.4</v>
      </c>
      <c r="G1543" s="110">
        <f>D1543*E1543*F1543</f>
        <v>0</v>
      </c>
      <c r="H1543" s="161"/>
      <c r="I1543" s="111" t="s">
        <v>151</v>
      </c>
      <c r="J1543" s="111" t="str">
        <f>VLOOKUP(I1543,Presupuesto!$B$11:$C$565,2,0)</f>
        <v>SUELDOS Y SALARIOS PERMANENTES</v>
      </c>
      <c r="K1543" s="95" t="str">
        <f t="shared" si="30"/>
        <v>Posgrado</v>
      </c>
      <c r="L1543" s="95" t="s">
        <v>721</v>
      </c>
    </row>
    <row r="1544" spans="3:12" x14ac:dyDescent="0.25">
      <c r="C1544" s="166" t="s">
        <v>1325</v>
      </c>
      <c r="D1544" s="158"/>
      <c r="E1544" s="150">
        <v>0</v>
      </c>
      <c r="F1544" s="97">
        <f>IF(E1543=0,"",(G1543/E1543)/12*E1543)</f>
        <v>0</v>
      </c>
      <c r="G1544" s="94">
        <f>F1544</f>
        <v>0</v>
      </c>
      <c r="H1544" s="159"/>
      <c r="I1544" s="113" t="s">
        <v>164</v>
      </c>
      <c r="J1544" s="113" t="str">
        <f>VLOOKUP(I1544,Presupuesto!$B$11:$C$565,2,0)</f>
        <v>AGUINALDO Y DECIMO CUARTO MES</v>
      </c>
      <c r="K1544" s="95" t="str">
        <f t="shared" si="30"/>
        <v>Posgrado</v>
      </c>
      <c r="L1544" s="95" t="s">
        <v>721</v>
      </c>
    </row>
    <row r="1545" spans="3:12" ht="15.75" thickBot="1" x14ac:dyDescent="0.3">
      <c r="C1545" s="167" t="s">
        <v>1326</v>
      </c>
      <c r="D1545" s="158"/>
      <c r="E1545" s="150">
        <v>0</v>
      </c>
      <c r="F1545" s="114">
        <f>IF(E1543&lt;6,"",((E1543-6)/12)*(G1543/E1543))</f>
        <v>0</v>
      </c>
      <c r="G1545" s="94">
        <f>F1545</f>
        <v>0</v>
      </c>
      <c r="H1545" s="159"/>
      <c r="I1545" s="98" t="s">
        <v>165</v>
      </c>
      <c r="J1545" s="98" t="str">
        <f>VLOOKUP(I1545,Presupuesto!$B$11:$C$565,2,0)</f>
        <v>DECIMOCUARTO MES</v>
      </c>
      <c r="K1545" s="95" t="str">
        <f t="shared" si="30"/>
        <v>Posgrado</v>
      </c>
      <c r="L1545" s="95" t="s">
        <v>721</v>
      </c>
    </row>
    <row r="1546" spans="3:12" ht="15.75" thickBot="1" x14ac:dyDescent="0.3">
      <c r="C1546" s="133" t="s">
        <v>93</v>
      </c>
      <c r="D1546" s="188"/>
      <c r="E1546" s="148">
        <v>12</v>
      </c>
      <c r="F1546" s="283">
        <f>HLOOKUP($C1546,$BZ$2:$CM$3,2,0)</f>
        <v>15004.09</v>
      </c>
      <c r="G1546" s="110">
        <f>D1546*E1546*F1546</f>
        <v>0</v>
      </c>
      <c r="H1546" s="161"/>
      <c r="I1546" s="111" t="s">
        <v>151</v>
      </c>
      <c r="J1546" s="111" t="str">
        <f>VLOOKUP(I1546,Presupuesto!$B$11:$C$565,2,0)</f>
        <v>SUELDOS Y SALARIOS PERMANENTES</v>
      </c>
      <c r="K1546" s="95" t="str">
        <f t="shared" si="30"/>
        <v>Posgrado</v>
      </c>
      <c r="L1546" s="95" t="s">
        <v>721</v>
      </c>
    </row>
    <row r="1547" spans="3:12" x14ac:dyDescent="0.25">
      <c r="C1547" s="166" t="s">
        <v>1325</v>
      </c>
      <c r="D1547" s="158"/>
      <c r="E1547" s="150">
        <v>0</v>
      </c>
      <c r="F1547" s="97">
        <f>IF(E1546=0,"",(G1546/E1546)/12*E1546)</f>
        <v>0</v>
      </c>
      <c r="G1547" s="94">
        <f>F1547</f>
        <v>0</v>
      </c>
      <c r="H1547" s="159"/>
      <c r="I1547" s="113" t="s">
        <v>164</v>
      </c>
      <c r="J1547" s="113" t="str">
        <f>VLOOKUP(I1547,Presupuesto!$B$11:$C$565,2,0)</f>
        <v>AGUINALDO Y DECIMO CUARTO MES</v>
      </c>
      <c r="K1547" s="95" t="str">
        <f t="shared" si="30"/>
        <v>Posgrado</v>
      </c>
      <c r="L1547" s="95" t="s">
        <v>721</v>
      </c>
    </row>
    <row r="1548" spans="3:12" ht="15.75" thickBot="1" x14ac:dyDescent="0.3">
      <c r="C1548" s="167" t="s">
        <v>1326</v>
      </c>
      <c r="D1548" s="158"/>
      <c r="E1548" s="150">
        <v>0</v>
      </c>
      <c r="F1548" s="114">
        <f>IF(E1546&lt;6,"",((E1546-6)/12)*(G1546/E1546))</f>
        <v>0</v>
      </c>
      <c r="G1548" s="94">
        <f>F1548</f>
        <v>0</v>
      </c>
      <c r="H1548" s="159"/>
      <c r="I1548" s="98" t="s">
        <v>165</v>
      </c>
      <c r="J1548" s="98" t="str">
        <f>VLOOKUP(I1548,Presupuesto!$B$11:$C$565,2,0)</f>
        <v>DECIMOCUARTO MES</v>
      </c>
      <c r="K1548" s="95" t="str">
        <f t="shared" si="30"/>
        <v>Posgrado</v>
      </c>
      <c r="L1548" s="95" t="s">
        <v>721</v>
      </c>
    </row>
    <row r="1549" spans="3:12" ht="15.75" thickBot="1" x14ac:dyDescent="0.3">
      <c r="C1549" s="133" t="s">
        <v>94</v>
      </c>
      <c r="D1549" s="188"/>
      <c r="E1549" s="148">
        <v>12</v>
      </c>
      <c r="F1549" s="283">
        <f>HLOOKUP($C1549,$BZ$2:$CM$3,2,0)</f>
        <v>13238.9</v>
      </c>
      <c r="G1549" s="110">
        <f>D1549*E1549*F1549</f>
        <v>0</v>
      </c>
      <c r="H1549" s="161"/>
      <c r="I1549" s="111" t="s">
        <v>151</v>
      </c>
      <c r="J1549" s="111" t="str">
        <f>VLOOKUP(I1549,Presupuesto!$B$11:$C$565,2,0)</f>
        <v>SUELDOS Y SALARIOS PERMANENTES</v>
      </c>
      <c r="K1549" s="95" t="str">
        <f t="shared" si="30"/>
        <v>Posgrado</v>
      </c>
      <c r="L1549" s="95" t="s">
        <v>721</v>
      </c>
    </row>
    <row r="1550" spans="3:12" x14ac:dyDescent="0.25">
      <c r="C1550" s="166" t="s">
        <v>1325</v>
      </c>
      <c r="D1550" s="158"/>
      <c r="E1550" s="150">
        <v>0</v>
      </c>
      <c r="F1550" s="97">
        <f>IF(E1549=0,"",(G1549/E1549)/12*E1549)</f>
        <v>0</v>
      </c>
      <c r="G1550" s="94">
        <f>F1550</f>
        <v>0</v>
      </c>
      <c r="H1550" s="159"/>
      <c r="I1550" s="113" t="s">
        <v>164</v>
      </c>
      <c r="J1550" s="113" t="str">
        <f>VLOOKUP(I1550,Presupuesto!$B$11:$C$565,2,0)</f>
        <v>AGUINALDO Y DECIMO CUARTO MES</v>
      </c>
      <c r="K1550" s="95" t="str">
        <f t="shared" si="30"/>
        <v>Posgrado</v>
      </c>
      <c r="L1550" s="95" t="s">
        <v>721</v>
      </c>
    </row>
    <row r="1551" spans="3:12" ht="15.75" thickBot="1" x14ac:dyDescent="0.3">
      <c r="C1551" s="167" t="s">
        <v>1326</v>
      </c>
      <c r="D1551" s="158"/>
      <c r="E1551" s="150">
        <v>0</v>
      </c>
      <c r="F1551" s="114">
        <f>IF(E1549&lt;6,"",((E1549-6)/12)*(G1549/E1549))</f>
        <v>0</v>
      </c>
      <c r="G1551" s="94">
        <f>F1551</f>
        <v>0</v>
      </c>
      <c r="H1551" s="159"/>
      <c r="I1551" s="98" t="s">
        <v>165</v>
      </c>
      <c r="J1551" s="98" t="str">
        <f>VLOOKUP(I1551,Presupuesto!$B$11:$C$565,2,0)</f>
        <v>DECIMOCUARTO MES</v>
      </c>
      <c r="K1551" s="95" t="str">
        <f t="shared" si="30"/>
        <v>Posgrado</v>
      </c>
      <c r="L1551" s="95" t="s">
        <v>721</v>
      </c>
    </row>
    <row r="1552" spans="3:12" ht="15.75" thickBot="1" x14ac:dyDescent="0.3">
      <c r="C1552" s="133" t="s">
        <v>95</v>
      </c>
      <c r="D1552" s="188"/>
      <c r="E1552" s="148">
        <v>12</v>
      </c>
      <c r="F1552" s="283">
        <f>HLOOKUP($C1552,$BZ$2:$CM$3,2,0)</f>
        <v>12356.31</v>
      </c>
      <c r="G1552" s="110">
        <f>D1552*E1552*F1552</f>
        <v>0</v>
      </c>
      <c r="H1552" s="161"/>
      <c r="I1552" s="111" t="s">
        <v>151</v>
      </c>
      <c r="J1552" s="111" t="str">
        <f>VLOOKUP(I1552,Presupuesto!$B$11:$C$565,2,0)</f>
        <v>SUELDOS Y SALARIOS PERMANENTES</v>
      </c>
      <c r="K1552" s="95" t="str">
        <f t="shared" ref="K1552:K1569" si="31">$K$1519</f>
        <v>Posgrado</v>
      </c>
      <c r="L1552" s="95" t="s">
        <v>721</v>
      </c>
    </row>
    <row r="1553" spans="3:12" x14ac:dyDescent="0.25">
      <c r="C1553" s="166" t="s">
        <v>1325</v>
      </c>
      <c r="D1553" s="158"/>
      <c r="E1553" s="150">
        <v>0</v>
      </c>
      <c r="F1553" s="97">
        <f>IF(E1552=0,"",(G1552/E1552)/12*E1552)</f>
        <v>0</v>
      </c>
      <c r="G1553" s="94">
        <f>F1553</f>
        <v>0</v>
      </c>
      <c r="H1553" s="159"/>
      <c r="I1553" s="113" t="s">
        <v>164</v>
      </c>
      <c r="J1553" s="113" t="str">
        <f>VLOOKUP(I1553,Presupuesto!$B$11:$C$565,2,0)</f>
        <v>AGUINALDO Y DECIMO CUARTO MES</v>
      </c>
      <c r="K1553" s="95" t="str">
        <f t="shared" si="31"/>
        <v>Posgrado</v>
      </c>
      <c r="L1553" s="95" t="s">
        <v>721</v>
      </c>
    </row>
    <row r="1554" spans="3:12" ht="15.75" thickBot="1" x14ac:dyDescent="0.3">
      <c r="C1554" s="167" t="s">
        <v>1326</v>
      </c>
      <c r="D1554" s="158"/>
      <c r="E1554" s="150">
        <v>0</v>
      </c>
      <c r="F1554" s="114">
        <f>IF(E1552&lt;6,"",((E1552-6)/12)*(G1552/E1552))</f>
        <v>0</v>
      </c>
      <c r="G1554" s="94">
        <f>F1554</f>
        <v>0</v>
      </c>
      <c r="H1554" s="159"/>
      <c r="I1554" s="98" t="s">
        <v>165</v>
      </c>
      <c r="J1554" s="98" t="str">
        <f>VLOOKUP(I1554,Presupuesto!$B$11:$C$565,2,0)</f>
        <v>DECIMOCUARTO MES</v>
      </c>
      <c r="K1554" s="95" t="str">
        <f t="shared" si="31"/>
        <v>Posgrado</v>
      </c>
      <c r="L1554" s="95" t="s">
        <v>721</v>
      </c>
    </row>
    <row r="1555" spans="3:12" ht="15.75" thickBot="1" x14ac:dyDescent="0.3">
      <c r="C1555" s="133" t="s">
        <v>96</v>
      </c>
      <c r="D1555" s="188"/>
      <c r="E1555" s="148">
        <v>12</v>
      </c>
      <c r="F1555" s="283">
        <f>HLOOKUP($C1555,$BZ$2:$CM$3,2,0)</f>
        <v>463.22</v>
      </c>
      <c r="G1555" s="110">
        <f>D1555*E1555*F1555</f>
        <v>0</v>
      </c>
      <c r="H1555" s="161"/>
      <c r="I1555" s="111" t="s">
        <v>151</v>
      </c>
      <c r="J1555" s="111" t="str">
        <f>VLOOKUP(I1555,Presupuesto!$B$11:$C$565,2,0)</f>
        <v>SUELDOS Y SALARIOS PERMANENTES</v>
      </c>
      <c r="K1555" s="95" t="str">
        <f t="shared" si="31"/>
        <v>Posgrado</v>
      </c>
      <c r="L1555" s="95" t="s">
        <v>721</v>
      </c>
    </row>
    <row r="1556" spans="3:12" x14ac:dyDescent="0.25">
      <c r="C1556" s="166" t="s">
        <v>1325</v>
      </c>
      <c r="D1556" s="158"/>
      <c r="E1556" s="150">
        <v>0</v>
      </c>
      <c r="F1556" s="97">
        <f>IF(E1555=0,"",(G1555/E1555)/12*E1555)</f>
        <v>0</v>
      </c>
      <c r="G1556" s="94">
        <f>F1556</f>
        <v>0</v>
      </c>
      <c r="H1556" s="159"/>
      <c r="I1556" s="113" t="s">
        <v>164</v>
      </c>
      <c r="J1556" s="113" t="str">
        <f>VLOOKUP(I1556,Presupuesto!$B$11:$C$565,2,0)</f>
        <v>AGUINALDO Y DECIMO CUARTO MES</v>
      </c>
      <c r="K1556" s="95" t="str">
        <f t="shared" si="31"/>
        <v>Posgrado</v>
      </c>
      <c r="L1556" s="95" t="s">
        <v>721</v>
      </c>
    </row>
    <row r="1557" spans="3:12" ht="15.75" thickBot="1" x14ac:dyDescent="0.3">
      <c r="C1557" s="167" t="s">
        <v>1326</v>
      </c>
      <c r="D1557" s="158"/>
      <c r="E1557" s="150">
        <v>0</v>
      </c>
      <c r="F1557" s="114">
        <f>IF(E1555&lt;6,"",((E1555-6)/12)*(G1555/E1555))</f>
        <v>0</v>
      </c>
      <c r="G1557" s="94">
        <f>F1557</f>
        <v>0</v>
      </c>
      <c r="H1557" s="159"/>
      <c r="I1557" s="98" t="s">
        <v>165</v>
      </c>
      <c r="J1557" s="98" t="str">
        <f>VLOOKUP(I1557,Presupuesto!$B$11:$C$565,2,0)</f>
        <v>DECIMOCUARTO MES</v>
      </c>
      <c r="K1557" s="95" t="str">
        <f t="shared" si="31"/>
        <v>Posgrado</v>
      </c>
      <c r="L1557" s="95" t="s">
        <v>721</v>
      </c>
    </row>
    <row r="1558" spans="3:12" ht="15.75" thickBot="1" x14ac:dyDescent="0.3">
      <c r="C1558" s="133" t="s">
        <v>97</v>
      </c>
      <c r="D1558" s="188"/>
      <c r="E1558" s="148">
        <v>12</v>
      </c>
      <c r="F1558" s="283">
        <f>HLOOKUP($C1558,$BZ$2:$CM$3,2,0)</f>
        <v>2007.3</v>
      </c>
      <c r="G1558" s="110">
        <f>D1558*E1558*F1558</f>
        <v>0</v>
      </c>
      <c r="H1558" s="161"/>
      <c r="I1558" s="111" t="s">
        <v>151</v>
      </c>
      <c r="J1558" s="111" t="str">
        <f>VLOOKUP(I1558,Presupuesto!$B$11:$C$565,2,0)</f>
        <v>SUELDOS Y SALARIOS PERMANENTES</v>
      </c>
      <c r="K1558" s="95" t="str">
        <f t="shared" si="31"/>
        <v>Posgrado</v>
      </c>
      <c r="L1558" s="95" t="s">
        <v>721</v>
      </c>
    </row>
    <row r="1559" spans="3:12" x14ac:dyDescent="0.25">
      <c r="C1559" s="166" t="s">
        <v>1325</v>
      </c>
      <c r="D1559" s="158"/>
      <c r="E1559" s="150">
        <v>0</v>
      </c>
      <c r="F1559" s="97">
        <f>IF(E1558=0,"",(G1558/E1558)/12*E1558)</f>
        <v>0</v>
      </c>
      <c r="G1559" s="94">
        <f>F1559</f>
        <v>0</v>
      </c>
      <c r="H1559" s="159"/>
      <c r="I1559" s="113" t="s">
        <v>164</v>
      </c>
      <c r="J1559" s="113" t="str">
        <f>VLOOKUP(I1559,Presupuesto!$B$11:$C$565,2,0)</f>
        <v>AGUINALDO Y DECIMO CUARTO MES</v>
      </c>
      <c r="K1559" s="95" t="str">
        <f t="shared" si="31"/>
        <v>Posgrado</v>
      </c>
      <c r="L1559" s="95" t="s">
        <v>721</v>
      </c>
    </row>
    <row r="1560" spans="3:12" ht="15.75" thickBot="1" x14ac:dyDescent="0.3">
      <c r="C1560" s="167" t="s">
        <v>1326</v>
      </c>
      <c r="D1560" s="158"/>
      <c r="E1560" s="150">
        <v>0</v>
      </c>
      <c r="F1560" s="114">
        <f>IF(E1558&lt;6,"",((E1558-6)/12)*(G1558/E1558))</f>
        <v>0</v>
      </c>
      <c r="G1560" s="94">
        <f>F1560</f>
        <v>0</v>
      </c>
      <c r="H1560" s="159"/>
      <c r="I1560" s="98" t="s">
        <v>165</v>
      </c>
      <c r="J1560" s="98" t="str">
        <f>VLOOKUP(I1560,Presupuesto!$B$11:$C$565,2,0)</f>
        <v>DECIMOCUARTO MES</v>
      </c>
      <c r="K1560" s="95" t="str">
        <f t="shared" si="31"/>
        <v>Posgrado</v>
      </c>
      <c r="L1560" s="95" t="s">
        <v>721</v>
      </c>
    </row>
    <row r="1561" spans="3:12" ht="15.75" thickBot="1" x14ac:dyDescent="0.3">
      <c r="C1561" s="136" t="s">
        <v>101</v>
      </c>
      <c r="D1561" s="188"/>
      <c r="E1561" s="148">
        <v>12</v>
      </c>
      <c r="F1561" s="135">
        <v>30000</v>
      </c>
      <c r="G1561" s="110">
        <f>D1561*E1561*F1561</f>
        <v>0</v>
      </c>
      <c r="H1561" s="161"/>
      <c r="I1561" s="111" t="s">
        <v>200</v>
      </c>
      <c r="J1561" s="111" t="str">
        <f>VLOOKUP(I1561,Presupuesto!$B$11:$C$565,2,0)</f>
        <v>CONTRATOS ESPECIALES</v>
      </c>
      <c r="K1561" s="95" t="str">
        <f t="shared" si="31"/>
        <v>Posgrado</v>
      </c>
      <c r="L1561" s="95" t="s">
        <v>721</v>
      </c>
    </row>
    <row r="1562" spans="3:12" x14ac:dyDescent="0.25">
      <c r="C1562" s="166" t="s">
        <v>1325</v>
      </c>
      <c r="D1562" s="158"/>
      <c r="E1562" s="150">
        <v>0</v>
      </c>
      <c r="F1562" s="114">
        <f>IF(E1561=0,"",(G1561/E1561)/12*E1561)</f>
        <v>0</v>
      </c>
      <c r="G1562" s="94">
        <f>F1562</f>
        <v>0</v>
      </c>
      <c r="H1562" s="159"/>
      <c r="I1562" s="98" t="s">
        <v>200</v>
      </c>
      <c r="J1562" s="98" t="str">
        <f>VLOOKUP(I1562,Presupuesto!$B$11:$C$565,2,0)</f>
        <v>CONTRATOS ESPECIALES</v>
      </c>
      <c r="K1562" s="95" t="str">
        <f t="shared" si="31"/>
        <v>Posgrado</v>
      </c>
      <c r="L1562" s="95" t="s">
        <v>719</v>
      </c>
    </row>
    <row r="1563" spans="3:12" ht="15.75" thickBot="1" x14ac:dyDescent="0.3">
      <c r="C1563" s="167" t="s">
        <v>1326</v>
      </c>
      <c r="D1563" s="158"/>
      <c r="E1563" s="150">
        <v>0</v>
      </c>
      <c r="F1563" s="97">
        <f>IF(E1561&lt;6,"",((E1561-6)/12)*(G1561/E1561))</f>
        <v>0</v>
      </c>
      <c r="G1563" s="94">
        <f>F1563</f>
        <v>0</v>
      </c>
      <c r="H1563" s="159"/>
      <c r="I1563" s="98" t="s">
        <v>200</v>
      </c>
      <c r="J1563" s="98" t="str">
        <f>VLOOKUP(I1563,Presupuesto!$B$11:$C$565,2,0)</f>
        <v>CONTRATOS ESPECIALES</v>
      </c>
      <c r="K1563" s="95" t="str">
        <f t="shared" si="31"/>
        <v>Posgrado</v>
      </c>
      <c r="L1563" s="95" t="s">
        <v>727</v>
      </c>
    </row>
    <row r="1564" spans="3:12" ht="15.75" thickBot="1" x14ac:dyDescent="0.3">
      <c r="C1564" s="136" t="s">
        <v>102</v>
      </c>
      <c r="D1564" s="188"/>
      <c r="E1564" s="148">
        <v>12</v>
      </c>
      <c r="F1564" s="115">
        <v>30000</v>
      </c>
      <c r="G1564" s="110">
        <f>D1564*E1564*F1564</f>
        <v>0</v>
      </c>
      <c r="H1564" s="161"/>
      <c r="I1564" s="111" t="s">
        <v>298</v>
      </c>
      <c r="J1564" s="111" t="str">
        <f>VLOOKUP(I1564,Presupuesto!$B$11:$C$565,2,0)</f>
        <v>OTROS SERVICIOS TECNICOS Y PROFESIONALES</v>
      </c>
      <c r="K1564" s="95" t="str">
        <f t="shared" si="31"/>
        <v>Posgrado</v>
      </c>
      <c r="L1564" s="95" t="s">
        <v>719</v>
      </c>
    </row>
    <row r="1565" spans="3:12" x14ac:dyDescent="0.25">
      <c r="C1565" s="166" t="s">
        <v>1325</v>
      </c>
      <c r="D1565" s="158"/>
      <c r="E1565" s="150">
        <v>0</v>
      </c>
      <c r="F1565" s="97">
        <v>0</v>
      </c>
      <c r="G1565" s="94">
        <f>F1565</f>
        <v>0</v>
      </c>
      <c r="H1565" s="159"/>
      <c r="I1565" s="98" t="s">
        <v>298</v>
      </c>
      <c r="J1565" s="98" t="str">
        <f>VLOOKUP(I1565,Presupuesto!$B$11:$C$565,2,0)</f>
        <v>OTROS SERVICIOS TECNICOS Y PROFESIONALES</v>
      </c>
      <c r="K1565" s="95" t="str">
        <f t="shared" si="31"/>
        <v>Posgrado</v>
      </c>
      <c r="L1565" s="95" t="s">
        <v>719</v>
      </c>
    </row>
    <row r="1566" spans="3:12" ht="15.75" thickBot="1" x14ac:dyDescent="0.3">
      <c r="C1566" s="167" t="s">
        <v>1326</v>
      </c>
      <c r="D1566" s="158"/>
      <c r="E1566" s="150">
        <v>0</v>
      </c>
      <c r="F1566" s="97">
        <v>0</v>
      </c>
      <c r="G1566" s="94">
        <f>F1566</f>
        <v>0</v>
      </c>
      <c r="H1566" s="159"/>
      <c r="I1566" s="98" t="s">
        <v>298</v>
      </c>
      <c r="J1566" s="98" t="str">
        <f>VLOOKUP(I1566,Presupuesto!$B$11:$C$565,2,0)</f>
        <v>OTROS SERVICIOS TECNICOS Y PROFESIONALES</v>
      </c>
      <c r="K1566" s="95" t="str">
        <f t="shared" si="31"/>
        <v>Posgrado</v>
      </c>
      <c r="L1566" s="95" t="s">
        <v>719</v>
      </c>
    </row>
    <row r="1567" spans="3:12" ht="15.75" thickBot="1" x14ac:dyDescent="0.3">
      <c r="C1567" s="136" t="s">
        <v>103</v>
      </c>
      <c r="D1567" s="188"/>
      <c r="E1567" s="148">
        <v>12</v>
      </c>
      <c r="F1567" s="115">
        <v>30000</v>
      </c>
      <c r="G1567" s="110">
        <f>D1567*E1567*F1567</f>
        <v>0</v>
      </c>
      <c r="H1567" s="161"/>
      <c r="I1567" s="111" t="s">
        <v>151</v>
      </c>
      <c r="J1567" s="111" t="str">
        <f>VLOOKUP(I1567,Presupuesto!$B$11:$C$565,2,0)</f>
        <v>SUELDOS Y SALARIOS PERMANENTES</v>
      </c>
      <c r="K1567" s="95" t="str">
        <f t="shared" si="31"/>
        <v>Posgrado</v>
      </c>
      <c r="L1567" s="95" t="s">
        <v>719</v>
      </c>
    </row>
    <row r="1568" spans="3:12" x14ac:dyDescent="0.25">
      <c r="C1568" s="166" t="s">
        <v>1325</v>
      </c>
      <c r="D1568" s="164"/>
      <c r="E1568" s="127">
        <v>0</v>
      </c>
      <c r="F1568" s="116">
        <f>IF(E1567=0,"",(G1567/E1567)/12*E1567)</f>
        <v>0</v>
      </c>
      <c r="G1568" s="117">
        <f>F1568</f>
        <v>0</v>
      </c>
      <c r="H1568" s="159"/>
      <c r="I1568" s="98" t="s">
        <v>164</v>
      </c>
      <c r="J1568" s="98" t="str">
        <f>VLOOKUP(I1568,Presupuesto!$B$11:$C$565,2,0)</f>
        <v>AGUINALDO Y DECIMO CUARTO MES</v>
      </c>
      <c r="K1568" s="95" t="str">
        <f t="shared" si="31"/>
        <v>Posgrado</v>
      </c>
      <c r="L1568" s="95" t="s">
        <v>719</v>
      </c>
    </row>
    <row r="1569" spans="3:12" ht="15.75" thickBot="1" x14ac:dyDescent="0.3">
      <c r="C1569" s="168" t="s">
        <v>1326</v>
      </c>
      <c r="D1569" s="157"/>
      <c r="E1569" s="128">
        <v>0</v>
      </c>
      <c r="F1569" s="102">
        <f>IF(E1567&lt;6,"",((E1567-6)/12)*(G1567/E1567))</f>
        <v>0</v>
      </c>
      <c r="G1569" s="102">
        <f>F1569</f>
        <v>0</v>
      </c>
      <c r="H1569" s="157"/>
      <c r="I1569" s="103" t="s">
        <v>165</v>
      </c>
      <c r="J1569" s="120" t="str">
        <f>VLOOKUP(I1569,Presupuesto!$B$11:$C$565,2,0)</f>
        <v>DECIMOCUARTO MES</v>
      </c>
      <c r="K1569" s="103" t="str">
        <f t="shared" si="31"/>
        <v>Posgrado</v>
      </c>
      <c r="L1569" s="120" t="s">
        <v>719</v>
      </c>
    </row>
    <row r="1571" spans="3:12" ht="15.75" thickBot="1" x14ac:dyDescent="0.3">
      <c r="C1571" s="426"/>
      <c r="D1571" s="415"/>
      <c r="E1571" s="426"/>
      <c r="F1571" s="426"/>
      <c r="G1571" s="426"/>
      <c r="H1571" s="415"/>
      <c r="I1571" s="426"/>
      <c r="J1571" s="426"/>
      <c r="K1571" s="426"/>
      <c r="L1571" s="426"/>
    </row>
    <row r="1572" spans="3:12" ht="15.75" thickBot="1" x14ac:dyDescent="0.3">
      <c r="C1572" s="68" t="s">
        <v>1308</v>
      </c>
      <c r="D1572" s="30">
        <f>SUM(G1579:G1629)</f>
        <v>0</v>
      </c>
      <c r="E1572" s="91"/>
      <c r="F1572" s="91"/>
      <c r="G1572" s="91"/>
      <c r="H1572" s="75"/>
      <c r="I1572" s="75"/>
      <c r="J1572" s="75"/>
      <c r="K1572" s="426"/>
      <c r="L1572" s="426"/>
    </row>
    <row r="1573" spans="3:12" x14ac:dyDescent="0.25">
      <c r="C1573" s="426"/>
      <c r="D1573" s="31"/>
      <c r="E1573" s="91"/>
      <c r="F1573" s="91"/>
      <c r="G1573" s="91"/>
      <c r="H1573" s="75"/>
      <c r="I1573" s="75"/>
      <c r="J1573" s="75"/>
      <c r="K1573" s="149"/>
      <c r="L1573" s="426"/>
    </row>
    <row r="1574" spans="3:12" x14ac:dyDescent="0.25">
      <c r="C1574" s="426"/>
      <c r="D1574" s="31"/>
      <c r="E1574" s="91"/>
      <c r="F1574" s="91"/>
      <c r="G1574" s="91"/>
      <c r="H1574" s="75"/>
      <c r="I1574" s="75"/>
      <c r="J1574" s="75"/>
      <c r="K1574" s="149"/>
      <c r="L1574" s="426"/>
    </row>
    <row r="1575" spans="3:12" ht="15.75" x14ac:dyDescent="0.25">
      <c r="C1575" s="190" t="s">
        <v>1309</v>
      </c>
      <c r="D1575" s="341"/>
      <c r="E1575" s="91"/>
      <c r="F1575" s="91"/>
      <c r="G1575" s="91"/>
      <c r="H1575" s="75"/>
      <c r="I1575" s="75"/>
      <c r="J1575" s="75"/>
      <c r="K1575" s="149"/>
      <c r="L1575" s="426"/>
    </row>
    <row r="1576" spans="3:12" ht="18.75" x14ac:dyDescent="0.25">
      <c r="C1576" s="197" t="e">
        <f>IFERROR(VLOOKUP(D1575,'1. Desarrollo e Innov. Curricu.'!$F:$G,2,FALSE),IFERROR(VLOOKUP(D1575,'2. Investigación Científica'!$F:$G,2,FALSE),IFERROR(VLOOKUP(D1575,'3. Vinculación Univ. Sociedad'!$F:$G,2,FALSE),IFERROR(VLOOKUP(D1575,'4. Docencia y Profesorado Univ.'!$F:$G,2,FALSE),IFERROR(VLOOKUP(D1575,'5. Estudiantes y Graduados'!$F:$G,2,FALSE),IFERROR(VLOOKUP(D1575,'11. Gestion Administrativa'!$F:$G,2,FALSE),IFERROR(VLOOKUP(D1575,'13. Gestión Académica'!$F:$G,2,FALSE),IFERROR(VLOOKUP(D1575,'9. Asegura. de la Calid. y M'!$F:$G,2,FALSE),IFERROR(VLOOKUP(D1575,'6. Gestión del Conocimiento'!$F:$G,2,FALSE),IFERROR(VLOOKUP(D1575,'15. Gobernabilidad y Proceso...'!$F:$G,2,FALSE),IFERROR(VLOOKUP(D1575,'12. Gestión del Talento Humano'!$F:$G,2,FALSE),IFERROR(VLOOKUP(D1575,'14. Internacional... de la E.S.'!$F:$G,2,FALSE),IFERROR(VLOOKUP(D1575,'10. Posgrado'!$F:$G,2,FALSE),IFERROR(VLOOKUP(D1575,'17. Gestión TIC'!$F:$G,2,FALSE),IFERROR(VLOOKUP(D1575,'16. Desa. del Sistema Educ.Sup.'!$F:$G,2,FALSE),IFERROR(VLOOKUP(D1575,'8. Cultura de Inno. Insti...'!$F:$G,2,FALSE),VLOOKUP(D1575,'7. Lo Esencial de la Reforma U.'!$F:$G,2,0)))))))))))))))))</f>
        <v>#N/A</v>
      </c>
      <c r="D1576" s="31"/>
      <c r="E1576" s="91"/>
      <c r="F1576" s="91"/>
      <c r="G1576" s="91"/>
      <c r="H1576" s="75"/>
      <c r="I1576" s="75"/>
      <c r="J1576" s="75"/>
      <c r="K1576" s="149"/>
      <c r="L1576" s="426"/>
    </row>
    <row r="1577" spans="3:12" ht="15.75" thickBot="1" x14ac:dyDescent="0.3">
      <c r="C1577" s="171"/>
      <c r="D1577" s="31"/>
      <c r="E1577" s="91"/>
      <c r="F1577" s="91"/>
      <c r="G1577" s="91"/>
      <c r="H1577" s="75"/>
      <c r="I1577" s="75"/>
      <c r="J1577" s="75"/>
      <c r="K1577" s="149"/>
      <c r="L1577" s="426"/>
    </row>
    <row r="1578" spans="3:12" ht="30.75" thickBot="1" x14ac:dyDescent="0.3">
      <c r="C1578" s="130" t="s">
        <v>1310</v>
      </c>
      <c r="D1578" s="134" t="s">
        <v>99</v>
      </c>
      <c r="E1578" s="165" t="s">
        <v>1324</v>
      </c>
      <c r="F1578" s="134" t="s">
        <v>1312</v>
      </c>
      <c r="G1578" s="131" t="s">
        <v>1313</v>
      </c>
      <c r="H1578" s="129" t="s">
        <v>1314</v>
      </c>
      <c r="I1578" s="132" t="s">
        <v>1315</v>
      </c>
      <c r="J1578" s="132" t="s">
        <v>711</v>
      </c>
      <c r="K1578" s="132" t="s">
        <v>1316</v>
      </c>
      <c r="L1578" s="132" t="s">
        <v>1317</v>
      </c>
    </row>
    <row r="1579" spans="3:12" ht="15.75" thickBot="1" x14ac:dyDescent="0.3">
      <c r="C1579" s="133" t="s">
        <v>84</v>
      </c>
      <c r="D1579" s="188"/>
      <c r="E1579" s="148">
        <v>12</v>
      </c>
      <c r="F1579" s="283">
        <f>HLOOKUP($C1579,$BZ$2:$CM$3,2,0)</f>
        <v>43674.39</v>
      </c>
      <c r="G1579" s="110">
        <f>D1579*E1579*F1579</f>
        <v>0</v>
      </c>
      <c r="H1579" s="161"/>
      <c r="I1579" s="111" t="s">
        <v>151</v>
      </c>
      <c r="J1579" s="111" t="str">
        <f>VLOOKUP(I1579,Presupuesto!$B$11:$C$565,2,0)</f>
        <v>SUELDOS Y SALARIOS PERMANENTES</v>
      </c>
      <c r="K1579" s="205" t="s">
        <v>72</v>
      </c>
      <c r="L1579" s="95" t="s">
        <v>719</v>
      </c>
    </row>
    <row r="1580" spans="3:12" x14ac:dyDescent="0.25">
      <c r="C1580" s="166" t="s">
        <v>1325</v>
      </c>
      <c r="D1580" s="158"/>
      <c r="E1580" s="150">
        <v>0</v>
      </c>
      <c r="F1580" s="97">
        <f>IF(E1579=0,"",(G1579/E1579)/12*E1579)</f>
        <v>0</v>
      </c>
      <c r="G1580" s="94">
        <f>F1580</f>
        <v>0</v>
      </c>
      <c r="H1580" s="159"/>
      <c r="I1580" s="113" t="s">
        <v>164</v>
      </c>
      <c r="J1580" s="113" t="str">
        <f>VLOOKUP(I1580,Presupuesto!$B$11:$C$565,2,0)</f>
        <v>AGUINALDO Y DECIMO CUARTO MES</v>
      </c>
      <c r="K1580" s="95" t="str">
        <f t="shared" ref="K1580:K1611" si="32">$K$1579</f>
        <v>Posgrado</v>
      </c>
      <c r="L1580" s="95" t="s">
        <v>720</v>
      </c>
    </row>
    <row r="1581" spans="3:12" ht="15.75" thickBot="1" x14ac:dyDescent="0.3">
      <c r="C1581" s="167" t="s">
        <v>1326</v>
      </c>
      <c r="D1581" s="158"/>
      <c r="E1581" s="150">
        <v>0</v>
      </c>
      <c r="F1581" s="114">
        <f>IF(E1579&lt;6,"",((E1579-6)/12)*(G1579/E1579))</f>
        <v>0</v>
      </c>
      <c r="G1581" s="94">
        <f>F1581</f>
        <v>0</v>
      </c>
      <c r="H1581" s="159"/>
      <c r="I1581" s="98" t="s">
        <v>165</v>
      </c>
      <c r="J1581" s="98" t="str">
        <f>VLOOKUP(I1581,Presupuesto!$B$11:$C$565,2,0)</f>
        <v>DECIMOCUARTO MES</v>
      </c>
      <c r="K1581" s="95" t="str">
        <f t="shared" si="32"/>
        <v>Posgrado</v>
      </c>
      <c r="L1581" s="95" t="s">
        <v>721</v>
      </c>
    </row>
    <row r="1582" spans="3:12" ht="15.75" thickBot="1" x14ac:dyDescent="0.3">
      <c r="C1582" s="133" t="s">
        <v>85</v>
      </c>
      <c r="D1582" s="188"/>
      <c r="E1582" s="148">
        <v>12</v>
      </c>
      <c r="F1582" s="283">
        <f>HLOOKUP($C1582,$BZ$2:$CM$3,2,0)</f>
        <v>39703.99</v>
      </c>
      <c r="G1582" s="110">
        <f>D1582*E1582*F1582</f>
        <v>0</v>
      </c>
      <c r="H1582" s="161"/>
      <c r="I1582" s="111" t="s">
        <v>151</v>
      </c>
      <c r="J1582" s="111" t="str">
        <f>VLOOKUP(I1582,Presupuesto!$B$11:$C$565,2,0)</f>
        <v>SUELDOS Y SALARIOS PERMANENTES</v>
      </c>
      <c r="K1582" s="95" t="str">
        <f t="shared" si="32"/>
        <v>Posgrado</v>
      </c>
      <c r="L1582" s="95" t="s">
        <v>721</v>
      </c>
    </row>
    <row r="1583" spans="3:12" x14ac:dyDescent="0.25">
      <c r="C1583" s="166" t="s">
        <v>1325</v>
      </c>
      <c r="D1583" s="158"/>
      <c r="E1583" s="150">
        <v>0</v>
      </c>
      <c r="F1583" s="97">
        <f>IF(E1582=0,"",(G1582/E1582)/12*E1582)</f>
        <v>0</v>
      </c>
      <c r="G1583" s="94">
        <f>F1583</f>
        <v>0</v>
      </c>
      <c r="H1583" s="159"/>
      <c r="I1583" s="113" t="s">
        <v>164</v>
      </c>
      <c r="J1583" s="113" t="str">
        <f>VLOOKUP(I1583,Presupuesto!$B$11:$C$565,2,0)</f>
        <v>AGUINALDO Y DECIMO CUARTO MES</v>
      </c>
      <c r="K1583" s="95" t="str">
        <f t="shared" si="32"/>
        <v>Posgrado</v>
      </c>
      <c r="L1583" s="95" t="s">
        <v>721</v>
      </c>
    </row>
    <row r="1584" spans="3:12" ht="15.75" thickBot="1" x14ac:dyDescent="0.3">
      <c r="C1584" s="167" t="s">
        <v>1326</v>
      </c>
      <c r="D1584" s="158"/>
      <c r="E1584" s="150">
        <v>0</v>
      </c>
      <c r="F1584" s="114">
        <f>IF(E1582&lt;6,"",((E1582-6)/12)*(G1582/E1582))</f>
        <v>0</v>
      </c>
      <c r="G1584" s="94">
        <f>F1584</f>
        <v>0</v>
      </c>
      <c r="H1584" s="159"/>
      <c r="I1584" s="98" t="s">
        <v>165</v>
      </c>
      <c r="J1584" s="98" t="str">
        <f>VLOOKUP(I1584,Presupuesto!$B$11:$C$565,2,0)</f>
        <v>DECIMOCUARTO MES</v>
      </c>
      <c r="K1584" s="95" t="str">
        <f t="shared" si="32"/>
        <v>Posgrado</v>
      </c>
      <c r="L1584" s="95" t="s">
        <v>721</v>
      </c>
    </row>
    <row r="1585" spans="3:12" ht="15.75" thickBot="1" x14ac:dyDescent="0.3">
      <c r="C1585" s="133" t="s">
        <v>86</v>
      </c>
      <c r="D1585" s="188"/>
      <c r="E1585" s="148">
        <v>12</v>
      </c>
      <c r="F1585" s="283">
        <f>HLOOKUP($C1585,$BZ$2:$CM$3,2,0)</f>
        <v>35733.589999999997</v>
      </c>
      <c r="G1585" s="110">
        <f>D1585*E1585*F1585</f>
        <v>0</v>
      </c>
      <c r="H1585" s="161"/>
      <c r="I1585" s="111" t="s">
        <v>151</v>
      </c>
      <c r="J1585" s="111" t="str">
        <f>VLOOKUP(I1585,Presupuesto!$B$11:$C$565,2,0)</f>
        <v>SUELDOS Y SALARIOS PERMANENTES</v>
      </c>
      <c r="K1585" s="95" t="str">
        <f t="shared" si="32"/>
        <v>Posgrado</v>
      </c>
      <c r="L1585" s="95" t="s">
        <v>721</v>
      </c>
    </row>
    <row r="1586" spans="3:12" x14ac:dyDescent="0.25">
      <c r="C1586" s="166" t="s">
        <v>1325</v>
      </c>
      <c r="D1586" s="158"/>
      <c r="E1586" s="150">
        <v>0</v>
      </c>
      <c r="F1586" s="97">
        <f>IF(E1585=0,"",(G1585/E1585)/12*E1585)</f>
        <v>0</v>
      </c>
      <c r="G1586" s="94">
        <f>F1586</f>
        <v>0</v>
      </c>
      <c r="H1586" s="159"/>
      <c r="I1586" s="113" t="s">
        <v>164</v>
      </c>
      <c r="J1586" s="113" t="str">
        <f>VLOOKUP(I1586,Presupuesto!$B$11:$C$565,2,0)</f>
        <v>AGUINALDO Y DECIMO CUARTO MES</v>
      </c>
      <c r="K1586" s="95" t="str">
        <f t="shared" si="32"/>
        <v>Posgrado</v>
      </c>
      <c r="L1586" s="95" t="s">
        <v>721</v>
      </c>
    </row>
    <row r="1587" spans="3:12" ht="15.75" thickBot="1" x14ac:dyDescent="0.3">
      <c r="C1587" s="167" t="s">
        <v>1326</v>
      </c>
      <c r="D1587" s="158"/>
      <c r="E1587" s="150">
        <v>0</v>
      </c>
      <c r="F1587" s="114">
        <f>IF(E1585&lt;6,"",((E1585-6)/12)*(G1585/E1585))</f>
        <v>0</v>
      </c>
      <c r="G1587" s="94">
        <f>F1587</f>
        <v>0</v>
      </c>
      <c r="H1587" s="159"/>
      <c r="I1587" s="98" t="s">
        <v>165</v>
      </c>
      <c r="J1587" s="98" t="str">
        <f>VLOOKUP(I1587,Presupuesto!$B$11:$C$565,2,0)</f>
        <v>DECIMOCUARTO MES</v>
      </c>
      <c r="K1587" s="95" t="str">
        <f t="shared" si="32"/>
        <v>Posgrado</v>
      </c>
      <c r="L1587" s="95" t="s">
        <v>721</v>
      </c>
    </row>
    <row r="1588" spans="3:12" ht="15.75" thickBot="1" x14ac:dyDescent="0.3">
      <c r="C1588" s="133" t="s">
        <v>87</v>
      </c>
      <c r="D1588" s="188"/>
      <c r="E1588" s="148">
        <v>12</v>
      </c>
      <c r="F1588" s="283">
        <f>HLOOKUP($C1588,$BZ$2:$CM$3,2,0)</f>
        <v>31763.19</v>
      </c>
      <c r="G1588" s="110">
        <f>D1588*E1588*F1588</f>
        <v>0</v>
      </c>
      <c r="H1588" s="161"/>
      <c r="I1588" s="111" t="s">
        <v>151</v>
      </c>
      <c r="J1588" s="111" t="str">
        <f>VLOOKUP(I1588,Presupuesto!$B$11:$C$565,2,0)</f>
        <v>SUELDOS Y SALARIOS PERMANENTES</v>
      </c>
      <c r="K1588" s="95" t="str">
        <f t="shared" si="32"/>
        <v>Posgrado</v>
      </c>
      <c r="L1588" s="95" t="s">
        <v>721</v>
      </c>
    </row>
    <row r="1589" spans="3:12" x14ac:dyDescent="0.25">
      <c r="C1589" s="166" t="s">
        <v>1325</v>
      </c>
      <c r="D1589" s="158"/>
      <c r="E1589" s="150">
        <v>0</v>
      </c>
      <c r="F1589" s="97">
        <f>IF(E1588=0,"",(G1588/E1588)/12*E1588)</f>
        <v>0</v>
      </c>
      <c r="G1589" s="94">
        <f>F1589</f>
        <v>0</v>
      </c>
      <c r="H1589" s="159"/>
      <c r="I1589" s="113" t="s">
        <v>164</v>
      </c>
      <c r="J1589" s="113" t="str">
        <f>VLOOKUP(I1589,Presupuesto!$B$11:$C$565,2,0)</f>
        <v>AGUINALDO Y DECIMO CUARTO MES</v>
      </c>
      <c r="K1589" s="95" t="str">
        <f t="shared" si="32"/>
        <v>Posgrado</v>
      </c>
      <c r="L1589" s="95" t="s">
        <v>721</v>
      </c>
    </row>
    <row r="1590" spans="3:12" ht="15.75" thickBot="1" x14ac:dyDescent="0.3">
      <c r="C1590" s="167" t="s">
        <v>1326</v>
      </c>
      <c r="D1590" s="158"/>
      <c r="E1590" s="150">
        <v>0</v>
      </c>
      <c r="F1590" s="114">
        <f>IF(E1588&lt;6,"",((E1588-6)/12)*(G1588/E1588))</f>
        <v>0</v>
      </c>
      <c r="G1590" s="94">
        <f>F1590</f>
        <v>0</v>
      </c>
      <c r="H1590" s="159"/>
      <c r="I1590" s="98" t="s">
        <v>165</v>
      </c>
      <c r="J1590" s="98" t="str">
        <f>VLOOKUP(I1590,Presupuesto!$B$11:$C$565,2,0)</f>
        <v>DECIMOCUARTO MES</v>
      </c>
      <c r="K1590" s="95" t="str">
        <f t="shared" si="32"/>
        <v>Posgrado</v>
      </c>
      <c r="L1590" s="95" t="s">
        <v>721</v>
      </c>
    </row>
    <row r="1591" spans="3:12" ht="15.75" thickBot="1" x14ac:dyDescent="0.3">
      <c r="C1591" s="133" t="s">
        <v>88</v>
      </c>
      <c r="D1591" s="188"/>
      <c r="E1591" s="148">
        <v>12</v>
      </c>
      <c r="F1591" s="283">
        <f>HLOOKUP($C1591,$BZ$2:$CM$3,2,0)</f>
        <v>29777.99</v>
      </c>
      <c r="G1591" s="110">
        <f>D1591*E1591*F1591</f>
        <v>0</v>
      </c>
      <c r="H1591" s="161"/>
      <c r="I1591" s="111" t="s">
        <v>151</v>
      </c>
      <c r="J1591" s="111" t="str">
        <f>VLOOKUP(I1591,Presupuesto!$B$11:$C$565,2,0)</f>
        <v>SUELDOS Y SALARIOS PERMANENTES</v>
      </c>
      <c r="K1591" s="95" t="str">
        <f t="shared" si="32"/>
        <v>Posgrado</v>
      </c>
      <c r="L1591" s="95" t="s">
        <v>721</v>
      </c>
    </row>
    <row r="1592" spans="3:12" x14ac:dyDescent="0.25">
      <c r="C1592" s="166" t="s">
        <v>1325</v>
      </c>
      <c r="D1592" s="158"/>
      <c r="E1592" s="150">
        <v>0</v>
      </c>
      <c r="F1592" s="97">
        <f>IF(E1591=0,"",(G1591/E1591)/12*E1591)</f>
        <v>0</v>
      </c>
      <c r="G1592" s="94">
        <f>F1592</f>
        <v>0</v>
      </c>
      <c r="H1592" s="159"/>
      <c r="I1592" s="113" t="s">
        <v>164</v>
      </c>
      <c r="J1592" s="113" t="str">
        <f>VLOOKUP(I1592,Presupuesto!$B$11:$C$565,2,0)</f>
        <v>AGUINALDO Y DECIMO CUARTO MES</v>
      </c>
      <c r="K1592" s="95" t="str">
        <f t="shared" si="32"/>
        <v>Posgrado</v>
      </c>
      <c r="L1592" s="95" t="s">
        <v>721</v>
      </c>
    </row>
    <row r="1593" spans="3:12" ht="15.75" thickBot="1" x14ac:dyDescent="0.3">
      <c r="C1593" s="167" t="s">
        <v>1326</v>
      </c>
      <c r="D1593" s="158"/>
      <c r="E1593" s="150">
        <v>0</v>
      </c>
      <c r="F1593" s="114">
        <f>IF(E1591&lt;6,"",((E1591-6)/12)*(G1591/E1591))</f>
        <v>0</v>
      </c>
      <c r="G1593" s="94">
        <f>F1593</f>
        <v>0</v>
      </c>
      <c r="H1593" s="159"/>
      <c r="I1593" s="98" t="s">
        <v>165</v>
      </c>
      <c r="J1593" s="98" t="str">
        <f>VLOOKUP(I1593,Presupuesto!$B$11:$C$565,2,0)</f>
        <v>DECIMOCUARTO MES</v>
      </c>
      <c r="K1593" s="95" t="str">
        <f t="shared" si="32"/>
        <v>Posgrado</v>
      </c>
      <c r="L1593" s="95" t="s">
        <v>721</v>
      </c>
    </row>
    <row r="1594" spans="3:12" ht="15.75" thickBot="1" x14ac:dyDescent="0.3">
      <c r="C1594" s="133" t="s">
        <v>89</v>
      </c>
      <c r="D1594" s="188"/>
      <c r="E1594" s="148">
        <v>12</v>
      </c>
      <c r="F1594" s="283">
        <f>HLOOKUP($C1594,$BZ$2:$CM$3,2,0)</f>
        <v>27792.79</v>
      </c>
      <c r="G1594" s="110">
        <f>D1594*E1594*F1594</f>
        <v>0</v>
      </c>
      <c r="H1594" s="161"/>
      <c r="I1594" s="111" t="s">
        <v>151</v>
      </c>
      <c r="J1594" s="111" t="str">
        <f>VLOOKUP(I1594,Presupuesto!$B$11:$C$565,2,0)</f>
        <v>SUELDOS Y SALARIOS PERMANENTES</v>
      </c>
      <c r="K1594" s="95" t="str">
        <f t="shared" si="32"/>
        <v>Posgrado</v>
      </c>
      <c r="L1594" s="95" t="s">
        <v>721</v>
      </c>
    </row>
    <row r="1595" spans="3:12" x14ac:dyDescent="0.25">
      <c r="C1595" s="166" t="s">
        <v>1325</v>
      </c>
      <c r="D1595" s="158"/>
      <c r="E1595" s="150">
        <v>0</v>
      </c>
      <c r="F1595" s="97">
        <f>IF(E1594=0,"",(G1594/E1594)/12*E1594)</f>
        <v>0</v>
      </c>
      <c r="G1595" s="94">
        <f>F1595</f>
        <v>0</v>
      </c>
      <c r="H1595" s="159"/>
      <c r="I1595" s="113" t="s">
        <v>164</v>
      </c>
      <c r="J1595" s="113" t="str">
        <f>VLOOKUP(I1595,Presupuesto!$B$11:$C$565,2,0)</f>
        <v>AGUINALDO Y DECIMO CUARTO MES</v>
      </c>
      <c r="K1595" s="95" t="str">
        <f t="shared" si="32"/>
        <v>Posgrado</v>
      </c>
      <c r="L1595" s="95" t="s">
        <v>721</v>
      </c>
    </row>
    <row r="1596" spans="3:12" ht="15.75" thickBot="1" x14ac:dyDescent="0.3">
      <c r="C1596" s="167" t="s">
        <v>1326</v>
      </c>
      <c r="D1596" s="158"/>
      <c r="E1596" s="150">
        <v>0</v>
      </c>
      <c r="F1596" s="114">
        <f>IF(E1594&lt;6,"",((E1594-6)/12)*(G1594/E1594))</f>
        <v>0</v>
      </c>
      <c r="G1596" s="94">
        <f>F1596</f>
        <v>0</v>
      </c>
      <c r="H1596" s="159"/>
      <c r="I1596" s="98" t="s">
        <v>165</v>
      </c>
      <c r="J1596" s="98" t="str">
        <f>VLOOKUP(I1596,Presupuesto!$B$11:$C$565,2,0)</f>
        <v>DECIMOCUARTO MES</v>
      </c>
      <c r="K1596" s="95" t="str">
        <f t="shared" si="32"/>
        <v>Posgrado</v>
      </c>
      <c r="L1596" s="95" t="s">
        <v>721</v>
      </c>
    </row>
    <row r="1597" spans="3:12" ht="15.75" thickBot="1" x14ac:dyDescent="0.3">
      <c r="C1597" s="133" t="s">
        <v>90</v>
      </c>
      <c r="D1597" s="188"/>
      <c r="E1597" s="148">
        <v>12</v>
      </c>
      <c r="F1597" s="283">
        <f>HLOOKUP($C1597,$BZ$2:$CM$3,2,0)</f>
        <v>18859.39</v>
      </c>
      <c r="G1597" s="110">
        <f>D1597*E1597*F1597</f>
        <v>0</v>
      </c>
      <c r="H1597" s="161"/>
      <c r="I1597" s="111" t="s">
        <v>151</v>
      </c>
      <c r="J1597" s="111" t="str">
        <f>VLOOKUP(I1597,Presupuesto!$B$11:$C$565,2,0)</f>
        <v>SUELDOS Y SALARIOS PERMANENTES</v>
      </c>
      <c r="K1597" s="95" t="str">
        <f t="shared" si="32"/>
        <v>Posgrado</v>
      </c>
      <c r="L1597" s="95" t="s">
        <v>721</v>
      </c>
    </row>
    <row r="1598" spans="3:12" x14ac:dyDescent="0.25">
      <c r="C1598" s="166" t="s">
        <v>1325</v>
      </c>
      <c r="D1598" s="158"/>
      <c r="E1598" s="150">
        <v>0</v>
      </c>
      <c r="F1598" s="97">
        <f>IF(E1597=0,"",(G1597/E1597)/12*E1597)</f>
        <v>0</v>
      </c>
      <c r="G1598" s="94">
        <f>F1598</f>
        <v>0</v>
      </c>
      <c r="H1598" s="159"/>
      <c r="I1598" s="113" t="s">
        <v>164</v>
      </c>
      <c r="J1598" s="113" t="str">
        <f>VLOOKUP(I1598,Presupuesto!$B$11:$C$565,2,0)</f>
        <v>AGUINALDO Y DECIMO CUARTO MES</v>
      </c>
      <c r="K1598" s="95" t="str">
        <f t="shared" si="32"/>
        <v>Posgrado</v>
      </c>
      <c r="L1598" s="95" t="s">
        <v>721</v>
      </c>
    </row>
    <row r="1599" spans="3:12" ht="15.75" thickBot="1" x14ac:dyDescent="0.3">
      <c r="C1599" s="167" t="s">
        <v>1326</v>
      </c>
      <c r="D1599" s="158"/>
      <c r="E1599" s="150">
        <v>0</v>
      </c>
      <c r="F1599" s="114">
        <f>IF(E1597&lt;6,"",((E1597-6)/12)*(G1597/E1597))</f>
        <v>0</v>
      </c>
      <c r="G1599" s="94">
        <f>F1599</f>
        <v>0</v>
      </c>
      <c r="H1599" s="159"/>
      <c r="I1599" s="98" t="s">
        <v>165</v>
      </c>
      <c r="J1599" s="98" t="str">
        <f>VLOOKUP(I1599,Presupuesto!$B$11:$C$565,2,0)</f>
        <v>DECIMOCUARTO MES</v>
      </c>
      <c r="K1599" s="95" t="str">
        <f t="shared" si="32"/>
        <v>Posgrado</v>
      </c>
      <c r="L1599" s="95" t="s">
        <v>721</v>
      </c>
    </row>
    <row r="1600" spans="3:12" ht="15.75" thickBot="1" x14ac:dyDescent="0.3">
      <c r="C1600" s="133" t="s">
        <v>91</v>
      </c>
      <c r="D1600" s="188"/>
      <c r="E1600" s="148">
        <v>12</v>
      </c>
      <c r="F1600" s="283">
        <f>HLOOKUP($C1600,$BZ$2:$CM$3,2,0)</f>
        <v>17866.8</v>
      </c>
      <c r="G1600" s="110">
        <f>D1600*E1600*F1600</f>
        <v>0</v>
      </c>
      <c r="H1600" s="161"/>
      <c r="I1600" s="111" t="s">
        <v>151</v>
      </c>
      <c r="J1600" s="111" t="str">
        <f>VLOOKUP(I1600,Presupuesto!$B$11:$C$565,2,0)</f>
        <v>SUELDOS Y SALARIOS PERMANENTES</v>
      </c>
      <c r="K1600" s="95" t="str">
        <f t="shared" si="32"/>
        <v>Posgrado</v>
      </c>
      <c r="L1600" s="95" t="s">
        <v>721</v>
      </c>
    </row>
    <row r="1601" spans="3:12" x14ac:dyDescent="0.25">
      <c r="C1601" s="166" t="s">
        <v>1325</v>
      </c>
      <c r="D1601" s="158"/>
      <c r="E1601" s="150">
        <v>0</v>
      </c>
      <c r="F1601" s="97">
        <f>IF(E1600=0,"",(G1600/E1600)/12*E1600)</f>
        <v>0</v>
      </c>
      <c r="G1601" s="94">
        <f>F1601</f>
        <v>0</v>
      </c>
      <c r="H1601" s="159"/>
      <c r="I1601" s="113" t="s">
        <v>164</v>
      </c>
      <c r="J1601" s="113" t="str">
        <f>VLOOKUP(I1601,Presupuesto!$B$11:$C$565,2,0)</f>
        <v>AGUINALDO Y DECIMO CUARTO MES</v>
      </c>
      <c r="K1601" s="95" t="str">
        <f t="shared" si="32"/>
        <v>Posgrado</v>
      </c>
      <c r="L1601" s="95" t="s">
        <v>721</v>
      </c>
    </row>
    <row r="1602" spans="3:12" ht="15.75" thickBot="1" x14ac:dyDescent="0.3">
      <c r="C1602" s="167" t="s">
        <v>1326</v>
      </c>
      <c r="D1602" s="158"/>
      <c r="E1602" s="150">
        <v>0</v>
      </c>
      <c r="F1602" s="114">
        <f>IF(E1600&lt;6,"",((E1600-6)/12)*(G1600/E1600))</f>
        <v>0</v>
      </c>
      <c r="G1602" s="94">
        <f>F1602</f>
        <v>0</v>
      </c>
      <c r="H1602" s="159"/>
      <c r="I1602" s="98" t="s">
        <v>165</v>
      </c>
      <c r="J1602" s="98" t="str">
        <f>VLOOKUP(I1602,Presupuesto!$B$11:$C$565,2,0)</f>
        <v>DECIMOCUARTO MES</v>
      </c>
      <c r="K1602" s="95" t="str">
        <f t="shared" si="32"/>
        <v>Posgrado</v>
      </c>
      <c r="L1602" s="95" t="s">
        <v>721</v>
      </c>
    </row>
    <row r="1603" spans="3:12" ht="15.75" thickBot="1" x14ac:dyDescent="0.3">
      <c r="C1603" s="133" t="s">
        <v>92</v>
      </c>
      <c r="D1603" s="188"/>
      <c r="E1603" s="148">
        <v>12</v>
      </c>
      <c r="F1603" s="283">
        <f>HLOOKUP($C1603,$BZ$2:$CM$3,2,0)</f>
        <v>13896.4</v>
      </c>
      <c r="G1603" s="110">
        <f>D1603*E1603*F1603</f>
        <v>0</v>
      </c>
      <c r="H1603" s="161"/>
      <c r="I1603" s="111" t="s">
        <v>151</v>
      </c>
      <c r="J1603" s="111" t="str">
        <f>VLOOKUP(I1603,Presupuesto!$B$11:$C$565,2,0)</f>
        <v>SUELDOS Y SALARIOS PERMANENTES</v>
      </c>
      <c r="K1603" s="95" t="str">
        <f t="shared" si="32"/>
        <v>Posgrado</v>
      </c>
      <c r="L1603" s="95" t="s">
        <v>721</v>
      </c>
    </row>
    <row r="1604" spans="3:12" x14ac:dyDescent="0.25">
      <c r="C1604" s="166" t="s">
        <v>1325</v>
      </c>
      <c r="D1604" s="158"/>
      <c r="E1604" s="150">
        <v>0</v>
      </c>
      <c r="F1604" s="97">
        <f>IF(E1603=0,"",(G1603/E1603)/12*E1603)</f>
        <v>0</v>
      </c>
      <c r="G1604" s="94">
        <f>F1604</f>
        <v>0</v>
      </c>
      <c r="H1604" s="159"/>
      <c r="I1604" s="113" t="s">
        <v>164</v>
      </c>
      <c r="J1604" s="113" t="str">
        <f>VLOOKUP(I1604,Presupuesto!$B$11:$C$565,2,0)</f>
        <v>AGUINALDO Y DECIMO CUARTO MES</v>
      </c>
      <c r="K1604" s="95" t="str">
        <f t="shared" si="32"/>
        <v>Posgrado</v>
      </c>
      <c r="L1604" s="95" t="s">
        <v>721</v>
      </c>
    </row>
    <row r="1605" spans="3:12" ht="15.75" thickBot="1" x14ac:dyDescent="0.3">
      <c r="C1605" s="167" t="s">
        <v>1326</v>
      </c>
      <c r="D1605" s="158"/>
      <c r="E1605" s="150">
        <v>0</v>
      </c>
      <c r="F1605" s="114">
        <f>IF(E1603&lt;6,"",((E1603-6)/12)*(G1603/E1603))</f>
        <v>0</v>
      </c>
      <c r="G1605" s="94">
        <f>F1605</f>
        <v>0</v>
      </c>
      <c r="H1605" s="159"/>
      <c r="I1605" s="98" t="s">
        <v>165</v>
      </c>
      <c r="J1605" s="98" t="str">
        <f>VLOOKUP(I1605,Presupuesto!$B$11:$C$565,2,0)</f>
        <v>DECIMOCUARTO MES</v>
      </c>
      <c r="K1605" s="95" t="str">
        <f t="shared" si="32"/>
        <v>Posgrado</v>
      </c>
      <c r="L1605" s="95" t="s">
        <v>721</v>
      </c>
    </row>
    <row r="1606" spans="3:12" ht="15.75" thickBot="1" x14ac:dyDescent="0.3">
      <c r="C1606" s="133" t="s">
        <v>93</v>
      </c>
      <c r="D1606" s="188"/>
      <c r="E1606" s="148">
        <v>12</v>
      </c>
      <c r="F1606" s="283">
        <f>HLOOKUP($C1606,$BZ$2:$CM$3,2,0)</f>
        <v>15004.09</v>
      </c>
      <c r="G1606" s="110">
        <f>D1606*E1606*F1606</f>
        <v>0</v>
      </c>
      <c r="H1606" s="161"/>
      <c r="I1606" s="111" t="s">
        <v>151</v>
      </c>
      <c r="J1606" s="111" t="str">
        <f>VLOOKUP(I1606,Presupuesto!$B$11:$C$565,2,0)</f>
        <v>SUELDOS Y SALARIOS PERMANENTES</v>
      </c>
      <c r="K1606" s="95" t="str">
        <f t="shared" si="32"/>
        <v>Posgrado</v>
      </c>
      <c r="L1606" s="95" t="s">
        <v>721</v>
      </c>
    </row>
    <row r="1607" spans="3:12" x14ac:dyDescent="0.25">
      <c r="C1607" s="166" t="s">
        <v>1325</v>
      </c>
      <c r="D1607" s="158"/>
      <c r="E1607" s="150">
        <v>0</v>
      </c>
      <c r="F1607" s="97">
        <f>IF(E1606=0,"",(G1606/E1606)/12*E1606)</f>
        <v>0</v>
      </c>
      <c r="G1607" s="94">
        <f>F1607</f>
        <v>0</v>
      </c>
      <c r="H1607" s="159"/>
      <c r="I1607" s="113" t="s">
        <v>164</v>
      </c>
      <c r="J1607" s="113" t="str">
        <f>VLOOKUP(I1607,Presupuesto!$B$11:$C$565,2,0)</f>
        <v>AGUINALDO Y DECIMO CUARTO MES</v>
      </c>
      <c r="K1607" s="95" t="str">
        <f t="shared" si="32"/>
        <v>Posgrado</v>
      </c>
      <c r="L1607" s="95" t="s">
        <v>721</v>
      </c>
    </row>
    <row r="1608" spans="3:12" ht="15.75" thickBot="1" x14ac:dyDescent="0.3">
      <c r="C1608" s="167" t="s">
        <v>1326</v>
      </c>
      <c r="D1608" s="158"/>
      <c r="E1608" s="150">
        <v>0</v>
      </c>
      <c r="F1608" s="114">
        <f>IF(E1606&lt;6,"",((E1606-6)/12)*(G1606/E1606))</f>
        <v>0</v>
      </c>
      <c r="G1608" s="94">
        <f>F1608</f>
        <v>0</v>
      </c>
      <c r="H1608" s="159"/>
      <c r="I1608" s="98" t="s">
        <v>165</v>
      </c>
      <c r="J1608" s="98" t="str">
        <f>VLOOKUP(I1608,Presupuesto!$B$11:$C$565,2,0)</f>
        <v>DECIMOCUARTO MES</v>
      </c>
      <c r="K1608" s="95" t="str">
        <f t="shared" si="32"/>
        <v>Posgrado</v>
      </c>
      <c r="L1608" s="95" t="s">
        <v>721</v>
      </c>
    </row>
    <row r="1609" spans="3:12" ht="15.75" thickBot="1" x14ac:dyDescent="0.3">
      <c r="C1609" s="133" t="s">
        <v>94</v>
      </c>
      <c r="D1609" s="188"/>
      <c r="E1609" s="148">
        <v>12</v>
      </c>
      <c r="F1609" s="283">
        <f>HLOOKUP($C1609,$BZ$2:$CM$3,2,0)</f>
        <v>13238.9</v>
      </c>
      <c r="G1609" s="110">
        <f>D1609*E1609*F1609</f>
        <v>0</v>
      </c>
      <c r="H1609" s="161"/>
      <c r="I1609" s="111" t="s">
        <v>151</v>
      </c>
      <c r="J1609" s="111" t="str">
        <f>VLOOKUP(I1609,Presupuesto!$B$11:$C$565,2,0)</f>
        <v>SUELDOS Y SALARIOS PERMANENTES</v>
      </c>
      <c r="K1609" s="95" t="str">
        <f t="shared" si="32"/>
        <v>Posgrado</v>
      </c>
      <c r="L1609" s="95" t="s">
        <v>721</v>
      </c>
    </row>
    <row r="1610" spans="3:12" x14ac:dyDescent="0.25">
      <c r="C1610" s="166" t="s">
        <v>1325</v>
      </c>
      <c r="D1610" s="158"/>
      <c r="E1610" s="150">
        <v>0</v>
      </c>
      <c r="F1610" s="97">
        <f>IF(E1609=0,"",(G1609/E1609)/12*E1609)</f>
        <v>0</v>
      </c>
      <c r="G1610" s="94">
        <f>F1610</f>
        <v>0</v>
      </c>
      <c r="H1610" s="159"/>
      <c r="I1610" s="113" t="s">
        <v>164</v>
      </c>
      <c r="J1610" s="113" t="str">
        <f>VLOOKUP(I1610,Presupuesto!$B$11:$C$565,2,0)</f>
        <v>AGUINALDO Y DECIMO CUARTO MES</v>
      </c>
      <c r="K1610" s="95" t="str">
        <f t="shared" si="32"/>
        <v>Posgrado</v>
      </c>
      <c r="L1610" s="95" t="s">
        <v>721</v>
      </c>
    </row>
    <row r="1611" spans="3:12" ht="15.75" thickBot="1" x14ac:dyDescent="0.3">
      <c r="C1611" s="167" t="s">
        <v>1326</v>
      </c>
      <c r="D1611" s="158"/>
      <c r="E1611" s="150">
        <v>0</v>
      </c>
      <c r="F1611" s="114">
        <f>IF(E1609&lt;6,"",((E1609-6)/12)*(G1609/E1609))</f>
        <v>0</v>
      </c>
      <c r="G1611" s="94">
        <f>F1611</f>
        <v>0</v>
      </c>
      <c r="H1611" s="159"/>
      <c r="I1611" s="98" t="s">
        <v>165</v>
      </c>
      <c r="J1611" s="98" t="str">
        <f>VLOOKUP(I1611,Presupuesto!$B$11:$C$565,2,0)</f>
        <v>DECIMOCUARTO MES</v>
      </c>
      <c r="K1611" s="95" t="str">
        <f t="shared" si="32"/>
        <v>Posgrado</v>
      </c>
      <c r="L1611" s="95" t="s">
        <v>721</v>
      </c>
    </row>
    <row r="1612" spans="3:12" ht="15.75" thickBot="1" x14ac:dyDescent="0.3">
      <c r="C1612" s="133" t="s">
        <v>95</v>
      </c>
      <c r="D1612" s="188"/>
      <c r="E1612" s="148">
        <v>12</v>
      </c>
      <c r="F1612" s="283">
        <f>HLOOKUP($C1612,$BZ$2:$CM$3,2,0)</f>
        <v>12356.31</v>
      </c>
      <c r="G1612" s="110">
        <f>D1612*E1612*F1612</f>
        <v>0</v>
      </c>
      <c r="H1612" s="161"/>
      <c r="I1612" s="111" t="s">
        <v>151</v>
      </c>
      <c r="J1612" s="111" t="str">
        <f>VLOOKUP(I1612,Presupuesto!$B$11:$C$565,2,0)</f>
        <v>SUELDOS Y SALARIOS PERMANENTES</v>
      </c>
      <c r="K1612" s="95" t="str">
        <f t="shared" ref="K1612:K1629" si="33">$K$1579</f>
        <v>Posgrado</v>
      </c>
      <c r="L1612" s="95" t="s">
        <v>721</v>
      </c>
    </row>
    <row r="1613" spans="3:12" x14ac:dyDescent="0.25">
      <c r="C1613" s="166" t="s">
        <v>1325</v>
      </c>
      <c r="D1613" s="158"/>
      <c r="E1613" s="150">
        <v>0</v>
      </c>
      <c r="F1613" s="97">
        <f>IF(E1612=0,"",(G1612/E1612)/12*E1612)</f>
        <v>0</v>
      </c>
      <c r="G1613" s="94">
        <f>F1613</f>
        <v>0</v>
      </c>
      <c r="H1613" s="159"/>
      <c r="I1613" s="113" t="s">
        <v>164</v>
      </c>
      <c r="J1613" s="113" t="str">
        <f>VLOOKUP(I1613,Presupuesto!$B$11:$C$565,2,0)</f>
        <v>AGUINALDO Y DECIMO CUARTO MES</v>
      </c>
      <c r="K1613" s="95" t="str">
        <f t="shared" si="33"/>
        <v>Posgrado</v>
      </c>
      <c r="L1613" s="95" t="s">
        <v>721</v>
      </c>
    </row>
    <row r="1614" spans="3:12" ht="15.75" thickBot="1" x14ac:dyDescent="0.3">
      <c r="C1614" s="167" t="s">
        <v>1326</v>
      </c>
      <c r="D1614" s="158"/>
      <c r="E1614" s="150">
        <v>0</v>
      </c>
      <c r="F1614" s="114">
        <f>IF(E1612&lt;6,"",((E1612-6)/12)*(G1612/E1612))</f>
        <v>0</v>
      </c>
      <c r="G1614" s="94">
        <f>F1614</f>
        <v>0</v>
      </c>
      <c r="H1614" s="159"/>
      <c r="I1614" s="98" t="s">
        <v>165</v>
      </c>
      <c r="J1614" s="98" t="str">
        <f>VLOOKUP(I1614,Presupuesto!$B$11:$C$565,2,0)</f>
        <v>DECIMOCUARTO MES</v>
      </c>
      <c r="K1614" s="95" t="str">
        <f t="shared" si="33"/>
        <v>Posgrado</v>
      </c>
      <c r="L1614" s="95" t="s">
        <v>721</v>
      </c>
    </row>
    <row r="1615" spans="3:12" ht="15.75" thickBot="1" x14ac:dyDescent="0.3">
      <c r="C1615" s="133" t="s">
        <v>96</v>
      </c>
      <c r="D1615" s="188"/>
      <c r="E1615" s="148">
        <v>12</v>
      </c>
      <c r="F1615" s="283">
        <f>HLOOKUP($C1615,$BZ$2:$CM$3,2,0)</f>
        <v>463.22</v>
      </c>
      <c r="G1615" s="110">
        <f>D1615*E1615*F1615</f>
        <v>0</v>
      </c>
      <c r="H1615" s="161"/>
      <c r="I1615" s="111" t="s">
        <v>151</v>
      </c>
      <c r="J1615" s="111" t="str">
        <f>VLOOKUP(I1615,Presupuesto!$B$11:$C$565,2,0)</f>
        <v>SUELDOS Y SALARIOS PERMANENTES</v>
      </c>
      <c r="K1615" s="95" t="str">
        <f t="shared" si="33"/>
        <v>Posgrado</v>
      </c>
      <c r="L1615" s="95" t="s">
        <v>721</v>
      </c>
    </row>
    <row r="1616" spans="3:12" x14ac:dyDescent="0.25">
      <c r="C1616" s="166" t="s">
        <v>1325</v>
      </c>
      <c r="D1616" s="158"/>
      <c r="E1616" s="150">
        <v>0</v>
      </c>
      <c r="F1616" s="97">
        <f>IF(E1615=0,"",(G1615/E1615)/12*E1615)</f>
        <v>0</v>
      </c>
      <c r="G1616" s="94">
        <f>F1616</f>
        <v>0</v>
      </c>
      <c r="H1616" s="159"/>
      <c r="I1616" s="113" t="s">
        <v>164</v>
      </c>
      <c r="J1616" s="113" t="str">
        <f>VLOOKUP(I1616,Presupuesto!$B$11:$C$565,2,0)</f>
        <v>AGUINALDO Y DECIMO CUARTO MES</v>
      </c>
      <c r="K1616" s="95" t="str">
        <f t="shared" si="33"/>
        <v>Posgrado</v>
      </c>
      <c r="L1616" s="95" t="s">
        <v>721</v>
      </c>
    </row>
    <row r="1617" spans="3:12" ht="15.75" thickBot="1" x14ac:dyDescent="0.3">
      <c r="C1617" s="167" t="s">
        <v>1326</v>
      </c>
      <c r="D1617" s="158"/>
      <c r="E1617" s="150">
        <v>0</v>
      </c>
      <c r="F1617" s="114">
        <f>IF(E1615&lt;6,"",((E1615-6)/12)*(G1615/E1615))</f>
        <v>0</v>
      </c>
      <c r="G1617" s="94">
        <f>F1617</f>
        <v>0</v>
      </c>
      <c r="H1617" s="159"/>
      <c r="I1617" s="98" t="s">
        <v>165</v>
      </c>
      <c r="J1617" s="98" t="str">
        <f>VLOOKUP(I1617,Presupuesto!$B$11:$C$565,2,0)</f>
        <v>DECIMOCUARTO MES</v>
      </c>
      <c r="K1617" s="95" t="str">
        <f t="shared" si="33"/>
        <v>Posgrado</v>
      </c>
      <c r="L1617" s="95" t="s">
        <v>721</v>
      </c>
    </row>
    <row r="1618" spans="3:12" ht="15.75" thickBot="1" x14ac:dyDescent="0.3">
      <c r="C1618" s="133" t="s">
        <v>97</v>
      </c>
      <c r="D1618" s="188"/>
      <c r="E1618" s="148">
        <v>12</v>
      </c>
      <c r="F1618" s="283">
        <f>HLOOKUP($C1618,$BZ$2:$CM$3,2,0)</f>
        <v>2007.3</v>
      </c>
      <c r="G1618" s="110">
        <f>D1618*E1618*F1618</f>
        <v>0</v>
      </c>
      <c r="H1618" s="161"/>
      <c r="I1618" s="111" t="s">
        <v>151</v>
      </c>
      <c r="J1618" s="111" t="str">
        <f>VLOOKUP(I1618,Presupuesto!$B$11:$C$565,2,0)</f>
        <v>SUELDOS Y SALARIOS PERMANENTES</v>
      </c>
      <c r="K1618" s="95" t="str">
        <f t="shared" si="33"/>
        <v>Posgrado</v>
      </c>
      <c r="L1618" s="95" t="s">
        <v>721</v>
      </c>
    </row>
    <row r="1619" spans="3:12" x14ac:dyDescent="0.25">
      <c r="C1619" s="166" t="s">
        <v>1325</v>
      </c>
      <c r="D1619" s="158"/>
      <c r="E1619" s="150">
        <v>0</v>
      </c>
      <c r="F1619" s="97">
        <f>IF(E1618=0,"",(G1618/E1618)/12*E1618)</f>
        <v>0</v>
      </c>
      <c r="G1619" s="94">
        <f>F1619</f>
        <v>0</v>
      </c>
      <c r="H1619" s="159"/>
      <c r="I1619" s="113" t="s">
        <v>164</v>
      </c>
      <c r="J1619" s="113" t="str">
        <f>VLOOKUP(I1619,Presupuesto!$B$11:$C$565,2,0)</f>
        <v>AGUINALDO Y DECIMO CUARTO MES</v>
      </c>
      <c r="K1619" s="95" t="str">
        <f t="shared" si="33"/>
        <v>Posgrado</v>
      </c>
      <c r="L1619" s="95" t="s">
        <v>721</v>
      </c>
    </row>
    <row r="1620" spans="3:12" ht="15.75" thickBot="1" x14ac:dyDescent="0.3">
      <c r="C1620" s="167" t="s">
        <v>1326</v>
      </c>
      <c r="D1620" s="158"/>
      <c r="E1620" s="150">
        <v>0</v>
      </c>
      <c r="F1620" s="114">
        <f>IF(E1618&lt;6,"",((E1618-6)/12)*(G1618/E1618))</f>
        <v>0</v>
      </c>
      <c r="G1620" s="94">
        <f>F1620</f>
        <v>0</v>
      </c>
      <c r="H1620" s="159"/>
      <c r="I1620" s="98" t="s">
        <v>165</v>
      </c>
      <c r="J1620" s="98" t="str">
        <f>VLOOKUP(I1620,Presupuesto!$B$11:$C$565,2,0)</f>
        <v>DECIMOCUARTO MES</v>
      </c>
      <c r="K1620" s="95" t="str">
        <f t="shared" si="33"/>
        <v>Posgrado</v>
      </c>
      <c r="L1620" s="95" t="s">
        <v>721</v>
      </c>
    </row>
    <row r="1621" spans="3:12" ht="15.75" thickBot="1" x14ac:dyDescent="0.3">
      <c r="C1621" s="136" t="s">
        <v>101</v>
      </c>
      <c r="D1621" s="188"/>
      <c r="E1621" s="148">
        <v>12</v>
      </c>
      <c r="F1621" s="135">
        <v>30000</v>
      </c>
      <c r="G1621" s="110">
        <f>D1621*E1621*F1621</f>
        <v>0</v>
      </c>
      <c r="H1621" s="161"/>
      <c r="I1621" s="111" t="s">
        <v>200</v>
      </c>
      <c r="J1621" s="111" t="str">
        <f>VLOOKUP(I1621,Presupuesto!$B$11:$C$565,2,0)</f>
        <v>CONTRATOS ESPECIALES</v>
      </c>
      <c r="K1621" s="95" t="str">
        <f t="shared" si="33"/>
        <v>Posgrado</v>
      </c>
      <c r="L1621" s="95" t="s">
        <v>721</v>
      </c>
    </row>
    <row r="1622" spans="3:12" x14ac:dyDescent="0.25">
      <c r="C1622" s="166" t="s">
        <v>1325</v>
      </c>
      <c r="D1622" s="158"/>
      <c r="E1622" s="150">
        <v>0</v>
      </c>
      <c r="F1622" s="114">
        <f>IF(E1621=0,"",(G1621/E1621)/12*E1621)</f>
        <v>0</v>
      </c>
      <c r="G1622" s="94">
        <f>F1622</f>
        <v>0</v>
      </c>
      <c r="H1622" s="159"/>
      <c r="I1622" s="98" t="s">
        <v>200</v>
      </c>
      <c r="J1622" s="98" t="str">
        <f>VLOOKUP(I1622,Presupuesto!$B$11:$C$565,2,0)</f>
        <v>CONTRATOS ESPECIALES</v>
      </c>
      <c r="K1622" s="95" t="str">
        <f t="shared" si="33"/>
        <v>Posgrado</v>
      </c>
      <c r="L1622" s="95" t="s">
        <v>719</v>
      </c>
    </row>
    <row r="1623" spans="3:12" ht="15.75" thickBot="1" x14ac:dyDescent="0.3">
      <c r="C1623" s="167" t="s">
        <v>1326</v>
      </c>
      <c r="D1623" s="158"/>
      <c r="E1623" s="150">
        <v>0</v>
      </c>
      <c r="F1623" s="97">
        <f>IF(E1621&lt;6,"",((E1621-6)/12)*(G1621/E1621))</f>
        <v>0</v>
      </c>
      <c r="G1623" s="94">
        <f>F1623</f>
        <v>0</v>
      </c>
      <c r="H1623" s="159"/>
      <c r="I1623" s="98" t="s">
        <v>200</v>
      </c>
      <c r="J1623" s="98" t="str">
        <f>VLOOKUP(I1623,Presupuesto!$B$11:$C$565,2,0)</f>
        <v>CONTRATOS ESPECIALES</v>
      </c>
      <c r="K1623" s="95" t="str">
        <f t="shared" si="33"/>
        <v>Posgrado</v>
      </c>
      <c r="L1623" s="95" t="s">
        <v>727</v>
      </c>
    </row>
    <row r="1624" spans="3:12" ht="15.75" thickBot="1" x14ac:dyDescent="0.3">
      <c r="C1624" s="136" t="s">
        <v>102</v>
      </c>
      <c r="D1624" s="188"/>
      <c r="E1624" s="148">
        <v>12</v>
      </c>
      <c r="F1624" s="115">
        <v>30000</v>
      </c>
      <c r="G1624" s="110">
        <f>D1624*E1624*F1624</f>
        <v>0</v>
      </c>
      <c r="H1624" s="161"/>
      <c r="I1624" s="111" t="s">
        <v>298</v>
      </c>
      <c r="J1624" s="111" t="str">
        <f>VLOOKUP(I1624,Presupuesto!$B$11:$C$565,2,0)</f>
        <v>OTROS SERVICIOS TECNICOS Y PROFESIONALES</v>
      </c>
      <c r="K1624" s="95" t="str">
        <f t="shared" si="33"/>
        <v>Posgrado</v>
      </c>
      <c r="L1624" s="95" t="s">
        <v>719</v>
      </c>
    </row>
    <row r="1625" spans="3:12" x14ac:dyDescent="0.25">
      <c r="C1625" s="166" t="s">
        <v>1325</v>
      </c>
      <c r="D1625" s="158"/>
      <c r="E1625" s="150">
        <v>0</v>
      </c>
      <c r="F1625" s="97">
        <v>0</v>
      </c>
      <c r="G1625" s="94">
        <f>F1625</f>
        <v>0</v>
      </c>
      <c r="H1625" s="159"/>
      <c r="I1625" s="98" t="s">
        <v>298</v>
      </c>
      <c r="J1625" s="98" t="str">
        <f>VLOOKUP(I1625,Presupuesto!$B$11:$C$565,2,0)</f>
        <v>OTROS SERVICIOS TECNICOS Y PROFESIONALES</v>
      </c>
      <c r="K1625" s="95" t="str">
        <f t="shared" si="33"/>
        <v>Posgrado</v>
      </c>
      <c r="L1625" s="95" t="s">
        <v>719</v>
      </c>
    </row>
    <row r="1626" spans="3:12" ht="15.75" thickBot="1" x14ac:dyDescent="0.3">
      <c r="C1626" s="167" t="s">
        <v>1326</v>
      </c>
      <c r="D1626" s="158"/>
      <c r="E1626" s="150">
        <v>0</v>
      </c>
      <c r="F1626" s="97">
        <v>0</v>
      </c>
      <c r="G1626" s="94">
        <f>F1626</f>
        <v>0</v>
      </c>
      <c r="H1626" s="159"/>
      <c r="I1626" s="98" t="s">
        <v>298</v>
      </c>
      <c r="J1626" s="98" t="str">
        <f>VLOOKUP(I1626,Presupuesto!$B$11:$C$565,2,0)</f>
        <v>OTROS SERVICIOS TECNICOS Y PROFESIONALES</v>
      </c>
      <c r="K1626" s="95" t="str">
        <f t="shared" si="33"/>
        <v>Posgrado</v>
      </c>
      <c r="L1626" s="95" t="s">
        <v>719</v>
      </c>
    </row>
    <row r="1627" spans="3:12" ht="15.75" thickBot="1" x14ac:dyDescent="0.3">
      <c r="C1627" s="136" t="s">
        <v>103</v>
      </c>
      <c r="D1627" s="188"/>
      <c r="E1627" s="148">
        <v>12</v>
      </c>
      <c r="F1627" s="115">
        <v>30000</v>
      </c>
      <c r="G1627" s="110">
        <f>D1627*E1627*F1627</f>
        <v>0</v>
      </c>
      <c r="H1627" s="161"/>
      <c r="I1627" s="111" t="s">
        <v>151</v>
      </c>
      <c r="J1627" s="111" t="str">
        <f>VLOOKUP(I1627,Presupuesto!$B$11:$C$565,2,0)</f>
        <v>SUELDOS Y SALARIOS PERMANENTES</v>
      </c>
      <c r="K1627" s="95" t="str">
        <f t="shared" si="33"/>
        <v>Posgrado</v>
      </c>
      <c r="L1627" s="95" t="s">
        <v>719</v>
      </c>
    </row>
    <row r="1628" spans="3:12" x14ac:dyDescent="0.25">
      <c r="C1628" s="166" t="s">
        <v>1325</v>
      </c>
      <c r="D1628" s="164"/>
      <c r="E1628" s="127">
        <v>0</v>
      </c>
      <c r="F1628" s="116">
        <f>IF(E1627=0,"",(G1627/E1627)/12*E1627)</f>
        <v>0</v>
      </c>
      <c r="G1628" s="117">
        <f>F1628</f>
        <v>0</v>
      </c>
      <c r="H1628" s="159"/>
      <c r="I1628" s="98" t="s">
        <v>164</v>
      </c>
      <c r="J1628" s="98" t="str">
        <f>VLOOKUP(I1628,Presupuesto!$B$11:$C$565,2,0)</f>
        <v>AGUINALDO Y DECIMO CUARTO MES</v>
      </c>
      <c r="K1628" s="95" t="str">
        <f t="shared" si="33"/>
        <v>Posgrado</v>
      </c>
      <c r="L1628" s="95" t="s">
        <v>719</v>
      </c>
    </row>
    <row r="1629" spans="3:12" ht="15.75" thickBot="1" x14ac:dyDescent="0.3">
      <c r="C1629" s="168" t="s">
        <v>1326</v>
      </c>
      <c r="D1629" s="157"/>
      <c r="E1629" s="128">
        <v>0</v>
      </c>
      <c r="F1629" s="102">
        <f>IF(E1627&lt;6,"",((E1627-6)/12)*(G1627/E1627))</f>
        <v>0</v>
      </c>
      <c r="G1629" s="102">
        <f>F1629</f>
        <v>0</v>
      </c>
      <c r="H1629" s="157"/>
      <c r="I1629" s="103" t="s">
        <v>165</v>
      </c>
      <c r="J1629" s="120" t="str">
        <f>VLOOKUP(I1629,Presupuesto!$B$11:$C$565,2,0)</f>
        <v>DECIMOCUARTO MES</v>
      </c>
      <c r="K1629" s="103" t="str">
        <f t="shared" si="33"/>
        <v>Posgrado</v>
      </c>
      <c r="L1629" s="120" t="s">
        <v>719</v>
      </c>
    </row>
    <row r="1631" spans="3:12" ht="15.75" thickBot="1" x14ac:dyDescent="0.3">
      <c r="C1631" s="426"/>
      <c r="D1631" s="415"/>
      <c r="E1631" s="426"/>
      <c r="F1631" s="426"/>
      <c r="G1631" s="426"/>
      <c r="H1631" s="415"/>
      <c r="I1631" s="426"/>
      <c r="J1631" s="426"/>
      <c r="K1631" s="426"/>
      <c r="L1631" s="426"/>
    </row>
    <row r="1632" spans="3:12" ht="15.75" thickBot="1" x14ac:dyDescent="0.3">
      <c r="C1632" s="68" t="s">
        <v>1308</v>
      </c>
      <c r="D1632" s="30">
        <f>SUM(G1639:G1689)</f>
        <v>0</v>
      </c>
      <c r="E1632" s="91"/>
      <c r="F1632" s="91"/>
      <c r="G1632" s="91"/>
      <c r="H1632" s="75"/>
      <c r="I1632" s="75"/>
      <c r="J1632" s="75"/>
      <c r="K1632" s="426"/>
      <c r="L1632" s="426"/>
    </row>
    <row r="1633" spans="3:12" x14ac:dyDescent="0.25">
      <c r="C1633" s="426"/>
      <c r="D1633" s="31"/>
      <c r="E1633" s="91"/>
      <c r="F1633" s="91"/>
      <c r="G1633" s="91"/>
      <c r="H1633" s="75"/>
      <c r="I1633" s="75"/>
      <c r="J1633" s="75"/>
      <c r="K1633" s="426"/>
      <c r="L1633" s="426"/>
    </row>
    <row r="1634" spans="3:12" x14ac:dyDescent="0.25">
      <c r="C1634" s="426"/>
      <c r="D1634" s="31"/>
      <c r="E1634" s="91"/>
      <c r="F1634" s="91"/>
      <c r="G1634" s="91"/>
      <c r="H1634" s="75"/>
      <c r="I1634" s="75"/>
      <c r="J1634" s="75"/>
      <c r="K1634" s="149"/>
      <c r="L1634" s="426"/>
    </row>
    <row r="1635" spans="3:12" ht="15.75" x14ac:dyDescent="0.25">
      <c r="C1635" s="190" t="s">
        <v>1309</v>
      </c>
      <c r="D1635" s="341"/>
      <c r="E1635" s="91"/>
      <c r="F1635" s="91"/>
      <c r="G1635" s="91"/>
      <c r="H1635" s="75"/>
      <c r="I1635" s="75"/>
      <c r="J1635" s="75"/>
      <c r="K1635" s="149"/>
      <c r="L1635" s="426"/>
    </row>
    <row r="1636" spans="3:12" ht="18.75" x14ac:dyDescent="0.25">
      <c r="C1636" s="197" t="e">
        <f>IFERROR(VLOOKUP(D1635,'1. Desarrollo e Innov. Curricu.'!$F:$G,2,FALSE),IFERROR(VLOOKUP(D1635,'2. Investigación Científica'!$F:$G,2,FALSE),IFERROR(VLOOKUP(D1635,'3. Vinculación Univ. Sociedad'!$F:$G,2,FALSE),IFERROR(VLOOKUP(D1635,'4. Docencia y Profesorado Univ.'!$F:$G,2,FALSE),IFERROR(VLOOKUP(D1635,'5. Estudiantes y Graduados'!$F:$G,2,FALSE),IFERROR(VLOOKUP(D1635,'11. Gestion Administrativa'!$F:$G,2,FALSE),IFERROR(VLOOKUP(D1635,'13. Gestión Académica'!$F:$G,2,FALSE),IFERROR(VLOOKUP(D1635,'9. Asegura. de la Calid. y M'!$F:$G,2,FALSE),IFERROR(VLOOKUP(D1635,'6. Gestión del Conocimiento'!$F:$G,2,FALSE),IFERROR(VLOOKUP(D1635,'15. Gobernabilidad y Proceso...'!$F:$G,2,FALSE),IFERROR(VLOOKUP(D1635,'12. Gestión del Talento Humano'!$F:$G,2,FALSE),IFERROR(VLOOKUP(D1635,'14. Internacional... de la E.S.'!$F:$G,2,FALSE),IFERROR(VLOOKUP(D1635,'10. Posgrado'!$F:$G,2,FALSE),IFERROR(VLOOKUP(D1635,'17. Gestión TIC'!$F:$G,2,FALSE),IFERROR(VLOOKUP(D1635,'16. Desa. del Sistema Educ.Sup.'!$F:$G,2,FALSE),IFERROR(VLOOKUP(D1635,'8. Cultura de Inno. Insti...'!$F:$G,2,FALSE),VLOOKUP(D1635,'7. Lo Esencial de la Reforma U.'!$F:$G,2,0)))))))))))))))))</f>
        <v>#N/A</v>
      </c>
      <c r="D1636" s="31"/>
      <c r="E1636" s="91"/>
      <c r="F1636" s="91"/>
      <c r="G1636" s="91"/>
      <c r="H1636" s="75"/>
      <c r="I1636" s="75"/>
      <c r="J1636" s="75"/>
      <c r="K1636" s="149"/>
      <c r="L1636" s="426"/>
    </row>
    <row r="1637" spans="3:12" ht="15.75" thickBot="1" x14ac:dyDescent="0.3">
      <c r="C1637" s="171"/>
      <c r="D1637" s="31"/>
      <c r="E1637" s="91"/>
      <c r="F1637" s="91"/>
      <c r="G1637" s="91"/>
      <c r="H1637" s="75"/>
      <c r="I1637" s="75"/>
      <c r="J1637" s="75"/>
      <c r="K1637" s="149"/>
      <c r="L1637" s="426"/>
    </row>
    <row r="1638" spans="3:12" ht="30.75" thickBot="1" x14ac:dyDescent="0.3">
      <c r="C1638" s="130" t="s">
        <v>1310</v>
      </c>
      <c r="D1638" s="134" t="s">
        <v>99</v>
      </c>
      <c r="E1638" s="165" t="s">
        <v>1324</v>
      </c>
      <c r="F1638" s="134" t="s">
        <v>1312</v>
      </c>
      <c r="G1638" s="131" t="s">
        <v>1313</v>
      </c>
      <c r="H1638" s="129" t="s">
        <v>1314</v>
      </c>
      <c r="I1638" s="132" t="s">
        <v>1315</v>
      </c>
      <c r="J1638" s="132" t="s">
        <v>711</v>
      </c>
      <c r="K1638" s="132" t="s">
        <v>1316</v>
      </c>
      <c r="L1638" s="132" t="s">
        <v>1317</v>
      </c>
    </row>
    <row r="1639" spans="3:12" ht="15.75" thickBot="1" x14ac:dyDescent="0.3">
      <c r="C1639" s="133" t="s">
        <v>84</v>
      </c>
      <c r="D1639" s="188"/>
      <c r="E1639" s="148">
        <v>12</v>
      </c>
      <c r="F1639" s="283">
        <f>HLOOKUP($C1639,$BZ$2:$CM$3,2,0)</f>
        <v>43674.39</v>
      </c>
      <c r="G1639" s="110">
        <f>D1639*E1639*F1639</f>
        <v>0</v>
      </c>
      <c r="H1639" s="161"/>
      <c r="I1639" s="111" t="s">
        <v>151</v>
      </c>
      <c r="J1639" s="111" t="str">
        <f>VLOOKUP(I1639,Presupuesto!$B$11:$C$565,2,0)</f>
        <v>SUELDOS Y SALARIOS PERMANENTES</v>
      </c>
      <c r="K1639" s="205" t="s">
        <v>72</v>
      </c>
      <c r="L1639" s="95" t="s">
        <v>719</v>
      </c>
    </row>
    <row r="1640" spans="3:12" x14ac:dyDescent="0.25">
      <c r="C1640" s="166" t="s">
        <v>1325</v>
      </c>
      <c r="D1640" s="158"/>
      <c r="E1640" s="150">
        <v>0</v>
      </c>
      <c r="F1640" s="97">
        <f>IF(E1639=0,"",(G1639/E1639)/12*E1639)</f>
        <v>0</v>
      </c>
      <c r="G1640" s="94">
        <f>F1640</f>
        <v>0</v>
      </c>
      <c r="H1640" s="159"/>
      <c r="I1640" s="113" t="s">
        <v>164</v>
      </c>
      <c r="J1640" s="113" t="str">
        <f>VLOOKUP(I1640,Presupuesto!$B$11:$C$565,2,0)</f>
        <v>AGUINALDO Y DECIMO CUARTO MES</v>
      </c>
      <c r="K1640" s="95" t="str">
        <f t="shared" ref="K1640:K1671" si="34">$K$1639</f>
        <v>Posgrado</v>
      </c>
      <c r="L1640" s="95" t="s">
        <v>720</v>
      </c>
    </row>
    <row r="1641" spans="3:12" ht="15.75" thickBot="1" x14ac:dyDescent="0.3">
      <c r="C1641" s="167" t="s">
        <v>1326</v>
      </c>
      <c r="D1641" s="158"/>
      <c r="E1641" s="150">
        <v>0</v>
      </c>
      <c r="F1641" s="114">
        <f>IF(E1639&lt;6,"",((E1639-6)/12)*(G1639/E1639))</f>
        <v>0</v>
      </c>
      <c r="G1641" s="94">
        <f>F1641</f>
        <v>0</v>
      </c>
      <c r="H1641" s="159"/>
      <c r="I1641" s="98" t="s">
        <v>165</v>
      </c>
      <c r="J1641" s="98" t="str">
        <f>VLOOKUP(I1641,Presupuesto!$B$11:$C$565,2,0)</f>
        <v>DECIMOCUARTO MES</v>
      </c>
      <c r="K1641" s="95" t="str">
        <f t="shared" si="34"/>
        <v>Posgrado</v>
      </c>
      <c r="L1641" s="95" t="s">
        <v>721</v>
      </c>
    </row>
    <row r="1642" spans="3:12" ht="15.75" thickBot="1" x14ac:dyDescent="0.3">
      <c r="C1642" s="133" t="s">
        <v>85</v>
      </c>
      <c r="D1642" s="188"/>
      <c r="E1642" s="148">
        <v>12</v>
      </c>
      <c r="F1642" s="283">
        <f>HLOOKUP($C1642,$BZ$2:$CM$3,2,0)</f>
        <v>39703.99</v>
      </c>
      <c r="G1642" s="110">
        <f>D1642*E1642*F1642</f>
        <v>0</v>
      </c>
      <c r="H1642" s="161"/>
      <c r="I1642" s="111" t="s">
        <v>151</v>
      </c>
      <c r="J1642" s="111" t="str">
        <f>VLOOKUP(I1642,Presupuesto!$B$11:$C$565,2,0)</f>
        <v>SUELDOS Y SALARIOS PERMANENTES</v>
      </c>
      <c r="K1642" s="95" t="str">
        <f t="shared" si="34"/>
        <v>Posgrado</v>
      </c>
      <c r="L1642" s="95" t="s">
        <v>721</v>
      </c>
    </row>
    <row r="1643" spans="3:12" x14ac:dyDescent="0.25">
      <c r="C1643" s="166" t="s">
        <v>1325</v>
      </c>
      <c r="D1643" s="158"/>
      <c r="E1643" s="150">
        <v>0</v>
      </c>
      <c r="F1643" s="97">
        <f>IF(E1642=0,"",(G1642/E1642)/12*E1642)</f>
        <v>0</v>
      </c>
      <c r="G1643" s="94">
        <f>F1643</f>
        <v>0</v>
      </c>
      <c r="H1643" s="159"/>
      <c r="I1643" s="113" t="s">
        <v>164</v>
      </c>
      <c r="J1643" s="113" t="str">
        <f>VLOOKUP(I1643,Presupuesto!$B$11:$C$565,2,0)</f>
        <v>AGUINALDO Y DECIMO CUARTO MES</v>
      </c>
      <c r="K1643" s="95" t="str">
        <f t="shared" si="34"/>
        <v>Posgrado</v>
      </c>
      <c r="L1643" s="95" t="s">
        <v>721</v>
      </c>
    </row>
    <row r="1644" spans="3:12" ht="15.75" thickBot="1" x14ac:dyDescent="0.3">
      <c r="C1644" s="167" t="s">
        <v>1326</v>
      </c>
      <c r="D1644" s="158"/>
      <c r="E1644" s="150">
        <v>0</v>
      </c>
      <c r="F1644" s="114">
        <f>IF(E1642&lt;6,"",((E1642-6)/12)*(G1642/E1642))</f>
        <v>0</v>
      </c>
      <c r="G1644" s="94">
        <f>F1644</f>
        <v>0</v>
      </c>
      <c r="H1644" s="159"/>
      <c r="I1644" s="98" t="s">
        <v>165</v>
      </c>
      <c r="J1644" s="98" t="str">
        <f>VLOOKUP(I1644,Presupuesto!$B$11:$C$565,2,0)</f>
        <v>DECIMOCUARTO MES</v>
      </c>
      <c r="K1644" s="95" t="str">
        <f t="shared" si="34"/>
        <v>Posgrado</v>
      </c>
      <c r="L1644" s="95" t="s">
        <v>721</v>
      </c>
    </row>
    <row r="1645" spans="3:12" ht="15.75" thickBot="1" x14ac:dyDescent="0.3">
      <c r="C1645" s="133" t="s">
        <v>86</v>
      </c>
      <c r="D1645" s="188"/>
      <c r="E1645" s="148">
        <v>12</v>
      </c>
      <c r="F1645" s="283">
        <f>HLOOKUP($C1645,$BZ$2:$CM$3,2,0)</f>
        <v>35733.589999999997</v>
      </c>
      <c r="G1645" s="110">
        <f>D1645*E1645*F1645</f>
        <v>0</v>
      </c>
      <c r="H1645" s="161"/>
      <c r="I1645" s="111" t="s">
        <v>151</v>
      </c>
      <c r="J1645" s="111" t="str">
        <f>VLOOKUP(I1645,Presupuesto!$B$11:$C$565,2,0)</f>
        <v>SUELDOS Y SALARIOS PERMANENTES</v>
      </c>
      <c r="K1645" s="95" t="str">
        <f t="shared" si="34"/>
        <v>Posgrado</v>
      </c>
      <c r="L1645" s="95" t="s">
        <v>721</v>
      </c>
    </row>
    <row r="1646" spans="3:12" x14ac:dyDescent="0.25">
      <c r="C1646" s="166" t="s">
        <v>1325</v>
      </c>
      <c r="D1646" s="158"/>
      <c r="E1646" s="150">
        <v>0</v>
      </c>
      <c r="F1646" s="97">
        <f>IF(E1645=0,"",(G1645/E1645)/12*E1645)</f>
        <v>0</v>
      </c>
      <c r="G1646" s="94">
        <f>F1646</f>
        <v>0</v>
      </c>
      <c r="H1646" s="159"/>
      <c r="I1646" s="113" t="s">
        <v>164</v>
      </c>
      <c r="J1646" s="113" t="str">
        <f>VLOOKUP(I1646,Presupuesto!$B$11:$C$565,2,0)</f>
        <v>AGUINALDO Y DECIMO CUARTO MES</v>
      </c>
      <c r="K1646" s="95" t="str">
        <f t="shared" si="34"/>
        <v>Posgrado</v>
      </c>
      <c r="L1646" s="95" t="s">
        <v>721</v>
      </c>
    </row>
    <row r="1647" spans="3:12" ht="15.75" thickBot="1" x14ac:dyDescent="0.3">
      <c r="C1647" s="167" t="s">
        <v>1326</v>
      </c>
      <c r="D1647" s="158"/>
      <c r="E1647" s="150">
        <v>0</v>
      </c>
      <c r="F1647" s="114">
        <f>IF(E1645&lt;6,"",((E1645-6)/12)*(G1645/E1645))</f>
        <v>0</v>
      </c>
      <c r="G1647" s="94">
        <f>F1647</f>
        <v>0</v>
      </c>
      <c r="H1647" s="159"/>
      <c r="I1647" s="98" t="s">
        <v>165</v>
      </c>
      <c r="J1647" s="98" t="str">
        <f>VLOOKUP(I1647,Presupuesto!$B$11:$C$565,2,0)</f>
        <v>DECIMOCUARTO MES</v>
      </c>
      <c r="K1647" s="95" t="str">
        <f t="shared" si="34"/>
        <v>Posgrado</v>
      </c>
      <c r="L1647" s="95" t="s">
        <v>721</v>
      </c>
    </row>
    <row r="1648" spans="3:12" ht="15.75" thickBot="1" x14ac:dyDescent="0.3">
      <c r="C1648" s="133" t="s">
        <v>87</v>
      </c>
      <c r="D1648" s="188"/>
      <c r="E1648" s="148">
        <v>12</v>
      </c>
      <c r="F1648" s="283">
        <f>HLOOKUP($C1648,$BZ$2:$CM$3,2,0)</f>
        <v>31763.19</v>
      </c>
      <c r="G1648" s="110">
        <f>D1648*E1648*F1648</f>
        <v>0</v>
      </c>
      <c r="H1648" s="161"/>
      <c r="I1648" s="111" t="s">
        <v>151</v>
      </c>
      <c r="J1648" s="111" t="str">
        <f>VLOOKUP(I1648,Presupuesto!$B$11:$C$565,2,0)</f>
        <v>SUELDOS Y SALARIOS PERMANENTES</v>
      </c>
      <c r="K1648" s="95" t="str">
        <f t="shared" si="34"/>
        <v>Posgrado</v>
      </c>
      <c r="L1648" s="95" t="s">
        <v>721</v>
      </c>
    </row>
    <row r="1649" spans="3:12" x14ac:dyDescent="0.25">
      <c r="C1649" s="166" t="s">
        <v>1325</v>
      </c>
      <c r="D1649" s="158"/>
      <c r="E1649" s="150">
        <v>0</v>
      </c>
      <c r="F1649" s="97">
        <f>IF(E1648=0,"",(G1648/E1648)/12*E1648)</f>
        <v>0</v>
      </c>
      <c r="G1649" s="94">
        <f>F1649</f>
        <v>0</v>
      </c>
      <c r="H1649" s="159"/>
      <c r="I1649" s="113" t="s">
        <v>164</v>
      </c>
      <c r="J1649" s="113" t="str">
        <f>VLOOKUP(I1649,Presupuesto!$B$11:$C$565,2,0)</f>
        <v>AGUINALDO Y DECIMO CUARTO MES</v>
      </c>
      <c r="K1649" s="95" t="str">
        <f t="shared" si="34"/>
        <v>Posgrado</v>
      </c>
      <c r="L1649" s="95" t="s">
        <v>721</v>
      </c>
    </row>
    <row r="1650" spans="3:12" ht="15.75" thickBot="1" x14ac:dyDescent="0.3">
      <c r="C1650" s="167" t="s">
        <v>1326</v>
      </c>
      <c r="D1650" s="158"/>
      <c r="E1650" s="150">
        <v>0</v>
      </c>
      <c r="F1650" s="114">
        <f>IF(E1648&lt;6,"",((E1648-6)/12)*(G1648/E1648))</f>
        <v>0</v>
      </c>
      <c r="G1650" s="94">
        <f>F1650</f>
        <v>0</v>
      </c>
      <c r="H1650" s="159"/>
      <c r="I1650" s="98" t="s">
        <v>165</v>
      </c>
      <c r="J1650" s="98" t="str">
        <f>VLOOKUP(I1650,Presupuesto!$B$11:$C$565,2,0)</f>
        <v>DECIMOCUARTO MES</v>
      </c>
      <c r="K1650" s="95" t="str">
        <f t="shared" si="34"/>
        <v>Posgrado</v>
      </c>
      <c r="L1650" s="95" t="s">
        <v>721</v>
      </c>
    </row>
    <row r="1651" spans="3:12" ht="15.75" thickBot="1" x14ac:dyDescent="0.3">
      <c r="C1651" s="133" t="s">
        <v>88</v>
      </c>
      <c r="D1651" s="188"/>
      <c r="E1651" s="148">
        <v>12</v>
      </c>
      <c r="F1651" s="283">
        <f>HLOOKUP($C1651,$BZ$2:$CM$3,2,0)</f>
        <v>29777.99</v>
      </c>
      <c r="G1651" s="110">
        <f>D1651*E1651*F1651</f>
        <v>0</v>
      </c>
      <c r="H1651" s="161"/>
      <c r="I1651" s="111" t="s">
        <v>151</v>
      </c>
      <c r="J1651" s="111" t="str">
        <f>VLOOKUP(I1651,Presupuesto!$B$11:$C$565,2,0)</f>
        <v>SUELDOS Y SALARIOS PERMANENTES</v>
      </c>
      <c r="K1651" s="95" t="str">
        <f t="shared" si="34"/>
        <v>Posgrado</v>
      </c>
      <c r="L1651" s="95" t="s">
        <v>721</v>
      </c>
    </row>
    <row r="1652" spans="3:12" x14ac:dyDescent="0.25">
      <c r="C1652" s="166" t="s">
        <v>1325</v>
      </c>
      <c r="D1652" s="158"/>
      <c r="E1652" s="150">
        <v>0</v>
      </c>
      <c r="F1652" s="97">
        <f>IF(E1651=0,"",(G1651/E1651)/12*E1651)</f>
        <v>0</v>
      </c>
      <c r="G1652" s="94">
        <f>F1652</f>
        <v>0</v>
      </c>
      <c r="H1652" s="159"/>
      <c r="I1652" s="113" t="s">
        <v>164</v>
      </c>
      <c r="J1652" s="113" t="str">
        <f>VLOOKUP(I1652,Presupuesto!$B$11:$C$565,2,0)</f>
        <v>AGUINALDO Y DECIMO CUARTO MES</v>
      </c>
      <c r="K1652" s="95" t="str">
        <f t="shared" si="34"/>
        <v>Posgrado</v>
      </c>
      <c r="L1652" s="95" t="s">
        <v>721</v>
      </c>
    </row>
    <row r="1653" spans="3:12" ht="15.75" thickBot="1" x14ac:dyDescent="0.3">
      <c r="C1653" s="167" t="s">
        <v>1326</v>
      </c>
      <c r="D1653" s="158"/>
      <c r="E1653" s="150">
        <v>0</v>
      </c>
      <c r="F1653" s="114">
        <f>IF(E1651&lt;6,"",((E1651-6)/12)*(G1651/E1651))</f>
        <v>0</v>
      </c>
      <c r="G1653" s="94">
        <f>F1653</f>
        <v>0</v>
      </c>
      <c r="H1653" s="159"/>
      <c r="I1653" s="98" t="s">
        <v>165</v>
      </c>
      <c r="J1653" s="98" t="str">
        <f>VLOOKUP(I1653,Presupuesto!$B$11:$C$565,2,0)</f>
        <v>DECIMOCUARTO MES</v>
      </c>
      <c r="K1653" s="95" t="str">
        <f t="shared" si="34"/>
        <v>Posgrado</v>
      </c>
      <c r="L1653" s="95" t="s">
        <v>721</v>
      </c>
    </row>
    <row r="1654" spans="3:12" ht="15.75" thickBot="1" x14ac:dyDescent="0.3">
      <c r="C1654" s="133" t="s">
        <v>89</v>
      </c>
      <c r="D1654" s="188"/>
      <c r="E1654" s="148">
        <v>12</v>
      </c>
      <c r="F1654" s="283">
        <f>HLOOKUP($C1654,$BZ$2:$CM$3,2,0)</f>
        <v>27792.79</v>
      </c>
      <c r="G1654" s="110">
        <f>D1654*E1654*F1654</f>
        <v>0</v>
      </c>
      <c r="H1654" s="161"/>
      <c r="I1654" s="111" t="s">
        <v>151</v>
      </c>
      <c r="J1654" s="111" t="str">
        <f>VLOOKUP(I1654,Presupuesto!$B$11:$C$565,2,0)</f>
        <v>SUELDOS Y SALARIOS PERMANENTES</v>
      </c>
      <c r="K1654" s="95" t="str">
        <f t="shared" si="34"/>
        <v>Posgrado</v>
      </c>
      <c r="L1654" s="95" t="s">
        <v>721</v>
      </c>
    </row>
    <row r="1655" spans="3:12" x14ac:dyDescent="0.25">
      <c r="C1655" s="166" t="s">
        <v>1325</v>
      </c>
      <c r="D1655" s="158"/>
      <c r="E1655" s="150">
        <v>0</v>
      </c>
      <c r="F1655" s="97">
        <f>IF(E1654=0,"",(G1654/E1654)/12*E1654)</f>
        <v>0</v>
      </c>
      <c r="G1655" s="94">
        <f>F1655</f>
        <v>0</v>
      </c>
      <c r="H1655" s="159"/>
      <c r="I1655" s="113" t="s">
        <v>164</v>
      </c>
      <c r="J1655" s="113" t="str">
        <f>VLOOKUP(I1655,Presupuesto!$B$11:$C$565,2,0)</f>
        <v>AGUINALDO Y DECIMO CUARTO MES</v>
      </c>
      <c r="K1655" s="95" t="str">
        <f t="shared" si="34"/>
        <v>Posgrado</v>
      </c>
      <c r="L1655" s="95" t="s">
        <v>721</v>
      </c>
    </row>
    <row r="1656" spans="3:12" ht="15.75" thickBot="1" x14ac:dyDescent="0.3">
      <c r="C1656" s="167" t="s">
        <v>1326</v>
      </c>
      <c r="D1656" s="158"/>
      <c r="E1656" s="150">
        <v>0</v>
      </c>
      <c r="F1656" s="114">
        <f>IF(E1654&lt;6,"",((E1654-6)/12)*(G1654/E1654))</f>
        <v>0</v>
      </c>
      <c r="G1656" s="94">
        <f>F1656</f>
        <v>0</v>
      </c>
      <c r="H1656" s="159"/>
      <c r="I1656" s="98" t="s">
        <v>165</v>
      </c>
      <c r="J1656" s="98" t="str">
        <f>VLOOKUP(I1656,Presupuesto!$B$11:$C$565,2,0)</f>
        <v>DECIMOCUARTO MES</v>
      </c>
      <c r="K1656" s="95" t="str">
        <f t="shared" si="34"/>
        <v>Posgrado</v>
      </c>
      <c r="L1656" s="95" t="s">
        <v>721</v>
      </c>
    </row>
    <row r="1657" spans="3:12" ht="15.75" thickBot="1" x14ac:dyDescent="0.3">
      <c r="C1657" s="133" t="s">
        <v>90</v>
      </c>
      <c r="D1657" s="188"/>
      <c r="E1657" s="148">
        <v>12</v>
      </c>
      <c r="F1657" s="283">
        <f>HLOOKUP($C1657,$BZ$2:$CM$3,2,0)</f>
        <v>18859.39</v>
      </c>
      <c r="G1657" s="110">
        <f>D1657*E1657*F1657</f>
        <v>0</v>
      </c>
      <c r="H1657" s="161"/>
      <c r="I1657" s="111" t="s">
        <v>151</v>
      </c>
      <c r="J1657" s="111" t="str">
        <f>VLOOKUP(I1657,Presupuesto!$B$11:$C$565,2,0)</f>
        <v>SUELDOS Y SALARIOS PERMANENTES</v>
      </c>
      <c r="K1657" s="95" t="str">
        <f t="shared" si="34"/>
        <v>Posgrado</v>
      </c>
      <c r="L1657" s="95" t="s">
        <v>721</v>
      </c>
    </row>
    <row r="1658" spans="3:12" x14ac:dyDescent="0.25">
      <c r="C1658" s="166" t="s">
        <v>1325</v>
      </c>
      <c r="D1658" s="158"/>
      <c r="E1658" s="150">
        <v>0</v>
      </c>
      <c r="F1658" s="97">
        <f>IF(E1657=0,"",(G1657/E1657)/12*E1657)</f>
        <v>0</v>
      </c>
      <c r="G1658" s="94">
        <f>F1658</f>
        <v>0</v>
      </c>
      <c r="H1658" s="159"/>
      <c r="I1658" s="113" t="s">
        <v>164</v>
      </c>
      <c r="J1658" s="113" t="str">
        <f>VLOOKUP(I1658,Presupuesto!$B$11:$C$565,2,0)</f>
        <v>AGUINALDO Y DECIMO CUARTO MES</v>
      </c>
      <c r="K1658" s="95" t="str">
        <f t="shared" si="34"/>
        <v>Posgrado</v>
      </c>
      <c r="L1658" s="95" t="s">
        <v>721</v>
      </c>
    </row>
    <row r="1659" spans="3:12" ht="15.75" thickBot="1" x14ac:dyDescent="0.3">
      <c r="C1659" s="167" t="s">
        <v>1326</v>
      </c>
      <c r="D1659" s="158"/>
      <c r="E1659" s="150">
        <v>0</v>
      </c>
      <c r="F1659" s="114">
        <f>IF(E1657&lt;6,"",((E1657-6)/12)*(G1657/E1657))</f>
        <v>0</v>
      </c>
      <c r="G1659" s="94">
        <f>F1659</f>
        <v>0</v>
      </c>
      <c r="H1659" s="159"/>
      <c r="I1659" s="98" t="s">
        <v>165</v>
      </c>
      <c r="J1659" s="98" t="str">
        <f>VLOOKUP(I1659,Presupuesto!$B$11:$C$565,2,0)</f>
        <v>DECIMOCUARTO MES</v>
      </c>
      <c r="K1659" s="95" t="str">
        <f t="shared" si="34"/>
        <v>Posgrado</v>
      </c>
      <c r="L1659" s="95" t="s">
        <v>721</v>
      </c>
    </row>
    <row r="1660" spans="3:12" ht="15.75" thickBot="1" x14ac:dyDescent="0.3">
      <c r="C1660" s="133" t="s">
        <v>91</v>
      </c>
      <c r="D1660" s="188"/>
      <c r="E1660" s="148">
        <v>12</v>
      </c>
      <c r="F1660" s="283">
        <f>HLOOKUP($C1660,$BZ$2:$CM$3,2,0)</f>
        <v>17866.8</v>
      </c>
      <c r="G1660" s="110">
        <f>D1660*E1660*F1660</f>
        <v>0</v>
      </c>
      <c r="H1660" s="161"/>
      <c r="I1660" s="111" t="s">
        <v>151</v>
      </c>
      <c r="J1660" s="111" t="str">
        <f>VLOOKUP(I1660,Presupuesto!$B$11:$C$565,2,0)</f>
        <v>SUELDOS Y SALARIOS PERMANENTES</v>
      </c>
      <c r="K1660" s="95" t="str">
        <f t="shared" si="34"/>
        <v>Posgrado</v>
      </c>
      <c r="L1660" s="95" t="s">
        <v>721</v>
      </c>
    </row>
    <row r="1661" spans="3:12" x14ac:dyDescent="0.25">
      <c r="C1661" s="166" t="s">
        <v>1325</v>
      </c>
      <c r="D1661" s="158"/>
      <c r="E1661" s="150">
        <v>0</v>
      </c>
      <c r="F1661" s="97">
        <f>IF(E1660=0,"",(G1660/E1660)/12*E1660)</f>
        <v>0</v>
      </c>
      <c r="G1661" s="94">
        <f>F1661</f>
        <v>0</v>
      </c>
      <c r="H1661" s="159"/>
      <c r="I1661" s="113" t="s">
        <v>164</v>
      </c>
      <c r="J1661" s="113" t="str">
        <f>VLOOKUP(I1661,Presupuesto!$B$11:$C$565,2,0)</f>
        <v>AGUINALDO Y DECIMO CUARTO MES</v>
      </c>
      <c r="K1661" s="95" t="str">
        <f t="shared" si="34"/>
        <v>Posgrado</v>
      </c>
      <c r="L1661" s="95" t="s">
        <v>721</v>
      </c>
    </row>
    <row r="1662" spans="3:12" ht="15.75" thickBot="1" x14ac:dyDescent="0.3">
      <c r="C1662" s="167" t="s">
        <v>1326</v>
      </c>
      <c r="D1662" s="158"/>
      <c r="E1662" s="150">
        <v>0</v>
      </c>
      <c r="F1662" s="114">
        <f>IF(E1660&lt;6,"",((E1660-6)/12)*(G1660/E1660))</f>
        <v>0</v>
      </c>
      <c r="G1662" s="94">
        <f>F1662</f>
        <v>0</v>
      </c>
      <c r="H1662" s="159"/>
      <c r="I1662" s="98" t="s">
        <v>165</v>
      </c>
      <c r="J1662" s="98" t="str">
        <f>VLOOKUP(I1662,Presupuesto!$B$11:$C$565,2,0)</f>
        <v>DECIMOCUARTO MES</v>
      </c>
      <c r="K1662" s="95" t="str">
        <f t="shared" si="34"/>
        <v>Posgrado</v>
      </c>
      <c r="L1662" s="95" t="s">
        <v>721</v>
      </c>
    </row>
    <row r="1663" spans="3:12" ht="15.75" thickBot="1" x14ac:dyDescent="0.3">
      <c r="C1663" s="133" t="s">
        <v>92</v>
      </c>
      <c r="D1663" s="188"/>
      <c r="E1663" s="148">
        <v>12</v>
      </c>
      <c r="F1663" s="283">
        <f>HLOOKUP($C1663,$BZ$2:$CM$3,2,0)</f>
        <v>13896.4</v>
      </c>
      <c r="G1663" s="110">
        <f>D1663*E1663*F1663</f>
        <v>0</v>
      </c>
      <c r="H1663" s="161"/>
      <c r="I1663" s="111" t="s">
        <v>151</v>
      </c>
      <c r="J1663" s="111" t="str">
        <f>VLOOKUP(I1663,Presupuesto!$B$11:$C$565,2,0)</f>
        <v>SUELDOS Y SALARIOS PERMANENTES</v>
      </c>
      <c r="K1663" s="95" t="str">
        <f t="shared" si="34"/>
        <v>Posgrado</v>
      </c>
      <c r="L1663" s="95" t="s">
        <v>721</v>
      </c>
    </row>
    <row r="1664" spans="3:12" x14ac:dyDescent="0.25">
      <c r="C1664" s="166" t="s">
        <v>1325</v>
      </c>
      <c r="D1664" s="158"/>
      <c r="E1664" s="150">
        <v>0</v>
      </c>
      <c r="F1664" s="97">
        <f>IF(E1663=0,"",(G1663/E1663)/12*E1663)</f>
        <v>0</v>
      </c>
      <c r="G1664" s="94">
        <f>F1664</f>
        <v>0</v>
      </c>
      <c r="H1664" s="159"/>
      <c r="I1664" s="113" t="s">
        <v>164</v>
      </c>
      <c r="J1664" s="113" t="str">
        <f>VLOOKUP(I1664,Presupuesto!$B$11:$C$565,2,0)</f>
        <v>AGUINALDO Y DECIMO CUARTO MES</v>
      </c>
      <c r="K1664" s="95" t="str">
        <f t="shared" si="34"/>
        <v>Posgrado</v>
      </c>
      <c r="L1664" s="95" t="s">
        <v>721</v>
      </c>
    </row>
    <row r="1665" spans="3:12" ht="15.75" thickBot="1" x14ac:dyDescent="0.3">
      <c r="C1665" s="167" t="s">
        <v>1326</v>
      </c>
      <c r="D1665" s="158"/>
      <c r="E1665" s="150">
        <v>0</v>
      </c>
      <c r="F1665" s="114">
        <f>IF(E1663&lt;6,"",((E1663-6)/12)*(G1663/E1663))</f>
        <v>0</v>
      </c>
      <c r="G1665" s="94">
        <f>F1665</f>
        <v>0</v>
      </c>
      <c r="H1665" s="159"/>
      <c r="I1665" s="98" t="s">
        <v>165</v>
      </c>
      <c r="J1665" s="98" t="str">
        <f>VLOOKUP(I1665,Presupuesto!$B$11:$C$565,2,0)</f>
        <v>DECIMOCUARTO MES</v>
      </c>
      <c r="K1665" s="95" t="str">
        <f t="shared" si="34"/>
        <v>Posgrado</v>
      </c>
      <c r="L1665" s="95" t="s">
        <v>721</v>
      </c>
    </row>
    <row r="1666" spans="3:12" ht="15.75" thickBot="1" x14ac:dyDescent="0.3">
      <c r="C1666" s="133" t="s">
        <v>93</v>
      </c>
      <c r="D1666" s="188"/>
      <c r="E1666" s="148">
        <v>12</v>
      </c>
      <c r="F1666" s="283">
        <f>HLOOKUP($C1666,$BZ$2:$CM$3,2,0)</f>
        <v>15004.09</v>
      </c>
      <c r="G1666" s="110">
        <f>D1666*E1666*F1666</f>
        <v>0</v>
      </c>
      <c r="H1666" s="161"/>
      <c r="I1666" s="111" t="s">
        <v>151</v>
      </c>
      <c r="J1666" s="111" t="str">
        <f>VLOOKUP(I1666,Presupuesto!$B$11:$C$565,2,0)</f>
        <v>SUELDOS Y SALARIOS PERMANENTES</v>
      </c>
      <c r="K1666" s="95" t="str">
        <f t="shared" si="34"/>
        <v>Posgrado</v>
      </c>
      <c r="L1666" s="95" t="s">
        <v>721</v>
      </c>
    </row>
    <row r="1667" spans="3:12" x14ac:dyDescent="0.25">
      <c r="C1667" s="166" t="s">
        <v>1325</v>
      </c>
      <c r="D1667" s="158"/>
      <c r="E1667" s="150">
        <v>0</v>
      </c>
      <c r="F1667" s="97">
        <f>IF(E1666=0,"",(G1666/E1666)/12*E1666)</f>
        <v>0</v>
      </c>
      <c r="G1667" s="94">
        <f>F1667</f>
        <v>0</v>
      </c>
      <c r="H1667" s="159"/>
      <c r="I1667" s="113" t="s">
        <v>164</v>
      </c>
      <c r="J1667" s="113" t="str">
        <f>VLOOKUP(I1667,Presupuesto!$B$11:$C$565,2,0)</f>
        <v>AGUINALDO Y DECIMO CUARTO MES</v>
      </c>
      <c r="K1667" s="95" t="str">
        <f t="shared" si="34"/>
        <v>Posgrado</v>
      </c>
      <c r="L1667" s="95" t="s">
        <v>721</v>
      </c>
    </row>
    <row r="1668" spans="3:12" ht="15.75" thickBot="1" x14ac:dyDescent="0.3">
      <c r="C1668" s="167" t="s">
        <v>1326</v>
      </c>
      <c r="D1668" s="158"/>
      <c r="E1668" s="150">
        <v>0</v>
      </c>
      <c r="F1668" s="114">
        <f>IF(E1666&lt;6,"",((E1666-6)/12)*(G1666/E1666))</f>
        <v>0</v>
      </c>
      <c r="G1668" s="94">
        <f>F1668</f>
        <v>0</v>
      </c>
      <c r="H1668" s="159"/>
      <c r="I1668" s="98" t="s">
        <v>165</v>
      </c>
      <c r="J1668" s="98" t="str">
        <f>VLOOKUP(I1668,Presupuesto!$B$11:$C$565,2,0)</f>
        <v>DECIMOCUARTO MES</v>
      </c>
      <c r="K1668" s="95" t="str">
        <f t="shared" si="34"/>
        <v>Posgrado</v>
      </c>
      <c r="L1668" s="95" t="s">
        <v>721</v>
      </c>
    </row>
    <row r="1669" spans="3:12" ht="15.75" thickBot="1" x14ac:dyDescent="0.3">
      <c r="C1669" s="133" t="s">
        <v>94</v>
      </c>
      <c r="D1669" s="188"/>
      <c r="E1669" s="148">
        <v>12</v>
      </c>
      <c r="F1669" s="283">
        <f>HLOOKUP($C1669,$BZ$2:$CM$3,2,0)</f>
        <v>13238.9</v>
      </c>
      <c r="G1669" s="110">
        <f>D1669*E1669*F1669</f>
        <v>0</v>
      </c>
      <c r="H1669" s="161"/>
      <c r="I1669" s="111" t="s">
        <v>151</v>
      </c>
      <c r="J1669" s="111" t="str">
        <f>VLOOKUP(I1669,Presupuesto!$B$11:$C$565,2,0)</f>
        <v>SUELDOS Y SALARIOS PERMANENTES</v>
      </c>
      <c r="K1669" s="95" t="str">
        <f t="shared" si="34"/>
        <v>Posgrado</v>
      </c>
      <c r="L1669" s="95" t="s">
        <v>721</v>
      </c>
    </row>
    <row r="1670" spans="3:12" x14ac:dyDescent="0.25">
      <c r="C1670" s="166" t="s">
        <v>1325</v>
      </c>
      <c r="D1670" s="158"/>
      <c r="E1670" s="150">
        <v>0</v>
      </c>
      <c r="F1670" s="97">
        <f>IF(E1669=0,"",(G1669/E1669)/12*E1669)</f>
        <v>0</v>
      </c>
      <c r="G1670" s="94">
        <f>F1670</f>
        <v>0</v>
      </c>
      <c r="H1670" s="159"/>
      <c r="I1670" s="113" t="s">
        <v>164</v>
      </c>
      <c r="J1670" s="113" t="str">
        <f>VLOOKUP(I1670,Presupuesto!$B$11:$C$565,2,0)</f>
        <v>AGUINALDO Y DECIMO CUARTO MES</v>
      </c>
      <c r="K1670" s="95" t="str">
        <f t="shared" si="34"/>
        <v>Posgrado</v>
      </c>
      <c r="L1670" s="95" t="s">
        <v>721</v>
      </c>
    </row>
    <row r="1671" spans="3:12" ht="15.75" thickBot="1" x14ac:dyDescent="0.3">
      <c r="C1671" s="167" t="s">
        <v>1326</v>
      </c>
      <c r="D1671" s="158"/>
      <c r="E1671" s="150">
        <v>0</v>
      </c>
      <c r="F1671" s="114">
        <f>IF(E1669&lt;6,"",((E1669-6)/12)*(G1669/E1669))</f>
        <v>0</v>
      </c>
      <c r="G1671" s="94">
        <f>F1671</f>
        <v>0</v>
      </c>
      <c r="H1671" s="159"/>
      <c r="I1671" s="98" t="s">
        <v>165</v>
      </c>
      <c r="J1671" s="98" t="str">
        <f>VLOOKUP(I1671,Presupuesto!$B$11:$C$565,2,0)</f>
        <v>DECIMOCUARTO MES</v>
      </c>
      <c r="K1671" s="95" t="str">
        <f t="shared" si="34"/>
        <v>Posgrado</v>
      </c>
      <c r="L1671" s="95" t="s">
        <v>721</v>
      </c>
    </row>
    <row r="1672" spans="3:12" ht="15.75" thickBot="1" x14ac:dyDescent="0.3">
      <c r="C1672" s="133" t="s">
        <v>95</v>
      </c>
      <c r="D1672" s="188"/>
      <c r="E1672" s="148">
        <v>12</v>
      </c>
      <c r="F1672" s="283">
        <f>HLOOKUP($C1672,$BZ$2:$CM$3,2,0)</f>
        <v>12356.31</v>
      </c>
      <c r="G1672" s="110">
        <f>D1672*E1672*F1672</f>
        <v>0</v>
      </c>
      <c r="H1672" s="161"/>
      <c r="I1672" s="111" t="s">
        <v>151</v>
      </c>
      <c r="J1672" s="111" t="str">
        <f>VLOOKUP(I1672,Presupuesto!$B$11:$C$565,2,0)</f>
        <v>SUELDOS Y SALARIOS PERMANENTES</v>
      </c>
      <c r="K1672" s="95" t="str">
        <f t="shared" ref="K1672:K1689" si="35">$K$1639</f>
        <v>Posgrado</v>
      </c>
      <c r="L1672" s="95" t="s">
        <v>721</v>
      </c>
    </row>
    <row r="1673" spans="3:12" x14ac:dyDescent="0.25">
      <c r="C1673" s="166" t="s">
        <v>1325</v>
      </c>
      <c r="D1673" s="158"/>
      <c r="E1673" s="150">
        <v>0</v>
      </c>
      <c r="F1673" s="97">
        <f>IF(E1672=0,"",(G1672/E1672)/12*E1672)</f>
        <v>0</v>
      </c>
      <c r="G1673" s="94">
        <f>F1673</f>
        <v>0</v>
      </c>
      <c r="H1673" s="159"/>
      <c r="I1673" s="113" t="s">
        <v>164</v>
      </c>
      <c r="J1673" s="113" t="str">
        <f>VLOOKUP(I1673,Presupuesto!$B$11:$C$565,2,0)</f>
        <v>AGUINALDO Y DECIMO CUARTO MES</v>
      </c>
      <c r="K1673" s="95" t="str">
        <f t="shared" si="35"/>
        <v>Posgrado</v>
      </c>
      <c r="L1673" s="95" t="s">
        <v>721</v>
      </c>
    </row>
    <row r="1674" spans="3:12" ht="15.75" thickBot="1" x14ac:dyDescent="0.3">
      <c r="C1674" s="167" t="s">
        <v>1326</v>
      </c>
      <c r="D1674" s="158"/>
      <c r="E1674" s="150">
        <v>0</v>
      </c>
      <c r="F1674" s="114">
        <f>IF(E1672&lt;6,"",((E1672-6)/12)*(G1672/E1672))</f>
        <v>0</v>
      </c>
      <c r="G1674" s="94">
        <f>F1674</f>
        <v>0</v>
      </c>
      <c r="H1674" s="159"/>
      <c r="I1674" s="98" t="s">
        <v>165</v>
      </c>
      <c r="J1674" s="98" t="str">
        <f>VLOOKUP(I1674,Presupuesto!$B$11:$C$565,2,0)</f>
        <v>DECIMOCUARTO MES</v>
      </c>
      <c r="K1674" s="95" t="str">
        <f t="shared" si="35"/>
        <v>Posgrado</v>
      </c>
      <c r="L1674" s="95" t="s">
        <v>721</v>
      </c>
    </row>
    <row r="1675" spans="3:12" ht="15.75" thickBot="1" x14ac:dyDescent="0.3">
      <c r="C1675" s="133" t="s">
        <v>96</v>
      </c>
      <c r="D1675" s="188"/>
      <c r="E1675" s="148">
        <v>12</v>
      </c>
      <c r="F1675" s="283">
        <f>HLOOKUP($C1675,$BZ$2:$CM$3,2,0)</f>
        <v>463.22</v>
      </c>
      <c r="G1675" s="110">
        <f>D1675*E1675*F1675</f>
        <v>0</v>
      </c>
      <c r="H1675" s="161"/>
      <c r="I1675" s="111" t="s">
        <v>151</v>
      </c>
      <c r="J1675" s="111" t="str">
        <f>VLOOKUP(I1675,Presupuesto!$B$11:$C$565,2,0)</f>
        <v>SUELDOS Y SALARIOS PERMANENTES</v>
      </c>
      <c r="K1675" s="95" t="str">
        <f t="shared" si="35"/>
        <v>Posgrado</v>
      </c>
      <c r="L1675" s="95" t="s">
        <v>721</v>
      </c>
    </row>
    <row r="1676" spans="3:12" x14ac:dyDescent="0.25">
      <c r="C1676" s="166" t="s">
        <v>1325</v>
      </c>
      <c r="D1676" s="158"/>
      <c r="E1676" s="150">
        <v>0</v>
      </c>
      <c r="F1676" s="97">
        <f>IF(E1675=0,"",(G1675/E1675)/12*E1675)</f>
        <v>0</v>
      </c>
      <c r="G1676" s="94">
        <f>F1676</f>
        <v>0</v>
      </c>
      <c r="H1676" s="159"/>
      <c r="I1676" s="113" t="s">
        <v>164</v>
      </c>
      <c r="J1676" s="113" t="str">
        <f>VLOOKUP(I1676,Presupuesto!$B$11:$C$565,2,0)</f>
        <v>AGUINALDO Y DECIMO CUARTO MES</v>
      </c>
      <c r="K1676" s="95" t="str">
        <f t="shared" si="35"/>
        <v>Posgrado</v>
      </c>
      <c r="L1676" s="95" t="s">
        <v>721</v>
      </c>
    </row>
    <row r="1677" spans="3:12" ht="15.75" thickBot="1" x14ac:dyDescent="0.3">
      <c r="C1677" s="167" t="s">
        <v>1326</v>
      </c>
      <c r="D1677" s="158"/>
      <c r="E1677" s="150">
        <v>0</v>
      </c>
      <c r="F1677" s="114">
        <f>IF(E1675&lt;6,"",((E1675-6)/12)*(G1675/E1675))</f>
        <v>0</v>
      </c>
      <c r="G1677" s="94">
        <f>F1677</f>
        <v>0</v>
      </c>
      <c r="H1677" s="159"/>
      <c r="I1677" s="98" t="s">
        <v>165</v>
      </c>
      <c r="J1677" s="98" t="str">
        <f>VLOOKUP(I1677,Presupuesto!$B$11:$C$565,2,0)</f>
        <v>DECIMOCUARTO MES</v>
      </c>
      <c r="K1677" s="95" t="str">
        <f t="shared" si="35"/>
        <v>Posgrado</v>
      </c>
      <c r="L1677" s="95" t="s">
        <v>721</v>
      </c>
    </row>
    <row r="1678" spans="3:12" ht="15.75" thickBot="1" x14ac:dyDescent="0.3">
      <c r="C1678" s="133" t="s">
        <v>97</v>
      </c>
      <c r="D1678" s="188"/>
      <c r="E1678" s="148">
        <v>12</v>
      </c>
      <c r="F1678" s="283">
        <f>HLOOKUP($C1678,$BZ$2:$CM$3,2,0)</f>
        <v>2007.3</v>
      </c>
      <c r="G1678" s="110">
        <f>D1678*E1678*F1678</f>
        <v>0</v>
      </c>
      <c r="H1678" s="161"/>
      <c r="I1678" s="111" t="s">
        <v>151</v>
      </c>
      <c r="J1678" s="111" t="str">
        <f>VLOOKUP(I1678,Presupuesto!$B$11:$C$565,2,0)</f>
        <v>SUELDOS Y SALARIOS PERMANENTES</v>
      </c>
      <c r="K1678" s="95" t="str">
        <f t="shared" si="35"/>
        <v>Posgrado</v>
      </c>
      <c r="L1678" s="95" t="s">
        <v>721</v>
      </c>
    </row>
    <row r="1679" spans="3:12" x14ac:dyDescent="0.25">
      <c r="C1679" s="166" t="s">
        <v>1325</v>
      </c>
      <c r="D1679" s="158"/>
      <c r="E1679" s="150">
        <v>0</v>
      </c>
      <c r="F1679" s="97">
        <f>IF(E1678=0,"",(G1678/E1678)/12*E1678)</f>
        <v>0</v>
      </c>
      <c r="G1679" s="94">
        <f>F1679</f>
        <v>0</v>
      </c>
      <c r="H1679" s="159"/>
      <c r="I1679" s="113" t="s">
        <v>164</v>
      </c>
      <c r="J1679" s="113" t="str">
        <f>VLOOKUP(I1679,Presupuesto!$B$11:$C$565,2,0)</f>
        <v>AGUINALDO Y DECIMO CUARTO MES</v>
      </c>
      <c r="K1679" s="95" t="str">
        <f t="shared" si="35"/>
        <v>Posgrado</v>
      </c>
      <c r="L1679" s="95" t="s">
        <v>721</v>
      </c>
    </row>
    <row r="1680" spans="3:12" ht="15.75" thickBot="1" x14ac:dyDescent="0.3">
      <c r="C1680" s="167" t="s">
        <v>1326</v>
      </c>
      <c r="D1680" s="158"/>
      <c r="E1680" s="150">
        <v>0</v>
      </c>
      <c r="F1680" s="114">
        <f>IF(E1678&lt;6,"",((E1678-6)/12)*(G1678/E1678))</f>
        <v>0</v>
      </c>
      <c r="G1680" s="94">
        <f>F1680</f>
        <v>0</v>
      </c>
      <c r="H1680" s="159"/>
      <c r="I1680" s="98" t="s">
        <v>165</v>
      </c>
      <c r="J1680" s="98" t="str">
        <f>VLOOKUP(I1680,Presupuesto!$B$11:$C$565,2,0)</f>
        <v>DECIMOCUARTO MES</v>
      </c>
      <c r="K1680" s="95" t="str">
        <f t="shared" si="35"/>
        <v>Posgrado</v>
      </c>
      <c r="L1680" s="95" t="s">
        <v>721</v>
      </c>
    </row>
    <row r="1681" spans="3:12" ht="15.75" thickBot="1" x14ac:dyDescent="0.3">
      <c r="C1681" s="136" t="s">
        <v>101</v>
      </c>
      <c r="D1681" s="188"/>
      <c r="E1681" s="148">
        <v>12</v>
      </c>
      <c r="F1681" s="135">
        <v>30000</v>
      </c>
      <c r="G1681" s="110">
        <f>D1681*E1681*F1681</f>
        <v>0</v>
      </c>
      <c r="H1681" s="161"/>
      <c r="I1681" s="111" t="s">
        <v>200</v>
      </c>
      <c r="J1681" s="111" t="str">
        <f>VLOOKUP(I1681,Presupuesto!$B$11:$C$565,2,0)</f>
        <v>CONTRATOS ESPECIALES</v>
      </c>
      <c r="K1681" s="95" t="str">
        <f t="shared" si="35"/>
        <v>Posgrado</v>
      </c>
      <c r="L1681" s="95" t="s">
        <v>721</v>
      </c>
    </row>
    <row r="1682" spans="3:12" x14ac:dyDescent="0.25">
      <c r="C1682" s="166" t="s">
        <v>1325</v>
      </c>
      <c r="D1682" s="158"/>
      <c r="E1682" s="150">
        <v>0</v>
      </c>
      <c r="F1682" s="114">
        <f>IF(E1681=0,"",(G1681/E1681)/12*E1681)</f>
        <v>0</v>
      </c>
      <c r="G1682" s="94">
        <f>F1682</f>
        <v>0</v>
      </c>
      <c r="H1682" s="159"/>
      <c r="I1682" s="98" t="s">
        <v>200</v>
      </c>
      <c r="J1682" s="98" t="str">
        <f>VLOOKUP(I1682,Presupuesto!$B$11:$C$565,2,0)</f>
        <v>CONTRATOS ESPECIALES</v>
      </c>
      <c r="K1682" s="95" t="str">
        <f t="shared" si="35"/>
        <v>Posgrado</v>
      </c>
      <c r="L1682" s="95" t="s">
        <v>719</v>
      </c>
    </row>
    <row r="1683" spans="3:12" ht="15.75" thickBot="1" x14ac:dyDescent="0.3">
      <c r="C1683" s="167" t="s">
        <v>1326</v>
      </c>
      <c r="D1683" s="158"/>
      <c r="E1683" s="150">
        <v>0</v>
      </c>
      <c r="F1683" s="97">
        <f>IF(E1681&lt;6,"",((E1681-6)/12)*(G1681/E1681))</f>
        <v>0</v>
      </c>
      <c r="G1683" s="94">
        <f>F1683</f>
        <v>0</v>
      </c>
      <c r="H1683" s="159"/>
      <c r="I1683" s="98" t="s">
        <v>200</v>
      </c>
      <c r="J1683" s="98" t="str">
        <f>VLOOKUP(I1683,Presupuesto!$B$11:$C$565,2,0)</f>
        <v>CONTRATOS ESPECIALES</v>
      </c>
      <c r="K1683" s="95" t="str">
        <f t="shared" si="35"/>
        <v>Posgrado</v>
      </c>
      <c r="L1683" s="95" t="s">
        <v>727</v>
      </c>
    </row>
    <row r="1684" spans="3:12" ht="15.75" thickBot="1" x14ac:dyDescent="0.3">
      <c r="C1684" s="136" t="s">
        <v>102</v>
      </c>
      <c r="D1684" s="188"/>
      <c r="E1684" s="148">
        <v>12</v>
      </c>
      <c r="F1684" s="115">
        <v>30000</v>
      </c>
      <c r="G1684" s="110">
        <f>D1684*E1684*F1684</f>
        <v>0</v>
      </c>
      <c r="H1684" s="161"/>
      <c r="I1684" s="111" t="s">
        <v>298</v>
      </c>
      <c r="J1684" s="111" t="str">
        <f>VLOOKUP(I1684,Presupuesto!$B$11:$C$565,2,0)</f>
        <v>OTROS SERVICIOS TECNICOS Y PROFESIONALES</v>
      </c>
      <c r="K1684" s="95" t="str">
        <f t="shared" si="35"/>
        <v>Posgrado</v>
      </c>
      <c r="L1684" s="95" t="s">
        <v>719</v>
      </c>
    </row>
    <row r="1685" spans="3:12" x14ac:dyDescent="0.25">
      <c r="C1685" s="166" t="s">
        <v>1325</v>
      </c>
      <c r="D1685" s="158"/>
      <c r="E1685" s="150">
        <v>0</v>
      </c>
      <c r="F1685" s="97">
        <v>0</v>
      </c>
      <c r="G1685" s="94">
        <f>F1685</f>
        <v>0</v>
      </c>
      <c r="H1685" s="159"/>
      <c r="I1685" s="98" t="s">
        <v>298</v>
      </c>
      <c r="J1685" s="98" t="str">
        <f>VLOOKUP(I1685,Presupuesto!$B$11:$C$565,2,0)</f>
        <v>OTROS SERVICIOS TECNICOS Y PROFESIONALES</v>
      </c>
      <c r="K1685" s="95" t="str">
        <f t="shared" si="35"/>
        <v>Posgrado</v>
      </c>
      <c r="L1685" s="95" t="s">
        <v>719</v>
      </c>
    </row>
    <row r="1686" spans="3:12" ht="15.75" thickBot="1" x14ac:dyDescent="0.3">
      <c r="C1686" s="167" t="s">
        <v>1326</v>
      </c>
      <c r="D1686" s="158"/>
      <c r="E1686" s="150">
        <v>0</v>
      </c>
      <c r="F1686" s="97">
        <v>0</v>
      </c>
      <c r="G1686" s="94">
        <f>F1686</f>
        <v>0</v>
      </c>
      <c r="H1686" s="159"/>
      <c r="I1686" s="98" t="s">
        <v>298</v>
      </c>
      <c r="J1686" s="98" t="str">
        <f>VLOOKUP(I1686,Presupuesto!$B$11:$C$565,2,0)</f>
        <v>OTROS SERVICIOS TECNICOS Y PROFESIONALES</v>
      </c>
      <c r="K1686" s="95" t="str">
        <f t="shared" si="35"/>
        <v>Posgrado</v>
      </c>
      <c r="L1686" s="95" t="s">
        <v>719</v>
      </c>
    </row>
    <row r="1687" spans="3:12" ht="15.75" thickBot="1" x14ac:dyDescent="0.3">
      <c r="C1687" s="136" t="s">
        <v>103</v>
      </c>
      <c r="D1687" s="188"/>
      <c r="E1687" s="148">
        <v>12</v>
      </c>
      <c r="F1687" s="115">
        <v>30000</v>
      </c>
      <c r="G1687" s="110">
        <f>D1687*E1687*F1687</f>
        <v>0</v>
      </c>
      <c r="H1687" s="161"/>
      <c r="I1687" s="111" t="s">
        <v>151</v>
      </c>
      <c r="J1687" s="111" t="str">
        <f>VLOOKUP(I1687,Presupuesto!$B$11:$C$565,2,0)</f>
        <v>SUELDOS Y SALARIOS PERMANENTES</v>
      </c>
      <c r="K1687" s="95" t="str">
        <f t="shared" si="35"/>
        <v>Posgrado</v>
      </c>
      <c r="L1687" s="95" t="s">
        <v>719</v>
      </c>
    </row>
    <row r="1688" spans="3:12" x14ac:dyDescent="0.25">
      <c r="C1688" s="166" t="s">
        <v>1325</v>
      </c>
      <c r="D1688" s="164"/>
      <c r="E1688" s="127">
        <v>0</v>
      </c>
      <c r="F1688" s="116">
        <f>IF(E1687=0,"",(G1687/E1687)/12*E1687)</f>
        <v>0</v>
      </c>
      <c r="G1688" s="117">
        <f>F1688</f>
        <v>0</v>
      </c>
      <c r="H1688" s="159"/>
      <c r="I1688" s="98" t="s">
        <v>164</v>
      </c>
      <c r="J1688" s="98" t="str">
        <f>VLOOKUP(I1688,Presupuesto!$B$11:$C$565,2,0)</f>
        <v>AGUINALDO Y DECIMO CUARTO MES</v>
      </c>
      <c r="K1688" s="95" t="str">
        <f t="shared" si="35"/>
        <v>Posgrado</v>
      </c>
      <c r="L1688" s="95" t="s">
        <v>719</v>
      </c>
    </row>
    <row r="1689" spans="3:12" ht="15.75" thickBot="1" x14ac:dyDescent="0.3">
      <c r="C1689" s="168" t="s">
        <v>1326</v>
      </c>
      <c r="D1689" s="157"/>
      <c r="E1689" s="128">
        <v>0</v>
      </c>
      <c r="F1689" s="102">
        <f>IF(E1687&lt;6,"",((E1687-6)/12)*(G1687/E1687))</f>
        <v>0</v>
      </c>
      <c r="G1689" s="102">
        <f>F1689</f>
        <v>0</v>
      </c>
      <c r="H1689" s="157"/>
      <c r="I1689" s="103" t="s">
        <v>165</v>
      </c>
      <c r="J1689" s="120" t="str">
        <f>VLOOKUP(I1689,Presupuesto!$B$11:$C$565,2,0)</f>
        <v>DECIMOCUARTO MES</v>
      </c>
      <c r="K1689" s="103" t="str">
        <f t="shared" si="35"/>
        <v>Posgrado</v>
      </c>
      <c r="L1689" s="120" t="s">
        <v>719</v>
      </c>
    </row>
    <row r="1691" spans="3:12" ht="15.75" thickBot="1" x14ac:dyDescent="0.3">
      <c r="C1691" s="426"/>
      <c r="D1691" s="415"/>
      <c r="E1691" s="426"/>
      <c r="F1691" s="426"/>
      <c r="G1691" s="426"/>
      <c r="H1691" s="415"/>
      <c r="I1691" s="426"/>
      <c r="J1691" s="426"/>
      <c r="K1691" s="426"/>
      <c r="L1691" s="426"/>
    </row>
    <row r="1692" spans="3:12" ht="15.75" thickBot="1" x14ac:dyDescent="0.3">
      <c r="C1692" s="68" t="s">
        <v>1308</v>
      </c>
      <c r="D1692" s="30">
        <f>SUM(G1699:G1749)</f>
        <v>0</v>
      </c>
      <c r="E1692" s="91"/>
      <c r="F1692" s="91"/>
      <c r="G1692" s="91"/>
      <c r="H1692" s="75"/>
      <c r="I1692" s="75"/>
      <c r="J1692" s="75"/>
      <c r="K1692" s="426"/>
      <c r="L1692" s="426"/>
    </row>
    <row r="1693" spans="3:12" x14ac:dyDescent="0.25">
      <c r="C1693" s="426"/>
      <c r="D1693" s="31"/>
      <c r="E1693" s="91"/>
      <c r="F1693" s="91"/>
      <c r="G1693" s="91"/>
      <c r="H1693" s="75"/>
      <c r="I1693" s="75"/>
      <c r="J1693" s="75"/>
      <c r="K1693" s="426"/>
      <c r="L1693" s="426"/>
    </row>
    <row r="1694" spans="3:12" x14ac:dyDescent="0.25">
      <c r="C1694" s="426"/>
      <c r="D1694" s="31"/>
      <c r="E1694" s="91"/>
      <c r="F1694" s="91"/>
      <c r="G1694" s="91"/>
      <c r="H1694" s="75"/>
      <c r="I1694" s="75"/>
      <c r="J1694" s="75"/>
      <c r="K1694" s="426"/>
      <c r="L1694" s="426"/>
    </row>
    <row r="1695" spans="3:12" ht="15.75" x14ac:dyDescent="0.25">
      <c r="C1695" s="190" t="s">
        <v>1309</v>
      </c>
      <c r="D1695" s="341"/>
      <c r="E1695" s="91"/>
      <c r="F1695" s="91"/>
      <c r="G1695" s="91"/>
      <c r="H1695" s="75"/>
      <c r="I1695" s="75"/>
      <c r="J1695" s="75"/>
      <c r="K1695" s="149"/>
      <c r="L1695" s="426"/>
    </row>
    <row r="1696" spans="3:12" ht="18.75" x14ac:dyDescent="0.25">
      <c r="C1696" s="197" t="e">
        <f>IFERROR(VLOOKUP(D1695,'1. Desarrollo e Innov. Curricu.'!$F:$G,2,FALSE),IFERROR(VLOOKUP(D1695,'2. Investigación Científica'!$F:$G,2,FALSE),IFERROR(VLOOKUP(D1695,'3. Vinculación Univ. Sociedad'!$F:$G,2,FALSE),IFERROR(VLOOKUP(D1695,'4. Docencia y Profesorado Univ.'!$F:$G,2,FALSE),IFERROR(VLOOKUP(D1695,'5. Estudiantes y Graduados'!$F:$G,2,FALSE),IFERROR(VLOOKUP(D1695,'11. Gestion Administrativa'!$F:$G,2,FALSE),IFERROR(VLOOKUP(D1695,'13. Gestión Académica'!$F:$G,2,FALSE),IFERROR(VLOOKUP(D1695,'9. Asegura. de la Calid. y M'!$F:$G,2,FALSE),IFERROR(VLOOKUP(D1695,'6. Gestión del Conocimiento'!$F:$G,2,FALSE),IFERROR(VLOOKUP(D1695,'15. Gobernabilidad y Proceso...'!$F:$G,2,FALSE),IFERROR(VLOOKUP(D1695,'12. Gestión del Talento Humano'!$F:$G,2,FALSE),IFERROR(VLOOKUP(D1695,'14. Internacional... de la E.S.'!$F:$G,2,FALSE),IFERROR(VLOOKUP(D1695,'10. Posgrado'!$F:$G,2,FALSE),IFERROR(VLOOKUP(D1695,'17. Gestión TIC'!$F:$G,2,FALSE),IFERROR(VLOOKUP(D1695,'16. Desa. del Sistema Educ.Sup.'!$F:$G,2,FALSE),IFERROR(VLOOKUP(D1695,'8. Cultura de Inno. Insti...'!$F:$G,2,FALSE),VLOOKUP(D1695,'7. Lo Esencial de la Reforma U.'!$F:$G,2,0)))))))))))))))))</f>
        <v>#N/A</v>
      </c>
      <c r="D1696" s="31"/>
      <c r="E1696" s="91"/>
      <c r="F1696" s="91"/>
      <c r="G1696" s="91"/>
      <c r="H1696" s="75"/>
      <c r="I1696" s="75"/>
      <c r="J1696" s="75"/>
      <c r="K1696" s="149"/>
      <c r="L1696" s="426"/>
    </row>
    <row r="1697" spans="3:12" ht="15.75" thickBot="1" x14ac:dyDescent="0.3">
      <c r="C1697" s="171"/>
      <c r="D1697" s="31"/>
      <c r="E1697" s="91"/>
      <c r="F1697" s="91"/>
      <c r="G1697" s="91"/>
      <c r="H1697" s="75"/>
      <c r="I1697" s="75"/>
      <c r="J1697" s="75"/>
      <c r="K1697" s="149"/>
      <c r="L1697" s="426"/>
    </row>
    <row r="1698" spans="3:12" ht="30.75" thickBot="1" x14ac:dyDescent="0.3">
      <c r="C1698" s="130" t="s">
        <v>1310</v>
      </c>
      <c r="D1698" s="134" t="s">
        <v>99</v>
      </c>
      <c r="E1698" s="165" t="s">
        <v>1324</v>
      </c>
      <c r="F1698" s="134" t="s">
        <v>1312</v>
      </c>
      <c r="G1698" s="131" t="s">
        <v>1313</v>
      </c>
      <c r="H1698" s="129" t="s">
        <v>1314</v>
      </c>
      <c r="I1698" s="132" t="s">
        <v>1315</v>
      </c>
      <c r="J1698" s="132" t="s">
        <v>711</v>
      </c>
      <c r="K1698" s="132" t="s">
        <v>1316</v>
      </c>
      <c r="L1698" s="132" t="s">
        <v>1317</v>
      </c>
    </row>
    <row r="1699" spans="3:12" ht="15.75" thickBot="1" x14ac:dyDescent="0.3">
      <c r="C1699" s="133" t="s">
        <v>84</v>
      </c>
      <c r="D1699" s="188"/>
      <c r="E1699" s="148">
        <v>12</v>
      </c>
      <c r="F1699" s="283">
        <f>HLOOKUP($C1699,$BZ$2:$CM$3,2,0)</f>
        <v>43674.39</v>
      </c>
      <c r="G1699" s="110">
        <f>D1699*E1699*F1699</f>
        <v>0</v>
      </c>
      <c r="H1699" s="161"/>
      <c r="I1699" s="111" t="s">
        <v>151</v>
      </c>
      <c r="J1699" s="111" t="str">
        <f>VLOOKUP(I1699,Presupuesto!$B$11:$C$565,2,0)</f>
        <v>SUELDOS Y SALARIOS PERMANENTES</v>
      </c>
      <c r="K1699" s="205" t="s">
        <v>72</v>
      </c>
      <c r="L1699" s="95" t="s">
        <v>719</v>
      </c>
    </row>
    <row r="1700" spans="3:12" x14ac:dyDescent="0.25">
      <c r="C1700" s="166" t="s">
        <v>1325</v>
      </c>
      <c r="D1700" s="158"/>
      <c r="E1700" s="150">
        <v>0</v>
      </c>
      <c r="F1700" s="97">
        <f>IF(E1699=0,"",(G1699/E1699)/12*E1699)</f>
        <v>0</v>
      </c>
      <c r="G1700" s="94">
        <f>F1700</f>
        <v>0</v>
      </c>
      <c r="H1700" s="159"/>
      <c r="I1700" s="113" t="s">
        <v>164</v>
      </c>
      <c r="J1700" s="113" t="str">
        <f>VLOOKUP(I1700,Presupuesto!$B$11:$C$565,2,0)</f>
        <v>AGUINALDO Y DECIMO CUARTO MES</v>
      </c>
      <c r="K1700" s="95" t="str">
        <f t="shared" ref="K1700:K1731" si="36">$K$1699</f>
        <v>Posgrado</v>
      </c>
      <c r="L1700" s="95" t="s">
        <v>720</v>
      </c>
    </row>
    <row r="1701" spans="3:12" ht="15.75" thickBot="1" x14ac:dyDescent="0.3">
      <c r="C1701" s="167" t="s">
        <v>1326</v>
      </c>
      <c r="D1701" s="158"/>
      <c r="E1701" s="150">
        <v>0</v>
      </c>
      <c r="F1701" s="114">
        <f>IF(E1699&lt;6,"",((E1699-6)/12)*(G1699/E1699))</f>
        <v>0</v>
      </c>
      <c r="G1701" s="94">
        <f>F1701</f>
        <v>0</v>
      </c>
      <c r="H1701" s="159"/>
      <c r="I1701" s="98" t="s">
        <v>165</v>
      </c>
      <c r="J1701" s="98" t="str">
        <f>VLOOKUP(I1701,Presupuesto!$B$11:$C$565,2,0)</f>
        <v>DECIMOCUARTO MES</v>
      </c>
      <c r="K1701" s="95" t="str">
        <f t="shared" si="36"/>
        <v>Posgrado</v>
      </c>
      <c r="L1701" s="95" t="s">
        <v>721</v>
      </c>
    </row>
    <row r="1702" spans="3:12" ht="15.75" thickBot="1" x14ac:dyDescent="0.3">
      <c r="C1702" s="133" t="s">
        <v>85</v>
      </c>
      <c r="D1702" s="188"/>
      <c r="E1702" s="148">
        <v>12</v>
      </c>
      <c r="F1702" s="283">
        <f>HLOOKUP($C1702,$BZ$2:$CM$3,2,0)</f>
        <v>39703.99</v>
      </c>
      <c r="G1702" s="110">
        <f>D1702*E1702*F1702</f>
        <v>0</v>
      </c>
      <c r="H1702" s="161"/>
      <c r="I1702" s="111" t="s">
        <v>151</v>
      </c>
      <c r="J1702" s="111" t="str">
        <f>VLOOKUP(I1702,Presupuesto!$B$11:$C$565,2,0)</f>
        <v>SUELDOS Y SALARIOS PERMANENTES</v>
      </c>
      <c r="K1702" s="95" t="str">
        <f t="shared" si="36"/>
        <v>Posgrado</v>
      </c>
      <c r="L1702" s="95" t="s">
        <v>721</v>
      </c>
    </row>
    <row r="1703" spans="3:12" x14ac:dyDescent="0.25">
      <c r="C1703" s="166" t="s">
        <v>1325</v>
      </c>
      <c r="D1703" s="158"/>
      <c r="E1703" s="150">
        <v>0</v>
      </c>
      <c r="F1703" s="97">
        <f>IF(E1702=0,"",(G1702/E1702)/12*E1702)</f>
        <v>0</v>
      </c>
      <c r="G1703" s="94">
        <f>F1703</f>
        <v>0</v>
      </c>
      <c r="H1703" s="159"/>
      <c r="I1703" s="113" t="s">
        <v>164</v>
      </c>
      <c r="J1703" s="113" t="str">
        <f>VLOOKUP(I1703,Presupuesto!$B$11:$C$565,2,0)</f>
        <v>AGUINALDO Y DECIMO CUARTO MES</v>
      </c>
      <c r="K1703" s="95" t="str">
        <f t="shared" si="36"/>
        <v>Posgrado</v>
      </c>
      <c r="L1703" s="95" t="s">
        <v>721</v>
      </c>
    </row>
    <row r="1704" spans="3:12" ht="15.75" thickBot="1" x14ac:dyDescent="0.3">
      <c r="C1704" s="167" t="s">
        <v>1326</v>
      </c>
      <c r="D1704" s="158"/>
      <c r="E1704" s="150">
        <v>0</v>
      </c>
      <c r="F1704" s="114">
        <f>IF(E1702&lt;6,"",((E1702-6)/12)*(G1702/E1702))</f>
        <v>0</v>
      </c>
      <c r="G1704" s="94">
        <f>F1704</f>
        <v>0</v>
      </c>
      <c r="H1704" s="159"/>
      <c r="I1704" s="98" t="s">
        <v>165</v>
      </c>
      <c r="J1704" s="98" t="str">
        <f>VLOOKUP(I1704,Presupuesto!$B$11:$C$565,2,0)</f>
        <v>DECIMOCUARTO MES</v>
      </c>
      <c r="K1704" s="95" t="str">
        <f t="shared" si="36"/>
        <v>Posgrado</v>
      </c>
      <c r="L1704" s="95" t="s">
        <v>721</v>
      </c>
    </row>
    <row r="1705" spans="3:12" ht="15.75" thickBot="1" x14ac:dyDescent="0.3">
      <c r="C1705" s="133" t="s">
        <v>86</v>
      </c>
      <c r="D1705" s="188"/>
      <c r="E1705" s="148">
        <v>12</v>
      </c>
      <c r="F1705" s="283">
        <f>HLOOKUP($C1705,$BZ$2:$CM$3,2,0)</f>
        <v>35733.589999999997</v>
      </c>
      <c r="G1705" s="110">
        <f>D1705*E1705*F1705</f>
        <v>0</v>
      </c>
      <c r="H1705" s="161"/>
      <c r="I1705" s="111" t="s">
        <v>151</v>
      </c>
      <c r="J1705" s="111" t="str">
        <f>VLOOKUP(I1705,Presupuesto!$B$11:$C$565,2,0)</f>
        <v>SUELDOS Y SALARIOS PERMANENTES</v>
      </c>
      <c r="K1705" s="95" t="str">
        <f t="shared" si="36"/>
        <v>Posgrado</v>
      </c>
      <c r="L1705" s="95" t="s">
        <v>721</v>
      </c>
    </row>
    <row r="1706" spans="3:12" x14ac:dyDescent="0.25">
      <c r="C1706" s="166" t="s">
        <v>1325</v>
      </c>
      <c r="D1706" s="158"/>
      <c r="E1706" s="150">
        <v>0</v>
      </c>
      <c r="F1706" s="97">
        <f>IF(E1705=0,"",(G1705/E1705)/12*E1705)</f>
        <v>0</v>
      </c>
      <c r="G1706" s="94">
        <f>F1706</f>
        <v>0</v>
      </c>
      <c r="H1706" s="159"/>
      <c r="I1706" s="113" t="s">
        <v>164</v>
      </c>
      <c r="J1706" s="113" t="str">
        <f>VLOOKUP(I1706,Presupuesto!$B$11:$C$565,2,0)</f>
        <v>AGUINALDO Y DECIMO CUARTO MES</v>
      </c>
      <c r="K1706" s="95" t="str">
        <f t="shared" si="36"/>
        <v>Posgrado</v>
      </c>
      <c r="L1706" s="95" t="s">
        <v>721</v>
      </c>
    </row>
    <row r="1707" spans="3:12" ht="15.75" thickBot="1" x14ac:dyDescent="0.3">
      <c r="C1707" s="167" t="s">
        <v>1326</v>
      </c>
      <c r="D1707" s="158"/>
      <c r="E1707" s="150">
        <v>0</v>
      </c>
      <c r="F1707" s="114">
        <f>IF(E1705&lt;6,"",((E1705-6)/12)*(G1705/E1705))</f>
        <v>0</v>
      </c>
      <c r="G1707" s="94">
        <f>F1707</f>
        <v>0</v>
      </c>
      <c r="H1707" s="159"/>
      <c r="I1707" s="98" t="s">
        <v>165</v>
      </c>
      <c r="J1707" s="98" t="str">
        <f>VLOOKUP(I1707,Presupuesto!$B$11:$C$565,2,0)</f>
        <v>DECIMOCUARTO MES</v>
      </c>
      <c r="K1707" s="95" t="str">
        <f t="shared" si="36"/>
        <v>Posgrado</v>
      </c>
      <c r="L1707" s="95" t="s">
        <v>721</v>
      </c>
    </row>
    <row r="1708" spans="3:12" ht="15.75" thickBot="1" x14ac:dyDescent="0.3">
      <c r="C1708" s="133" t="s">
        <v>87</v>
      </c>
      <c r="D1708" s="188"/>
      <c r="E1708" s="148">
        <v>12</v>
      </c>
      <c r="F1708" s="283">
        <f>HLOOKUP($C1708,$BZ$2:$CM$3,2,0)</f>
        <v>31763.19</v>
      </c>
      <c r="G1708" s="110">
        <f>D1708*E1708*F1708</f>
        <v>0</v>
      </c>
      <c r="H1708" s="161"/>
      <c r="I1708" s="111" t="s">
        <v>151</v>
      </c>
      <c r="J1708" s="111" t="str">
        <f>VLOOKUP(I1708,Presupuesto!$B$11:$C$565,2,0)</f>
        <v>SUELDOS Y SALARIOS PERMANENTES</v>
      </c>
      <c r="K1708" s="95" t="str">
        <f t="shared" si="36"/>
        <v>Posgrado</v>
      </c>
      <c r="L1708" s="95" t="s">
        <v>721</v>
      </c>
    </row>
    <row r="1709" spans="3:12" x14ac:dyDescent="0.25">
      <c r="C1709" s="166" t="s">
        <v>1325</v>
      </c>
      <c r="D1709" s="158"/>
      <c r="E1709" s="150">
        <v>0</v>
      </c>
      <c r="F1709" s="97">
        <f>IF(E1708=0,"",(G1708/E1708)/12*E1708)</f>
        <v>0</v>
      </c>
      <c r="G1709" s="94">
        <f>F1709</f>
        <v>0</v>
      </c>
      <c r="H1709" s="159"/>
      <c r="I1709" s="113" t="s">
        <v>164</v>
      </c>
      <c r="J1709" s="113" t="str">
        <f>VLOOKUP(I1709,Presupuesto!$B$11:$C$565,2,0)</f>
        <v>AGUINALDO Y DECIMO CUARTO MES</v>
      </c>
      <c r="K1709" s="95" t="str">
        <f t="shared" si="36"/>
        <v>Posgrado</v>
      </c>
      <c r="L1709" s="95" t="s">
        <v>721</v>
      </c>
    </row>
    <row r="1710" spans="3:12" ht="15.75" thickBot="1" x14ac:dyDescent="0.3">
      <c r="C1710" s="167" t="s">
        <v>1326</v>
      </c>
      <c r="D1710" s="158"/>
      <c r="E1710" s="150">
        <v>0</v>
      </c>
      <c r="F1710" s="114">
        <f>IF(E1708&lt;6,"",((E1708-6)/12)*(G1708/E1708))</f>
        <v>0</v>
      </c>
      <c r="G1710" s="94">
        <f>F1710</f>
        <v>0</v>
      </c>
      <c r="H1710" s="159"/>
      <c r="I1710" s="98" t="s">
        <v>165</v>
      </c>
      <c r="J1710" s="98" t="str">
        <f>VLOOKUP(I1710,Presupuesto!$B$11:$C$565,2,0)</f>
        <v>DECIMOCUARTO MES</v>
      </c>
      <c r="K1710" s="95" t="str">
        <f t="shared" si="36"/>
        <v>Posgrado</v>
      </c>
      <c r="L1710" s="95" t="s">
        <v>721</v>
      </c>
    </row>
    <row r="1711" spans="3:12" ht="15.75" thickBot="1" x14ac:dyDescent="0.3">
      <c r="C1711" s="133" t="s">
        <v>88</v>
      </c>
      <c r="D1711" s="188"/>
      <c r="E1711" s="148">
        <v>12</v>
      </c>
      <c r="F1711" s="283">
        <f>HLOOKUP($C1711,$BZ$2:$CM$3,2,0)</f>
        <v>29777.99</v>
      </c>
      <c r="G1711" s="110">
        <f>D1711*E1711*F1711</f>
        <v>0</v>
      </c>
      <c r="H1711" s="161"/>
      <c r="I1711" s="111" t="s">
        <v>151</v>
      </c>
      <c r="J1711" s="111" t="str">
        <f>VLOOKUP(I1711,Presupuesto!$B$11:$C$565,2,0)</f>
        <v>SUELDOS Y SALARIOS PERMANENTES</v>
      </c>
      <c r="K1711" s="95" t="str">
        <f t="shared" si="36"/>
        <v>Posgrado</v>
      </c>
      <c r="L1711" s="95" t="s">
        <v>721</v>
      </c>
    </row>
    <row r="1712" spans="3:12" x14ac:dyDescent="0.25">
      <c r="C1712" s="166" t="s">
        <v>1325</v>
      </c>
      <c r="D1712" s="158"/>
      <c r="E1712" s="150">
        <v>0</v>
      </c>
      <c r="F1712" s="97">
        <f>IF(E1711=0,"",(G1711/E1711)/12*E1711)</f>
        <v>0</v>
      </c>
      <c r="G1712" s="94">
        <f>F1712</f>
        <v>0</v>
      </c>
      <c r="H1712" s="159"/>
      <c r="I1712" s="113" t="s">
        <v>164</v>
      </c>
      <c r="J1712" s="113" t="str">
        <f>VLOOKUP(I1712,Presupuesto!$B$11:$C$565,2,0)</f>
        <v>AGUINALDO Y DECIMO CUARTO MES</v>
      </c>
      <c r="K1712" s="95" t="str">
        <f t="shared" si="36"/>
        <v>Posgrado</v>
      </c>
      <c r="L1712" s="95" t="s">
        <v>721</v>
      </c>
    </row>
    <row r="1713" spans="3:12" ht="15.75" thickBot="1" x14ac:dyDescent="0.3">
      <c r="C1713" s="167" t="s">
        <v>1326</v>
      </c>
      <c r="D1713" s="158"/>
      <c r="E1713" s="150">
        <v>0</v>
      </c>
      <c r="F1713" s="114">
        <f>IF(E1711&lt;6,"",((E1711-6)/12)*(G1711/E1711))</f>
        <v>0</v>
      </c>
      <c r="G1713" s="94">
        <f>F1713</f>
        <v>0</v>
      </c>
      <c r="H1713" s="159"/>
      <c r="I1713" s="98" t="s">
        <v>165</v>
      </c>
      <c r="J1713" s="98" t="str">
        <f>VLOOKUP(I1713,Presupuesto!$B$11:$C$565,2,0)</f>
        <v>DECIMOCUARTO MES</v>
      </c>
      <c r="K1713" s="95" t="str">
        <f t="shared" si="36"/>
        <v>Posgrado</v>
      </c>
      <c r="L1713" s="95" t="s">
        <v>721</v>
      </c>
    </row>
    <row r="1714" spans="3:12" ht="15.75" thickBot="1" x14ac:dyDescent="0.3">
      <c r="C1714" s="133" t="s">
        <v>89</v>
      </c>
      <c r="D1714" s="188"/>
      <c r="E1714" s="148">
        <v>12</v>
      </c>
      <c r="F1714" s="283">
        <f>HLOOKUP($C1714,$BZ$2:$CM$3,2,0)</f>
        <v>27792.79</v>
      </c>
      <c r="G1714" s="110">
        <f>D1714*E1714*F1714</f>
        <v>0</v>
      </c>
      <c r="H1714" s="161"/>
      <c r="I1714" s="111" t="s">
        <v>151</v>
      </c>
      <c r="J1714" s="111" t="str">
        <f>VLOOKUP(I1714,Presupuesto!$B$11:$C$565,2,0)</f>
        <v>SUELDOS Y SALARIOS PERMANENTES</v>
      </c>
      <c r="K1714" s="95" t="str">
        <f t="shared" si="36"/>
        <v>Posgrado</v>
      </c>
      <c r="L1714" s="95" t="s">
        <v>721</v>
      </c>
    </row>
    <row r="1715" spans="3:12" x14ac:dyDescent="0.25">
      <c r="C1715" s="166" t="s">
        <v>1325</v>
      </c>
      <c r="D1715" s="158"/>
      <c r="E1715" s="150">
        <v>0</v>
      </c>
      <c r="F1715" s="97">
        <f>IF(E1714=0,"",(G1714/E1714)/12*E1714)</f>
        <v>0</v>
      </c>
      <c r="G1715" s="94">
        <f>F1715</f>
        <v>0</v>
      </c>
      <c r="H1715" s="159"/>
      <c r="I1715" s="113" t="s">
        <v>164</v>
      </c>
      <c r="J1715" s="113" t="str">
        <f>VLOOKUP(I1715,Presupuesto!$B$11:$C$565,2,0)</f>
        <v>AGUINALDO Y DECIMO CUARTO MES</v>
      </c>
      <c r="K1715" s="95" t="str">
        <f t="shared" si="36"/>
        <v>Posgrado</v>
      </c>
      <c r="L1715" s="95" t="s">
        <v>721</v>
      </c>
    </row>
    <row r="1716" spans="3:12" ht="15.75" thickBot="1" x14ac:dyDescent="0.3">
      <c r="C1716" s="167" t="s">
        <v>1326</v>
      </c>
      <c r="D1716" s="158"/>
      <c r="E1716" s="150">
        <v>0</v>
      </c>
      <c r="F1716" s="114">
        <f>IF(E1714&lt;6,"",((E1714-6)/12)*(G1714/E1714))</f>
        <v>0</v>
      </c>
      <c r="G1716" s="94">
        <f>F1716</f>
        <v>0</v>
      </c>
      <c r="H1716" s="159"/>
      <c r="I1716" s="98" t="s">
        <v>165</v>
      </c>
      <c r="J1716" s="98" t="str">
        <f>VLOOKUP(I1716,Presupuesto!$B$11:$C$565,2,0)</f>
        <v>DECIMOCUARTO MES</v>
      </c>
      <c r="K1716" s="95" t="str">
        <f t="shared" si="36"/>
        <v>Posgrado</v>
      </c>
      <c r="L1716" s="95" t="s">
        <v>721</v>
      </c>
    </row>
    <row r="1717" spans="3:12" ht="15.75" thickBot="1" x14ac:dyDescent="0.3">
      <c r="C1717" s="133" t="s">
        <v>90</v>
      </c>
      <c r="D1717" s="188"/>
      <c r="E1717" s="148">
        <v>12</v>
      </c>
      <c r="F1717" s="283">
        <f>HLOOKUP($C1717,$BZ$2:$CM$3,2,0)</f>
        <v>18859.39</v>
      </c>
      <c r="G1717" s="110">
        <f>D1717*E1717*F1717</f>
        <v>0</v>
      </c>
      <c r="H1717" s="161"/>
      <c r="I1717" s="111" t="s">
        <v>151</v>
      </c>
      <c r="J1717" s="111" t="str">
        <f>VLOOKUP(I1717,Presupuesto!$B$11:$C$565,2,0)</f>
        <v>SUELDOS Y SALARIOS PERMANENTES</v>
      </c>
      <c r="K1717" s="95" t="str">
        <f t="shared" si="36"/>
        <v>Posgrado</v>
      </c>
      <c r="L1717" s="95" t="s">
        <v>721</v>
      </c>
    </row>
    <row r="1718" spans="3:12" x14ac:dyDescent="0.25">
      <c r="C1718" s="166" t="s">
        <v>1325</v>
      </c>
      <c r="D1718" s="158"/>
      <c r="E1718" s="150">
        <v>0</v>
      </c>
      <c r="F1718" s="97">
        <f>IF(E1717=0,"",(G1717/E1717)/12*E1717)</f>
        <v>0</v>
      </c>
      <c r="G1718" s="94">
        <f>F1718</f>
        <v>0</v>
      </c>
      <c r="H1718" s="159"/>
      <c r="I1718" s="113" t="s">
        <v>164</v>
      </c>
      <c r="J1718" s="113" t="str">
        <f>VLOOKUP(I1718,Presupuesto!$B$11:$C$565,2,0)</f>
        <v>AGUINALDO Y DECIMO CUARTO MES</v>
      </c>
      <c r="K1718" s="95" t="str">
        <f t="shared" si="36"/>
        <v>Posgrado</v>
      </c>
      <c r="L1718" s="95" t="s">
        <v>721</v>
      </c>
    </row>
    <row r="1719" spans="3:12" ht="15.75" thickBot="1" x14ac:dyDescent="0.3">
      <c r="C1719" s="167" t="s">
        <v>1326</v>
      </c>
      <c r="D1719" s="158"/>
      <c r="E1719" s="150">
        <v>0</v>
      </c>
      <c r="F1719" s="114">
        <f>IF(E1717&lt;6,"",((E1717-6)/12)*(G1717/E1717))</f>
        <v>0</v>
      </c>
      <c r="G1719" s="94">
        <f>F1719</f>
        <v>0</v>
      </c>
      <c r="H1719" s="159"/>
      <c r="I1719" s="98" t="s">
        <v>165</v>
      </c>
      <c r="J1719" s="98" t="str">
        <f>VLOOKUP(I1719,Presupuesto!$B$11:$C$565,2,0)</f>
        <v>DECIMOCUARTO MES</v>
      </c>
      <c r="K1719" s="95" t="str">
        <f t="shared" si="36"/>
        <v>Posgrado</v>
      </c>
      <c r="L1719" s="95" t="s">
        <v>721</v>
      </c>
    </row>
    <row r="1720" spans="3:12" ht="15.75" thickBot="1" x14ac:dyDescent="0.3">
      <c r="C1720" s="133" t="s">
        <v>91</v>
      </c>
      <c r="D1720" s="188"/>
      <c r="E1720" s="148">
        <v>12</v>
      </c>
      <c r="F1720" s="283">
        <f>HLOOKUP($C1720,$BZ$2:$CM$3,2,0)</f>
        <v>17866.8</v>
      </c>
      <c r="G1720" s="110">
        <f>D1720*E1720*F1720</f>
        <v>0</v>
      </c>
      <c r="H1720" s="161"/>
      <c r="I1720" s="111" t="s">
        <v>151</v>
      </c>
      <c r="J1720" s="111" t="str">
        <f>VLOOKUP(I1720,Presupuesto!$B$11:$C$565,2,0)</f>
        <v>SUELDOS Y SALARIOS PERMANENTES</v>
      </c>
      <c r="K1720" s="95" t="str">
        <f t="shared" si="36"/>
        <v>Posgrado</v>
      </c>
      <c r="L1720" s="95" t="s">
        <v>721</v>
      </c>
    </row>
    <row r="1721" spans="3:12" x14ac:dyDescent="0.25">
      <c r="C1721" s="166" t="s">
        <v>1325</v>
      </c>
      <c r="D1721" s="158"/>
      <c r="E1721" s="150">
        <v>0</v>
      </c>
      <c r="F1721" s="97">
        <f>IF(E1720=0,"",(G1720/E1720)/12*E1720)</f>
        <v>0</v>
      </c>
      <c r="G1721" s="94">
        <f>F1721</f>
        <v>0</v>
      </c>
      <c r="H1721" s="159"/>
      <c r="I1721" s="113" t="s">
        <v>164</v>
      </c>
      <c r="J1721" s="113" t="str">
        <f>VLOOKUP(I1721,Presupuesto!$B$11:$C$565,2,0)</f>
        <v>AGUINALDO Y DECIMO CUARTO MES</v>
      </c>
      <c r="K1721" s="95" t="str">
        <f t="shared" si="36"/>
        <v>Posgrado</v>
      </c>
      <c r="L1721" s="95" t="s">
        <v>721</v>
      </c>
    </row>
    <row r="1722" spans="3:12" ht="15.75" thickBot="1" x14ac:dyDescent="0.3">
      <c r="C1722" s="167" t="s">
        <v>1326</v>
      </c>
      <c r="D1722" s="158"/>
      <c r="E1722" s="150">
        <v>0</v>
      </c>
      <c r="F1722" s="114">
        <f>IF(E1720&lt;6,"",((E1720-6)/12)*(G1720/E1720))</f>
        <v>0</v>
      </c>
      <c r="G1722" s="94">
        <f>F1722</f>
        <v>0</v>
      </c>
      <c r="H1722" s="159"/>
      <c r="I1722" s="98" t="s">
        <v>165</v>
      </c>
      <c r="J1722" s="98" t="str">
        <f>VLOOKUP(I1722,Presupuesto!$B$11:$C$565,2,0)</f>
        <v>DECIMOCUARTO MES</v>
      </c>
      <c r="K1722" s="95" t="str">
        <f t="shared" si="36"/>
        <v>Posgrado</v>
      </c>
      <c r="L1722" s="95" t="s">
        <v>721</v>
      </c>
    </row>
    <row r="1723" spans="3:12" ht="15.75" thickBot="1" x14ac:dyDescent="0.3">
      <c r="C1723" s="133" t="s">
        <v>92</v>
      </c>
      <c r="D1723" s="188"/>
      <c r="E1723" s="148">
        <v>12</v>
      </c>
      <c r="F1723" s="283">
        <f>HLOOKUP($C1723,$BZ$2:$CM$3,2,0)</f>
        <v>13896.4</v>
      </c>
      <c r="G1723" s="110">
        <f>D1723*E1723*F1723</f>
        <v>0</v>
      </c>
      <c r="H1723" s="161"/>
      <c r="I1723" s="111" t="s">
        <v>151</v>
      </c>
      <c r="J1723" s="111" t="str">
        <f>VLOOKUP(I1723,Presupuesto!$B$11:$C$565,2,0)</f>
        <v>SUELDOS Y SALARIOS PERMANENTES</v>
      </c>
      <c r="K1723" s="95" t="str">
        <f t="shared" si="36"/>
        <v>Posgrado</v>
      </c>
      <c r="L1723" s="95" t="s">
        <v>721</v>
      </c>
    </row>
    <row r="1724" spans="3:12" x14ac:dyDescent="0.25">
      <c r="C1724" s="166" t="s">
        <v>1325</v>
      </c>
      <c r="D1724" s="158"/>
      <c r="E1724" s="150">
        <v>0</v>
      </c>
      <c r="F1724" s="97">
        <f>IF(E1723=0,"",(G1723/E1723)/12*E1723)</f>
        <v>0</v>
      </c>
      <c r="G1724" s="94">
        <f>F1724</f>
        <v>0</v>
      </c>
      <c r="H1724" s="159"/>
      <c r="I1724" s="113" t="s">
        <v>164</v>
      </c>
      <c r="J1724" s="113" t="str">
        <f>VLOOKUP(I1724,Presupuesto!$B$11:$C$565,2,0)</f>
        <v>AGUINALDO Y DECIMO CUARTO MES</v>
      </c>
      <c r="K1724" s="95" t="str">
        <f t="shared" si="36"/>
        <v>Posgrado</v>
      </c>
      <c r="L1724" s="95" t="s">
        <v>721</v>
      </c>
    </row>
    <row r="1725" spans="3:12" ht="15.75" thickBot="1" x14ac:dyDescent="0.3">
      <c r="C1725" s="167" t="s">
        <v>1326</v>
      </c>
      <c r="D1725" s="158"/>
      <c r="E1725" s="150">
        <v>0</v>
      </c>
      <c r="F1725" s="114">
        <f>IF(E1723&lt;6,"",((E1723-6)/12)*(G1723/E1723))</f>
        <v>0</v>
      </c>
      <c r="G1725" s="94">
        <f>F1725</f>
        <v>0</v>
      </c>
      <c r="H1725" s="159"/>
      <c r="I1725" s="98" t="s">
        <v>165</v>
      </c>
      <c r="J1725" s="98" t="str">
        <f>VLOOKUP(I1725,Presupuesto!$B$11:$C$565,2,0)</f>
        <v>DECIMOCUARTO MES</v>
      </c>
      <c r="K1725" s="95" t="str">
        <f t="shared" si="36"/>
        <v>Posgrado</v>
      </c>
      <c r="L1725" s="95" t="s">
        <v>721</v>
      </c>
    </row>
    <row r="1726" spans="3:12" ht="15.75" thickBot="1" x14ac:dyDescent="0.3">
      <c r="C1726" s="133" t="s">
        <v>93</v>
      </c>
      <c r="D1726" s="188"/>
      <c r="E1726" s="148">
        <v>12</v>
      </c>
      <c r="F1726" s="283">
        <f>HLOOKUP($C1726,$BZ$2:$CM$3,2,0)</f>
        <v>15004.09</v>
      </c>
      <c r="G1726" s="110">
        <f>D1726*E1726*F1726</f>
        <v>0</v>
      </c>
      <c r="H1726" s="161"/>
      <c r="I1726" s="111" t="s">
        <v>151</v>
      </c>
      <c r="J1726" s="111" t="str">
        <f>VLOOKUP(I1726,Presupuesto!$B$11:$C$565,2,0)</f>
        <v>SUELDOS Y SALARIOS PERMANENTES</v>
      </c>
      <c r="K1726" s="95" t="str">
        <f t="shared" si="36"/>
        <v>Posgrado</v>
      </c>
      <c r="L1726" s="95" t="s">
        <v>721</v>
      </c>
    </row>
    <row r="1727" spans="3:12" x14ac:dyDescent="0.25">
      <c r="C1727" s="166" t="s">
        <v>1325</v>
      </c>
      <c r="D1727" s="158"/>
      <c r="E1727" s="150">
        <v>0</v>
      </c>
      <c r="F1727" s="97">
        <f>IF(E1726=0,"",(G1726/E1726)/12*E1726)</f>
        <v>0</v>
      </c>
      <c r="G1727" s="94">
        <f>F1727</f>
        <v>0</v>
      </c>
      <c r="H1727" s="159"/>
      <c r="I1727" s="113" t="s">
        <v>164</v>
      </c>
      <c r="J1727" s="113" t="str">
        <f>VLOOKUP(I1727,Presupuesto!$B$11:$C$565,2,0)</f>
        <v>AGUINALDO Y DECIMO CUARTO MES</v>
      </c>
      <c r="K1727" s="95" t="str">
        <f t="shared" si="36"/>
        <v>Posgrado</v>
      </c>
      <c r="L1727" s="95" t="s">
        <v>721</v>
      </c>
    </row>
    <row r="1728" spans="3:12" ht="15.75" thickBot="1" x14ac:dyDescent="0.3">
      <c r="C1728" s="167" t="s">
        <v>1326</v>
      </c>
      <c r="D1728" s="158"/>
      <c r="E1728" s="150">
        <v>0</v>
      </c>
      <c r="F1728" s="114">
        <f>IF(E1726&lt;6,"",((E1726-6)/12)*(G1726/E1726))</f>
        <v>0</v>
      </c>
      <c r="G1728" s="94">
        <f>F1728</f>
        <v>0</v>
      </c>
      <c r="H1728" s="159"/>
      <c r="I1728" s="98" t="s">
        <v>165</v>
      </c>
      <c r="J1728" s="98" t="str">
        <f>VLOOKUP(I1728,Presupuesto!$B$11:$C$565,2,0)</f>
        <v>DECIMOCUARTO MES</v>
      </c>
      <c r="K1728" s="95" t="str">
        <f t="shared" si="36"/>
        <v>Posgrado</v>
      </c>
      <c r="L1728" s="95" t="s">
        <v>721</v>
      </c>
    </row>
    <row r="1729" spans="3:12" ht="15.75" thickBot="1" x14ac:dyDescent="0.3">
      <c r="C1729" s="133" t="s">
        <v>94</v>
      </c>
      <c r="D1729" s="188"/>
      <c r="E1729" s="148">
        <v>12</v>
      </c>
      <c r="F1729" s="283">
        <f>HLOOKUP($C1729,$BZ$2:$CM$3,2,0)</f>
        <v>13238.9</v>
      </c>
      <c r="G1729" s="110">
        <f>D1729*E1729*F1729</f>
        <v>0</v>
      </c>
      <c r="H1729" s="161"/>
      <c r="I1729" s="111" t="s">
        <v>151</v>
      </c>
      <c r="J1729" s="111" t="str">
        <f>VLOOKUP(I1729,Presupuesto!$B$11:$C$565,2,0)</f>
        <v>SUELDOS Y SALARIOS PERMANENTES</v>
      </c>
      <c r="K1729" s="95" t="str">
        <f t="shared" si="36"/>
        <v>Posgrado</v>
      </c>
      <c r="L1729" s="95" t="s">
        <v>721</v>
      </c>
    </row>
    <row r="1730" spans="3:12" x14ac:dyDescent="0.25">
      <c r="C1730" s="166" t="s">
        <v>1325</v>
      </c>
      <c r="D1730" s="158"/>
      <c r="E1730" s="150">
        <v>0</v>
      </c>
      <c r="F1730" s="97">
        <f>IF(E1729=0,"",(G1729/E1729)/12*E1729)</f>
        <v>0</v>
      </c>
      <c r="G1730" s="94">
        <f>F1730</f>
        <v>0</v>
      </c>
      <c r="H1730" s="159"/>
      <c r="I1730" s="113" t="s">
        <v>164</v>
      </c>
      <c r="J1730" s="113" t="str">
        <f>VLOOKUP(I1730,Presupuesto!$B$11:$C$565,2,0)</f>
        <v>AGUINALDO Y DECIMO CUARTO MES</v>
      </c>
      <c r="K1730" s="95" t="str">
        <f t="shared" si="36"/>
        <v>Posgrado</v>
      </c>
      <c r="L1730" s="95" t="s">
        <v>721</v>
      </c>
    </row>
    <row r="1731" spans="3:12" ht="15.75" thickBot="1" x14ac:dyDescent="0.3">
      <c r="C1731" s="167" t="s">
        <v>1326</v>
      </c>
      <c r="D1731" s="158"/>
      <c r="E1731" s="150">
        <v>0</v>
      </c>
      <c r="F1731" s="114">
        <f>IF(E1729&lt;6,"",((E1729-6)/12)*(G1729/E1729))</f>
        <v>0</v>
      </c>
      <c r="G1731" s="94">
        <f>F1731</f>
        <v>0</v>
      </c>
      <c r="H1731" s="159"/>
      <c r="I1731" s="98" t="s">
        <v>165</v>
      </c>
      <c r="J1731" s="98" t="str">
        <f>VLOOKUP(I1731,Presupuesto!$B$11:$C$565,2,0)</f>
        <v>DECIMOCUARTO MES</v>
      </c>
      <c r="K1731" s="95" t="str">
        <f t="shared" si="36"/>
        <v>Posgrado</v>
      </c>
      <c r="L1731" s="95" t="s">
        <v>721</v>
      </c>
    </row>
    <row r="1732" spans="3:12" ht="15.75" thickBot="1" x14ac:dyDescent="0.3">
      <c r="C1732" s="133" t="s">
        <v>95</v>
      </c>
      <c r="D1732" s="188"/>
      <c r="E1732" s="148">
        <v>12</v>
      </c>
      <c r="F1732" s="283">
        <f>HLOOKUP($C1732,$BZ$2:$CM$3,2,0)</f>
        <v>12356.31</v>
      </c>
      <c r="G1732" s="110">
        <f>D1732*E1732*F1732</f>
        <v>0</v>
      </c>
      <c r="H1732" s="161"/>
      <c r="I1732" s="111" t="s">
        <v>151</v>
      </c>
      <c r="J1732" s="111" t="str">
        <f>VLOOKUP(I1732,Presupuesto!$B$11:$C$565,2,0)</f>
        <v>SUELDOS Y SALARIOS PERMANENTES</v>
      </c>
      <c r="K1732" s="95" t="str">
        <f t="shared" ref="K1732:K1749" si="37">$K$1699</f>
        <v>Posgrado</v>
      </c>
      <c r="L1732" s="95" t="s">
        <v>721</v>
      </c>
    </row>
    <row r="1733" spans="3:12" x14ac:dyDescent="0.25">
      <c r="C1733" s="166" t="s">
        <v>1325</v>
      </c>
      <c r="D1733" s="158"/>
      <c r="E1733" s="150">
        <v>0</v>
      </c>
      <c r="F1733" s="97">
        <f>IF(E1732=0,"",(G1732/E1732)/12*E1732)</f>
        <v>0</v>
      </c>
      <c r="G1733" s="94">
        <f>F1733</f>
        <v>0</v>
      </c>
      <c r="H1733" s="159"/>
      <c r="I1733" s="113" t="s">
        <v>164</v>
      </c>
      <c r="J1733" s="113" t="str">
        <f>VLOOKUP(I1733,Presupuesto!$B$11:$C$565,2,0)</f>
        <v>AGUINALDO Y DECIMO CUARTO MES</v>
      </c>
      <c r="K1733" s="95" t="str">
        <f t="shared" si="37"/>
        <v>Posgrado</v>
      </c>
      <c r="L1733" s="95" t="s">
        <v>721</v>
      </c>
    </row>
    <row r="1734" spans="3:12" ht="15.75" thickBot="1" x14ac:dyDescent="0.3">
      <c r="C1734" s="167" t="s">
        <v>1326</v>
      </c>
      <c r="D1734" s="158"/>
      <c r="E1734" s="150">
        <v>0</v>
      </c>
      <c r="F1734" s="114">
        <f>IF(E1732&lt;6,"",((E1732-6)/12)*(G1732/E1732))</f>
        <v>0</v>
      </c>
      <c r="G1734" s="94">
        <f>F1734</f>
        <v>0</v>
      </c>
      <c r="H1734" s="159"/>
      <c r="I1734" s="98" t="s">
        <v>165</v>
      </c>
      <c r="J1734" s="98" t="str">
        <f>VLOOKUP(I1734,Presupuesto!$B$11:$C$565,2,0)</f>
        <v>DECIMOCUARTO MES</v>
      </c>
      <c r="K1734" s="95" t="str">
        <f t="shared" si="37"/>
        <v>Posgrado</v>
      </c>
      <c r="L1734" s="95" t="s">
        <v>721</v>
      </c>
    </row>
    <row r="1735" spans="3:12" ht="15.75" thickBot="1" x14ac:dyDescent="0.3">
      <c r="C1735" s="133" t="s">
        <v>96</v>
      </c>
      <c r="D1735" s="188"/>
      <c r="E1735" s="148">
        <v>12</v>
      </c>
      <c r="F1735" s="283">
        <f>HLOOKUP($C1735,$BZ$2:$CM$3,2,0)</f>
        <v>463.22</v>
      </c>
      <c r="G1735" s="110">
        <f>D1735*E1735*F1735</f>
        <v>0</v>
      </c>
      <c r="H1735" s="161"/>
      <c r="I1735" s="111" t="s">
        <v>151</v>
      </c>
      <c r="J1735" s="111" t="str">
        <f>VLOOKUP(I1735,Presupuesto!$B$11:$C$565,2,0)</f>
        <v>SUELDOS Y SALARIOS PERMANENTES</v>
      </c>
      <c r="K1735" s="95" t="str">
        <f t="shared" si="37"/>
        <v>Posgrado</v>
      </c>
      <c r="L1735" s="95" t="s">
        <v>721</v>
      </c>
    </row>
    <row r="1736" spans="3:12" x14ac:dyDescent="0.25">
      <c r="C1736" s="166" t="s">
        <v>1325</v>
      </c>
      <c r="D1736" s="158"/>
      <c r="E1736" s="150">
        <v>0</v>
      </c>
      <c r="F1736" s="97">
        <f>IF(E1735=0,"",(G1735/E1735)/12*E1735)</f>
        <v>0</v>
      </c>
      <c r="G1736" s="94">
        <f>F1736</f>
        <v>0</v>
      </c>
      <c r="H1736" s="159"/>
      <c r="I1736" s="113" t="s">
        <v>164</v>
      </c>
      <c r="J1736" s="113" t="str">
        <f>VLOOKUP(I1736,Presupuesto!$B$11:$C$565,2,0)</f>
        <v>AGUINALDO Y DECIMO CUARTO MES</v>
      </c>
      <c r="K1736" s="95" t="str">
        <f t="shared" si="37"/>
        <v>Posgrado</v>
      </c>
      <c r="L1736" s="95" t="s">
        <v>721</v>
      </c>
    </row>
    <row r="1737" spans="3:12" ht="15.75" thickBot="1" x14ac:dyDescent="0.3">
      <c r="C1737" s="167" t="s">
        <v>1326</v>
      </c>
      <c r="D1737" s="158"/>
      <c r="E1737" s="150">
        <v>0</v>
      </c>
      <c r="F1737" s="114">
        <f>IF(E1735&lt;6,"",((E1735-6)/12)*(G1735/E1735))</f>
        <v>0</v>
      </c>
      <c r="G1737" s="94">
        <f>F1737</f>
        <v>0</v>
      </c>
      <c r="H1737" s="159"/>
      <c r="I1737" s="98" t="s">
        <v>165</v>
      </c>
      <c r="J1737" s="98" t="str">
        <f>VLOOKUP(I1737,Presupuesto!$B$11:$C$565,2,0)</f>
        <v>DECIMOCUARTO MES</v>
      </c>
      <c r="K1737" s="95" t="str">
        <f t="shared" si="37"/>
        <v>Posgrado</v>
      </c>
      <c r="L1737" s="95" t="s">
        <v>721</v>
      </c>
    </row>
    <row r="1738" spans="3:12" ht="15.75" thickBot="1" x14ac:dyDescent="0.3">
      <c r="C1738" s="133" t="s">
        <v>97</v>
      </c>
      <c r="D1738" s="188"/>
      <c r="E1738" s="148">
        <v>12</v>
      </c>
      <c r="F1738" s="283">
        <f>HLOOKUP($C1738,$BZ$2:$CM$3,2,0)</f>
        <v>2007.3</v>
      </c>
      <c r="G1738" s="110">
        <f>D1738*E1738*F1738</f>
        <v>0</v>
      </c>
      <c r="H1738" s="161"/>
      <c r="I1738" s="111" t="s">
        <v>151</v>
      </c>
      <c r="J1738" s="111" t="str">
        <f>VLOOKUP(I1738,Presupuesto!$B$11:$C$565,2,0)</f>
        <v>SUELDOS Y SALARIOS PERMANENTES</v>
      </c>
      <c r="K1738" s="95" t="str">
        <f t="shared" si="37"/>
        <v>Posgrado</v>
      </c>
      <c r="L1738" s="95" t="s">
        <v>721</v>
      </c>
    </row>
    <row r="1739" spans="3:12" x14ac:dyDescent="0.25">
      <c r="C1739" s="166" t="s">
        <v>1325</v>
      </c>
      <c r="D1739" s="158"/>
      <c r="E1739" s="150">
        <v>0</v>
      </c>
      <c r="F1739" s="97">
        <f>IF(E1738=0,"",(G1738/E1738)/12*E1738)</f>
        <v>0</v>
      </c>
      <c r="G1739" s="94">
        <f>F1739</f>
        <v>0</v>
      </c>
      <c r="H1739" s="159"/>
      <c r="I1739" s="113" t="s">
        <v>164</v>
      </c>
      <c r="J1739" s="113" t="str">
        <f>VLOOKUP(I1739,Presupuesto!$B$11:$C$565,2,0)</f>
        <v>AGUINALDO Y DECIMO CUARTO MES</v>
      </c>
      <c r="K1739" s="95" t="str">
        <f t="shared" si="37"/>
        <v>Posgrado</v>
      </c>
      <c r="L1739" s="95" t="s">
        <v>721</v>
      </c>
    </row>
    <row r="1740" spans="3:12" ht="15.75" thickBot="1" x14ac:dyDescent="0.3">
      <c r="C1740" s="167" t="s">
        <v>1326</v>
      </c>
      <c r="D1740" s="158"/>
      <c r="E1740" s="150">
        <v>0</v>
      </c>
      <c r="F1740" s="114">
        <f>IF(E1738&lt;6,"",((E1738-6)/12)*(G1738/E1738))</f>
        <v>0</v>
      </c>
      <c r="G1740" s="94">
        <f>F1740</f>
        <v>0</v>
      </c>
      <c r="H1740" s="159"/>
      <c r="I1740" s="98" t="s">
        <v>165</v>
      </c>
      <c r="J1740" s="98" t="str">
        <f>VLOOKUP(I1740,Presupuesto!$B$11:$C$565,2,0)</f>
        <v>DECIMOCUARTO MES</v>
      </c>
      <c r="K1740" s="95" t="str">
        <f t="shared" si="37"/>
        <v>Posgrado</v>
      </c>
      <c r="L1740" s="95" t="s">
        <v>721</v>
      </c>
    </row>
    <row r="1741" spans="3:12" ht="15.75" thickBot="1" x14ac:dyDescent="0.3">
      <c r="C1741" s="136" t="s">
        <v>101</v>
      </c>
      <c r="D1741" s="188"/>
      <c r="E1741" s="148">
        <v>12</v>
      </c>
      <c r="F1741" s="135">
        <v>30000</v>
      </c>
      <c r="G1741" s="110">
        <f>D1741*E1741*F1741</f>
        <v>0</v>
      </c>
      <c r="H1741" s="161"/>
      <c r="I1741" s="111" t="s">
        <v>200</v>
      </c>
      <c r="J1741" s="111" t="str">
        <f>VLOOKUP(I1741,Presupuesto!$B$11:$C$565,2,0)</f>
        <v>CONTRATOS ESPECIALES</v>
      </c>
      <c r="K1741" s="95" t="str">
        <f t="shared" si="37"/>
        <v>Posgrado</v>
      </c>
      <c r="L1741" s="95" t="s">
        <v>721</v>
      </c>
    </row>
    <row r="1742" spans="3:12" x14ac:dyDescent="0.25">
      <c r="C1742" s="166" t="s">
        <v>1325</v>
      </c>
      <c r="D1742" s="158"/>
      <c r="E1742" s="150">
        <v>0</v>
      </c>
      <c r="F1742" s="114">
        <f>IF(E1741=0,"",(G1741/E1741)/12*E1741)</f>
        <v>0</v>
      </c>
      <c r="G1742" s="94">
        <f>F1742</f>
        <v>0</v>
      </c>
      <c r="H1742" s="159"/>
      <c r="I1742" s="98" t="s">
        <v>200</v>
      </c>
      <c r="J1742" s="98" t="str">
        <f>VLOOKUP(I1742,Presupuesto!$B$11:$C$565,2,0)</f>
        <v>CONTRATOS ESPECIALES</v>
      </c>
      <c r="K1742" s="95" t="str">
        <f t="shared" si="37"/>
        <v>Posgrado</v>
      </c>
      <c r="L1742" s="95" t="s">
        <v>719</v>
      </c>
    </row>
    <row r="1743" spans="3:12" ht="15.75" thickBot="1" x14ac:dyDescent="0.3">
      <c r="C1743" s="167" t="s">
        <v>1326</v>
      </c>
      <c r="D1743" s="158"/>
      <c r="E1743" s="150">
        <v>0</v>
      </c>
      <c r="F1743" s="97">
        <f>IF(E1741&lt;6,"",((E1741-6)/12)*(G1741/E1741))</f>
        <v>0</v>
      </c>
      <c r="G1743" s="94">
        <f>F1743</f>
        <v>0</v>
      </c>
      <c r="H1743" s="159"/>
      <c r="I1743" s="98" t="s">
        <v>200</v>
      </c>
      <c r="J1743" s="98" t="str">
        <f>VLOOKUP(I1743,Presupuesto!$B$11:$C$565,2,0)</f>
        <v>CONTRATOS ESPECIALES</v>
      </c>
      <c r="K1743" s="95" t="str">
        <f t="shared" si="37"/>
        <v>Posgrado</v>
      </c>
      <c r="L1743" s="95" t="s">
        <v>727</v>
      </c>
    </row>
    <row r="1744" spans="3:12" ht="15.75" thickBot="1" x14ac:dyDescent="0.3">
      <c r="C1744" s="136" t="s">
        <v>102</v>
      </c>
      <c r="D1744" s="188"/>
      <c r="E1744" s="148">
        <v>12</v>
      </c>
      <c r="F1744" s="115">
        <v>30000</v>
      </c>
      <c r="G1744" s="110">
        <f>D1744*E1744*F1744</f>
        <v>0</v>
      </c>
      <c r="H1744" s="161"/>
      <c r="I1744" s="111" t="s">
        <v>298</v>
      </c>
      <c r="J1744" s="111" t="str">
        <f>VLOOKUP(I1744,Presupuesto!$B$11:$C$565,2,0)</f>
        <v>OTROS SERVICIOS TECNICOS Y PROFESIONALES</v>
      </c>
      <c r="K1744" s="95" t="str">
        <f t="shared" si="37"/>
        <v>Posgrado</v>
      </c>
      <c r="L1744" s="95" t="s">
        <v>719</v>
      </c>
    </row>
    <row r="1745" spans="3:12" x14ac:dyDescent="0.25">
      <c r="C1745" s="166" t="s">
        <v>1325</v>
      </c>
      <c r="D1745" s="158"/>
      <c r="E1745" s="150">
        <v>0</v>
      </c>
      <c r="F1745" s="97">
        <v>0</v>
      </c>
      <c r="G1745" s="94">
        <f>F1745</f>
        <v>0</v>
      </c>
      <c r="H1745" s="159"/>
      <c r="I1745" s="98" t="s">
        <v>298</v>
      </c>
      <c r="J1745" s="98" t="str">
        <f>VLOOKUP(I1745,Presupuesto!$B$11:$C$565,2,0)</f>
        <v>OTROS SERVICIOS TECNICOS Y PROFESIONALES</v>
      </c>
      <c r="K1745" s="95" t="str">
        <f t="shared" si="37"/>
        <v>Posgrado</v>
      </c>
      <c r="L1745" s="95" t="s">
        <v>719</v>
      </c>
    </row>
    <row r="1746" spans="3:12" ht="15.75" thickBot="1" x14ac:dyDescent="0.3">
      <c r="C1746" s="167" t="s">
        <v>1326</v>
      </c>
      <c r="D1746" s="158"/>
      <c r="E1746" s="150">
        <v>0</v>
      </c>
      <c r="F1746" s="97">
        <v>0</v>
      </c>
      <c r="G1746" s="94">
        <f>F1746</f>
        <v>0</v>
      </c>
      <c r="H1746" s="159"/>
      <c r="I1746" s="98" t="s">
        <v>298</v>
      </c>
      <c r="J1746" s="98" t="str">
        <f>VLOOKUP(I1746,Presupuesto!$B$11:$C$565,2,0)</f>
        <v>OTROS SERVICIOS TECNICOS Y PROFESIONALES</v>
      </c>
      <c r="K1746" s="95" t="str">
        <f t="shared" si="37"/>
        <v>Posgrado</v>
      </c>
      <c r="L1746" s="95" t="s">
        <v>719</v>
      </c>
    </row>
    <row r="1747" spans="3:12" ht="15.75" thickBot="1" x14ac:dyDescent="0.3">
      <c r="C1747" s="136" t="s">
        <v>103</v>
      </c>
      <c r="D1747" s="188"/>
      <c r="E1747" s="148">
        <v>12</v>
      </c>
      <c r="F1747" s="115">
        <v>30000</v>
      </c>
      <c r="G1747" s="110">
        <f>D1747*E1747*F1747</f>
        <v>0</v>
      </c>
      <c r="H1747" s="161"/>
      <c r="I1747" s="111" t="s">
        <v>151</v>
      </c>
      <c r="J1747" s="111" t="str">
        <f>VLOOKUP(I1747,Presupuesto!$B$11:$C$565,2,0)</f>
        <v>SUELDOS Y SALARIOS PERMANENTES</v>
      </c>
      <c r="K1747" s="95" t="str">
        <f t="shared" si="37"/>
        <v>Posgrado</v>
      </c>
      <c r="L1747" s="95" t="s">
        <v>719</v>
      </c>
    </row>
    <row r="1748" spans="3:12" x14ac:dyDescent="0.25">
      <c r="C1748" s="166" t="s">
        <v>1325</v>
      </c>
      <c r="D1748" s="164"/>
      <c r="E1748" s="127">
        <v>0</v>
      </c>
      <c r="F1748" s="116">
        <f>IF(E1747=0,"",(G1747/E1747)/12*E1747)</f>
        <v>0</v>
      </c>
      <c r="G1748" s="117">
        <f>F1748</f>
        <v>0</v>
      </c>
      <c r="H1748" s="159"/>
      <c r="I1748" s="98" t="s">
        <v>164</v>
      </c>
      <c r="J1748" s="98" t="str">
        <f>VLOOKUP(I1748,Presupuesto!$B$11:$C$565,2,0)</f>
        <v>AGUINALDO Y DECIMO CUARTO MES</v>
      </c>
      <c r="K1748" s="95" t="str">
        <f t="shared" si="37"/>
        <v>Posgrado</v>
      </c>
      <c r="L1748" s="95" t="s">
        <v>719</v>
      </c>
    </row>
    <row r="1749" spans="3:12" ht="15.75" thickBot="1" x14ac:dyDescent="0.3">
      <c r="C1749" s="168" t="s">
        <v>1326</v>
      </c>
      <c r="D1749" s="157"/>
      <c r="E1749" s="128">
        <v>0</v>
      </c>
      <c r="F1749" s="102">
        <f>IF(E1747&lt;6,"",((E1747-6)/12)*(G1747/E1747))</f>
        <v>0</v>
      </c>
      <c r="G1749" s="102">
        <f>F1749</f>
        <v>0</v>
      </c>
      <c r="H1749" s="157"/>
      <c r="I1749" s="103" t="s">
        <v>165</v>
      </c>
      <c r="J1749" s="120" t="str">
        <f>VLOOKUP(I1749,Presupuesto!$B$11:$C$565,2,0)</f>
        <v>DECIMOCUARTO MES</v>
      </c>
      <c r="K1749" s="103" t="str">
        <f t="shared" si="37"/>
        <v>Posgrado</v>
      </c>
      <c r="L1749" s="120" t="s">
        <v>719</v>
      </c>
    </row>
    <row r="1751" spans="3:12" ht="15.75" thickBot="1" x14ac:dyDescent="0.3">
      <c r="C1751" s="426"/>
      <c r="D1751" s="415"/>
      <c r="E1751" s="426"/>
      <c r="F1751" s="426"/>
      <c r="G1751" s="426"/>
      <c r="H1751" s="415"/>
      <c r="I1751" s="426"/>
      <c r="J1751" s="426"/>
      <c r="K1751" s="426"/>
      <c r="L1751" s="426"/>
    </row>
    <row r="1752" spans="3:12" ht="15.75" thickBot="1" x14ac:dyDescent="0.3">
      <c r="C1752" s="68" t="s">
        <v>1308</v>
      </c>
      <c r="D1752" s="30">
        <f>SUM(G1759:G1809)</f>
        <v>0</v>
      </c>
      <c r="E1752" s="91"/>
      <c r="F1752" s="91"/>
      <c r="G1752" s="91"/>
      <c r="H1752" s="75"/>
      <c r="I1752" s="75"/>
      <c r="J1752" s="75"/>
      <c r="K1752" s="426"/>
      <c r="L1752" s="426"/>
    </row>
    <row r="1753" spans="3:12" x14ac:dyDescent="0.25">
      <c r="C1753" s="426"/>
      <c r="D1753" s="31"/>
      <c r="E1753" s="91"/>
      <c r="F1753" s="91"/>
      <c r="G1753" s="91"/>
      <c r="H1753" s="75"/>
      <c r="I1753" s="75"/>
      <c r="J1753" s="75"/>
      <c r="K1753" s="426"/>
      <c r="L1753" s="426"/>
    </row>
    <row r="1754" spans="3:12" x14ac:dyDescent="0.25">
      <c r="C1754" s="426"/>
      <c r="D1754" s="31"/>
      <c r="E1754" s="91"/>
      <c r="F1754" s="91"/>
      <c r="G1754" s="91"/>
      <c r="H1754" s="75"/>
      <c r="I1754" s="75"/>
      <c r="J1754" s="75"/>
      <c r="K1754" s="426"/>
      <c r="L1754" s="426"/>
    </row>
    <row r="1755" spans="3:12" ht="15.75" x14ac:dyDescent="0.25">
      <c r="C1755" s="190" t="s">
        <v>1309</v>
      </c>
      <c r="D1755" s="341"/>
      <c r="E1755" s="91"/>
      <c r="F1755" s="91"/>
      <c r="G1755" s="91"/>
      <c r="H1755" s="75"/>
      <c r="I1755" s="75"/>
      <c r="J1755" s="75"/>
      <c r="K1755" s="426"/>
      <c r="L1755" s="426"/>
    </row>
    <row r="1756" spans="3:12" ht="18.75" x14ac:dyDescent="0.25">
      <c r="C1756" s="197" t="e">
        <f>IFERROR(VLOOKUP(D1755,'1. Desarrollo e Innov. Curricu.'!$F:$G,2,FALSE),IFERROR(VLOOKUP(D1755,'2. Investigación Científica'!$F:$G,2,FALSE),IFERROR(VLOOKUP(D1755,'3. Vinculación Univ. Sociedad'!$F:$G,2,FALSE),IFERROR(VLOOKUP(D1755,'4. Docencia y Profesorado Univ.'!$F:$G,2,FALSE),IFERROR(VLOOKUP(D1755,'5. Estudiantes y Graduados'!$F:$G,2,FALSE),IFERROR(VLOOKUP(D1755,'11. Gestion Administrativa'!$F:$G,2,FALSE),IFERROR(VLOOKUP(D1755,'13. Gestión Académica'!$F:$G,2,FALSE),IFERROR(VLOOKUP(D1755,'9. Asegura. de la Calid. y M'!$F:$G,2,FALSE),IFERROR(VLOOKUP(D1755,'6. Gestión del Conocimiento'!$F:$G,2,FALSE),IFERROR(VLOOKUP(D1755,'15. Gobernabilidad y Proceso...'!$F:$G,2,FALSE),IFERROR(VLOOKUP(D1755,'12. Gestión del Talento Humano'!$F:$G,2,FALSE),IFERROR(VLOOKUP(D1755,'14. Internacional... de la E.S.'!$F:$G,2,FALSE),IFERROR(VLOOKUP(D1755,'10. Posgrado'!$F:$G,2,FALSE),IFERROR(VLOOKUP(D1755,'17. Gestión TIC'!$F:$G,2,FALSE),IFERROR(VLOOKUP(D1755,'16. Desa. del Sistema Educ.Sup.'!$F:$G,2,FALSE),IFERROR(VLOOKUP(D1755,'8. Cultura de Inno. Insti...'!$F:$G,2,FALSE),VLOOKUP(D1755,'7. Lo Esencial de la Reforma U.'!$F:$G,2,0)))))))))))))))))</f>
        <v>#N/A</v>
      </c>
      <c r="D1756" s="31"/>
      <c r="E1756" s="91"/>
      <c r="F1756" s="91"/>
      <c r="G1756" s="91"/>
      <c r="H1756" s="75"/>
      <c r="I1756" s="75"/>
      <c r="J1756" s="75"/>
      <c r="K1756" s="149"/>
      <c r="L1756" s="426"/>
    </row>
    <row r="1757" spans="3:12" ht="15.75" thickBot="1" x14ac:dyDescent="0.3">
      <c r="C1757" s="171"/>
      <c r="D1757" s="31"/>
      <c r="E1757" s="91"/>
      <c r="F1757" s="91"/>
      <c r="G1757" s="91"/>
      <c r="H1757" s="75"/>
      <c r="I1757" s="75"/>
      <c r="J1757" s="75"/>
      <c r="K1757" s="149"/>
      <c r="L1757" s="426"/>
    </row>
    <row r="1758" spans="3:12" ht="30.75" thickBot="1" x14ac:dyDescent="0.3">
      <c r="C1758" s="130" t="s">
        <v>1310</v>
      </c>
      <c r="D1758" s="134" t="s">
        <v>99</v>
      </c>
      <c r="E1758" s="165" t="s">
        <v>1324</v>
      </c>
      <c r="F1758" s="134" t="s">
        <v>1312</v>
      </c>
      <c r="G1758" s="131" t="s">
        <v>1313</v>
      </c>
      <c r="H1758" s="129" t="s">
        <v>1314</v>
      </c>
      <c r="I1758" s="132" t="s">
        <v>1315</v>
      </c>
      <c r="J1758" s="132" t="s">
        <v>711</v>
      </c>
      <c r="K1758" s="132" t="s">
        <v>1316</v>
      </c>
      <c r="L1758" s="132" t="s">
        <v>1317</v>
      </c>
    </row>
    <row r="1759" spans="3:12" ht="15.75" thickBot="1" x14ac:dyDescent="0.3">
      <c r="C1759" s="133" t="s">
        <v>84</v>
      </c>
      <c r="D1759" s="188"/>
      <c r="E1759" s="148">
        <v>12</v>
      </c>
      <c r="F1759" s="283">
        <f>HLOOKUP($C1759,$BZ$2:$CM$3,2,0)</f>
        <v>43674.39</v>
      </c>
      <c r="G1759" s="110">
        <f>D1759*E1759*F1759</f>
        <v>0</v>
      </c>
      <c r="H1759" s="161"/>
      <c r="I1759" s="111" t="s">
        <v>151</v>
      </c>
      <c r="J1759" s="111" t="str">
        <f>VLOOKUP(I1759,Presupuesto!$B$11:$C$565,2,0)</f>
        <v>SUELDOS Y SALARIOS PERMANENTES</v>
      </c>
      <c r="K1759" s="205" t="s">
        <v>72</v>
      </c>
      <c r="L1759" s="95" t="s">
        <v>719</v>
      </c>
    </row>
    <row r="1760" spans="3:12" x14ac:dyDescent="0.25">
      <c r="C1760" s="166" t="s">
        <v>1325</v>
      </c>
      <c r="D1760" s="158"/>
      <c r="E1760" s="150">
        <v>0</v>
      </c>
      <c r="F1760" s="97">
        <f>IF(E1759=0,"",(G1759/E1759)/12*E1759)</f>
        <v>0</v>
      </c>
      <c r="G1760" s="94">
        <f>F1760</f>
        <v>0</v>
      </c>
      <c r="H1760" s="159"/>
      <c r="I1760" s="113" t="s">
        <v>164</v>
      </c>
      <c r="J1760" s="113" t="str">
        <f>VLOOKUP(I1760,Presupuesto!$B$11:$C$565,2,0)</f>
        <v>AGUINALDO Y DECIMO CUARTO MES</v>
      </c>
      <c r="K1760" s="95" t="str">
        <f t="shared" ref="K1760:K1791" si="38">$K$1759</f>
        <v>Posgrado</v>
      </c>
      <c r="L1760" s="95" t="s">
        <v>720</v>
      </c>
    </row>
    <row r="1761" spans="3:12" ht="15.75" thickBot="1" x14ac:dyDescent="0.3">
      <c r="C1761" s="167" t="s">
        <v>1326</v>
      </c>
      <c r="D1761" s="158"/>
      <c r="E1761" s="150">
        <v>0</v>
      </c>
      <c r="F1761" s="114">
        <f>IF(E1759&lt;6,"",((E1759-6)/12)*(G1759/E1759))</f>
        <v>0</v>
      </c>
      <c r="G1761" s="94">
        <f>F1761</f>
        <v>0</v>
      </c>
      <c r="H1761" s="159"/>
      <c r="I1761" s="98" t="s">
        <v>165</v>
      </c>
      <c r="J1761" s="98" t="str">
        <f>VLOOKUP(I1761,Presupuesto!$B$11:$C$565,2,0)</f>
        <v>DECIMOCUARTO MES</v>
      </c>
      <c r="K1761" s="95" t="str">
        <f t="shared" si="38"/>
        <v>Posgrado</v>
      </c>
      <c r="L1761" s="95" t="s">
        <v>721</v>
      </c>
    </row>
    <row r="1762" spans="3:12" ht="15.75" thickBot="1" x14ac:dyDescent="0.3">
      <c r="C1762" s="133" t="s">
        <v>85</v>
      </c>
      <c r="D1762" s="188"/>
      <c r="E1762" s="148">
        <v>12</v>
      </c>
      <c r="F1762" s="283">
        <f>HLOOKUP($C1762,$BZ$2:$CM$3,2,0)</f>
        <v>39703.99</v>
      </c>
      <c r="G1762" s="110">
        <f>D1762*E1762*F1762</f>
        <v>0</v>
      </c>
      <c r="H1762" s="161"/>
      <c r="I1762" s="111" t="s">
        <v>151</v>
      </c>
      <c r="J1762" s="111" t="str">
        <f>VLOOKUP(I1762,Presupuesto!$B$11:$C$565,2,0)</f>
        <v>SUELDOS Y SALARIOS PERMANENTES</v>
      </c>
      <c r="K1762" s="95" t="str">
        <f t="shared" si="38"/>
        <v>Posgrado</v>
      </c>
      <c r="L1762" s="95" t="s">
        <v>721</v>
      </c>
    </row>
    <row r="1763" spans="3:12" x14ac:dyDescent="0.25">
      <c r="C1763" s="166" t="s">
        <v>1325</v>
      </c>
      <c r="D1763" s="158"/>
      <c r="E1763" s="150">
        <v>0</v>
      </c>
      <c r="F1763" s="97">
        <f>IF(E1762=0,"",(G1762/E1762)/12*E1762)</f>
        <v>0</v>
      </c>
      <c r="G1763" s="94">
        <f>F1763</f>
        <v>0</v>
      </c>
      <c r="H1763" s="159"/>
      <c r="I1763" s="113" t="s">
        <v>164</v>
      </c>
      <c r="J1763" s="113" t="str">
        <f>VLOOKUP(I1763,Presupuesto!$B$11:$C$565,2,0)</f>
        <v>AGUINALDO Y DECIMO CUARTO MES</v>
      </c>
      <c r="K1763" s="95" t="str">
        <f t="shared" si="38"/>
        <v>Posgrado</v>
      </c>
      <c r="L1763" s="95" t="s">
        <v>721</v>
      </c>
    </row>
    <row r="1764" spans="3:12" ht="15.75" thickBot="1" x14ac:dyDescent="0.3">
      <c r="C1764" s="167" t="s">
        <v>1326</v>
      </c>
      <c r="D1764" s="158"/>
      <c r="E1764" s="150">
        <v>0</v>
      </c>
      <c r="F1764" s="114">
        <f>IF(E1762&lt;6,"",((E1762-6)/12)*(G1762/E1762))</f>
        <v>0</v>
      </c>
      <c r="G1764" s="94">
        <f>F1764</f>
        <v>0</v>
      </c>
      <c r="H1764" s="159"/>
      <c r="I1764" s="98" t="s">
        <v>165</v>
      </c>
      <c r="J1764" s="98" t="str">
        <f>VLOOKUP(I1764,Presupuesto!$B$11:$C$565,2,0)</f>
        <v>DECIMOCUARTO MES</v>
      </c>
      <c r="K1764" s="95" t="str">
        <f t="shared" si="38"/>
        <v>Posgrado</v>
      </c>
      <c r="L1764" s="95" t="s">
        <v>721</v>
      </c>
    </row>
    <row r="1765" spans="3:12" ht="15.75" thickBot="1" x14ac:dyDescent="0.3">
      <c r="C1765" s="133" t="s">
        <v>86</v>
      </c>
      <c r="D1765" s="188"/>
      <c r="E1765" s="148">
        <v>12</v>
      </c>
      <c r="F1765" s="283">
        <f>HLOOKUP($C1765,$BZ$2:$CM$3,2,0)</f>
        <v>35733.589999999997</v>
      </c>
      <c r="G1765" s="110">
        <f>D1765*E1765*F1765</f>
        <v>0</v>
      </c>
      <c r="H1765" s="161"/>
      <c r="I1765" s="111" t="s">
        <v>151</v>
      </c>
      <c r="J1765" s="111" t="str">
        <f>VLOOKUP(I1765,Presupuesto!$B$11:$C$565,2,0)</f>
        <v>SUELDOS Y SALARIOS PERMANENTES</v>
      </c>
      <c r="K1765" s="95" t="str">
        <f t="shared" si="38"/>
        <v>Posgrado</v>
      </c>
      <c r="L1765" s="95" t="s">
        <v>721</v>
      </c>
    </row>
    <row r="1766" spans="3:12" x14ac:dyDescent="0.25">
      <c r="C1766" s="166" t="s">
        <v>1325</v>
      </c>
      <c r="D1766" s="158"/>
      <c r="E1766" s="150">
        <v>0</v>
      </c>
      <c r="F1766" s="97">
        <f>IF(E1765=0,"",(G1765/E1765)/12*E1765)</f>
        <v>0</v>
      </c>
      <c r="G1766" s="94">
        <f>F1766</f>
        <v>0</v>
      </c>
      <c r="H1766" s="159"/>
      <c r="I1766" s="113" t="s">
        <v>164</v>
      </c>
      <c r="J1766" s="113" t="str">
        <f>VLOOKUP(I1766,Presupuesto!$B$11:$C$565,2,0)</f>
        <v>AGUINALDO Y DECIMO CUARTO MES</v>
      </c>
      <c r="K1766" s="95" t="str">
        <f t="shared" si="38"/>
        <v>Posgrado</v>
      </c>
      <c r="L1766" s="95" t="s">
        <v>721</v>
      </c>
    </row>
    <row r="1767" spans="3:12" ht="15.75" thickBot="1" x14ac:dyDescent="0.3">
      <c r="C1767" s="167" t="s">
        <v>1326</v>
      </c>
      <c r="D1767" s="158"/>
      <c r="E1767" s="150">
        <v>0</v>
      </c>
      <c r="F1767" s="114">
        <f>IF(E1765&lt;6,"",((E1765-6)/12)*(G1765/E1765))</f>
        <v>0</v>
      </c>
      <c r="G1767" s="94">
        <f>F1767</f>
        <v>0</v>
      </c>
      <c r="H1767" s="159"/>
      <c r="I1767" s="98" t="s">
        <v>165</v>
      </c>
      <c r="J1767" s="98" t="str">
        <f>VLOOKUP(I1767,Presupuesto!$B$11:$C$565,2,0)</f>
        <v>DECIMOCUARTO MES</v>
      </c>
      <c r="K1767" s="95" t="str">
        <f t="shared" si="38"/>
        <v>Posgrado</v>
      </c>
      <c r="L1767" s="95" t="s">
        <v>721</v>
      </c>
    </row>
    <row r="1768" spans="3:12" ht="15.75" thickBot="1" x14ac:dyDescent="0.3">
      <c r="C1768" s="133" t="s">
        <v>87</v>
      </c>
      <c r="D1768" s="188"/>
      <c r="E1768" s="148">
        <v>12</v>
      </c>
      <c r="F1768" s="283">
        <f>HLOOKUP($C1768,$BZ$2:$CM$3,2,0)</f>
        <v>31763.19</v>
      </c>
      <c r="G1768" s="110">
        <f>D1768*E1768*F1768</f>
        <v>0</v>
      </c>
      <c r="H1768" s="161"/>
      <c r="I1768" s="111" t="s">
        <v>151</v>
      </c>
      <c r="J1768" s="111" t="str">
        <f>VLOOKUP(I1768,Presupuesto!$B$11:$C$565,2,0)</f>
        <v>SUELDOS Y SALARIOS PERMANENTES</v>
      </c>
      <c r="K1768" s="95" t="str">
        <f t="shared" si="38"/>
        <v>Posgrado</v>
      </c>
      <c r="L1768" s="95" t="s">
        <v>721</v>
      </c>
    </row>
    <row r="1769" spans="3:12" x14ac:dyDescent="0.25">
      <c r="C1769" s="166" t="s">
        <v>1325</v>
      </c>
      <c r="D1769" s="158"/>
      <c r="E1769" s="150">
        <v>0</v>
      </c>
      <c r="F1769" s="97">
        <f>IF(E1768=0,"",(G1768/E1768)/12*E1768)</f>
        <v>0</v>
      </c>
      <c r="G1769" s="94">
        <f>F1769</f>
        <v>0</v>
      </c>
      <c r="H1769" s="159"/>
      <c r="I1769" s="113" t="s">
        <v>164</v>
      </c>
      <c r="J1769" s="113" t="str">
        <f>VLOOKUP(I1769,Presupuesto!$B$11:$C$565,2,0)</f>
        <v>AGUINALDO Y DECIMO CUARTO MES</v>
      </c>
      <c r="K1769" s="95" t="str">
        <f t="shared" si="38"/>
        <v>Posgrado</v>
      </c>
      <c r="L1769" s="95" t="s">
        <v>721</v>
      </c>
    </row>
    <row r="1770" spans="3:12" ht="15.75" thickBot="1" x14ac:dyDescent="0.3">
      <c r="C1770" s="167" t="s">
        <v>1326</v>
      </c>
      <c r="D1770" s="158"/>
      <c r="E1770" s="150">
        <v>0</v>
      </c>
      <c r="F1770" s="114">
        <f>IF(E1768&lt;6,"",((E1768-6)/12)*(G1768/E1768))</f>
        <v>0</v>
      </c>
      <c r="G1770" s="94">
        <f>F1770</f>
        <v>0</v>
      </c>
      <c r="H1770" s="159"/>
      <c r="I1770" s="98" t="s">
        <v>165</v>
      </c>
      <c r="J1770" s="98" t="str">
        <f>VLOOKUP(I1770,Presupuesto!$B$11:$C$565,2,0)</f>
        <v>DECIMOCUARTO MES</v>
      </c>
      <c r="K1770" s="95" t="str">
        <f t="shared" si="38"/>
        <v>Posgrado</v>
      </c>
      <c r="L1770" s="95" t="s">
        <v>721</v>
      </c>
    </row>
    <row r="1771" spans="3:12" ht="15.75" thickBot="1" x14ac:dyDescent="0.3">
      <c r="C1771" s="133" t="s">
        <v>88</v>
      </c>
      <c r="D1771" s="188"/>
      <c r="E1771" s="148">
        <v>12</v>
      </c>
      <c r="F1771" s="283">
        <f>HLOOKUP($C1771,$BZ$2:$CM$3,2,0)</f>
        <v>29777.99</v>
      </c>
      <c r="G1771" s="110">
        <f>D1771*E1771*F1771</f>
        <v>0</v>
      </c>
      <c r="H1771" s="161"/>
      <c r="I1771" s="111" t="s">
        <v>151</v>
      </c>
      <c r="J1771" s="111" t="str">
        <f>VLOOKUP(I1771,Presupuesto!$B$11:$C$565,2,0)</f>
        <v>SUELDOS Y SALARIOS PERMANENTES</v>
      </c>
      <c r="K1771" s="95" t="str">
        <f t="shared" si="38"/>
        <v>Posgrado</v>
      </c>
      <c r="L1771" s="95" t="s">
        <v>721</v>
      </c>
    </row>
    <row r="1772" spans="3:12" x14ac:dyDescent="0.25">
      <c r="C1772" s="166" t="s">
        <v>1325</v>
      </c>
      <c r="D1772" s="158"/>
      <c r="E1772" s="150">
        <v>0</v>
      </c>
      <c r="F1772" s="97">
        <f>IF(E1771=0,"",(G1771/E1771)/12*E1771)</f>
        <v>0</v>
      </c>
      <c r="G1772" s="94">
        <f>F1772</f>
        <v>0</v>
      </c>
      <c r="H1772" s="159"/>
      <c r="I1772" s="113" t="s">
        <v>164</v>
      </c>
      <c r="J1772" s="113" t="str">
        <f>VLOOKUP(I1772,Presupuesto!$B$11:$C$565,2,0)</f>
        <v>AGUINALDO Y DECIMO CUARTO MES</v>
      </c>
      <c r="K1772" s="95" t="str">
        <f t="shared" si="38"/>
        <v>Posgrado</v>
      </c>
      <c r="L1772" s="95" t="s">
        <v>721</v>
      </c>
    </row>
    <row r="1773" spans="3:12" ht="15.75" thickBot="1" x14ac:dyDescent="0.3">
      <c r="C1773" s="167" t="s">
        <v>1326</v>
      </c>
      <c r="D1773" s="158"/>
      <c r="E1773" s="150">
        <v>0</v>
      </c>
      <c r="F1773" s="114">
        <f>IF(E1771&lt;6,"",((E1771-6)/12)*(G1771/E1771))</f>
        <v>0</v>
      </c>
      <c r="G1773" s="94">
        <f>F1773</f>
        <v>0</v>
      </c>
      <c r="H1773" s="159"/>
      <c r="I1773" s="98" t="s">
        <v>165</v>
      </c>
      <c r="J1773" s="98" t="str">
        <f>VLOOKUP(I1773,Presupuesto!$B$11:$C$565,2,0)</f>
        <v>DECIMOCUARTO MES</v>
      </c>
      <c r="K1773" s="95" t="str">
        <f t="shared" si="38"/>
        <v>Posgrado</v>
      </c>
      <c r="L1773" s="95" t="s">
        <v>721</v>
      </c>
    </row>
    <row r="1774" spans="3:12" ht="15.75" thickBot="1" x14ac:dyDescent="0.3">
      <c r="C1774" s="133" t="s">
        <v>89</v>
      </c>
      <c r="D1774" s="188"/>
      <c r="E1774" s="148">
        <v>12</v>
      </c>
      <c r="F1774" s="283">
        <f>HLOOKUP($C1774,$BZ$2:$CM$3,2,0)</f>
        <v>27792.79</v>
      </c>
      <c r="G1774" s="110">
        <f>D1774*E1774*F1774</f>
        <v>0</v>
      </c>
      <c r="H1774" s="161"/>
      <c r="I1774" s="111" t="s">
        <v>151</v>
      </c>
      <c r="J1774" s="111" t="str">
        <f>VLOOKUP(I1774,Presupuesto!$B$11:$C$565,2,0)</f>
        <v>SUELDOS Y SALARIOS PERMANENTES</v>
      </c>
      <c r="K1774" s="95" t="str">
        <f t="shared" si="38"/>
        <v>Posgrado</v>
      </c>
      <c r="L1774" s="95" t="s">
        <v>721</v>
      </c>
    </row>
    <row r="1775" spans="3:12" x14ac:dyDescent="0.25">
      <c r="C1775" s="166" t="s">
        <v>1325</v>
      </c>
      <c r="D1775" s="158"/>
      <c r="E1775" s="150">
        <v>0</v>
      </c>
      <c r="F1775" s="97">
        <f>IF(E1774=0,"",(G1774/E1774)/12*E1774)</f>
        <v>0</v>
      </c>
      <c r="G1775" s="94">
        <f>F1775</f>
        <v>0</v>
      </c>
      <c r="H1775" s="159"/>
      <c r="I1775" s="113" t="s">
        <v>164</v>
      </c>
      <c r="J1775" s="113" t="str">
        <f>VLOOKUP(I1775,Presupuesto!$B$11:$C$565,2,0)</f>
        <v>AGUINALDO Y DECIMO CUARTO MES</v>
      </c>
      <c r="K1775" s="95" t="str">
        <f t="shared" si="38"/>
        <v>Posgrado</v>
      </c>
      <c r="L1775" s="95" t="s">
        <v>721</v>
      </c>
    </row>
    <row r="1776" spans="3:12" ht="15.75" thickBot="1" x14ac:dyDescent="0.3">
      <c r="C1776" s="167" t="s">
        <v>1326</v>
      </c>
      <c r="D1776" s="158"/>
      <c r="E1776" s="150">
        <v>0</v>
      </c>
      <c r="F1776" s="114">
        <f>IF(E1774&lt;6,"",((E1774-6)/12)*(G1774/E1774))</f>
        <v>0</v>
      </c>
      <c r="G1776" s="94">
        <f>F1776</f>
        <v>0</v>
      </c>
      <c r="H1776" s="159"/>
      <c r="I1776" s="98" t="s">
        <v>165</v>
      </c>
      <c r="J1776" s="98" t="str">
        <f>VLOOKUP(I1776,Presupuesto!$B$11:$C$565,2,0)</f>
        <v>DECIMOCUARTO MES</v>
      </c>
      <c r="K1776" s="95" t="str">
        <f t="shared" si="38"/>
        <v>Posgrado</v>
      </c>
      <c r="L1776" s="95" t="s">
        <v>721</v>
      </c>
    </row>
    <row r="1777" spans="3:12" ht="15.75" thickBot="1" x14ac:dyDescent="0.3">
      <c r="C1777" s="133" t="s">
        <v>90</v>
      </c>
      <c r="D1777" s="188"/>
      <c r="E1777" s="148">
        <v>12</v>
      </c>
      <c r="F1777" s="283">
        <f>HLOOKUP($C1777,$BZ$2:$CM$3,2,0)</f>
        <v>18859.39</v>
      </c>
      <c r="G1777" s="110">
        <f>D1777*E1777*F1777</f>
        <v>0</v>
      </c>
      <c r="H1777" s="161"/>
      <c r="I1777" s="111" t="s">
        <v>151</v>
      </c>
      <c r="J1777" s="111" t="str">
        <f>VLOOKUP(I1777,Presupuesto!$B$11:$C$565,2,0)</f>
        <v>SUELDOS Y SALARIOS PERMANENTES</v>
      </c>
      <c r="K1777" s="95" t="str">
        <f t="shared" si="38"/>
        <v>Posgrado</v>
      </c>
      <c r="L1777" s="95" t="s">
        <v>721</v>
      </c>
    </row>
    <row r="1778" spans="3:12" x14ac:dyDescent="0.25">
      <c r="C1778" s="166" t="s">
        <v>1325</v>
      </c>
      <c r="D1778" s="158"/>
      <c r="E1778" s="150">
        <v>0</v>
      </c>
      <c r="F1778" s="97">
        <f>IF(E1777=0,"",(G1777/E1777)/12*E1777)</f>
        <v>0</v>
      </c>
      <c r="G1778" s="94">
        <f>F1778</f>
        <v>0</v>
      </c>
      <c r="H1778" s="159"/>
      <c r="I1778" s="113" t="s">
        <v>164</v>
      </c>
      <c r="J1778" s="113" t="str">
        <f>VLOOKUP(I1778,Presupuesto!$B$11:$C$565,2,0)</f>
        <v>AGUINALDO Y DECIMO CUARTO MES</v>
      </c>
      <c r="K1778" s="95" t="str">
        <f t="shared" si="38"/>
        <v>Posgrado</v>
      </c>
      <c r="L1778" s="95" t="s">
        <v>721</v>
      </c>
    </row>
    <row r="1779" spans="3:12" ht="15.75" thickBot="1" x14ac:dyDescent="0.3">
      <c r="C1779" s="167" t="s">
        <v>1326</v>
      </c>
      <c r="D1779" s="158"/>
      <c r="E1779" s="150">
        <v>0</v>
      </c>
      <c r="F1779" s="114">
        <f>IF(E1777&lt;6,"",((E1777-6)/12)*(G1777/E1777))</f>
        <v>0</v>
      </c>
      <c r="G1779" s="94">
        <f>F1779</f>
        <v>0</v>
      </c>
      <c r="H1779" s="159"/>
      <c r="I1779" s="98" t="s">
        <v>165</v>
      </c>
      <c r="J1779" s="98" t="str">
        <f>VLOOKUP(I1779,Presupuesto!$B$11:$C$565,2,0)</f>
        <v>DECIMOCUARTO MES</v>
      </c>
      <c r="K1779" s="95" t="str">
        <f t="shared" si="38"/>
        <v>Posgrado</v>
      </c>
      <c r="L1779" s="95" t="s">
        <v>721</v>
      </c>
    </row>
    <row r="1780" spans="3:12" ht="15.75" thickBot="1" x14ac:dyDescent="0.3">
      <c r="C1780" s="133" t="s">
        <v>91</v>
      </c>
      <c r="D1780" s="188"/>
      <c r="E1780" s="148">
        <v>12</v>
      </c>
      <c r="F1780" s="283">
        <f>HLOOKUP($C1780,$BZ$2:$CM$3,2,0)</f>
        <v>17866.8</v>
      </c>
      <c r="G1780" s="110">
        <f>D1780*E1780*F1780</f>
        <v>0</v>
      </c>
      <c r="H1780" s="161"/>
      <c r="I1780" s="111" t="s">
        <v>151</v>
      </c>
      <c r="J1780" s="111" t="str">
        <f>VLOOKUP(I1780,Presupuesto!$B$11:$C$565,2,0)</f>
        <v>SUELDOS Y SALARIOS PERMANENTES</v>
      </c>
      <c r="K1780" s="95" t="str">
        <f t="shared" si="38"/>
        <v>Posgrado</v>
      </c>
      <c r="L1780" s="95" t="s">
        <v>721</v>
      </c>
    </row>
    <row r="1781" spans="3:12" x14ac:dyDescent="0.25">
      <c r="C1781" s="166" t="s">
        <v>1325</v>
      </c>
      <c r="D1781" s="158"/>
      <c r="E1781" s="150">
        <v>0</v>
      </c>
      <c r="F1781" s="97">
        <f>IF(E1780=0,"",(G1780/E1780)/12*E1780)</f>
        <v>0</v>
      </c>
      <c r="G1781" s="94">
        <f>F1781</f>
        <v>0</v>
      </c>
      <c r="H1781" s="159"/>
      <c r="I1781" s="113" t="s">
        <v>164</v>
      </c>
      <c r="J1781" s="113" t="str">
        <f>VLOOKUP(I1781,Presupuesto!$B$11:$C$565,2,0)</f>
        <v>AGUINALDO Y DECIMO CUARTO MES</v>
      </c>
      <c r="K1781" s="95" t="str">
        <f t="shared" si="38"/>
        <v>Posgrado</v>
      </c>
      <c r="L1781" s="95" t="s">
        <v>721</v>
      </c>
    </row>
    <row r="1782" spans="3:12" ht="15.75" thickBot="1" x14ac:dyDescent="0.3">
      <c r="C1782" s="167" t="s">
        <v>1326</v>
      </c>
      <c r="D1782" s="158"/>
      <c r="E1782" s="150">
        <v>0</v>
      </c>
      <c r="F1782" s="114">
        <f>IF(E1780&lt;6,"",((E1780-6)/12)*(G1780/E1780))</f>
        <v>0</v>
      </c>
      <c r="G1782" s="94">
        <f>F1782</f>
        <v>0</v>
      </c>
      <c r="H1782" s="159"/>
      <c r="I1782" s="98" t="s">
        <v>165</v>
      </c>
      <c r="J1782" s="98" t="str">
        <f>VLOOKUP(I1782,Presupuesto!$B$11:$C$565,2,0)</f>
        <v>DECIMOCUARTO MES</v>
      </c>
      <c r="K1782" s="95" t="str">
        <f t="shared" si="38"/>
        <v>Posgrado</v>
      </c>
      <c r="L1782" s="95" t="s">
        <v>721</v>
      </c>
    </row>
    <row r="1783" spans="3:12" ht="15.75" thickBot="1" x14ac:dyDescent="0.3">
      <c r="C1783" s="133" t="s">
        <v>92</v>
      </c>
      <c r="D1783" s="188"/>
      <c r="E1783" s="148">
        <v>12</v>
      </c>
      <c r="F1783" s="283">
        <f>HLOOKUP($C1783,$BZ$2:$CM$3,2,0)</f>
        <v>13896.4</v>
      </c>
      <c r="G1783" s="110">
        <f>D1783*E1783*F1783</f>
        <v>0</v>
      </c>
      <c r="H1783" s="161"/>
      <c r="I1783" s="111" t="s">
        <v>151</v>
      </c>
      <c r="J1783" s="111" t="str">
        <f>VLOOKUP(I1783,Presupuesto!$B$11:$C$565,2,0)</f>
        <v>SUELDOS Y SALARIOS PERMANENTES</v>
      </c>
      <c r="K1783" s="95" t="str">
        <f t="shared" si="38"/>
        <v>Posgrado</v>
      </c>
      <c r="L1783" s="95" t="s">
        <v>721</v>
      </c>
    </row>
    <row r="1784" spans="3:12" x14ac:dyDescent="0.25">
      <c r="C1784" s="166" t="s">
        <v>1325</v>
      </c>
      <c r="D1784" s="158"/>
      <c r="E1784" s="150">
        <v>0</v>
      </c>
      <c r="F1784" s="97">
        <f>IF(E1783=0,"",(G1783/E1783)/12*E1783)</f>
        <v>0</v>
      </c>
      <c r="G1784" s="94">
        <f>F1784</f>
        <v>0</v>
      </c>
      <c r="H1784" s="159"/>
      <c r="I1784" s="113" t="s">
        <v>164</v>
      </c>
      <c r="J1784" s="113" t="str">
        <f>VLOOKUP(I1784,Presupuesto!$B$11:$C$565,2,0)</f>
        <v>AGUINALDO Y DECIMO CUARTO MES</v>
      </c>
      <c r="K1784" s="95" t="str">
        <f t="shared" si="38"/>
        <v>Posgrado</v>
      </c>
      <c r="L1784" s="95" t="s">
        <v>721</v>
      </c>
    </row>
    <row r="1785" spans="3:12" ht="15.75" thickBot="1" x14ac:dyDescent="0.3">
      <c r="C1785" s="167" t="s">
        <v>1326</v>
      </c>
      <c r="D1785" s="158"/>
      <c r="E1785" s="150">
        <v>0</v>
      </c>
      <c r="F1785" s="114">
        <f>IF(E1783&lt;6,"",((E1783-6)/12)*(G1783/E1783))</f>
        <v>0</v>
      </c>
      <c r="G1785" s="94">
        <f>F1785</f>
        <v>0</v>
      </c>
      <c r="H1785" s="159"/>
      <c r="I1785" s="98" t="s">
        <v>165</v>
      </c>
      <c r="J1785" s="98" t="str">
        <f>VLOOKUP(I1785,Presupuesto!$B$11:$C$565,2,0)</f>
        <v>DECIMOCUARTO MES</v>
      </c>
      <c r="K1785" s="95" t="str">
        <f t="shared" si="38"/>
        <v>Posgrado</v>
      </c>
      <c r="L1785" s="95" t="s">
        <v>721</v>
      </c>
    </row>
    <row r="1786" spans="3:12" ht="15.75" thickBot="1" x14ac:dyDescent="0.3">
      <c r="C1786" s="133" t="s">
        <v>93</v>
      </c>
      <c r="D1786" s="188"/>
      <c r="E1786" s="148">
        <v>12</v>
      </c>
      <c r="F1786" s="283">
        <f>HLOOKUP($C1786,$BZ$2:$CM$3,2,0)</f>
        <v>15004.09</v>
      </c>
      <c r="G1786" s="110">
        <f>D1786*E1786*F1786</f>
        <v>0</v>
      </c>
      <c r="H1786" s="161"/>
      <c r="I1786" s="111" t="s">
        <v>151</v>
      </c>
      <c r="J1786" s="111" t="str">
        <f>VLOOKUP(I1786,Presupuesto!$B$11:$C$565,2,0)</f>
        <v>SUELDOS Y SALARIOS PERMANENTES</v>
      </c>
      <c r="K1786" s="95" t="str">
        <f t="shared" si="38"/>
        <v>Posgrado</v>
      </c>
      <c r="L1786" s="95" t="s">
        <v>721</v>
      </c>
    </row>
    <row r="1787" spans="3:12" x14ac:dyDescent="0.25">
      <c r="C1787" s="166" t="s">
        <v>1325</v>
      </c>
      <c r="D1787" s="158"/>
      <c r="E1787" s="150">
        <v>0</v>
      </c>
      <c r="F1787" s="97">
        <f>IF(E1786=0,"",(G1786/E1786)/12*E1786)</f>
        <v>0</v>
      </c>
      <c r="G1787" s="94">
        <f>F1787</f>
        <v>0</v>
      </c>
      <c r="H1787" s="159"/>
      <c r="I1787" s="113" t="s">
        <v>164</v>
      </c>
      <c r="J1787" s="113" t="str">
        <f>VLOOKUP(I1787,Presupuesto!$B$11:$C$565,2,0)</f>
        <v>AGUINALDO Y DECIMO CUARTO MES</v>
      </c>
      <c r="K1787" s="95" t="str">
        <f t="shared" si="38"/>
        <v>Posgrado</v>
      </c>
      <c r="L1787" s="95" t="s">
        <v>721</v>
      </c>
    </row>
    <row r="1788" spans="3:12" ht="15.75" thickBot="1" x14ac:dyDescent="0.3">
      <c r="C1788" s="167" t="s">
        <v>1326</v>
      </c>
      <c r="D1788" s="158"/>
      <c r="E1788" s="150">
        <v>0</v>
      </c>
      <c r="F1788" s="114">
        <f>IF(E1786&lt;6,"",((E1786-6)/12)*(G1786/E1786))</f>
        <v>0</v>
      </c>
      <c r="G1788" s="94">
        <f>F1788</f>
        <v>0</v>
      </c>
      <c r="H1788" s="159"/>
      <c r="I1788" s="98" t="s">
        <v>165</v>
      </c>
      <c r="J1788" s="98" t="str">
        <f>VLOOKUP(I1788,Presupuesto!$B$11:$C$565,2,0)</f>
        <v>DECIMOCUARTO MES</v>
      </c>
      <c r="K1788" s="95" t="str">
        <f t="shared" si="38"/>
        <v>Posgrado</v>
      </c>
      <c r="L1788" s="95" t="s">
        <v>721</v>
      </c>
    </row>
    <row r="1789" spans="3:12" ht="15.75" thickBot="1" x14ac:dyDescent="0.3">
      <c r="C1789" s="133" t="s">
        <v>94</v>
      </c>
      <c r="D1789" s="188"/>
      <c r="E1789" s="148">
        <v>12</v>
      </c>
      <c r="F1789" s="283">
        <f>HLOOKUP($C1789,$BZ$2:$CM$3,2,0)</f>
        <v>13238.9</v>
      </c>
      <c r="G1789" s="110">
        <f>D1789*E1789*F1789</f>
        <v>0</v>
      </c>
      <c r="H1789" s="161"/>
      <c r="I1789" s="111" t="s">
        <v>151</v>
      </c>
      <c r="J1789" s="111" t="str">
        <f>VLOOKUP(I1789,Presupuesto!$B$11:$C$565,2,0)</f>
        <v>SUELDOS Y SALARIOS PERMANENTES</v>
      </c>
      <c r="K1789" s="95" t="str">
        <f t="shared" si="38"/>
        <v>Posgrado</v>
      </c>
      <c r="L1789" s="95" t="s">
        <v>721</v>
      </c>
    </row>
    <row r="1790" spans="3:12" x14ac:dyDescent="0.25">
      <c r="C1790" s="166" t="s">
        <v>1325</v>
      </c>
      <c r="D1790" s="158"/>
      <c r="E1790" s="150">
        <v>0</v>
      </c>
      <c r="F1790" s="97">
        <f>IF(E1789=0,"",(G1789/E1789)/12*E1789)</f>
        <v>0</v>
      </c>
      <c r="G1790" s="94">
        <f>F1790</f>
        <v>0</v>
      </c>
      <c r="H1790" s="159"/>
      <c r="I1790" s="113" t="s">
        <v>164</v>
      </c>
      <c r="J1790" s="113" t="str">
        <f>VLOOKUP(I1790,Presupuesto!$B$11:$C$565,2,0)</f>
        <v>AGUINALDO Y DECIMO CUARTO MES</v>
      </c>
      <c r="K1790" s="95" t="str">
        <f t="shared" si="38"/>
        <v>Posgrado</v>
      </c>
      <c r="L1790" s="95" t="s">
        <v>721</v>
      </c>
    </row>
    <row r="1791" spans="3:12" ht="15.75" thickBot="1" x14ac:dyDescent="0.3">
      <c r="C1791" s="167" t="s">
        <v>1326</v>
      </c>
      <c r="D1791" s="158"/>
      <c r="E1791" s="150">
        <v>0</v>
      </c>
      <c r="F1791" s="114">
        <f>IF(E1789&lt;6,"",((E1789-6)/12)*(G1789/E1789))</f>
        <v>0</v>
      </c>
      <c r="G1791" s="94">
        <f>F1791</f>
        <v>0</v>
      </c>
      <c r="H1791" s="159"/>
      <c r="I1791" s="98" t="s">
        <v>165</v>
      </c>
      <c r="J1791" s="98" t="str">
        <f>VLOOKUP(I1791,Presupuesto!$B$11:$C$565,2,0)</f>
        <v>DECIMOCUARTO MES</v>
      </c>
      <c r="K1791" s="95" t="str">
        <f t="shared" si="38"/>
        <v>Posgrado</v>
      </c>
      <c r="L1791" s="95" t="s">
        <v>721</v>
      </c>
    </row>
    <row r="1792" spans="3:12" ht="15.75" thickBot="1" x14ac:dyDescent="0.3">
      <c r="C1792" s="133" t="s">
        <v>95</v>
      </c>
      <c r="D1792" s="188"/>
      <c r="E1792" s="148">
        <v>12</v>
      </c>
      <c r="F1792" s="283">
        <f>HLOOKUP($C1792,$BZ$2:$CM$3,2,0)</f>
        <v>12356.31</v>
      </c>
      <c r="G1792" s="110">
        <f>D1792*E1792*F1792</f>
        <v>0</v>
      </c>
      <c r="H1792" s="161"/>
      <c r="I1792" s="111" t="s">
        <v>151</v>
      </c>
      <c r="J1792" s="111" t="str">
        <f>VLOOKUP(I1792,Presupuesto!$B$11:$C$565,2,0)</f>
        <v>SUELDOS Y SALARIOS PERMANENTES</v>
      </c>
      <c r="K1792" s="95" t="str">
        <f t="shared" ref="K1792:K1809" si="39">$K$1759</f>
        <v>Posgrado</v>
      </c>
      <c r="L1792" s="95" t="s">
        <v>721</v>
      </c>
    </row>
    <row r="1793" spans="3:12" x14ac:dyDescent="0.25">
      <c r="C1793" s="166" t="s">
        <v>1325</v>
      </c>
      <c r="D1793" s="158"/>
      <c r="E1793" s="150">
        <v>0</v>
      </c>
      <c r="F1793" s="97">
        <f>IF(E1792=0,"",(G1792/E1792)/12*E1792)</f>
        <v>0</v>
      </c>
      <c r="G1793" s="94">
        <f>F1793</f>
        <v>0</v>
      </c>
      <c r="H1793" s="159"/>
      <c r="I1793" s="113" t="s">
        <v>164</v>
      </c>
      <c r="J1793" s="113" t="str">
        <f>VLOOKUP(I1793,Presupuesto!$B$11:$C$565,2,0)</f>
        <v>AGUINALDO Y DECIMO CUARTO MES</v>
      </c>
      <c r="K1793" s="95" t="str">
        <f t="shared" si="39"/>
        <v>Posgrado</v>
      </c>
      <c r="L1793" s="95" t="s">
        <v>721</v>
      </c>
    </row>
    <row r="1794" spans="3:12" ht="15.75" thickBot="1" x14ac:dyDescent="0.3">
      <c r="C1794" s="167" t="s">
        <v>1326</v>
      </c>
      <c r="D1794" s="158"/>
      <c r="E1794" s="150">
        <v>0</v>
      </c>
      <c r="F1794" s="114">
        <f>IF(E1792&lt;6,"",((E1792-6)/12)*(G1792/E1792))</f>
        <v>0</v>
      </c>
      <c r="G1794" s="94">
        <f>F1794</f>
        <v>0</v>
      </c>
      <c r="H1794" s="159"/>
      <c r="I1794" s="98" t="s">
        <v>165</v>
      </c>
      <c r="J1794" s="98" t="str">
        <f>VLOOKUP(I1794,Presupuesto!$B$11:$C$565,2,0)</f>
        <v>DECIMOCUARTO MES</v>
      </c>
      <c r="K1794" s="95" t="str">
        <f t="shared" si="39"/>
        <v>Posgrado</v>
      </c>
      <c r="L1794" s="95" t="s">
        <v>721</v>
      </c>
    </row>
    <row r="1795" spans="3:12" ht="15.75" thickBot="1" x14ac:dyDescent="0.3">
      <c r="C1795" s="133" t="s">
        <v>96</v>
      </c>
      <c r="D1795" s="188"/>
      <c r="E1795" s="148">
        <v>12</v>
      </c>
      <c r="F1795" s="283">
        <f>HLOOKUP($C1795,$BZ$2:$CM$3,2,0)</f>
        <v>463.22</v>
      </c>
      <c r="G1795" s="110">
        <f>D1795*E1795*F1795</f>
        <v>0</v>
      </c>
      <c r="H1795" s="161"/>
      <c r="I1795" s="111" t="s">
        <v>151</v>
      </c>
      <c r="J1795" s="111" t="str">
        <f>VLOOKUP(I1795,Presupuesto!$B$11:$C$565,2,0)</f>
        <v>SUELDOS Y SALARIOS PERMANENTES</v>
      </c>
      <c r="K1795" s="95" t="str">
        <f t="shared" si="39"/>
        <v>Posgrado</v>
      </c>
      <c r="L1795" s="95" t="s">
        <v>721</v>
      </c>
    </row>
    <row r="1796" spans="3:12" x14ac:dyDescent="0.25">
      <c r="C1796" s="166" t="s">
        <v>1325</v>
      </c>
      <c r="D1796" s="158"/>
      <c r="E1796" s="150">
        <v>0</v>
      </c>
      <c r="F1796" s="97">
        <f>IF(E1795=0,"",(G1795/E1795)/12*E1795)</f>
        <v>0</v>
      </c>
      <c r="G1796" s="94">
        <f>F1796</f>
        <v>0</v>
      </c>
      <c r="H1796" s="159"/>
      <c r="I1796" s="113" t="s">
        <v>164</v>
      </c>
      <c r="J1796" s="113" t="str">
        <f>VLOOKUP(I1796,Presupuesto!$B$11:$C$565,2,0)</f>
        <v>AGUINALDO Y DECIMO CUARTO MES</v>
      </c>
      <c r="K1796" s="95" t="str">
        <f t="shared" si="39"/>
        <v>Posgrado</v>
      </c>
      <c r="L1796" s="95" t="s">
        <v>721</v>
      </c>
    </row>
    <row r="1797" spans="3:12" ht="15.75" thickBot="1" x14ac:dyDescent="0.3">
      <c r="C1797" s="167" t="s">
        <v>1326</v>
      </c>
      <c r="D1797" s="158"/>
      <c r="E1797" s="150">
        <v>0</v>
      </c>
      <c r="F1797" s="114">
        <f>IF(E1795&lt;6,"",((E1795-6)/12)*(G1795/E1795))</f>
        <v>0</v>
      </c>
      <c r="G1797" s="94">
        <f>F1797</f>
        <v>0</v>
      </c>
      <c r="H1797" s="159"/>
      <c r="I1797" s="98" t="s">
        <v>165</v>
      </c>
      <c r="J1797" s="98" t="str">
        <f>VLOOKUP(I1797,Presupuesto!$B$11:$C$565,2,0)</f>
        <v>DECIMOCUARTO MES</v>
      </c>
      <c r="K1797" s="95" t="str">
        <f t="shared" si="39"/>
        <v>Posgrado</v>
      </c>
      <c r="L1797" s="95" t="s">
        <v>721</v>
      </c>
    </row>
    <row r="1798" spans="3:12" ht="15.75" thickBot="1" x14ac:dyDescent="0.3">
      <c r="C1798" s="133" t="s">
        <v>97</v>
      </c>
      <c r="D1798" s="188"/>
      <c r="E1798" s="148">
        <v>12</v>
      </c>
      <c r="F1798" s="283">
        <f>HLOOKUP($C1798,$BZ$2:$CM$3,2,0)</f>
        <v>2007.3</v>
      </c>
      <c r="G1798" s="110">
        <f>D1798*E1798*F1798</f>
        <v>0</v>
      </c>
      <c r="H1798" s="161"/>
      <c r="I1798" s="111" t="s">
        <v>151</v>
      </c>
      <c r="J1798" s="111" t="str">
        <f>VLOOKUP(I1798,Presupuesto!$B$11:$C$565,2,0)</f>
        <v>SUELDOS Y SALARIOS PERMANENTES</v>
      </c>
      <c r="K1798" s="95" t="str">
        <f t="shared" si="39"/>
        <v>Posgrado</v>
      </c>
      <c r="L1798" s="95" t="s">
        <v>721</v>
      </c>
    </row>
    <row r="1799" spans="3:12" x14ac:dyDescent="0.25">
      <c r="C1799" s="166" t="s">
        <v>1325</v>
      </c>
      <c r="D1799" s="158"/>
      <c r="E1799" s="150">
        <v>0</v>
      </c>
      <c r="F1799" s="97">
        <f>IF(E1798=0,"",(G1798/E1798)/12*E1798)</f>
        <v>0</v>
      </c>
      <c r="G1799" s="94">
        <f>F1799</f>
        <v>0</v>
      </c>
      <c r="H1799" s="159"/>
      <c r="I1799" s="113" t="s">
        <v>164</v>
      </c>
      <c r="J1799" s="113" t="str">
        <f>VLOOKUP(I1799,Presupuesto!$B$11:$C$565,2,0)</f>
        <v>AGUINALDO Y DECIMO CUARTO MES</v>
      </c>
      <c r="K1799" s="95" t="str">
        <f t="shared" si="39"/>
        <v>Posgrado</v>
      </c>
      <c r="L1799" s="95" t="s">
        <v>721</v>
      </c>
    </row>
    <row r="1800" spans="3:12" ht="15.75" thickBot="1" x14ac:dyDescent="0.3">
      <c r="C1800" s="167" t="s">
        <v>1326</v>
      </c>
      <c r="D1800" s="158"/>
      <c r="E1800" s="150">
        <v>0</v>
      </c>
      <c r="F1800" s="114">
        <f>IF(E1798&lt;6,"",((E1798-6)/12)*(G1798/E1798))</f>
        <v>0</v>
      </c>
      <c r="G1800" s="94">
        <f>F1800</f>
        <v>0</v>
      </c>
      <c r="H1800" s="159"/>
      <c r="I1800" s="98" t="s">
        <v>165</v>
      </c>
      <c r="J1800" s="98" t="str">
        <f>VLOOKUP(I1800,Presupuesto!$B$11:$C$565,2,0)</f>
        <v>DECIMOCUARTO MES</v>
      </c>
      <c r="K1800" s="95" t="str">
        <f t="shared" si="39"/>
        <v>Posgrado</v>
      </c>
      <c r="L1800" s="95" t="s">
        <v>721</v>
      </c>
    </row>
    <row r="1801" spans="3:12" ht="15.75" thickBot="1" x14ac:dyDescent="0.3">
      <c r="C1801" s="136" t="s">
        <v>101</v>
      </c>
      <c r="D1801" s="188"/>
      <c r="E1801" s="148">
        <v>12</v>
      </c>
      <c r="F1801" s="135">
        <v>30000</v>
      </c>
      <c r="G1801" s="110">
        <f>D1801*E1801*F1801</f>
        <v>0</v>
      </c>
      <c r="H1801" s="161"/>
      <c r="I1801" s="111" t="s">
        <v>200</v>
      </c>
      <c r="J1801" s="111" t="str">
        <f>VLOOKUP(I1801,Presupuesto!$B$11:$C$565,2,0)</f>
        <v>CONTRATOS ESPECIALES</v>
      </c>
      <c r="K1801" s="95" t="str">
        <f t="shared" si="39"/>
        <v>Posgrado</v>
      </c>
      <c r="L1801" s="95" t="s">
        <v>721</v>
      </c>
    </row>
    <row r="1802" spans="3:12" x14ac:dyDescent="0.25">
      <c r="C1802" s="166" t="s">
        <v>1325</v>
      </c>
      <c r="D1802" s="158"/>
      <c r="E1802" s="150">
        <v>0</v>
      </c>
      <c r="F1802" s="114">
        <f>IF(E1801=0,"",(G1801/E1801)/12*E1801)</f>
        <v>0</v>
      </c>
      <c r="G1802" s="94">
        <f>F1802</f>
        <v>0</v>
      </c>
      <c r="H1802" s="159"/>
      <c r="I1802" s="98" t="s">
        <v>200</v>
      </c>
      <c r="J1802" s="98" t="str">
        <f>VLOOKUP(I1802,Presupuesto!$B$11:$C$565,2,0)</f>
        <v>CONTRATOS ESPECIALES</v>
      </c>
      <c r="K1802" s="95" t="str">
        <f t="shared" si="39"/>
        <v>Posgrado</v>
      </c>
      <c r="L1802" s="95" t="s">
        <v>719</v>
      </c>
    </row>
    <row r="1803" spans="3:12" ht="15.75" thickBot="1" x14ac:dyDescent="0.3">
      <c r="C1803" s="167" t="s">
        <v>1326</v>
      </c>
      <c r="D1803" s="158"/>
      <c r="E1803" s="150">
        <v>0</v>
      </c>
      <c r="F1803" s="97">
        <f>IF(E1801&lt;6,"",((E1801-6)/12)*(G1801/E1801))</f>
        <v>0</v>
      </c>
      <c r="G1803" s="94">
        <f>F1803</f>
        <v>0</v>
      </c>
      <c r="H1803" s="159"/>
      <c r="I1803" s="98" t="s">
        <v>200</v>
      </c>
      <c r="J1803" s="98" t="str">
        <f>VLOOKUP(I1803,Presupuesto!$B$11:$C$565,2,0)</f>
        <v>CONTRATOS ESPECIALES</v>
      </c>
      <c r="K1803" s="95" t="str">
        <f t="shared" si="39"/>
        <v>Posgrado</v>
      </c>
      <c r="L1803" s="95" t="s">
        <v>727</v>
      </c>
    </row>
    <row r="1804" spans="3:12" ht="15.75" thickBot="1" x14ac:dyDescent="0.3">
      <c r="C1804" s="136" t="s">
        <v>102</v>
      </c>
      <c r="D1804" s="188"/>
      <c r="E1804" s="148">
        <v>12</v>
      </c>
      <c r="F1804" s="115">
        <v>30000</v>
      </c>
      <c r="G1804" s="110">
        <f>D1804*E1804*F1804</f>
        <v>0</v>
      </c>
      <c r="H1804" s="161"/>
      <c r="I1804" s="111" t="s">
        <v>298</v>
      </c>
      <c r="J1804" s="111" t="str">
        <f>VLOOKUP(I1804,Presupuesto!$B$11:$C$565,2,0)</f>
        <v>OTROS SERVICIOS TECNICOS Y PROFESIONALES</v>
      </c>
      <c r="K1804" s="95" t="str">
        <f t="shared" si="39"/>
        <v>Posgrado</v>
      </c>
      <c r="L1804" s="95" t="s">
        <v>719</v>
      </c>
    </row>
    <row r="1805" spans="3:12" x14ac:dyDescent="0.25">
      <c r="C1805" s="166" t="s">
        <v>1325</v>
      </c>
      <c r="D1805" s="158"/>
      <c r="E1805" s="150">
        <v>0</v>
      </c>
      <c r="F1805" s="97">
        <v>0</v>
      </c>
      <c r="G1805" s="94">
        <f>F1805</f>
        <v>0</v>
      </c>
      <c r="H1805" s="159"/>
      <c r="I1805" s="98" t="s">
        <v>298</v>
      </c>
      <c r="J1805" s="98" t="str">
        <f>VLOOKUP(I1805,Presupuesto!$B$11:$C$565,2,0)</f>
        <v>OTROS SERVICIOS TECNICOS Y PROFESIONALES</v>
      </c>
      <c r="K1805" s="95" t="str">
        <f t="shared" si="39"/>
        <v>Posgrado</v>
      </c>
      <c r="L1805" s="95" t="s">
        <v>719</v>
      </c>
    </row>
    <row r="1806" spans="3:12" ht="15.75" thickBot="1" x14ac:dyDescent="0.3">
      <c r="C1806" s="167" t="s">
        <v>1326</v>
      </c>
      <c r="D1806" s="158"/>
      <c r="E1806" s="150">
        <v>0</v>
      </c>
      <c r="F1806" s="97">
        <v>0</v>
      </c>
      <c r="G1806" s="94">
        <f>F1806</f>
        <v>0</v>
      </c>
      <c r="H1806" s="159"/>
      <c r="I1806" s="98" t="s">
        <v>298</v>
      </c>
      <c r="J1806" s="98" t="str">
        <f>VLOOKUP(I1806,Presupuesto!$B$11:$C$565,2,0)</f>
        <v>OTROS SERVICIOS TECNICOS Y PROFESIONALES</v>
      </c>
      <c r="K1806" s="95" t="str">
        <f t="shared" si="39"/>
        <v>Posgrado</v>
      </c>
      <c r="L1806" s="95" t="s">
        <v>719</v>
      </c>
    </row>
    <row r="1807" spans="3:12" ht="15.75" thickBot="1" x14ac:dyDescent="0.3">
      <c r="C1807" s="136" t="s">
        <v>103</v>
      </c>
      <c r="D1807" s="188"/>
      <c r="E1807" s="148">
        <v>12</v>
      </c>
      <c r="F1807" s="115">
        <v>30000</v>
      </c>
      <c r="G1807" s="110">
        <f>D1807*E1807*F1807</f>
        <v>0</v>
      </c>
      <c r="H1807" s="161"/>
      <c r="I1807" s="111" t="s">
        <v>151</v>
      </c>
      <c r="J1807" s="111" t="str">
        <f>VLOOKUP(I1807,Presupuesto!$B$11:$C$565,2,0)</f>
        <v>SUELDOS Y SALARIOS PERMANENTES</v>
      </c>
      <c r="K1807" s="95" t="str">
        <f t="shared" si="39"/>
        <v>Posgrado</v>
      </c>
      <c r="L1807" s="95" t="s">
        <v>719</v>
      </c>
    </row>
    <row r="1808" spans="3:12" x14ac:dyDescent="0.25">
      <c r="C1808" s="166" t="s">
        <v>1325</v>
      </c>
      <c r="D1808" s="164"/>
      <c r="E1808" s="127">
        <v>0</v>
      </c>
      <c r="F1808" s="116">
        <f>IF(E1807=0,"",(G1807/E1807)/12*E1807)</f>
        <v>0</v>
      </c>
      <c r="G1808" s="117">
        <f>F1808</f>
        <v>0</v>
      </c>
      <c r="H1808" s="159"/>
      <c r="I1808" s="98" t="s">
        <v>164</v>
      </c>
      <c r="J1808" s="98" t="str">
        <f>VLOOKUP(I1808,Presupuesto!$B$11:$C$565,2,0)</f>
        <v>AGUINALDO Y DECIMO CUARTO MES</v>
      </c>
      <c r="K1808" s="95" t="str">
        <f t="shared" si="39"/>
        <v>Posgrado</v>
      </c>
      <c r="L1808" s="95" t="s">
        <v>719</v>
      </c>
    </row>
    <row r="1809" spans="3:12" ht="15.75" thickBot="1" x14ac:dyDescent="0.3">
      <c r="C1809" s="168" t="s">
        <v>1326</v>
      </c>
      <c r="D1809" s="157"/>
      <c r="E1809" s="128">
        <v>0</v>
      </c>
      <c r="F1809" s="102">
        <f>IF(E1807&lt;6,"",((E1807-6)/12)*(G1807/E1807))</f>
        <v>0</v>
      </c>
      <c r="G1809" s="102">
        <f>F1809</f>
        <v>0</v>
      </c>
      <c r="H1809" s="157"/>
      <c r="I1809" s="103" t="s">
        <v>165</v>
      </c>
      <c r="J1809" s="120" t="str">
        <f>VLOOKUP(I1809,Presupuesto!$B$11:$C$565,2,0)</f>
        <v>DECIMOCUARTO MES</v>
      </c>
      <c r="K1809" s="103" t="str">
        <f t="shared" si="39"/>
        <v>Posgrado</v>
      </c>
      <c r="L1809" s="120" t="s">
        <v>719</v>
      </c>
    </row>
    <row r="1811" spans="3:12" ht="15.75" thickBot="1" x14ac:dyDescent="0.3">
      <c r="C1811" s="426"/>
      <c r="D1811" s="415"/>
      <c r="E1811" s="426"/>
      <c r="F1811" s="426"/>
      <c r="G1811" s="426"/>
      <c r="H1811" s="415"/>
      <c r="I1811" s="426"/>
      <c r="J1811" s="426"/>
      <c r="K1811" s="426"/>
      <c r="L1811" s="426"/>
    </row>
    <row r="1812" spans="3:12" ht="15.75" thickBot="1" x14ac:dyDescent="0.3">
      <c r="C1812" s="68" t="s">
        <v>1308</v>
      </c>
      <c r="D1812" s="30">
        <f>SUM(G1819:G1869)</f>
        <v>0</v>
      </c>
      <c r="E1812" s="91"/>
      <c r="F1812" s="91"/>
      <c r="G1812" s="91"/>
      <c r="H1812" s="75"/>
      <c r="I1812" s="75"/>
      <c r="J1812" s="75"/>
      <c r="K1812" s="426"/>
      <c r="L1812" s="426"/>
    </row>
    <row r="1813" spans="3:12" x14ac:dyDescent="0.25">
      <c r="C1813" s="426"/>
      <c r="D1813" s="31"/>
      <c r="E1813" s="91"/>
      <c r="F1813" s="91"/>
      <c r="G1813" s="91"/>
      <c r="H1813" s="75"/>
      <c r="I1813" s="75"/>
      <c r="J1813" s="75"/>
      <c r="K1813" s="426"/>
      <c r="L1813" s="426"/>
    </row>
    <row r="1814" spans="3:12" x14ac:dyDescent="0.25">
      <c r="C1814" s="426"/>
      <c r="D1814" s="31"/>
      <c r="E1814" s="91"/>
      <c r="F1814" s="91"/>
      <c r="G1814" s="91"/>
      <c r="H1814" s="75"/>
      <c r="I1814" s="75"/>
      <c r="J1814" s="75"/>
      <c r="K1814" s="426"/>
      <c r="L1814" s="426"/>
    </row>
    <row r="1815" spans="3:12" ht="15.75" x14ac:dyDescent="0.25">
      <c r="C1815" s="190" t="s">
        <v>1309</v>
      </c>
      <c r="D1815" s="341"/>
      <c r="E1815" s="91"/>
      <c r="F1815" s="91"/>
      <c r="G1815" s="91"/>
      <c r="H1815" s="75"/>
      <c r="I1815" s="75"/>
      <c r="J1815" s="75"/>
      <c r="K1815" s="426"/>
      <c r="L1815" s="426"/>
    </row>
    <row r="1816" spans="3:12" ht="18.75" x14ac:dyDescent="0.25">
      <c r="C1816" s="197" t="e">
        <f>IFERROR(VLOOKUP(D1815,'1. Desarrollo e Innov. Curricu.'!$F:$G,2,FALSE),IFERROR(VLOOKUP(D1815,'2. Investigación Científica'!$F:$G,2,FALSE),IFERROR(VLOOKUP(D1815,'3. Vinculación Univ. Sociedad'!$F:$G,2,FALSE),IFERROR(VLOOKUP(D1815,'4. Docencia y Profesorado Univ.'!$F:$G,2,FALSE),IFERROR(VLOOKUP(D1815,'5. Estudiantes y Graduados'!$F:$G,2,FALSE),IFERROR(VLOOKUP(D1815,'11. Gestion Administrativa'!$F:$G,2,FALSE),IFERROR(VLOOKUP(D1815,'13. Gestión Académica'!$F:$G,2,FALSE),IFERROR(VLOOKUP(D1815,'9. Asegura. de la Calid. y M'!$F:$G,2,FALSE),IFERROR(VLOOKUP(D1815,'6. Gestión del Conocimiento'!$F:$G,2,FALSE),IFERROR(VLOOKUP(D1815,'15. Gobernabilidad y Proceso...'!$F:$G,2,FALSE),IFERROR(VLOOKUP(D1815,'12. Gestión del Talento Humano'!$F:$G,2,FALSE),IFERROR(VLOOKUP(D1815,'14. Internacional... de la E.S.'!$F:$G,2,FALSE),IFERROR(VLOOKUP(D1815,'10. Posgrado'!$F:$G,2,FALSE),IFERROR(VLOOKUP(D1815,'17. Gestión TIC'!$F:$G,2,FALSE),IFERROR(VLOOKUP(D1815,'16. Desa. del Sistema Educ.Sup.'!$F:$G,2,FALSE),IFERROR(VLOOKUP(D1815,'8. Cultura de Inno. Insti...'!$F:$G,2,FALSE),VLOOKUP(D1815,'7. Lo Esencial de la Reforma U.'!$F:$G,2,0)))))))))))))))))</f>
        <v>#N/A</v>
      </c>
      <c r="D1816" s="31"/>
      <c r="E1816" s="91"/>
      <c r="F1816" s="91"/>
      <c r="G1816" s="91"/>
      <c r="H1816" s="75"/>
      <c r="I1816" s="75"/>
      <c r="J1816" s="75"/>
      <c r="K1816" s="426"/>
      <c r="L1816" s="426"/>
    </row>
    <row r="1817" spans="3:12" ht="15.75" thickBot="1" x14ac:dyDescent="0.3">
      <c r="C1817" s="171"/>
      <c r="D1817" s="31"/>
      <c r="E1817" s="91"/>
      <c r="F1817" s="91"/>
      <c r="G1817" s="91"/>
      <c r="H1817" s="75"/>
      <c r="I1817" s="75"/>
      <c r="J1817" s="75"/>
      <c r="K1817" s="149"/>
      <c r="L1817" s="426"/>
    </row>
    <row r="1818" spans="3:12" ht="30.75" thickBot="1" x14ac:dyDescent="0.3">
      <c r="C1818" s="130" t="s">
        <v>1310</v>
      </c>
      <c r="D1818" s="134" t="s">
        <v>99</v>
      </c>
      <c r="E1818" s="165" t="s">
        <v>1324</v>
      </c>
      <c r="F1818" s="134" t="s">
        <v>1312</v>
      </c>
      <c r="G1818" s="131" t="s">
        <v>1313</v>
      </c>
      <c r="H1818" s="129" t="s">
        <v>1314</v>
      </c>
      <c r="I1818" s="132" t="s">
        <v>1315</v>
      </c>
      <c r="J1818" s="132" t="s">
        <v>711</v>
      </c>
      <c r="K1818" s="132" t="s">
        <v>1316</v>
      </c>
      <c r="L1818" s="132" t="s">
        <v>1317</v>
      </c>
    </row>
    <row r="1819" spans="3:12" ht="15.75" thickBot="1" x14ac:dyDescent="0.3">
      <c r="C1819" s="133" t="s">
        <v>84</v>
      </c>
      <c r="D1819" s="188"/>
      <c r="E1819" s="148">
        <v>12</v>
      </c>
      <c r="F1819" s="283">
        <f>HLOOKUP($C1819,$BZ$2:$CM$3,2,0)</f>
        <v>43674.39</v>
      </c>
      <c r="G1819" s="110">
        <f>D1819*E1819*F1819</f>
        <v>0</v>
      </c>
      <c r="H1819" s="161"/>
      <c r="I1819" s="111" t="s">
        <v>151</v>
      </c>
      <c r="J1819" s="111" t="str">
        <f>VLOOKUP(I1819,Presupuesto!$B$11:$C$565,2,0)</f>
        <v>SUELDOS Y SALARIOS PERMANENTES</v>
      </c>
      <c r="K1819" s="205" t="s">
        <v>81</v>
      </c>
      <c r="L1819" s="95" t="s">
        <v>719</v>
      </c>
    </row>
    <row r="1820" spans="3:12" x14ac:dyDescent="0.25">
      <c r="C1820" s="166" t="s">
        <v>1325</v>
      </c>
      <c r="D1820" s="158"/>
      <c r="E1820" s="150">
        <v>0</v>
      </c>
      <c r="F1820" s="97">
        <f>IF(E1819=0,"",(G1819/E1819)/12*E1819)</f>
        <v>0</v>
      </c>
      <c r="G1820" s="94">
        <f>F1820</f>
        <v>0</v>
      </c>
      <c r="H1820" s="159"/>
      <c r="I1820" s="113" t="s">
        <v>164</v>
      </c>
      <c r="J1820" s="113" t="str">
        <f>VLOOKUP(I1820,Presupuesto!$B$11:$C$565,2,0)</f>
        <v>AGUINALDO Y DECIMO CUARTO MES</v>
      </c>
      <c r="K1820" s="95" t="str">
        <f t="shared" ref="K1820:K1851" si="40">$K$1819</f>
        <v>Desarrollo del Sistema de Educación Superior</v>
      </c>
      <c r="L1820" s="95" t="s">
        <v>720</v>
      </c>
    </row>
    <row r="1821" spans="3:12" ht="15.75" thickBot="1" x14ac:dyDescent="0.3">
      <c r="C1821" s="167" t="s">
        <v>1326</v>
      </c>
      <c r="D1821" s="158"/>
      <c r="E1821" s="150">
        <v>0</v>
      </c>
      <c r="F1821" s="114">
        <f>IF(E1819&lt;6,"",((E1819-6)/12)*(G1819/E1819))</f>
        <v>0</v>
      </c>
      <c r="G1821" s="94">
        <f>F1821</f>
        <v>0</v>
      </c>
      <c r="H1821" s="159"/>
      <c r="I1821" s="98" t="s">
        <v>165</v>
      </c>
      <c r="J1821" s="98" t="str">
        <f>VLOOKUP(I1821,Presupuesto!$B$11:$C$565,2,0)</f>
        <v>DECIMOCUARTO MES</v>
      </c>
      <c r="K1821" s="95" t="str">
        <f t="shared" si="40"/>
        <v>Desarrollo del Sistema de Educación Superior</v>
      </c>
      <c r="L1821" s="95" t="s">
        <v>721</v>
      </c>
    </row>
    <row r="1822" spans="3:12" ht="15.75" thickBot="1" x14ac:dyDescent="0.3">
      <c r="C1822" s="133" t="s">
        <v>85</v>
      </c>
      <c r="D1822" s="188"/>
      <c r="E1822" s="148">
        <v>12</v>
      </c>
      <c r="F1822" s="283">
        <f>HLOOKUP($C1822,$BZ$2:$CM$3,2,0)</f>
        <v>39703.99</v>
      </c>
      <c r="G1822" s="110">
        <f>D1822*E1822*F1822</f>
        <v>0</v>
      </c>
      <c r="H1822" s="161"/>
      <c r="I1822" s="111" t="s">
        <v>151</v>
      </c>
      <c r="J1822" s="111" t="str">
        <f>VLOOKUP(I1822,Presupuesto!$B$11:$C$565,2,0)</f>
        <v>SUELDOS Y SALARIOS PERMANENTES</v>
      </c>
      <c r="K1822" s="95" t="str">
        <f t="shared" si="40"/>
        <v>Desarrollo del Sistema de Educación Superior</v>
      </c>
      <c r="L1822" s="95" t="s">
        <v>721</v>
      </c>
    </row>
    <row r="1823" spans="3:12" x14ac:dyDescent="0.25">
      <c r="C1823" s="166" t="s">
        <v>1325</v>
      </c>
      <c r="D1823" s="158"/>
      <c r="E1823" s="150">
        <v>0</v>
      </c>
      <c r="F1823" s="97">
        <f>IF(E1822=0,"",(G1822/E1822)/12*E1822)</f>
        <v>0</v>
      </c>
      <c r="G1823" s="94">
        <f>F1823</f>
        <v>0</v>
      </c>
      <c r="H1823" s="159"/>
      <c r="I1823" s="113" t="s">
        <v>164</v>
      </c>
      <c r="J1823" s="113" t="str">
        <f>VLOOKUP(I1823,Presupuesto!$B$11:$C$565,2,0)</f>
        <v>AGUINALDO Y DECIMO CUARTO MES</v>
      </c>
      <c r="K1823" s="95" t="str">
        <f t="shared" si="40"/>
        <v>Desarrollo del Sistema de Educación Superior</v>
      </c>
      <c r="L1823" s="95" t="s">
        <v>721</v>
      </c>
    </row>
    <row r="1824" spans="3:12" ht="15.75" thickBot="1" x14ac:dyDescent="0.3">
      <c r="C1824" s="167" t="s">
        <v>1326</v>
      </c>
      <c r="D1824" s="158"/>
      <c r="E1824" s="150">
        <v>0</v>
      </c>
      <c r="F1824" s="114">
        <f>IF(E1822&lt;6,"",((E1822-6)/12)*(G1822/E1822))</f>
        <v>0</v>
      </c>
      <c r="G1824" s="94">
        <f>F1824</f>
        <v>0</v>
      </c>
      <c r="H1824" s="159"/>
      <c r="I1824" s="98" t="s">
        <v>165</v>
      </c>
      <c r="J1824" s="98" t="str">
        <f>VLOOKUP(I1824,Presupuesto!$B$11:$C$565,2,0)</f>
        <v>DECIMOCUARTO MES</v>
      </c>
      <c r="K1824" s="95" t="str">
        <f t="shared" si="40"/>
        <v>Desarrollo del Sistema de Educación Superior</v>
      </c>
      <c r="L1824" s="95" t="s">
        <v>721</v>
      </c>
    </row>
    <row r="1825" spans="3:12" ht="15.75" thickBot="1" x14ac:dyDescent="0.3">
      <c r="C1825" s="133" t="s">
        <v>86</v>
      </c>
      <c r="D1825" s="188"/>
      <c r="E1825" s="148">
        <v>12</v>
      </c>
      <c r="F1825" s="283">
        <f>HLOOKUP($C1825,$BZ$2:$CM$3,2,0)</f>
        <v>35733.589999999997</v>
      </c>
      <c r="G1825" s="110">
        <f>D1825*E1825*F1825</f>
        <v>0</v>
      </c>
      <c r="H1825" s="161"/>
      <c r="I1825" s="111" t="s">
        <v>151</v>
      </c>
      <c r="J1825" s="111" t="str">
        <f>VLOOKUP(I1825,Presupuesto!$B$11:$C$565,2,0)</f>
        <v>SUELDOS Y SALARIOS PERMANENTES</v>
      </c>
      <c r="K1825" s="95" t="str">
        <f t="shared" si="40"/>
        <v>Desarrollo del Sistema de Educación Superior</v>
      </c>
      <c r="L1825" s="95" t="s">
        <v>721</v>
      </c>
    </row>
    <row r="1826" spans="3:12" x14ac:dyDescent="0.25">
      <c r="C1826" s="166" t="s">
        <v>1325</v>
      </c>
      <c r="D1826" s="158"/>
      <c r="E1826" s="150">
        <v>0</v>
      </c>
      <c r="F1826" s="97">
        <f>IF(E1825=0,"",(G1825/E1825)/12*E1825)</f>
        <v>0</v>
      </c>
      <c r="G1826" s="94">
        <f>F1826</f>
        <v>0</v>
      </c>
      <c r="H1826" s="159"/>
      <c r="I1826" s="113" t="s">
        <v>164</v>
      </c>
      <c r="J1826" s="113" t="str">
        <f>VLOOKUP(I1826,Presupuesto!$B$11:$C$565,2,0)</f>
        <v>AGUINALDO Y DECIMO CUARTO MES</v>
      </c>
      <c r="K1826" s="95" t="str">
        <f t="shared" si="40"/>
        <v>Desarrollo del Sistema de Educación Superior</v>
      </c>
      <c r="L1826" s="95" t="s">
        <v>721</v>
      </c>
    </row>
    <row r="1827" spans="3:12" ht="15.75" thickBot="1" x14ac:dyDescent="0.3">
      <c r="C1827" s="167" t="s">
        <v>1326</v>
      </c>
      <c r="D1827" s="158"/>
      <c r="E1827" s="150">
        <v>0</v>
      </c>
      <c r="F1827" s="114">
        <f>IF(E1825&lt;6,"",((E1825-6)/12)*(G1825/E1825))</f>
        <v>0</v>
      </c>
      <c r="G1827" s="94">
        <f>F1827</f>
        <v>0</v>
      </c>
      <c r="H1827" s="159"/>
      <c r="I1827" s="98" t="s">
        <v>165</v>
      </c>
      <c r="J1827" s="98" t="str">
        <f>VLOOKUP(I1827,Presupuesto!$B$11:$C$565,2,0)</f>
        <v>DECIMOCUARTO MES</v>
      </c>
      <c r="K1827" s="95" t="str">
        <f t="shared" si="40"/>
        <v>Desarrollo del Sistema de Educación Superior</v>
      </c>
      <c r="L1827" s="95" t="s">
        <v>721</v>
      </c>
    </row>
    <row r="1828" spans="3:12" ht="15.75" thickBot="1" x14ac:dyDescent="0.3">
      <c r="C1828" s="133" t="s">
        <v>87</v>
      </c>
      <c r="D1828" s="188"/>
      <c r="E1828" s="148">
        <v>12</v>
      </c>
      <c r="F1828" s="283">
        <f>HLOOKUP($C1828,$BZ$2:$CM$3,2,0)</f>
        <v>31763.19</v>
      </c>
      <c r="G1828" s="110">
        <f>D1828*E1828*F1828</f>
        <v>0</v>
      </c>
      <c r="H1828" s="161"/>
      <c r="I1828" s="111" t="s">
        <v>151</v>
      </c>
      <c r="J1828" s="111" t="str">
        <f>VLOOKUP(I1828,Presupuesto!$B$11:$C$565,2,0)</f>
        <v>SUELDOS Y SALARIOS PERMANENTES</v>
      </c>
      <c r="K1828" s="95" t="str">
        <f t="shared" si="40"/>
        <v>Desarrollo del Sistema de Educación Superior</v>
      </c>
      <c r="L1828" s="95" t="s">
        <v>721</v>
      </c>
    </row>
    <row r="1829" spans="3:12" x14ac:dyDescent="0.25">
      <c r="C1829" s="166" t="s">
        <v>1325</v>
      </c>
      <c r="D1829" s="158"/>
      <c r="E1829" s="150">
        <v>0</v>
      </c>
      <c r="F1829" s="97">
        <f>IF(E1828=0,"",(G1828/E1828)/12*E1828)</f>
        <v>0</v>
      </c>
      <c r="G1829" s="94">
        <f>F1829</f>
        <v>0</v>
      </c>
      <c r="H1829" s="159"/>
      <c r="I1829" s="113" t="s">
        <v>164</v>
      </c>
      <c r="J1829" s="113" t="str">
        <f>VLOOKUP(I1829,Presupuesto!$B$11:$C$565,2,0)</f>
        <v>AGUINALDO Y DECIMO CUARTO MES</v>
      </c>
      <c r="K1829" s="95" t="str">
        <f t="shared" si="40"/>
        <v>Desarrollo del Sistema de Educación Superior</v>
      </c>
      <c r="L1829" s="95" t="s">
        <v>721</v>
      </c>
    </row>
    <row r="1830" spans="3:12" ht="15.75" thickBot="1" x14ac:dyDescent="0.3">
      <c r="C1830" s="167" t="s">
        <v>1326</v>
      </c>
      <c r="D1830" s="158"/>
      <c r="E1830" s="150">
        <v>0</v>
      </c>
      <c r="F1830" s="114">
        <f>IF(E1828&lt;6,"",((E1828-6)/12)*(G1828/E1828))</f>
        <v>0</v>
      </c>
      <c r="G1830" s="94">
        <f>F1830</f>
        <v>0</v>
      </c>
      <c r="H1830" s="159"/>
      <c r="I1830" s="98" t="s">
        <v>165</v>
      </c>
      <c r="J1830" s="98" t="str">
        <f>VLOOKUP(I1830,Presupuesto!$B$11:$C$565,2,0)</f>
        <v>DECIMOCUARTO MES</v>
      </c>
      <c r="K1830" s="95" t="str">
        <f t="shared" si="40"/>
        <v>Desarrollo del Sistema de Educación Superior</v>
      </c>
      <c r="L1830" s="95" t="s">
        <v>721</v>
      </c>
    </row>
    <row r="1831" spans="3:12" ht="15.75" thickBot="1" x14ac:dyDescent="0.3">
      <c r="C1831" s="133" t="s">
        <v>88</v>
      </c>
      <c r="D1831" s="188"/>
      <c r="E1831" s="148">
        <v>12</v>
      </c>
      <c r="F1831" s="283">
        <f>HLOOKUP($C1831,$BZ$2:$CM$3,2,0)</f>
        <v>29777.99</v>
      </c>
      <c r="G1831" s="110">
        <f>D1831*E1831*F1831</f>
        <v>0</v>
      </c>
      <c r="H1831" s="161"/>
      <c r="I1831" s="111" t="s">
        <v>151</v>
      </c>
      <c r="J1831" s="111" t="str">
        <f>VLOOKUP(I1831,Presupuesto!$B$11:$C$565,2,0)</f>
        <v>SUELDOS Y SALARIOS PERMANENTES</v>
      </c>
      <c r="K1831" s="95" t="str">
        <f t="shared" si="40"/>
        <v>Desarrollo del Sistema de Educación Superior</v>
      </c>
      <c r="L1831" s="95" t="s">
        <v>721</v>
      </c>
    </row>
    <row r="1832" spans="3:12" x14ac:dyDescent="0.25">
      <c r="C1832" s="166" t="s">
        <v>1325</v>
      </c>
      <c r="D1832" s="158"/>
      <c r="E1832" s="150">
        <v>0</v>
      </c>
      <c r="F1832" s="97">
        <f>IF(E1831=0,"",(G1831/E1831)/12*E1831)</f>
        <v>0</v>
      </c>
      <c r="G1832" s="94">
        <f>F1832</f>
        <v>0</v>
      </c>
      <c r="H1832" s="159"/>
      <c r="I1832" s="113" t="s">
        <v>164</v>
      </c>
      <c r="J1832" s="113" t="str">
        <f>VLOOKUP(I1832,Presupuesto!$B$11:$C$565,2,0)</f>
        <v>AGUINALDO Y DECIMO CUARTO MES</v>
      </c>
      <c r="K1832" s="95" t="str">
        <f t="shared" si="40"/>
        <v>Desarrollo del Sistema de Educación Superior</v>
      </c>
      <c r="L1832" s="95" t="s">
        <v>721</v>
      </c>
    </row>
    <row r="1833" spans="3:12" ht="15.75" thickBot="1" x14ac:dyDescent="0.3">
      <c r="C1833" s="167" t="s">
        <v>1326</v>
      </c>
      <c r="D1833" s="158"/>
      <c r="E1833" s="150">
        <v>0</v>
      </c>
      <c r="F1833" s="114">
        <f>IF(E1831&lt;6,"",((E1831-6)/12)*(G1831/E1831))</f>
        <v>0</v>
      </c>
      <c r="G1833" s="94">
        <f>F1833</f>
        <v>0</v>
      </c>
      <c r="H1833" s="159"/>
      <c r="I1833" s="98" t="s">
        <v>165</v>
      </c>
      <c r="J1833" s="98" t="str">
        <f>VLOOKUP(I1833,Presupuesto!$B$11:$C$565,2,0)</f>
        <v>DECIMOCUARTO MES</v>
      </c>
      <c r="K1833" s="95" t="str">
        <f t="shared" si="40"/>
        <v>Desarrollo del Sistema de Educación Superior</v>
      </c>
      <c r="L1833" s="95" t="s">
        <v>721</v>
      </c>
    </row>
    <row r="1834" spans="3:12" ht="15.75" thickBot="1" x14ac:dyDescent="0.3">
      <c r="C1834" s="133" t="s">
        <v>89</v>
      </c>
      <c r="D1834" s="188"/>
      <c r="E1834" s="148">
        <v>12</v>
      </c>
      <c r="F1834" s="283">
        <f>HLOOKUP($C1834,$BZ$2:$CM$3,2,0)</f>
        <v>27792.79</v>
      </c>
      <c r="G1834" s="110">
        <f>D1834*E1834*F1834</f>
        <v>0</v>
      </c>
      <c r="H1834" s="161"/>
      <c r="I1834" s="111" t="s">
        <v>151</v>
      </c>
      <c r="J1834" s="111" t="str">
        <f>VLOOKUP(I1834,Presupuesto!$B$11:$C$565,2,0)</f>
        <v>SUELDOS Y SALARIOS PERMANENTES</v>
      </c>
      <c r="K1834" s="95" t="str">
        <f t="shared" si="40"/>
        <v>Desarrollo del Sistema de Educación Superior</v>
      </c>
      <c r="L1834" s="95" t="s">
        <v>721</v>
      </c>
    </row>
    <row r="1835" spans="3:12" x14ac:dyDescent="0.25">
      <c r="C1835" s="166" t="s">
        <v>1325</v>
      </c>
      <c r="D1835" s="158"/>
      <c r="E1835" s="150">
        <v>0</v>
      </c>
      <c r="F1835" s="97">
        <f>IF(E1834=0,"",(G1834/E1834)/12*E1834)</f>
        <v>0</v>
      </c>
      <c r="G1835" s="94">
        <f>F1835</f>
        <v>0</v>
      </c>
      <c r="H1835" s="159"/>
      <c r="I1835" s="113" t="s">
        <v>164</v>
      </c>
      <c r="J1835" s="113" t="str">
        <f>VLOOKUP(I1835,Presupuesto!$B$11:$C$565,2,0)</f>
        <v>AGUINALDO Y DECIMO CUARTO MES</v>
      </c>
      <c r="K1835" s="95" t="str">
        <f t="shared" si="40"/>
        <v>Desarrollo del Sistema de Educación Superior</v>
      </c>
      <c r="L1835" s="95" t="s">
        <v>721</v>
      </c>
    </row>
    <row r="1836" spans="3:12" ht="15.75" thickBot="1" x14ac:dyDescent="0.3">
      <c r="C1836" s="167" t="s">
        <v>1326</v>
      </c>
      <c r="D1836" s="158"/>
      <c r="E1836" s="150">
        <v>0</v>
      </c>
      <c r="F1836" s="114">
        <f>IF(E1834&lt;6,"",((E1834-6)/12)*(G1834/E1834))</f>
        <v>0</v>
      </c>
      <c r="G1836" s="94">
        <f>F1836</f>
        <v>0</v>
      </c>
      <c r="H1836" s="159"/>
      <c r="I1836" s="98" t="s">
        <v>165</v>
      </c>
      <c r="J1836" s="98" t="str">
        <f>VLOOKUP(I1836,Presupuesto!$B$11:$C$565,2,0)</f>
        <v>DECIMOCUARTO MES</v>
      </c>
      <c r="K1836" s="95" t="str">
        <f t="shared" si="40"/>
        <v>Desarrollo del Sistema de Educación Superior</v>
      </c>
      <c r="L1836" s="95" t="s">
        <v>721</v>
      </c>
    </row>
    <row r="1837" spans="3:12" ht="15.75" thickBot="1" x14ac:dyDescent="0.3">
      <c r="C1837" s="133" t="s">
        <v>90</v>
      </c>
      <c r="D1837" s="188"/>
      <c r="E1837" s="148">
        <v>12</v>
      </c>
      <c r="F1837" s="283">
        <f>HLOOKUP($C1837,$BZ$2:$CM$3,2,0)</f>
        <v>18859.39</v>
      </c>
      <c r="G1837" s="110">
        <f>D1837*E1837*F1837</f>
        <v>0</v>
      </c>
      <c r="H1837" s="161"/>
      <c r="I1837" s="111" t="s">
        <v>151</v>
      </c>
      <c r="J1837" s="111" t="str">
        <f>VLOOKUP(I1837,Presupuesto!$B$11:$C$565,2,0)</f>
        <v>SUELDOS Y SALARIOS PERMANENTES</v>
      </c>
      <c r="K1837" s="95" t="str">
        <f t="shared" si="40"/>
        <v>Desarrollo del Sistema de Educación Superior</v>
      </c>
      <c r="L1837" s="95" t="s">
        <v>721</v>
      </c>
    </row>
    <row r="1838" spans="3:12" x14ac:dyDescent="0.25">
      <c r="C1838" s="166" t="s">
        <v>1325</v>
      </c>
      <c r="D1838" s="158"/>
      <c r="E1838" s="150">
        <v>0</v>
      </c>
      <c r="F1838" s="97">
        <f>IF(E1837=0,"",(G1837/E1837)/12*E1837)</f>
        <v>0</v>
      </c>
      <c r="G1838" s="94">
        <f>F1838</f>
        <v>0</v>
      </c>
      <c r="H1838" s="159"/>
      <c r="I1838" s="113" t="s">
        <v>164</v>
      </c>
      <c r="J1838" s="113" t="str">
        <f>VLOOKUP(I1838,Presupuesto!$B$11:$C$565,2,0)</f>
        <v>AGUINALDO Y DECIMO CUARTO MES</v>
      </c>
      <c r="K1838" s="95" t="str">
        <f t="shared" si="40"/>
        <v>Desarrollo del Sistema de Educación Superior</v>
      </c>
      <c r="L1838" s="95" t="s">
        <v>721</v>
      </c>
    </row>
    <row r="1839" spans="3:12" ht="15.75" thickBot="1" x14ac:dyDescent="0.3">
      <c r="C1839" s="167" t="s">
        <v>1326</v>
      </c>
      <c r="D1839" s="158"/>
      <c r="E1839" s="150">
        <v>0</v>
      </c>
      <c r="F1839" s="114">
        <f>IF(E1837&lt;6,"",((E1837-6)/12)*(G1837/E1837))</f>
        <v>0</v>
      </c>
      <c r="G1839" s="94">
        <f>F1839</f>
        <v>0</v>
      </c>
      <c r="H1839" s="159"/>
      <c r="I1839" s="98" t="s">
        <v>165</v>
      </c>
      <c r="J1839" s="98" t="str">
        <f>VLOOKUP(I1839,Presupuesto!$B$11:$C$565,2,0)</f>
        <v>DECIMOCUARTO MES</v>
      </c>
      <c r="K1839" s="95" t="str">
        <f t="shared" si="40"/>
        <v>Desarrollo del Sistema de Educación Superior</v>
      </c>
      <c r="L1839" s="95" t="s">
        <v>721</v>
      </c>
    </row>
    <row r="1840" spans="3:12" ht="15.75" thickBot="1" x14ac:dyDescent="0.3">
      <c r="C1840" s="133" t="s">
        <v>91</v>
      </c>
      <c r="D1840" s="188"/>
      <c r="E1840" s="148">
        <v>12</v>
      </c>
      <c r="F1840" s="283">
        <f>HLOOKUP($C1840,$BZ$2:$CM$3,2,0)</f>
        <v>17866.8</v>
      </c>
      <c r="G1840" s="110">
        <f>D1840*E1840*F1840</f>
        <v>0</v>
      </c>
      <c r="H1840" s="161"/>
      <c r="I1840" s="111" t="s">
        <v>151</v>
      </c>
      <c r="J1840" s="111" t="str">
        <f>VLOOKUP(I1840,Presupuesto!$B$11:$C$565,2,0)</f>
        <v>SUELDOS Y SALARIOS PERMANENTES</v>
      </c>
      <c r="K1840" s="95" t="str">
        <f t="shared" si="40"/>
        <v>Desarrollo del Sistema de Educación Superior</v>
      </c>
      <c r="L1840" s="95" t="s">
        <v>721</v>
      </c>
    </row>
    <row r="1841" spans="3:12" x14ac:dyDescent="0.25">
      <c r="C1841" s="166" t="s">
        <v>1325</v>
      </c>
      <c r="D1841" s="158"/>
      <c r="E1841" s="150">
        <v>0</v>
      </c>
      <c r="F1841" s="97">
        <f>IF(E1840=0,"",(G1840/E1840)/12*E1840)</f>
        <v>0</v>
      </c>
      <c r="G1841" s="94">
        <f>F1841</f>
        <v>0</v>
      </c>
      <c r="H1841" s="159"/>
      <c r="I1841" s="113" t="s">
        <v>164</v>
      </c>
      <c r="J1841" s="113" t="str">
        <f>VLOOKUP(I1841,Presupuesto!$B$11:$C$565,2,0)</f>
        <v>AGUINALDO Y DECIMO CUARTO MES</v>
      </c>
      <c r="K1841" s="95" t="str">
        <f t="shared" si="40"/>
        <v>Desarrollo del Sistema de Educación Superior</v>
      </c>
      <c r="L1841" s="95" t="s">
        <v>721</v>
      </c>
    </row>
    <row r="1842" spans="3:12" ht="15.75" thickBot="1" x14ac:dyDescent="0.3">
      <c r="C1842" s="167" t="s">
        <v>1326</v>
      </c>
      <c r="D1842" s="158"/>
      <c r="E1842" s="150">
        <v>0</v>
      </c>
      <c r="F1842" s="114">
        <f>IF(E1840&lt;6,"",((E1840-6)/12)*(G1840/E1840))</f>
        <v>0</v>
      </c>
      <c r="G1842" s="94">
        <f>F1842</f>
        <v>0</v>
      </c>
      <c r="H1842" s="159"/>
      <c r="I1842" s="98" t="s">
        <v>165</v>
      </c>
      <c r="J1842" s="98" t="str">
        <f>VLOOKUP(I1842,Presupuesto!$B$11:$C$565,2,0)</f>
        <v>DECIMOCUARTO MES</v>
      </c>
      <c r="K1842" s="95" t="str">
        <f t="shared" si="40"/>
        <v>Desarrollo del Sistema de Educación Superior</v>
      </c>
      <c r="L1842" s="95" t="s">
        <v>721</v>
      </c>
    </row>
    <row r="1843" spans="3:12" ht="15.75" thickBot="1" x14ac:dyDescent="0.3">
      <c r="C1843" s="133" t="s">
        <v>92</v>
      </c>
      <c r="D1843" s="188"/>
      <c r="E1843" s="148">
        <v>12</v>
      </c>
      <c r="F1843" s="283">
        <f>HLOOKUP($C1843,$BZ$2:$CM$3,2,0)</f>
        <v>13896.4</v>
      </c>
      <c r="G1843" s="110">
        <f>D1843*E1843*F1843</f>
        <v>0</v>
      </c>
      <c r="H1843" s="161"/>
      <c r="I1843" s="111" t="s">
        <v>151</v>
      </c>
      <c r="J1843" s="111" t="str">
        <f>VLOOKUP(I1843,Presupuesto!$B$11:$C$565,2,0)</f>
        <v>SUELDOS Y SALARIOS PERMANENTES</v>
      </c>
      <c r="K1843" s="95" t="str">
        <f t="shared" si="40"/>
        <v>Desarrollo del Sistema de Educación Superior</v>
      </c>
      <c r="L1843" s="95" t="s">
        <v>721</v>
      </c>
    </row>
    <row r="1844" spans="3:12" x14ac:dyDescent="0.25">
      <c r="C1844" s="166" t="s">
        <v>1325</v>
      </c>
      <c r="D1844" s="158"/>
      <c r="E1844" s="150">
        <v>0</v>
      </c>
      <c r="F1844" s="97">
        <f>IF(E1843=0,"",(G1843/E1843)/12*E1843)</f>
        <v>0</v>
      </c>
      <c r="G1844" s="94">
        <f>F1844</f>
        <v>0</v>
      </c>
      <c r="H1844" s="159"/>
      <c r="I1844" s="113" t="s">
        <v>164</v>
      </c>
      <c r="J1844" s="113" t="str">
        <f>VLOOKUP(I1844,Presupuesto!$B$11:$C$565,2,0)</f>
        <v>AGUINALDO Y DECIMO CUARTO MES</v>
      </c>
      <c r="K1844" s="95" t="str">
        <f t="shared" si="40"/>
        <v>Desarrollo del Sistema de Educación Superior</v>
      </c>
      <c r="L1844" s="95" t="s">
        <v>721</v>
      </c>
    </row>
    <row r="1845" spans="3:12" ht="15.75" thickBot="1" x14ac:dyDescent="0.3">
      <c r="C1845" s="167" t="s">
        <v>1326</v>
      </c>
      <c r="D1845" s="158"/>
      <c r="E1845" s="150">
        <v>0</v>
      </c>
      <c r="F1845" s="114">
        <f>IF(E1843&lt;6,"",((E1843-6)/12)*(G1843/E1843))</f>
        <v>0</v>
      </c>
      <c r="G1845" s="94">
        <f>F1845</f>
        <v>0</v>
      </c>
      <c r="H1845" s="159"/>
      <c r="I1845" s="98" t="s">
        <v>165</v>
      </c>
      <c r="J1845" s="98" t="str">
        <f>VLOOKUP(I1845,Presupuesto!$B$11:$C$565,2,0)</f>
        <v>DECIMOCUARTO MES</v>
      </c>
      <c r="K1845" s="95" t="str">
        <f t="shared" si="40"/>
        <v>Desarrollo del Sistema de Educación Superior</v>
      </c>
      <c r="L1845" s="95" t="s">
        <v>721</v>
      </c>
    </row>
    <row r="1846" spans="3:12" ht="15.75" thickBot="1" x14ac:dyDescent="0.3">
      <c r="C1846" s="133" t="s">
        <v>93</v>
      </c>
      <c r="D1846" s="188"/>
      <c r="E1846" s="148">
        <v>12</v>
      </c>
      <c r="F1846" s="283">
        <f>HLOOKUP($C1846,$BZ$2:$CM$3,2,0)</f>
        <v>15004.09</v>
      </c>
      <c r="G1846" s="110">
        <f>D1846*E1846*F1846</f>
        <v>0</v>
      </c>
      <c r="H1846" s="161"/>
      <c r="I1846" s="111" t="s">
        <v>151</v>
      </c>
      <c r="J1846" s="111" t="str">
        <f>VLOOKUP(I1846,Presupuesto!$B$11:$C$565,2,0)</f>
        <v>SUELDOS Y SALARIOS PERMANENTES</v>
      </c>
      <c r="K1846" s="95" t="str">
        <f t="shared" si="40"/>
        <v>Desarrollo del Sistema de Educación Superior</v>
      </c>
      <c r="L1846" s="95" t="s">
        <v>721</v>
      </c>
    </row>
    <row r="1847" spans="3:12" x14ac:dyDescent="0.25">
      <c r="C1847" s="166" t="s">
        <v>1325</v>
      </c>
      <c r="D1847" s="158"/>
      <c r="E1847" s="150">
        <v>0</v>
      </c>
      <c r="F1847" s="97">
        <f>IF(E1846=0,"",(G1846/E1846)/12*E1846)</f>
        <v>0</v>
      </c>
      <c r="G1847" s="94">
        <f>F1847</f>
        <v>0</v>
      </c>
      <c r="H1847" s="159"/>
      <c r="I1847" s="113" t="s">
        <v>164</v>
      </c>
      <c r="J1847" s="113" t="str">
        <f>VLOOKUP(I1847,Presupuesto!$B$11:$C$565,2,0)</f>
        <v>AGUINALDO Y DECIMO CUARTO MES</v>
      </c>
      <c r="K1847" s="95" t="str">
        <f t="shared" si="40"/>
        <v>Desarrollo del Sistema de Educación Superior</v>
      </c>
      <c r="L1847" s="95" t="s">
        <v>721</v>
      </c>
    </row>
    <row r="1848" spans="3:12" ht="15.75" thickBot="1" x14ac:dyDescent="0.3">
      <c r="C1848" s="167" t="s">
        <v>1326</v>
      </c>
      <c r="D1848" s="158"/>
      <c r="E1848" s="150">
        <v>0</v>
      </c>
      <c r="F1848" s="114">
        <f>IF(E1846&lt;6,"",((E1846-6)/12)*(G1846/E1846))</f>
        <v>0</v>
      </c>
      <c r="G1848" s="94">
        <f>F1848</f>
        <v>0</v>
      </c>
      <c r="H1848" s="159"/>
      <c r="I1848" s="98" t="s">
        <v>165</v>
      </c>
      <c r="J1848" s="98" t="str">
        <f>VLOOKUP(I1848,Presupuesto!$B$11:$C$565,2,0)</f>
        <v>DECIMOCUARTO MES</v>
      </c>
      <c r="K1848" s="95" t="str">
        <f t="shared" si="40"/>
        <v>Desarrollo del Sistema de Educación Superior</v>
      </c>
      <c r="L1848" s="95" t="s">
        <v>721</v>
      </c>
    </row>
    <row r="1849" spans="3:12" ht="15.75" thickBot="1" x14ac:dyDescent="0.3">
      <c r="C1849" s="133" t="s">
        <v>94</v>
      </c>
      <c r="D1849" s="188"/>
      <c r="E1849" s="148">
        <v>12</v>
      </c>
      <c r="F1849" s="283">
        <f>HLOOKUP($C1849,$BZ$2:$CM$3,2,0)</f>
        <v>13238.9</v>
      </c>
      <c r="G1849" s="110">
        <f>D1849*E1849*F1849</f>
        <v>0</v>
      </c>
      <c r="H1849" s="161"/>
      <c r="I1849" s="111" t="s">
        <v>151</v>
      </c>
      <c r="J1849" s="111" t="str">
        <f>VLOOKUP(I1849,Presupuesto!$B$11:$C$565,2,0)</f>
        <v>SUELDOS Y SALARIOS PERMANENTES</v>
      </c>
      <c r="K1849" s="95" t="str">
        <f t="shared" si="40"/>
        <v>Desarrollo del Sistema de Educación Superior</v>
      </c>
      <c r="L1849" s="95" t="s">
        <v>721</v>
      </c>
    </row>
    <row r="1850" spans="3:12" x14ac:dyDescent="0.25">
      <c r="C1850" s="166" t="s">
        <v>1325</v>
      </c>
      <c r="D1850" s="158"/>
      <c r="E1850" s="150">
        <v>0</v>
      </c>
      <c r="F1850" s="97">
        <f>IF(E1849=0,"",(G1849/E1849)/12*E1849)</f>
        <v>0</v>
      </c>
      <c r="G1850" s="94">
        <f>F1850</f>
        <v>0</v>
      </c>
      <c r="H1850" s="159"/>
      <c r="I1850" s="113" t="s">
        <v>164</v>
      </c>
      <c r="J1850" s="113" t="str">
        <f>VLOOKUP(I1850,Presupuesto!$B$11:$C$565,2,0)</f>
        <v>AGUINALDO Y DECIMO CUARTO MES</v>
      </c>
      <c r="K1850" s="95" t="str">
        <f t="shared" si="40"/>
        <v>Desarrollo del Sistema de Educación Superior</v>
      </c>
      <c r="L1850" s="95" t="s">
        <v>721</v>
      </c>
    </row>
    <row r="1851" spans="3:12" ht="15.75" thickBot="1" x14ac:dyDescent="0.3">
      <c r="C1851" s="167" t="s">
        <v>1326</v>
      </c>
      <c r="D1851" s="158"/>
      <c r="E1851" s="150">
        <v>0</v>
      </c>
      <c r="F1851" s="114">
        <f>IF(E1849&lt;6,"",((E1849-6)/12)*(G1849/E1849))</f>
        <v>0</v>
      </c>
      <c r="G1851" s="94">
        <f>F1851</f>
        <v>0</v>
      </c>
      <c r="H1851" s="159"/>
      <c r="I1851" s="98" t="s">
        <v>165</v>
      </c>
      <c r="J1851" s="98" t="str">
        <f>VLOOKUP(I1851,Presupuesto!$B$11:$C$565,2,0)</f>
        <v>DECIMOCUARTO MES</v>
      </c>
      <c r="K1851" s="95" t="str">
        <f t="shared" si="40"/>
        <v>Desarrollo del Sistema de Educación Superior</v>
      </c>
      <c r="L1851" s="95" t="s">
        <v>721</v>
      </c>
    </row>
    <row r="1852" spans="3:12" ht="15.75" thickBot="1" x14ac:dyDescent="0.3">
      <c r="C1852" s="133" t="s">
        <v>95</v>
      </c>
      <c r="D1852" s="188"/>
      <c r="E1852" s="148">
        <v>12</v>
      </c>
      <c r="F1852" s="283">
        <f>HLOOKUP($C1852,$BZ$2:$CM$3,2,0)</f>
        <v>12356.31</v>
      </c>
      <c r="G1852" s="110">
        <f>D1852*E1852*F1852</f>
        <v>0</v>
      </c>
      <c r="H1852" s="161"/>
      <c r="I1852" s="111" t="s">
        <v>151</v>
      </c>
      <c r="J1852" s="111" t="str">
        <f>VLOOKUP(I1852,Presupuesto!$B$11:$C$565,2,0)</f>
        <v>SUELDOS Y SALARIOS PERMANENTES</v>
      </c>
      <c r="K1852" s="95" t="str">
        <f t="shared" ref="K1852:K1869" si="41">$K$1819</f>
        <v>Desarrollo del Sistema de Educación Superior</v>
      </c>
      <c r="L1852" s="95" t="s">
        <v>721</v>
      </c>
    </row>
    <row r="1853" spans="3:12" x14ac:dyDescent="0.25">
      <c r="C1853" s="166" t="s">
        <v>1325</v>
      </c>
      <c r="D1853" s="158"/>
      <c r="E1853" s="150">
        <v>0</v>
      </c>
      <c r="F1853" s="97">
        <f>IF(E1852=0,"",(G1852/E1852)/12*E1852)</f>
        <v>0</v>
      </c>
      <c r="G1853" s="94">
        <f>F1853</f>
        <v>0</v>
      </c>
      <c r="H1853" s="159"/>
      <c r="I1853" s="113" t="s">
        <v>164</v>
      </c>
      <c r="J1853" s="113" t="str">
        <f>VLOOKUP(I1853,Presupuesto!$B$11:$C$565,2,0)</f>
        <v>AGUINALDO Y DECIMO CUARTO MES</v>
      </c>
      <c r="K1853" s="95" t="str">
        <f t="shared" si="41"/>
        <v>Desarrollo del Sistema de Educación Superior</v>
      </c>
      <c r="L1853" s="95" t="s">
        <v>721</v>
      </c>
    </row>
    <row r="1854" spans="3:12" ht="15.75" thickBot="1" x14ac:dyDescent="0.3">
      <c r="C1854" s="167" t="s">
        <v>1326</v>
      </c>
      <c r="D1854" s="158"/>
      <c r="E1854" s="150">
        <v>0</v>
      </c>
      <c r="F1854" s="114">
        <f>IF(E1852&lt;6,"",((E1852-6)/12)*(G1852/E1852))</f>
        <v>0</v>
      </c>
      <c r="G1854" s="94">
        <f>F1854</f>
        <v>0</v>
      </c>
      <c r="H1854" s="159"/>
      <c r="I1854" s="98" t="s">
        <v>165</v>
      </c>
      <c r="J1854" s="98" t="str">
        <f>VLOOKUP(I1854,Presupuesto!$B$11:$C$565,2,0)</f>
        <v>DECIMOCUARTO MES</v>
      </c>
      <c r="K1854" s="95" t="str">
        <f t="shared" si="41"/>
        <v>Desarrollo del Sistema de Educación Superior</v>
      </c>
      <c r="L1854" s="95" t="s">
        <v>721</v>
      </c>
    </row>
    <row r="1855" spans="3:12" ht="15.75" thickBot="1" x14ac:dyDescent="0.3">
      <c r="C1855" s="133" t="s">
        <v>96</v>
      </c>
      <c r="D1855" s="188"/>
      <c r="E1855" s="148">
        <v>12</v>
      </c>
      <c r="F1855" s="283">
        <f>HLOOKUP($C1855,$BZ$2:$CM$3,2,0)</f>
        <v>463.22</v>
      </c>
      <c r="G1855" s="110">
        <f>D1855*E1855*F1855</f>
        <v>0</v>
      </c>
      <c r="H1855" s="161"/>
      <c r="I1855" s="111" t="s">
        <v>151</v>
      </c>
      <c r="J1855" s="111" t="str">
        <f>VLOOKUP(I1855,Presupuesto!$B$11:$C$565,2,0)</f>
        <v>SUELDOS Y SALARIOS PERMANENTES</v>
      </c>
      <c r="K1855" s="95" t="str">
        <f t="shared" si="41"/>
        <v>Desarrollo del Sistema de Educación Superior</v>
      </c>
      <c r="L1855" s="95" t="s">
        <v>721</v>
      </c>
    </row>
    <row r="1856" spans="3:12" x14ac:dyDescent="0.25">
      <c r="C1856" s="166" t="s">
        <v>1325</v>
      </c>
      <c r="D1856" s="158"/>
      <c r="E1856" s="150">
        <v>0</v>
      </c>
      <c r="F1856" s="97">
        <f>IF(E1855=0,"",(G1855/E1855)/12*E1855)</f>
        <v>0</v>
      </c>
      <c r="G1856" s="94">
        <f>F1856</f>
        <v>0</v>
      </c>
      <c r="H1856" s="159"/>
      <c r="I1856" s="113" t="s">
        <v>164</v>
      </c>
      <c r="J1856" s="113" t="str">
        <f>VLOOKUP(I1856,Presupuesto!$B$11:$C$565,2,0)</f>
        <v>AGUINALDO Y DECIMO CUARTO MES</v>
      </c>
      <c r="K1856" s="95" t="str">
        <f t="shared" si="41"/>
        <v>Desarrollo del Sistema de Educación Superior</v>
      </c>
      <c r="L1856" s="95" t="s">
        <v>721</v>
      </c>
    </row>
    <row r="1857" spans="3:12" ht="15.75" thickBot="1" x14ac:dyDescent="0.3">
      <c r="C1857" s="167" t="s">
        <v>1326</v>
      </c>
      <c r="D1857" s="158"/>
      <c r="E1857" s="150">
        <v>0</v>
      </c>
      <c r="F1857" s="114">
        <f>IF(E1855&lt;6,"",((E1855-6)/12)*(G1855/E1855))</f>
        <v>0</v>
      </c>
      <c r="G1857" s="94">
        <f>F1857</f>
        <v>0</v>
      </c>
      <c r="H1857" s="159"/>
      <c r="I1857" s="98" t="s">
        <v>165</v>
      </c>
      <c r="J1857" s="98" t="str">
        <f>VLOOKUP(I1857,Presupuesto!$B$11:$C$565,2,0)</f>
        <v>DECIMOCUARTO MES</v>
      </c>
      <c r="K1857" s="95" t="str">
        <f t="shared" si="41"/>
        <v>Desarrollo del Sistema de Educación Superior</v>
      </c>
      <c r="L1857" s="95" t="s">
        <v>721</v>
      </c>
    </row>
    <row r="1858" spans="3:12" ht="15.75" thickBot="1" x14ac:dyDescent="0.3">
      <c r="C1858" s="133" t="s">
        <v>97</v>
      </c>
      <c r="D1858" s="188"/>
      <c r="E1858" s="148">
        <v>12</v>
      </c>
      <c r="F1858" s="283">
        <f>HLOOKUP($C1858,$BZ$2:$CM$3,2,0)</f>
        <v>2007.3</v>
      </c>
      <c r="G1858" s="110">
        <f>D1858*E1858*F1858</f>
        <v>0</v>
      </c>
      <c r="H1858" s="161"/>
      <c r="I1858" s="111" t="s">
        <v>151</v>
      </c>
      <c r="J1858" s="111" t="str">
        <f>VLOOKUP(I1858,Presupuesto!$B$11:$C$565,2,0)</f>
        <v>SUELDOS Y SALARIOS PERMANENTES</v>
      </c>
      <c r="K1858" s="95" t="str">
        <f t="shared" si="41"/>
        <v>Desarrollo del Sistema de Educación Superior</v>
      </c>
      <c r="L1858" s="95" t="s">
        <v>721</v>
      </c>
    </row>
    <row r="1859" spans="3:12" x14ac:dyDescent="0.25">
      <c r="C1859" s="166" t="s">
        <v>1325</v>
      </c>
      <c r="D1859" s="158"/>
      <c r="E1859" s="150">
        <v>0</v>
      </c>
      <c r="F1859" s="97">
        <f>IF(E1858=0,"",(G1858/E1858)/12*E1858)</f>
        <v>0</v>
      </c>
      <c r="G1859" s="94">
        <f>F1859</f>
        <v>0</v>
      </c>
      <c r="H1859" s="159"/>
      <c r="I1859" s="113" t="s">
        <v>164</v>
      </c>
      <c r="J1859" s="113" t="str">
        <f>VLOOKUP(I1859,Presupuesto!$B$11:$C$565,2,0)</f>
        <v>AGUINALDO Y DECIMO CUARTO MES</v>
      </c>
      <c r="K1859" s="95" t="str">
        <f t="shared" si="41"/>
        <v>Desarrollo del Sistema de Educación Superior</v>
      </c>
      <c r="L1859" s="95" t="s">
        <v>721</v>
      </c>
    </row>
    <row r="1860" spans="3:12" ht="15.75" thickBot="1" x14ac:dyDescent="0.3">
      <c r="C1860" s="167" t="s">
        <v>1326</v>
      </c>
      <c r="D1860" s="158"/>
      <c r="E1860" s="150">
        <v>0</v>
      </c>
      <c r="F1860" s="114">
        <f>IF(E1858&lt;6,"",((E1858-6)/12)*(G1858/E1858))</f>
        <v>0</v>
      </c>
      <c r="G1860" s="94">
        <f>F1860</f>
        <v>0</v>
      </c>
      <c r="H1860" s="159"/>
      <c r="I1860" s="98" t="s">
        <v>165</v>
      </c>
      <c r="J1860" s="98" t="str">
        <f>VLOOKUP(I1860,Presupuesto!$B$11:$C$565,2,0)</f>
        <v>DECIMOCUARTO MES</v>
      </c>
      <c r="K1860" s="95" t="str">
        <f t="shared" si="41"/>
        <v>Desarrollo del Sistema de Educación Superior</v>
      </c>
      <c r="L1860" s="95" t="s">
        <v>721</v>
      </c>
    </row>
    <row r="1861" spans="3:12" ht="15.75" thickBot="1" x14ac:dyDescent="0.3">
      <c r="C1861" s="136" t="s">
        <v>101</v>
      </c>
      <c r="D1861" s="188"/>
      <c r="E1861" s="148">
        <v>12</v>
      </c>
      <c r="F1861" s="135">
        <v>30000</v>
      </c>
      <c r="G1861" s="110">
        <f>D1861*E1861*F1861</f>
        <v>0</v>
      </c>
      <c r="H1861" s="161"/>
      <c r="I1861" s="111" t="s">
        <v>200</v>
      </c>
      <c r="J1861" s="111" t="str">
        <f>VLOOKUP(I1861,Presupuesto!$B$11:$C$565,2,0)</f>
        <v>CONTRATOS ESPECIALES</v>
      </c>
      <c r="K1861" s="95" t="str">
        <f t="shared" si="41"/>
        <v>Desarrollo del Sistema de Educación Superior</v>
      </c>
      <c r="L1861" s="95" t="s">
        <v>721</v>
      </c>
    </row>
    <row r="1862" spans="3:12" x14ac:dyDescent="0.25">
      <c r="C1862" s="166" t="s">
        <v>1325</v>
      </c>
      <c r="D1862" s="158"/>
      <c r="E1862" s="150">
        <v>0</v>
      </c>
      <c r="F1862" s="114">
        <f>IF(E1861=0,"",(G1861/E1861)/12*E1861)</f>
        <v>0</v>
      </c>
      <c r="G1862" s="94">
        <f>F1862</f>
        <v>0</v>
      </c>
      <c r="H1862" s="159"/>
      <c r="I1862" s="98" t="s">
        <v>200</v>
      </c>
      <c r="J1862" s="98" t="str">
        <f>VLOOKUP(I1862,Presupuesto!$B$11:$C$565,2,0)</f>
        <v>CONTRATOS ESPECIALES</v>
      </c>
      <c r="K1862" s="95" t="str">
        <f t="shared" si="41"/>
        <v>Desarrollo del Sistema de Educación Superior</v>
      </c>
      <c r="L1862" s="95" t="s">
        <v>719</v>
      </c>
    </row>
    <row r="1863" spans="3:12" ht="15.75" thickBot="1" x14ac:dyDescent="0.3">
      <c r="C1863" s="167" t="s">
        <v>1326</v>
      </c>
      <c r="D1863" s="158"/>
      <c r="E1863" s="150">
        <v>0</v>
      </c>
      <c r="F1863" s="97">
        <f>IF(E1861&lt;6,"",((E1861-6)/12)*(G1861/E1861))</f>
        <v>0</v>
      </c>
      <c r="G1863" s="94">
        <f>F1863</f>
        <v>0</v>
      </c>
      <c r="H1863" s="159"/>
      <c r="I1863" s="98" t="s">
        <v>200</v>
      </c>
      <c r="J1863" s="98" t="str">
        <f>VLOOKUP(I1863,Presupuesto!$B$11:$C$565,2,0)</f>
        <v>CONTRATOS ESPECIALES</v>
      </c>
      <c r="K1863" s="95" t="str">
        <f t="shared" si="41"/>
        <v>Desarrollo del Sistema de Educación Superior</v>
      </c>
      <c r="L1863" s="95" t="s">
        <v>727</v>
      </c>
    </row>
    <row r="1864" spans="3:12" ht="15.75" thickBot="1" x14ac:dyDescent="0.3">
      <c r="C1864" s="136" t="s">
        <v>102</v>
      </c>
      <c r="D1864" s="188"/>
      <c r="E1864" s="148">
        <v>12</v>
      </c>
      <c r="F1864" s="115">
        <v>30000</v>
      </c>
      <c r="G1864" s="110">
        <f>D1864*E1864*F1864</f>
        <v>0</v>
      </c>
      <c r="H1864" s="161"/>
      <c r="I1864" s="111" t="s">
        <v>298</v>
      </c>
      <c r="J1864" s="111" t="str">
        <f>VLOOKUP(I1864,Presupuesto!$B$11:$C$565,2,0)</f>
        <v>OTROS SERVICIOS TECNICOS Y PROFESIONALES</v>
      </c>
      <c r="K1864" s="95" t="str">
        <f t="shared" si="41"/>
        <v>Desarrollo del Sistema de Educación Superior</v>
      </c>
      <c r="L1864" s="95" t="s">
        <v>719</v>
      </c>
    </row>
    <row r="1865" spans="3:12" x14ac:dyDescent="0.25">
      <c r="C1865" s="166" t="s">
        <v>1325</v>
      </c>
      <c r="D1865" s="158"/>
      <c r="E1865" s="150">
        <v>0</v>
      </c>
      <c r="F1865" s="97">
        <v>0</v>
      </c>
      <c r="G1865" s="94">
        <f>F1865</f>
        <v>0</v>
      </c>
      <c r="H1865" s="159"/>
      <c r="I1865" s="98" t="s">
        <v>298</v>
      </c>
      <c r="J1865" s="98" t="str">
        <f>VLOOKUP(I1865,Presupuesto!$B$11:$C$565,2,0)</f>
        <v>OTROS SERVICIOS TECNICOS Y PROFESIONALES</v>
      </c>
      <c r="K1865" s="95" t="str">
        <f t="shared" si="41"/>
        <v>Desarrollo del Sistema de Educación Superior</v>
      </c>
      <c r="L1865" s="95" t="s">
        <v>719</v>
      </c>
    </row>
    <row r="1866" spans="3:12" ht="15.75" thickBot="1" x14ac:dyDescent="0.3">
      <c r="C1866" s="167" t="s">
        <v>1326</v>
      </c>
      <c r="D1866" s="158"/>
      <c r="E1866" s="150">
        <v>0</v>
      </c>
      <c r="F1866" s="97">
        <v>0</v>
      </c>
      <c r="G1866" s="94">
        <f>F1866</f>
        <v>0</v>
      </c>
      <c r="H1866" s="159"/>
      <c r="I1866" s="98" t="s">
        <v>298</v>
      </c>
      <c r="J1866" s="98" t="str">
        <f>VLOOKUP(I1866,Presupuesto!$B$11:$C$565,2,0)</f>
        <v>OTROS SERVICIOS TECNICOS Y PROFESIONALES</v>
      </c>
      <c r="K1866" s="95" t="str">
        <f t="shared" si="41"/>
        <v>Desarrollo del Sistema de Educación Superior</v>
      </c>
      <c r="L1866" s="95" t="s">
        <v>719</v>
      </c>
    </row>
    <row r="1867" spans="3:12" ht="15.75" thickBot="1" x14ac:dyDescent="0.3">
      <c r="C1867" s="136" t="s">
        <v>103</v>
      </c>
      <c r="D1867" s="188"/>
      <c r="E1867" s="148">
        <v>12</v>
      </c>
      <c r="F1867" s="115">
        <v>30000</v>
      </c>
      <c r="G1867" s="110">
        <f>D1867*E1867*F1867</f>
        <v>0</v>
      </c>
      <c r="H1867" s="161"/>
      <c r="I1867" s="111" t="s">
        <v>151</v>
      </c>
      <c r="J1867" s="111" t="str">
        <f>VLOOKUP(I1867,Presupuesto!$B$11:$C$565,2,0)</f>
        <v>SUELDOS Y SALARIOS PERMANENTES</v>
      </c>
      <c r="K1867" s="95" t="str">
        <f t="shared" si="41"/>
        <v>Desarrollo del Sistema de Educación Superior</v>
      </c>
      <c r="L1867" s="95" t="s">
        <v>719</v>
      </c>
    </row>
    <row r="1868" spans="3:12" x14ac:dyDescent="0.25">
      <c r="C1868" s="166" t="s">
        <v>1325</v>
      </c>
      <c r="D1868" s="164"/>
      <c r="E1868" s="127">
        <v>0</v>
      </c>
      <c r="F1868" s="116">
        <f>IF(E1867=0,"",(G1867/E1867)/12*E1867)</f>
        <v>0</v>
      </c>
      <c r="G1868" s="117">
        <f>F1868</f>
        <v>0</v>
      </c>
      <c r="H1868" s="159"/>
      <c r="I1868" s="98" t="s">
        <v>164</v>
      </c>
      <c r="J1868" s="98" t="str">
        <f>VLOOKUP(I1868,Presupuesto!$B$11:$C$565,2,0)</f>
        <v>AGUINALDO Y DECIMO CUARTO MES</v>
      </c>
      <c r="K1868" s="95" t="str">
        <f t="shared" si="41"/>
        <v>Desarrollo del Sistema de Educación Superior</v>
      </c>
      <c r="L1868" s="95" t="s">
        <v>719</v>
      </c>
    </row>
    <row r="1869" spans="3:12" ht="15.75" thickBot="1" x14ac:dyDescent="0.3">
      <c r="C1869" s="168" t="s">
        <v>1326</v>
      </c>
      <c r="D1869" s="157"/>
      <c r="E1869" s="128">
        <v>0</v>
      </c>
      <c r="F1869" s="102">
        <f>IF(E1867&lt;6,"",((E1867-6)/12)*(G1867/E1867))</f>
        <v>0</v>
      </c>
      <c r="G1869" s="102">
        <f>F1869</f>
        <v>0</v>
      </c>
      <c r="H1869" s="157"/>
      <c r="I1869" s="103" t="s">
        <v>165</v>
      </c>
      <c r="J1869" s="120" t="str">
        <f>VLOOKUP(I1869,Presupuesto!$B$11:$C$565,2,0)</f>
        <v>DECIMOCUARTO MES</v>
      </c>
      <c r="K1869" s="103" t="str">
        <f t="shared" si="41"/>
        <v>Desarrollo del Sistema de Educación Superior</v>
      </c>
      <c r="L1869" s="120" t="s">
        <v>719</v>
      </c>
    </row>
  </sheetData>
  <conditionalFormatting sqref="E56">
    <cfRule type="cellIs" dxfId="30" priority="28" operator="greaterThan">
      <formula>12</formula>
    </cfRule>
  </conditionalFormatting>
  <conditionalFormatting sqref="E1858">
    <cfRule type="cellIs" dxfId="29" priority="12" operator="greaterThan">
      <formula>12</formula>
    </cfRule>
  </conditionalFormatting>
  <conditionalFormatting sqref="E116">
    <cfRule type="cellIs" dxfId="28" priority="26" operator="greaterThan">
      <formula>12</formula>
    </cfRule>
  </conditionalFormatting>
  <conditionalFormatting sqref="E928">
    <cfRule type="cellIs" dxfId="27" priority="25" operator="greaterThan">
      <formula>12</formula>
    </cfRule>
  </conditionalFormatting>
  <conditionalFormatting sqref="E1072">
    <cfRule type="cellIs" dxfId="26" priority="24" operator="greaterThan">
      <formula>12</formula>
    </cfRule>
  </conditionalFormatting>
  <conditionalFormatting sqref="E1132">
    <cfRule type="cellIs" dxfId="25" priority="23" operator="greaterThan">
      <formula>12</formula>
    </cfRule>
  </conditionalFormatting>
  <conditionalFormatting sqref="E1192">
    <cfRule type="cellIs" dxfId="24" priority="22" operator="greaterThan">
      <formula>12</formula>
    </cfRule>
  </conditionalFormatting>
  <conditionalFormatting sqref="E1318">
    <cfRule type="cellIs" dxfId="23" priority="21" operator="greaterThan">
      <formula>12</formula>
    </cfRule>
  </conditionalFormatting>
  <conditionalFormatting sqref="E1378">
    <cfRule type="cellIs" dxfId="22" priority="20" operator="greaterThan">
      <formula>12</formula>
    </cfRule>
  </conditionalFormatting>
  <conditionalFormatting sqref="E1438">
    <cfRule type="cellIs" dxfId="21" priority="19" operator="greaterThan">
      <formula>12</formula>
    </cfRule>
  </conditionalFormatting>
  <conditionalFormatting sqref="E1498">
    <cfRule type="cellIs" dxfId="20" priority="18" operator="greaterThan">
      <formula>12</formula>
    </cfRule>
  </conditionalFormatting>
  <conditionalFormatting sqref="E1558">
    <cfRule type="cellIs" dxfId="19" priority="17" operator="greaterThan">
      <formula>12</formula>
    </cfRule>
  </conditionalFormatting>
  <conditionalFormatting sqref="E1618">
    <cfRule type="cellIs" dxfId="18" priority="16" operator="greaterThan">
      <formula>12</formula>
    </cfRule>
  </conditionalFormatting>
  <conditionalFormatting sqref="E1678">
    <cfRule type="cellIs" dxfId="17" priority="15" operator="greaterThan">
      <formula>12</formula>
    </cfRule>
  </conditionalFormatting>
  <conditionalFormatting sqref="E1738">
    <cfRule type="cellIs" dxfId="16" priority="14" operator="greaterThan">
      <formula>12</formula>
    </cfRule>
  </conditionalFormatting>
  <conditionalFormatting sqref="E1798">
    <cfRule type="cellIs" dxfId="15" priority="13" operator="greaterThan">
      <formula>12</formula>
    </cfRule>
  </conditionalFormatting>
  <conditionalFormatting sqref="E197">
    <cfRule type="cellIs" dxfId="14" priority="11" operator="greaterThan">
      <formula>12</formula>
    </cfRule>
  </conditionalFormatting>
  <conditionalFormatting sqref="E277">
    <cfRule type="cellIs" dxfId="13" priority="10" operator="greaterThan">
      <formula>12</formula>
    </cfRule>
  </conditionalFormatting>
  <conditionalFormatting sqref="E357">
    <cfRule type="cellIs" dxfId="12" priority="9" operator="greaterThan">
      <formula>12</formula>
    </cfRule>
  </conditionalFormatting>
  <conditionalFormatting sqref="E437">
    <cfRule type="cellIs" dxfId="11" priority="8" operator="greaterThan">
      <formula>12</formula>
    </cfRule>
  </conditionalFormatting>
  <conditionalFormatting sqref="E518">
    <cfRule type="cellIs" dxfId="10" priority="7" operator="greaterThan">
      <formula>12</formula>
    </cfRule>
  </conditionalFormatting>
  <conditionalFormatting sqref="E599">
    <cfRule type="cellIs" dxfId="9" priority="6" operator="greaterThan">
      <formula>12</formula>
    </cfRule>
  </conditionalFormatting>
  <conditionalFormatting sqref="E680">
    <cfRule type="cellIs" dxfId="8" priority="5" operator="greaterThan">
      <formula>12</formula>
    </cfRule>
  </conditionalFormatting>
  <conditionalFormatting sqref="E767">
    <cfRule type="cellIs" dxfId="7" priority="4" operator="greaterThan">
      <formula>12</formula>
    </cfRule>
  </conditionalFormatting>
  <conditionalFormatting sqref="E848">
    <cfRule type="cellIs" dxfId="6" priority="3" operator="greaterThan">
      <formula>12</formula>
    </cfRule>
  </conditionalFormatting>
  <conditionalFormatting sqref="E989">
    <cfRule type="cellIs" dxfId="5" priority="2" operator="greaterThan">
      <formula>12</formula>
    </cfRule>
  </conditionalFormatting>
  <conditionalFormatting sqref="E1256">
    <cfRule type="cellIs" dxfId="4"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1819:H1869 H889:H939 H950:H1021 H1033:H1083 H1217:H1270 H1279:H1329 H1339:H1389 H1399:H1449 H1459:H1509 H1519:H1569 H1579:H1629 H1639:H1689 H1699:H1749 H1759:H1809 H1153:H1206 H318:H389 H158:H229 H398:H469 H77:H148 H479:H550 H560:H631 H809:H880 H728:H799 H641:H718 H1093:H1143 H238:H309">
      <formula1>$R$2:$S$2</formula1>
    </dataValidation>
    <dataValidation type="list" allowBlank="1" showInputMessage="1" showErrorMessage="1" errorTitle="¡Ingreso Inválido!" error="Seleccione una opción de la lista" promptTitle="Mes Requerido" prompt="Seleccione el mes en el que requiere el recurso." sqref="L17:L67 L1819:L1869 L889:L939 L1033:L1083 L1093:L1143 L950:L1021 L1279:L1329 L1339:L1389 L1399:L1449 L1459:L1509 L1519:L1569 L1579:L1629 L1639:L1689 L1699:L1749 L1759:L1809 L318:L389 L77:L148 L158:L229 L238:L309 L398:L469 L479:L550 L809:L880 L560:L631 L728:L799 L641:L718 L1153:L1206 L1217:L1270">
      <formula1>$U$2:$AF$2</formula1>
    </dataValidation>
    <dataValidation type="list" allowBlank="1" showInputMessage="1" showErrorMessage="1" sqref="C17 C20 C23 C26 C29 C32 C35 C38 C41 C44 C47 C50 C53 C56 C77 C80 C83 C86 C89 C92 C95 C98 C101 C104 C107 C110 C113 C116 C889 C892 C895 C898 C901 C904 C907 C910 C913 C916 C919 C922 C925 C928 C1033 C1036 C1039 C1042 C1045 C1048 C1051 C1054 C1057 C1060 C1063 C1066 C1069 C1072 C1093 C1096 C1099 C1102 C1105 C1108 C1111 C1114 C1117 C1120 C1123 C1126 C1129 C1132 C1153 C1156 C1159 C1162 C1165 C1168 C1171 C1174 C1177 C1180 C1183 C1186 C1189 C1192 C1279 C1282 C1285 C1288 C1291 C1294 C1297 C1300 C1303 C1306 C1309 C1312 C1315 C1318 C1339 C1342 C1345 C1348 C1351 C1354 C1357 C1360 C1363 C1366 C1369 C1372 C1375 C1378 C1399 C1402 C1405 C1408 C1411 C1414 C1417 C1420 C1423 C1426 C1429 C1432 C1435 C1438 C1459 C1462 C1465 C1468 C1471 C1474 C1477 C1480 C1483 C1486 C1489 C1492 C1495 C1498 C1519 C1522 C1525 C1528 C1531 C1534 C1537 C1540 C1543 C1546 C1549 C1552 C1555 C1558 C1579 C1582 C1585 C1588 C1591 C1594 C1597 C1600 C1603 C1606 C1609 C1612 C1615 C1618 C1639 C1642 C1645 C1648 C1651 C1654 C1657 C1660 C1663 C1666 C1669 C1672 C1675 C1678 C1699 C1702 C1705 C1708 C1711 C1714 C1717 C1720 C1723 C1726 C1729 C1732 C1735 C1738 C1759 C1762 C1765 C1768 C1771 C1774 C1777 C1780 C1783 C1786 C1789 C1792 C1795 C1798 C1819 C1822 C1825 C1828 C1831 C1834 C1837 C1840 C1843 C1846 C1849 C1852 C1855 C1858 C158 C161 C164 C167 C170 C173 C176 C179 C182 C185 C188 C191 C194 C197 C238 C241 C244 C247 C250 C253 C256 C259 C262 C265 C268 C271 C274 C277 C318 C321 C324 C327 C330 C333 C336 C339 C342 C345 C348 C351 C354 C357 C398 C401 C404 C407 C410 C413 C416 C419 C422 C425 C428 C431 C434 C437 C479 C482 C485 C488 C491 C494 C497 C500 C503 C506 C509 C512 C515 C518 C560 C563 C566 C569 C572 C575 C578 C581 C584 C587 C590 C593 C596 C599 C641 C644 C647 C650 C653 C656 C659 C662 C665 C668 C671 C674 C677 C680 C728 C731 C734 C737 C740 C743 C746 C749 C752 C755 C758 C761 C764 C767 C809 C812 C815 C818 C821 C824 C827 C830 C833 C836 C839 C842 C845 C848 C950 C953 C956 C959 C962 C965 C968 C971 C974 C977 C980 C983 C986 C989 C1217 C1220 C1223 C1226 C1229 C1232 C1235 C1238 C1241 C1244 C1247 C1250 C1253 C1256">
      <formula1>$BZ$2:$CM$2</formula1>
    </dataValidation>
    <dataValidation type="list" allowBlank="1" showInputMessage="1" showErrorMessage="1" errorTitle="¡Ingreso Inválido!" error="Verifique el valor ingresado." sqref="I17:I67 I1819:I1869 I889:I939 I1033:I1083 I1093:I1143 I950:I1021 I1279:I1329 I1339:I1389 I1399:I1449 I1459:I1509 I1519:I1569 I1579:I1629 I1639:I1689 I1699:I1749 I1759:I1809 I77:I148 I158:I229 I238:I309 I318:I389 I398:I469 I479:I550 I560:I631 I809:I880 I728:I799 I641:I718 I1153:I1206 I1217:I1270">
      <formula1>$A$1:$UI$1</formula1>
    </dataValidation>
    <dataValidation type="list" allowBlank="1" showInputMessage="1" showErrorMessage="1" errorTitle="¡Ingreso Inválido!" error="Seleccione una opción de la lista." promptTitle="Dimensión Estratégica" prompt="Seleccione una opción de la lista." sqref="K18:K67 K890:K939 K1094:K1143 K951:K1021 K810:K880 K1280:K1329 K1340:K1389 K1400:K1449 K1460:K1509 K1520:K1569 K1580:K1629 K1640:K1689 K1700:K1749 K1760:K1809 K1820:K1869 K78:K148 K159:K229 K239:K309 K319:K389 K399:K469 K480:K550 K561:K631 K1034:K1083 K729:K799 K642:K718 K1154:K1206 K1218:K1270">
      <formula1>$A$2:$P$2</formula1>
    </dataValidation>
    <dataValidation type="list" allowBlank="1" showInputMessage="1" showErrorMessage="1" errorTitle="¡Ingreso Inválido!" error="Seleccione una opción de la lista." promptTitle="Dimensión Estratégica" prompt="Seleccione una opción de la lista." sqref="K17 K77 K889 K1033 K1093 K1153 K1279 K1339 K1399 K1459 K1519 K1579 K1639 K1699 K1759 K1819 K158 K238 K318 K398 K479 K560 K641 K728 K809 K950 K12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7" sqref="C17"/>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5759.1495000000004</v>
      </c>
      <c r="BC3" s="201">
        <f>+'Cuadro Resumen'!D213</f>
        <v>5307.4515000000001</v>
      </c>
      <c r="BD3" s="201">
        <f>+'Cuadro Resumen'!E213</f>
        <v>6775.47</v>
      </c>
      <c r="BE3" s="201">
        <f>+'Cuadro Resumen'!F213</f>
        <v>6323.7719999999999</v>
      </c>
      <c r="BF3" s="201">
        <f>+'Cuadro Resumen'!C214</f>
        <v>5081.6025</v>
      </c>
      <c r="BG3" s="201">
        <f>+'Cuadro Resumen'!D214</f>
        <v>4629.9045000000006</v>
      </c>
      <c r="BH3" s="201">
        <f>+'Cuadro Resumen'!E214</f>
        <v>6097.9230000000007</v>
      </c>
      <c r="BI3" s="201">
        <f>+'Cuadro Resumen'!F214</f>
        <v>5646.2250000000004</v>
      </c>
      <c r="BJ3" s="202">
        <f>+'Cuadro Resumen'!C215</f>
        <v>4404.0555000000004</v>
      </c>
      <c r="BK3" s="202">
        <f>+'Cuadro Resumen'!D215</f>
        <v>4065.2820000000002</v>
      </c>
      <c r="BL3" s="202">
        <f>+'Cuadro Resumen'!E215</f>
        <v>5420.3760000000002</v>
      </c>
      <c r="BM3" s="202">
        <f>+'Cuadro Resumen'!F215</f>
        <v>4968.6779999999999</v>
      </c>
      <c r="BN3" s="202">
        <f>+'Cuadro Resumen'!C216</f>
        <v>3726.5085000000004</v>
      </c>
      <c r="BO3" s="202">
        <f>+'Cuadro Resumen'!D216</f>
        <v>3387.7350000000001</v>
      </c>
      <c r="BP3" s="202">
        <f>+'Cuadro Resumen'!E216</f>
        <v>4742.8290000000006</v>
      </c>
      <c r="BQ3" s="202">
        <f>+'Cuadro Resumen'!F216</f>
        <v>4404.0555000000004</v>
      </c>
      <c r="BR3" s="202">
        <f>+'Cuadro Resumen'!C217</f>
        <v>3274.8105</v>
      </c>
      <c r="BS3" s="202">
        <f>+'Cuadro Resumen'!D217</f>
        <v>3048.9615000000003</v>
      </c>
      <c r="BT3" s="202">
        <f>+'Cuadro Resumen'!E217</f>
        <v>4178.2065000000002</v>
      </c>
      <c r="BU3" s="202">
        <f>+'Cuadro Resumen'!F217</f>
        <v>3839.433</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5" spans="1:555" ht="52.5" x14ac:dyDescent="0.25">
      <c r="A5" s="426"/>
      <c r="B5" s="426"/>
      <c r="C5" s="86" t="s">
        <v>1327</v>
      </c>
      <c r="D5" s="421">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8" spans="1:555" x14ac:dyDescent="0.25">
      <c r="A8" s="426"/>
      <c r="B8" s="426"/>
      <c r="C8" s="69" t="s">
        <v>1328</v>
      </c>
      <c r="D8" s="69"/>
      <c r="E8" s="69"/>
      <c r="F8" s="69"/>
      <c r="G8" s="78"/>
      <c r="H8" s="69"/>
      <c r="I8" s="69"/>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69"/>
      <c r="D9" s="69"/>
      <c r="E9" s="69"/>
      <c r="F9" s="69"/>
      <c r="G9" s="78"/>
      <c r="H9" s="69"/>
      <c r="I9" s="69"/>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29" t="s">
        <v>1308</v>
      </c>
      <c r="D10" s="30">
        <f>SUM(F17:F26)</f>
        <v>0</v>
      </c>
      <c r="E10" s="171"/>
      <c r="F10" s="171"/>
      <c r="G10" s="78"/>
      <c r="H10" s="171"/>
      <c r="I10" s="171"/>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91"/>
      <c r="C11" s="69"/>
      <c r="D11" s="31"/>
      <c r="E11" s="91"/>
      <c r="F11" s="91"/>
      <c r="G11" s="91"/>
      <c r="H11" s="75"/>
      <c r="I11" s="75"/>
      <c r="J11" s="75"/>
      <c r="K11" s="10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91"/>
      <c r="C12" s="69"/>
      <c r="D12" s="31"/>
      <c r="E12" s="91"/>
      <c r="F12" s="91"/>
      <c r="G12" s="91"/>
      <c r="H12" s="75"/>
      <c r="I12" s="75"/>
      <c r="J12" s="75"/>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91"/>
      <c r="C13" s="190" t="s">
        <v>1309</v>
      </c>
      <c r="D13" s="341"/>
      <c r="E13" s="91"/>
      <c r="F13" s="91"/>
      <c r="G13" s="91"/>
      <c r="H13" s="75"/>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91"/>
      <c r="C14" s="19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x14ac:dyDescent="0.3">
      <c r="A15" s="426"/>
      <c r="B15" s="91"/>
      <c r="C15" s="69"/>
      <c r="D15" s="31"/>
      <c r="E15" s="91"/>
      <c r="F15" s="91"/>
      <c r="G15" s="91"/>
      <c r="H15" s="75"/>
      <c r="I15" s="75"/>
      <c r="J15" s="75"/>
      <c r="K15" s="109"/>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91"/>
      <c r="C16" s="122" t="s">
        <v>1310</v>
      </c>
      <c r="D16" s="124" t="s">
        <v>99</v>
      </c>
      <c r="E16" s="124" t="s">
        <v>1312</v>
      </c>
      <c r="F16" s="123" t="s">
        <v>1313</v>
      </c>
      <c r="G16" s="129" t="s">
        <v>1314</v>
      </c>
      <c r="H16" s="124" t="s">
        <v>1315</v>
      </c>
      <c r="I16" s="124" t="s">
        <v>711</v>
      </c>
      <c r="J16" s="124" t="s">
        <v>1316</v>
      </c>
      <c r="K16" s="124" t="s">
        <v>1317</v>
      </c>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2:11" x14ac:dyDescent="0.25">
      <c r="B17" s="91"/>
      <c r="C17" s="92" t="s">
        <v>105</v>
      </c>
      <c r="D17" s="154"/>
      <c r="E17" s="93">
        <v>2800</v>
      </c>
      <c r="F17" s="94">
        <f>D17*E17</f>
        <v>0</v>
      </c>
      <c r="G17" s="156"/>
      <c r="H17" s="95" t="s">
        <v>470</v>
      </c>
      <c r="I17" s="95" t="str">
        <f>VLOOKUP(H17,Presupuesto!$B$11:$C$565,2,0)</f>
        <v>MUEBLES VARIOS DE OFICINA</v>
      </c>
      <c r="J17" s="205" t="s">
        <v>72</v>
      </c>
      <c r="K17" s="95" t="s">
        <v>733</v>
      </c>
    </row>
    <row r="18" spans="2:11" ht="32.25" customHeight="1" x14ac:dyDescent="0.25">
      <c r="B18" s="91"/>
      <c r="C18" s="96" t="s">
        <v>106</v>
      </c>
      <c r="D18" s="147"/>
      <c r="E18" s="97">
        <v>2400</v>
      </c>
      <c r="F18" s="94">
        <f>D18*E18</f>
        <v>0</v>
      </c>
      <c r="G18" s="156"/>
      <c r="H18" s="98" t="s">
        <v>470</v>
      </c>
      <c r="I18" s="95" t="str">
        <f>VLOOKUP(H18,Presupuesto!$B$11:$C$565,2,0)</f>
        <v>MUEBLES VARIOS DE OFICINA</v>
      </c>
      <c r="J18" s="95" t="str">
        <f t="shared" ref="J18:J26" si="0">$J$17</f>
        <v>Posgrado</v>
      </c>
      <c r="K18" s="95" t="s">
        <v>720</v>
      </c>
    </row>
    <row r="19" spans="2:11" x14ac:dyDescent="0.25">
      <c r="B19" s="91"/>
      <c r="C19" s="96" t="s">
        <v>107</v>
      </c>
      <c r="D19" s="147"/>
      <c r="E19" s="97">
        <v>1000</v>
      </c>
      <c r="F19" s="94">
        <f t="shared" ref="F19:F26" si="1">D19*E19</f>
        <v>0</v>
      </c>
      <c r="G19" s="156"/>
      <c r="H19" s="98" t="s">
        <v>470</v>
      </c>
      <c r="I19" s="95" t="str">
        <f>VLOOKUP(H19,Presupuesto!$B$11:$C$565,2,0)</f>
        <v>MUEBLES VARIOS DE OFICINA</v>
      </c>
      <c r="J19" s="95" t="str">
        <f t="shared" si="0"/>
        <v>Posgrado</v>
      </c>
      <c r="K19" s="95" t="s">
        <v>721</v>
      </c>
    </row>
    <row r="20" spans="2:11" x14ac:dyDescent="0.25">
      <c r="B20" s="91"/>
      <c r="C20" s="96" t="s">
        <v>108</v>
      </c>
      <c r="D20" s="147"/>
      <c r="E20" s="97">
        <v>6000</v>
      </c>
      <c r="F20" s="94">
        <f t="shared" si="1"/>
        <v>0</v>
      </c>
      <c r="G20" s="156"/>
      <c r="H20" s="98" t="s">
        <v>470</v>
      </c>
      <c r="I20" s="95" t="str">
        <f>VLOOKUP(H20,Presupuesto!$B$11:$C$565,2,0)</f>
        <v>MUEBLES VARIOS DE OFICINA</v>
      </c>
      <c r="J20" s="95" t="str">
        <f t="shared" si="0"/>
        <v>Posgrado</v>
      </c>
      <c r="K20" s="95" t="s">
        <v>721</v>
      </c>
    </row>
    <row r="21" spans="2:11" x14ac:dyDescent="0.25">
      <c r="B21" s="91"/>
      <c r="C21" s="96" t="s">
        <v>109</v>
      </c>
      <c r="D21" s="147"/>
      <c r="E21" s="97">
        <v>3000</v>
      </c>
      <c r="F21" s="94">
        <f t="shared" si="1"/>
        <v>0</v>
      </c>
      <c r="G21" s="156"/>
      <c r="H21" s="98" t="s">
        <v>470</v>
      </c>
      <c r="I21" s="95" t="str">
        <f>VLOOKUP(H21,Presupuesto!$B$11:$C$565,2,0)</f>
        <v>MUEBLES VARIOS DE OFICINA</v>
      </c>
      <c r="J21" s="95" t="str">
        <f t="shared" si="0"/>
        <v>Posgrado</v>
      </c>
      <c r="K21" s="95" t="s">
        <v>721</v>
      </c>
    </row>
    <row r="22" spans="2:11" x14ac:dyDescent="0.25">
      <c r="B22" s="91"/>
      <c r="C22" s="96" t="s">
        <v>110</v>
      </c>
      <c r="D22" s="147"/>
      <c r="E22" s="97">
        <v>10000</v>
      </c>
      <c r="F22" s="94">
        <f t="shared" si="1"/>
        <v>0</v>
      </c>
      <c r="G22" s="156"/>
      <c r="H22" s="98" t="s">
        <v>470</v>
      </c>
      <c r="I22" s="95" t="str">
        <f>VLOOKUP(H22,Presupuesto!$B$11:$C$565,2,0)</f>
        <v>MUEBLES VARIOS DE OFICINA</v>
      </c>
      <c r="J22" s="95" t="str">
        <f t="shared" si="0"/>
        <v>Posgrado</v>
      </c>
      <c r="K22" s="95" t="s">
        <v>721</v>
      </c>
    </row>
    <row r="23" spans="2:11" x14ac:dyDescent="0.25">
      <c r="B23" s="91"/>
      <c r="C23" s="96" t="s">
        <v>111</v>
      </c>
      <c r="D23" s="147"/>
      <c r="E23" s="97">
        <v>8000</v>
      </c>
      <c r="F23" s="94">
        <f t="shared" si="1"/>
        <v>0</v>
      </c>
      <c r="G23" s="156"/>
      <c r="H23" s="98" t="s">
        <v>472</v>
      </c>
      <c r="I23" s="95" t="str">
        <f>VLOOKUP(H23,Presupuesto!$B$11:$C$565,2,0)</f>
        <v>EQUIPOS VARIOS DE OFICINA</v>
      </c>
      <c r="J23" s="95" t="str">
        <f t="shared" si="0"/>
        <v>Posgrado</v>
      </c>
      <c r="K23" s="95" t="s">
        <v>721</v>
      </c>
    </row>
    <row r="24" spans="2:11" x14ac:dyDescent="0.25">
      <c r="B24" s="91"/>
      <c r="C24" s="96" t="s">
        <v>112</v>
      </c>
      <c r="D24" s="147"/>
      <c r="E24" s="97">
        <v>2000</v>
      </c>
      <c r="F24" s="94">
        <f t="shared" si="1"/>
        <v>0</v>
      </c>
      <c r="G24" s="156"/>
      <c r="H24" s="98" t="s">
        <v>472</v>
      </c>
      <c r="I24" s="95" t="str">
        <f>VLOOKUP(H24,Presupuesto!$B$11:$C$565,2,0)</f>
        <v>EQUIPOS VARIOS DE OFICINA</v>
      </c>
      <c r="J24" s="95" t="str">
        <f t="shared" si="0"/>
        <v>Posgrado</v>
      </c>
      <c r="K24" s="95" t="s">
        <v>732</v>
      </c>
    </row>
    <row r="25" spans="2:11" x14ac:dyDescent="0.25">
      <c r="B25" s="91"/>
      <c r="C25" s="96" t="s">
        <v>113</v>
      </c>
      <c r="D25" s="147"/>
      <c r="E25" s="97">
        <v>5000</v>
      </c>
      <c r="F25" s="94">
        <f t="shared" si="1"/>
        <v>0</v>
      </c>
      <c r="G25" s="156"/>
      <c r="H25" s="98" t="s">
        <v>472</v>
      </c>
      <c r="I25" s="95" t="str">
        <f>VLOOKUP(H25,Presupuesto!$B$11:$C$565,2,0)</f>
        <v>EQUIPOS VARIOS DE OFICINA</v>
      </c>
      <c r="J25" s="95" t="str">
        <f t="shared" si="0"/>
        <v>Posgrado</v>
      </c>
      <c r="K25" s="95" t="s">
        <v>727</v>
      </c>
    </row>
    <row r="26" spans="2:11" ht="15.75" thickBot="1" x14ac:dyDescent="0.3">
      <c r="B26" s="91"/>
      <c r="C26" s="99" t="s">
        <v>114</v>
      </c>
      <c r="D26" s="155"/>
      <c r="E26" s="101">
        <v>100000</v>
      </c>
      <c r="F26" s="102">
        <f t="shared" si="1"/>
        <v>0</v>
      </c>
      <c r="G26" s="157"/>
      <c r="H26" s="103" t="s">
        <v>472</v>
      </c>
      <c r="I26" s="103" t="str">
        <f>VLOOKUP(H26,Presupuesto!$B$11:$C$565,2,0)</f>
        <v>EQUIPOS VARIOS DE OFICINA</v>
      </c>
      <c r="J26" s="103" t="str">
        <f t="shared" si="0"/>
        <v>Posgrado</v>
      </c>
      <c r="K26" s="120" t="s">
        <v>719</v>
      </c>
    </row>
    <row r="27" spans="2:11" x14ac:dyDescent="0.25">
      <c r="B27" s="91"/>
      <c r="C27" s="426"/>
      <c r="D27" s="426"/>
      <c r="E27" s="426"/>
      <c r="F27" s="426"/>
      <c r="G27" s="415"/>
      <c r="H27" s="426"/>
      <c r="I27" s="426"/>
      <c r="J27" s="426"/>
      <c r="K27" s="426"/>
    </row>
    <row r="28" spans="2:11" ht="15.75" thickBot="1" x14ac:dyDescent="0.3">
      <c r="B28" s="91"/>
      <c r="C28" s="311"/>
      <c r="D28" s="312"/>
      <c r="E28" s="313"/>
      <c r="F28" s="313"/>
      <c r="G28" s="314"/>
      <c r="H28" s="313"/>
      <c r="I28" s="313"/>
      <c r="J28" s="151"/>
      <c r="K28" s="151"/>
    </row>
    <row r="29" spans="2:11" ht="15.75" thickBot="1" x14ac:dyDescent="0.3">
      <c r="B29" s="91"/>
      <c r="C29" s="29" t="s">
        <v>1308</v>
      </c>
      <c r="D29" s="30">
        <f>SUM(F36:F45)</f>
        <v>0</v>
      </c>
      <c r="E29" s="171"/>
      <c r="F29" s="171"/>
      <c r="G29" s="78"/>
      <c r="H29" s="171"/>
      <c r="I29" s="171"/>
      <c r="J29" s="426"/>
      <c r="K29" s="426"/>
    </row>
    <row r="30" spans="2:11" x14ac:dyDescent="0.25">
      <c r="B30" s="426"/>
      <c r="C30" s="69"/>
      <c r="D30" s="31"/>
      <c r="E30" s="91"/>
      <c r="F30" s="91"/>
      <c r="G30" s="91"/>
      <c r="H30" s="75"/>
      <c r="I30" s="75"/>
      <c r="J30" s="75"/>
      <c r="K30" s="109"/>
    </row>
    <row r="31" spans="2:11" x14ac:dyDescent="0.25">
      <c r="B31" s="426"/>
      <c r="C31" s="69"/>
      <c r="D31" s="31"/>
      <c r="E31" s="91"/>
      <c r="F31" s="91"/>
      <c r="G31" s="91"/>
      <c r="H31" s="75"/>
      <c r="I31" s="75"/>
      <c r="J31" s="75"/>
      <c r="K31" s="109"/>
    </row>
    <row r="32" spans="2:11" ht="15.75" x14ac:dyDescent="0.25">
      <c r="B32" s="426"/>
      <c r="C32" s="190" t="s">
        <v>1309</v>
      </c>
      <c r="D32" s="341"/>
      <c r="E32" s="91"/>
      <c r="F32" s="91"/>
      <c r="G32" s="91"/>
      <c r="H32" s="75"/>
      <c r="I32" s="75"/>
      <c r="J32" s="75"/>
      <c r="K32" s="109"/>
    </row>
    <row r="33" spans="3:11" ht="18.75" x14ac:dyDescent="0.25">
      <c r="C33" s="197"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1310</v>
      </c>
      <c r="D35" s="124" t="s">
        <v>99</v>
      </c>
      <c r="E35" s="124" t="s">
        <v>1312</v>
      </c>
      <c r="F35" s="123" t="s">
        <v>1313</v>
      </c>
      <c r="G35" s="129" t="s">
        <v>1314</v>
      </c>
      <c r="H35" s="124" t="s">
        <v>1315</v>
      </c>
      <c r="I35" s="124" t="s">
        <v>711</v>
      </c>
      <c r="J35" s="124" t="s">
        <v>1316</v>
      </c>
      <c r="K35" s="124" t="s">
        <v>1317</v>
      </c>
    </row>
    <row r="36" spans="3:11" x14ac:dyDescent="0.25">
      <c r="C36" s="92" t="s">
        <v>105</v>
      </c>
      <c r="D36" s="154"/>
      <c r="E36" s="93">
        <v>2800</v>
      </c>
      <c r="F36" s="94">
        <f>D36*E36</f>
        <v>0</v>
      </c>
      <c r="G36" s="156"/>
      <c r="H36" s="95" t="s">
        <v>470</v>
      </c>
      <c r="I36" s="95" t="str">
        <f>VLOOKUP(H36,Presupuesto!$B$11:$C$565,2,0)</f>
        <v>MUEBLES VARIOS DE OFICINA</v>
      </c>
      <c r="J36" s="205"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c r="E42" s="97">
        <v>8000</v>
      </c>
      <c r="F42" s="94">
        <f t="shared" si="2"/>
        <v>0</v>
      </c>
      <c r="G42" s="156"/>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26"/>
      <c r="D47" s="426"/>
      <c r="E47" s="426"/>
      <c r="F47" s="426"/>
      <c r="G47" s="415"/>
      <c r="H47" s="426"/>
      <c r="I47" s="426"/>
      <c r="J47" s="426"/>
      <c r="K47" s="426"/>
    </row>
    <row r="48" spans="3:11" ht="15.75" thickBot="1" x14ac:dyDescent="0.3">
      <c r="C48" s="29" t="s">
        <v>1308</v>
      </c>
      <c r="D48" s="30">
        <f>SUM(F55:F64)</f>
        <v>0</v>
      </c>
      <c r="E48" s="171"/>
      <c r="F48" s="171"/>
      <c r="G48" s="78"/>
      <c r="H48" s="171"/>
      <c r="I48" s="171"/>
      <c r="J48" s="426"/>
      <c r="K48" s="426"/>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0" t="s">
        <v>1309</v>
      </c>
      <c r="D51" s="341"/>
      <c r="E51" s="91"/>
      <c r="F51" s="91"/>
      <c r="G51" s="91"/>
      <c r="H51" s="75"/>
      <c r="I51" s="75"/>
      <c r="J51" s="75"/>
      <c r="K51" s="109"/>
    </row>
    <row r="52" spans="3:11" ht="18.75" x14ac:dyDescent="0.25">
      <c r="C52" s="197"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1310</v>
      </c>
      <c r="D54" s="124" t="s">
        <v>99</v>
      </c>
      <c r="E54" s="124" t="s">
        <v>1312</v>
      </c>
      <c r="F54" s="123" t="s">
        <v>1313</v>
      </c>
      <c r="G54" s="129" t="s">
        <v>1314</v>
      </c>
      <c r="H54" s="124" t="s">
        <v>1315</v>
      </c>
      <c r="I54" s="124" t="s">
        <v>711</v>
      </c>
      <c r="J54" s="124" t="s">
        <v>1316</v>
      </c>
      <c r="K54" s="124" t="s">
        <v>1317</v>
      </c>
    </row>
    <row r="55" spans="3:11" x14ac:dyDescent="0.25">
      <c r="C55" s="92" t="s">
        <v>105</v>
      </c>
      <c r="D55" s="154"/>
      <c r="E55" s="93">
        <v>2800</v>
      </c>
      <c r="F55" s="94">
        <f>D55*E55</f>
        <v>0</v>
      </c>
      <c r="G55" s="156"/>
      <c r="H55" s="95" t="s">
        <v>470</v>
      </c>
      <c r="I55" s="95" t="str">
        <f>VLOOKUP(H55,Presupuesto!$B$11:$C$565,2,0)</f>
        <v>MUEBLES VARIOS DE OFICINA</v>
      </c>
      <c r="J55" s="205"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Posgrado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Posgrado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Posgrado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Posgrado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Posgrado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Posgrado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Posgrado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Posgrado</v>
      </c>
      <c r="K64" s="120" t="s">
        <v>719</v>
      </c>
    </row>
    <row r="66" spans="3:11" ht="15.75" thickBot="1" x14ac:dyDescent="0.3">
      <c r="C66" s="311"/>
      <c r="D66" s="312"/>
      <c r="E66" s="313"/>
      <c r="F66" s="313"/>
      <c r="G66" s="314"/>
      <c r="H66" s="313"/>
      <c r="I66" s="313"/>
      <c r="J66" s="151"/>
      <c r="K66" s="151"/>
    </row>
    <row r="67" spans="3:11" ht="15.75" thickBot="1" x14ac:dyDescent="0.3">
      <c r="C67" s="29" t="s">
        <v>1308</v>
      </c>
      <c r="D67" s="30">
        <f>SUM(F74:F83)</f>
        <v>0</v>
      </c>
      <c r="E67" s="171"/>
      <c r="F67" s="171"/>
      <c r="G67" s="78"/>
      <c r="H67" s="171"/>
      <c r="I67" s="171"/>
      <c r="J67" s="426"/>
      <c r="K67" s="426"/>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0" t="s">
        <v>1309</v>
      </c>
      <c r="D70" s="341"/>
      <c r="E70" s="91"/>
      <c r="F70" s="91"/>
      <c r="G70" s="91"/>
      <c r="H70" s="75"/>
      <c r="I70" s="75"/>
      <c r="J70" s="75"/>
      <c r="K70" s="109"/>
    </row>
    <row r="71" spans="3:11" ht="18.75" x14ac:dyDescent="0.25">
      <c r="C71" s="197"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1310</v>
      </c>
      <c r="D73" s="124" t="s">
        <v>99</v>
      </c>
      <c r="E73" s="124" t="s">
        <v>1312</v>
      </c>
      <c r="F73" s="123" t="s">
        <v>1313</v>
      </c>
      <c r="G73" s="129" t="s">
        <v>1314</v>
      </c>
      <c r="H73" s="124" t="s">
        <v>1315</v>
      </c>
      <c r="I73" s="124" t="s">
        <v>711</v>
      </c>
      <c r="J73" s="124" t="s">
        <v>1316</v>
      </c>
      <c r="K73" s="124" t="s">
        <v>1317</v>
      </c>
    </row>
    <row r="74" spans="3:11" x14ac:dyDescent="0.25">
      <c r="C74" s="92" t="s">
        <v>105</v>
      </c>
      <c r="D74" s="154"/>
      <c r="E74" s="93">
        <v>2800</v>
      </c>
      <c r="F74" s="94">
        <f>D74*E74</f>
        <v>0</v>
      </c>
      <c r="G74" s="156"/>
      <c r="H74" s="95" t="s">
        <v>470</v>
      </c>
      <c r="I74" s="95" t="str">
        <f>VLOOKUP(H74,Presupuesto!$B$11:$C$565,2,0)</f>
        <v>MUEBLES VARIOS DE OFICINA</v>
      </c>
      <c r="J74" s="205"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26"/>
      <c r="D85" s="426"/>
      <c r="E85" s="426"/>
      <c r="F85" s="426"/>
      <c r="G85" s="415"/>
      <c r="H85" s="426"/>
      <c r="I85" s="426"/>
      <c r="J85" s="426"/>
      <c r="K85" s="426"/>
    </row>
    <row r="86" spans="3:11" ht="15.75" thickBot="1" x14ac:dyDescent="0.3">
      <c r="C86" s="29" t="s">
        <v>1308</v>
      </c>
      <c r="D86" s="30">
        <f>SUM(F93:F102)</f>
        <v>0</v>
      </c>
      <c r="E86" s="171"/>
      <c r="F86" s="171"/>
      <c r="G86" s="78"/>
      <c r="H86" s="171"/>
      <c r="I86" s="171"/>
      <c r="J86" s="426"/>
      <c r="K86" s="426"/>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0" t="s">
        <v>1309</v>
      </c>
      <c r="D89" s="341"/>
      <c r="E89" s="91"/>
      <c r="F89" s="91"/>
      <c r="G89" s="91"/>
      <c r="H89" s="75"/>
      <c r="I89" s="75"/>
      <c r="J89" s="75"/>
      <c r="K89" s="109"/>
    </row>
    <row r="90" spans="3:11" ht="18.75" x14ac:dyDescent="0.25">
      <c r="C90" s="197"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1310</v>
      </c>
      <c r="D92" s="124" t="s">
        <v>99</v>
      </c>
      <c r="E92" s="124" t="s">
        <v>1312</v>
      </c>
      <c r="F92" s="123" t="s">
        <v>1313</v>
      </c>
      <c r="G92" s="129" t="s">
        <v>1314</v>
      </c>
      <c r="H92" s="124" t="s">
        <v>1315</v>
      </c>
      <c r="I92" s="124" t="s">
        <v>711</v>
      </c>
      <c r="J92" s="124" t="s">
        <v>1316</v>
      </c>
      <c r="K92" s="124" t="s">
        <v>1317</v>
      </c>
    </row>
    <row r="93" spans="3:11" x14ac:dyDescent="0.25">
      <c r="C93" s="92" t="s">
        <v>105</v>
      </c>
      <c r="D93" s="154"/>
      <c r="E93" s="93">
        <v>2800</v>
      </c>
      <c r="F93" s="94">
        <f>D93*E93</f>
        <v>0</v>
      </c>
      <c r="G93" s="156"/>
      <c r="H93" s="95" t="s">
        <v>470</v>
      </c>
      <c r="I93" s="95" t="str">
        <f>VLOOKUP(H93,Presupuesto!$B$11:$C$565,2,0)</f>
        <v>MUEBLES VARIOS DE OFICINA</v>
      </c>
      <c r="J93" s="205"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1"/>
      <c r="D104" s="312"/>
      <c r="E104" s="313"/>
      <c r="F104" s="313"/>
      <c r="G104" s="314"/>
      <c r="H104" s="313"/>
      <c r="I104" s="313"/>
      <c r="J104" s="151"/>
      <c r="K104" s="151"/>
    </row>
    <row r="105" spans="3:11" ht="15.75" thickBot="1" x14ac:dyDescent="0.3">
      <c r="C105" s="29" t="s">
        <v>1308</v>
      </c>
      <c r="D105" s="30">
        <f>SUM(F112:F121)</f>
        <v>0</v>
      </c>
      <c r="E105" s="171"/>
      <c r="F105" s="171"/>
      <c r="G105" s="78"/>
      <c r="H105" s="171"/>
      <c r="I105" s="171"/>
      <c r="J105" s="426"/>
      <c r="K105" s="426"/>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0" t="s">
        <v>1309</v>
      </c>
      <c r="D108" s="341"/>
      <c r="E108" s="91"/>
      <c r="F108" s="91"/>
      <c r="G108" s="91"/>
      <c r="H108" s="75"/>
      <c r="I108" s="75"/>
      <c r="J108" s="75"/>
      <c r="K108" s="109"/>
    </row>
    <row r="109" spans="3:11" ht="18.75" x14ac:dyDescent="0.25">
      <c r="C109" s="197"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1310</v>
      </c>
      <c r="D111" s="124" t="s">
        <v>99</v>
      </c>
      <c r="E111" s="124" t="s">
        <v>1312</v>
      </c>
      <c r="F111" s="123" t="s">
        <v>1313</v>
      </c>
      <c r="G111" s="129" t="s">
        <v>1314</v>
      </c>
      <c r="H111" s="124" t="s">
        <v>1315</v>
      </c>
      <c r="I111" s="124" t="s">
        <v>711</v>
      </c>
      <c r="J111" s="124" t="s">
        <v>1316</v>
      </c>
      <c r="K111" s="124" t="s">
        <v>1317</v>
      </c>
    </row>
    <row r="112" spans="3:11" x14ac:dyDescent="0.25">
      <c r="C112" s="92" t="s">
        <v>105</v>
      </c>
      <c r="D112" s="154"/>
      <c r="E112" s="93">
        <v>2800</v>
      </c>
      <c r="F112" s="94">
        <f>D112*E112</f>
        <v>0</v>
      </c>
      <c r="G112" s="156"/>
      <c r="H112" s="95" t="s">
        <v>470</v>
      </c>
      <c r="I112" s="95" t="str">
        <f>VLOOKUP(H112,Presupuesto!$B$11:$C$565,2,0)</f>
        <v>MUEBLES VARIOS DE OFICINA</v>
      </c>
      <c r="J112" s="205"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26"/>
      <c r="D123" s="426"/>
      <c r="E123" s="426"/>
      <c r="F123" s="426"/>
      <c r="G123" s="415"/>
      <c r="H123" s="426"/>
      <c r="I123" s="426"/>
      <c r="J123" s="426"/>
      <c r="K123" s="426"/>
    </row>
    <row r="124" spans="3:11" ht="15.75" thickBot="1" x14ac:dyDescent="0.3">
      <c r="C124" s="29" t="s">
        <v>1308</v>
      </c>
      <c r="D124" s="30">
        <f>SUM(F131:F140)</f>
        <v>0</v>
      </c>
      <c r="E124" s="171"/>
      <c r="F124" s="171"/>
      <c r="G124" s="78"/>
      <c r="H124" s="171"/>
      <c r="I124" s="171"/>
      <c r="J124" s="426"/>
      <c r="K124" s="426"/>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0" t="s">
        <v>1309</v>
      </c>
      <c r="D127" s="341"/>
      <c r="E127" s="91"/>
      <c r="F127" s="91"/>
      <c r="G127" s="91"/>
      <c r="H127" s="75"/>
      <c r="I127" s="75"/>
      <c r="J127" s="75"/>
      <c r="K127" s="109"/>
    </row>
    <row r="128" spans="3:11" ht="18.75" x14ac:dyDescent="0.25">
      <c r="C128" s="197"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1310</v>
      </c>
      <c r="D130" s="124" t="s">
        <v>99</v>
      </c>
      <c r="E130" s="124" t="s">
        <v>1312</v>
      </c>
      <c r="F130" s="123" t="s">
        <v>1313</v>
      </c>
      <c r="G130" s="129" t="s">
        <v>1314</v>
      </c>
      <c r="H130" s="124" t="s">
        <v>1315</v>
      </c>
      <c r="I130" s="124" t="s">
        <v>711</v>
      </c>
      <c r="J130" s="124" t="s">
        <v>1316</v>
      </c>
      <c r="K130" s="124" t="s">
        <v>1317</v>
      </c>
    </row>
    <row r="131" spans="3:11" x14ac:dyDescent="0.25">
      <c r="C131" s="92" t="s">
        <v>105</v>
      </c>
      <c r="D131" s="154"/>
      <c r="E131" s="93">
        <v>2800</v>
      </c>
      <c r="F131" s="94">
        <f>D131*E131</f>
        <v>0</v>
      </c>
      <c r="G131" s="156"/>
      <c r="H131" s="95" t="s">
        <v>470</v>
      </c>
      <c r="I131" s="95" t="str">
        <f>VLOOKUP(H131,Presupuesto!$B$11:$C$565,2,0)</f>
        <v>MUEBLES VARIOS DE OFICINA</v>
      </c>
      <c r="J131" s="205"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1"/>
      <c r="D142" s="312"/>
      <c r="E142" s="313"/>
      <c r="F142" s="313"/>
      <c r="G142" s="314"/>
      <c r="H142" s="313"/>
      <c r="I142" s="313"/>
      <c r="J142" s="151"/>
      <c r="K142" s="151"/>
    </row>
    <row r="143" spans="3:11" ht="15.75" thickBot="1" x14ac:dyDescent="0.3">
      <c r="C143" s="29" t="s">
        <v>1308</v>
      </c>
      <c r="D143" s="30">
        <f>SUM(F150:F159)</f>
        <v>0</v>
      </c>
      <c r="E143" s="171"/>
      <c r="F143" s="171"/>
      <c r="G143" s="78"/>
      <c r="H143" s="171"/>
      <c r="I143" s="171"/>
      <c r="J143" s="426"/>
      <c r="K143" s="426"/>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0" t="s">
        <v>1309</v>
      </c>
      <c r="D146" s="341"/>
      <c r="E146" s="91"/>
      <c r="F146" s="91"/>
      <c r="G146" s="91"/>
      <c r="H146" s="75"/>
      <c r="I146" s="75"/>
      <c r="J146" s="75"/>
      <c r="K146" s="109"/>
    </row>
    <row r="147" spans="3:11" ht="18.75" x14ac:dyDescent="0.25">
      <c r="C147" s="197"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1310</v>
      </c>
      <c r="D149" s="124" t="s">
        <v>99</v>
      </c>
      <c r="E149" s="124" t="s">
        <v>1312</v>
      </c>
      <c r="F149" s="123" t="s">
        <v>1313</v>
      </c>
      <c r="G149" s="129" t="s">
        <v>1314</v>
      </c>
      <c r="H149" s="124" t="s">
        <v>1315</v>
      </c>
      <c r="I149" s="124" t="s">
        <v>711</v>
      </c>
      <c r="J149" s="124" t="s">
        <v>1316</v>
      </c>
      <c r="K149" s="124" t="s">
        <v>1317</v>
      </c>
    </row>
    <row r="150" spans="3:11" x14ac:dyDescent="0.25">
      <c r="C150" s="92" t="s">
        <v>105</v>
      </c>
      <c r="D150" s="154"/>
      <c r="E150" s="93">
        <v>2800</v>
      </c>
      <c r="F150" s="94">
        <f>D150*E150</f>
        <v>0</v>
      </c>
      <c r="G150" s="156"/>
      <c r="H150" s="95" t="s">
        <v>470</v>
      </c>
      <c r="I150" s="95" t="str">
        <f>VLOOKUP(H150,Presupuesto!$B$11:$C$565,2,0)</f>
        <v>MUEBLES VARIOS DE OFICINA</v>
      </c>
      <c r="J150" s="205"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26"/>
      <c r="D161" s="426"/>
      <c r="E161" s="426"/>
      <c r="F161" s="426"/>
      <c r="G161" s="415"/>
      <c r="H161" s="426"/>
      <c r="I161" s="426"/>
      <c r="J161" s="426"/>
      <c r="K161" s="426"/>
    </row>
    <row r="162" spans="3:11" ht="15.75" thickBot="1" x14ac:dyDescent="0.3">
      <c r="C162" s="29" t="s">
        <v>1308</v>
      </c>
      <c r="D162" s="30">
        <f>SUM(F169:F178)</f>
        <v>0</v>
      </c>
      <c r="E162" s="171"/>
      <c r="F162" s="171"/>
      <c r="G162" s="78"/>
      <c r="H162" s="171"/>
      <c r="I162" s="171"/>
      <c r="J162" s="426"/>
      <c r="K162" s="426"/>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0" t="s">
        <v>1309</v>
      </c>
      <c r="D165" s="341"/>
      <c r="E165" s="91"/>
      <c r="F165" s="91"/>
      <c r="G165" s="91"/>
      <c r="H165" s="75"/>
      <c r="I165" s="75"/>
      <c r="J165" s="75"/>
      <c r="K165" s="109"/>
    </row>
    <row r="166" spans="3:11" ht="18.75" x14ac:dyDescent="0.25">
      <c r="C166" s="197"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1310</v>
      </c>
      <c r="D168" s="124" t="s">
        <v>99</v>
      </c>
      <c r="E168" s="124" t="s">
        <v>1312</v>
      </c>
      <c r="F168" s="123" t="s">
        <v>1313</v>
      </c>
      <c r="G168" s="129" t="s">
        <v>1314</v>
      </c>
      <c r="H168" s="124" t="s">
        <v>1315</v>
      </c>
      <c r="I168" s="124" t="s">
        <v>711</v>
      </c>
      <c r="J168" s="124" t="s">
        <v>1316</v>
      </c>
      <c r="K168" s="124" t="s">
        <v>1317</v>
      </c>
    </row>
    <row r="169" spans="3:11" x14ac:dyDescent="0.25">
      <c r="C169" s="92" t="s">
        <v>105</v>
      </c>
      <c r="D169" s="154"/>
      <c r="E169" s="93">
        <v>2800</v>
      </c>
      <c r="F169" s="94">
        <f>D169*E169</f>
        <v>0</v>
      </c>
      <c r="G169" s="156"/>
      <c r="H169" s="95" t="s">
        <v>470</v>
      </c>
      <c r="I169" s="95" t="str">
        <f>VLOOKUP(H169,Presupuesto!$B$11:$C$565,2,0)</f>
        <v>MUEBLES VARIOS DE OFICINA</v>
      </c>
      <c r="J169" s="205"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1"/>
      <c r="D180" s="312"/>
      <c r="E180" s="313"/>
      <c r="F180" s="313"/>
      <c r="G180" s="314"/>
      <c r="H180" s="313"/>
      <c r="I180" s="313"/>
      <c r="J180" s="151"/>
      <c r="K180" s="151"/>
    </row>
    <row r="181" spans="3:11" ht="15.75" thickBot="1" x14ac:dyDescent="0.3">
      <c r="C181" s="29" t="s">
        <v>1308</v>
      </c>
      <c r="D181" s="30">
        <f>SUM(F188:F197)</f>
        <v>0</v>
      </c>
      <c r="E181" s="171"/>
      <c r="F181" s="171"/>
      <c r="G181" s="78"/>
      <c r="H181" s="171"/>
      <c r="I181" s="171"/>
      <c r="J181" s="426"/>
      <c r="K181" s="426"/>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0" t="s">
        <v>1309</v>
      </c>
      <c r="D184" s="341"/>
      <c r="E184" s="91"/>
      <c r="F184" s="91"/>
      <c r="G184" s="91"/>
      <c r="H184" s="75"/>
      <c r="I184" s="75"/>
      <c r="J184" s="75"/>
      <c r="K184" s="109"/>
    </row>
    <row r="185" spans="3:11" ht="18.75" x14ac:dyDescent="0.25">
      <c r="C185" s="19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1310</v>
      </c>
      <c r="D187" s="124" t="s">
        <v>99</v>
      </c>
      <c r="E187" s="124" t="s">
        <v>1312</v>
      </c>
      <c r="F187" s="123" t="s">
        <v>1313</v>
      </c>
      <c r="G187" s="129" t="s">
        <v>1314</v>
      </c>
      <c r="H187" s="124" t="s">
        <v>1315</v>
      </c>
      <c r="I187" s="124" t="s">
        <v>711</v>
      </c>
      <c r="J187" s="124" t="s">
        <v>1316</v>
      </c>
      <c r="K187" s="124" t="s">
        <v>1317</v>
      </c>
    </row>
    <row r="188" spans="3:11" x14ac:dyDescent="0.25">
      <c r="C188" s="92" t="s">
        <v>105</v>
      </c>
      <c r="D188" s="154"/>
      <c r="E188" s="93">
        <v>2800</v>
      </c>
      <c r="F188" s="94">
        <f>D188*E188</f>
        <v>0</v>
      </c>
      <c r="G188" s="156"/>
      <c r="H188" s="95" t="s">
        <v>470</v>
      </c>
      <c r="I188" s="95" t="str">
        <f>VLOOKUP(H188,Presupuesto!$B$11:$C$565,2,0)</f>
        <v>MUEBLES VARIOS DE OFICINA</v>
      </c>
      <c r="J188" s="205"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26"/>
      <c r="D199" s="426"/>
      <c r="E199" s="426"/>
      <c r="F199" s="426"/>
      <c r="G199" s="415"/>
      <c r="H199" s="426"/>
      <c r="I199" s="426"/>
      <c r="J199" s="426"/>
      <c r="K199" s="426"/>
    </row>
    <row r="200" spans="3:11" ht="15.75" thickBot="1" x14ac:dyDescent="0.3">
      <c r="C200" s="29" t="s">
        <v>1308</v>
      </c>
      <c r="D200" s="30">
        <f>SUM(F207:F216)</f>
        <v>0</v>
      </c>
      <c r="E200" s="171"/>
      <c r="F200" s="171"/>
      <c r="G200" s="78"/>
      <c r="H200" s="171"/>
      <c r="I200" s="171"/>
      <c r="J200" s="426"/>
      <c r="K200" s="426"/>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0" t="s">
        <v>1309</v>
      </c>
      <c r="D203" s="341"/>
      <c r="E203" s="91"/>
      <c r="F203" s="91"/>
      <c r="G203" s="91"/>
      <c r="H203" s="75"/>
      <c r="I203" s="75"/>
      <c r="J203" s="75"/>
      <c r="K203" s="109"/>
    </row>
    <row r="204" spans="3:11" ht="18.75" x14ac:dyDescent="0.25">
      <c r="C204" s="19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1310</v>
      </c>
      <c r="D206" s="124" t="s">
        <v>99</v>
      </c>
      <c r="E206" s="124" t="s">
        <v>1312</v>
      </c>
      <c r="F206" s="123" t="s">
        <v>1313</v>
      </c>
      <c r="G206" s="129" t="s">
        <v>1314</v>
      </c>
      <c r="H206" s="124" t="s">
        <v>1315</v>
      </c>
      <c r="I206" s="124" t="s">
        <v>711</v>
      </c>
      <c r="J206" s="124" t="s">
        <v>1316</v>
      </c>
      <c r="K206" s="124" t="s">
        <v>1317</v>
      </c>
    </row>
    <row r="207" spans="3:11" x14ac:dyDescent="0.25">
      <c r="C207" s="92" t="s">
        <v>105</v>
      </c>
      <c r="D207" s="154"/>
      <c r="E207" s="93">
        <v>2800</v>
      </c>
      <c r="F207" s="94">
        <f>D207*E207</f>
        <v>0</v>
      </c>
      <c r="G207" s="156"/>
      <c r="H207" s="95" t="s">
        <v>470</v>
      </c>
      <c r="I207" s="95" t="str">
        <f>VLOOKUP(H207,Presupuesto!$B$11:$C$565,2,0)</f>
        <v>MUEBLES VARIOS DE OFICINA</v>
      </c>
      <c r="J207" s="205"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1"/>
      <c r="D218" s="312"/>
      <c r="E218" s="313"/>
      <c r="F218" s="313"/>
      <c r="G218" s="314"/>
      <c r="H218" s="313"/>
      <c r="I218" s="313"/>
      <c r="J218" s="151"/>
      <c r="K218" s="151"/>
    </row>
    <row r="219" spans="3:11" ht="15.75" thickBot="1" x14ac:dyDescent="0.3">
      <c r="C219" s="29" t="s">
        <v>1308</v>
      </c>
      <c r="D219" s="30">
        <f>SUM(F226:F235)</f>
        <v>0</v>
      </c>
      <c r="E219" s="171"/>
      <c r="F219" s="171"/>
      <c r="G219" s="78"/>
      <c r="H219" s="171"/>
      <c r="I219" s="171"/>
      <c r="J219" s="426"/>
      <c r="K219" s="426"/>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0" t="s">
        <v>1309</v>
      </c>
      <c r="D222" s="341"/>
      <c r="E222" s="91"/>
      <c r="F222" s="91"/>
      <c r="G222" s="91"/>
      <c r="H222" s="75"/>
      <c r="I222" s="75"/>
      <c r="J222" s="75"/>
      <c r="K222" s="109"/>
    </row>
    <row r="223" spans="3:11" ht="18.75" x14ac:dyDescent="0.25">
      <c r="C223" s="19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1310</v>
      </c>
      <c r="D225" s="124" t="s">
        <v>99</v>
      </c>
      <c r="E225" s="124" t="s">
        <v>1312</v>
      </c>
      <c r="F225" s="123" t="s">
        <v>1313</v>
      </c>
      <c r="G225" s="129" t="s">
        <v>1314</v>
      </c>
      <c r="H225" s="124" t="s">
        <v>1315</v>
      </c>
      <c r="I225" s="124" t="s">
        <v>711</v>
      </c>
      <c r="J225" s="124" t="s">
        <v>1316</v>
      </c>
      <c r="K225" s="124" t="s">
        <v>1317</v>
      </c>
    </row>
    <row r="226" spans="3:11" x14ac:dyDescent="0.25">
      <c r="C226" s="92" t="s">
        <v>105</v>
      </c>
      <c r="D226" s="154"/>
      <c r="E226" s="93">
        <v>2800</v>
      </c>
      <c r="F226" s="94">
        <f>D226*E226</f>
        <v>0</v>
      </c>
      <c r="G226" s="156"/>
      <c r="H226" s="95" t="s">
        <v>470</v>
      </c>
      <c r="I226" s="95" t="str">
        <f>VLOOKUP(H226,Presupuesto!$B$11:$C$565,2,0)</f>
        <v>MUEBLES VARIOS DE OFICINA</v>
      </c>
      <c r="J226" s="205"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I12" sqref="I12"/>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t="s">
        <v>117</v>
      </c>
      <c r="CC2" s="427" t="s">
        <v>118</v>
      </c>
      <c r="CD2" s="427" t="s">
        <v>119</v>
      </c>
      <c r="CE2" s="427" t="s">
        <v>120</v>
      </c>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5759.1495000000004</v>
      </c>
      <c r="BC3" s="418">
        <f>+'Cuadro Resumen'!D213</f>
        <v>5307.4515000000001</v>
      </c>
      <c r="BD3" s="418">
        <f>+'Cuadro Resumen'!E213</f>
        <v>6775.47</v>
      </c>
      <c r="BE3" s="418">
        <f>+'Cuadro Resumen'!F213</f>
        <v>6323.7719999999999</v>
      </c>
      <c r="BF3" s="418">
        <f>+'Cuadro Resumen'!C214</f>
        <v>5081.6025</v>
      </c>
      <c r="BG3" s="418">
        <f>+'Cuadro Resumen'!D214</f>
        <v>4629.9045000000006</v>
      </c>
      <c r="BH3" s="418">
        <f>+'Cuadro Resumen'!E214</f>
        <v>6097.9230000000007</v>
      </c>
      <c r="BI3" s="418">
        <f>+'Cuadro Resumen'!F214</f>
        <v>5646.2250000000004</v>
      </c>
      <c r="BJ3" s="419">
        <f>+'Cuadro Resumen'!C215</f>
        <v>4404.0555000000004</v>
      </c>
      <c r="BK3" s="419">
        <f>+'Cuadro Resumen'!D215</f>
        <v>4065.2820000000002</v>
      </c>
      <c r="BL3" s="419">
        <f>+'Cuadro Resumen'!E215</f>
        <v>5420.3760000000002</v>
      </c>
      <c r="BM3" s="419">
        <f>+'Cuadro Resumen'!F215</f>
        <v>4968.6779999999999</v>
      </c>
      <c r="BN3" s="419">
        <f>+'Cuadro Resumen'!C216</f>
        <v>3726.5085000000004</v>
      </c>
      <c r="BO3" s="419">
        <f>+'Cuadro Resumen'!D216</f>
        <v>3387.7350000000001</v>
      </c>
      <c r="BP3" s="419">
        <f>+'Cuadro Resumen'!E216</f>
        <v>4742.8290000000006</v>
      </c>
      <c r="BQ3" s="419">
        <f>+'Cuadro Resumen'!F216</f>
        <v>4404.0555000000004</v>
      </c>
      <c r="BR3" s="419">
        <f>+'Cuadro Resumen'!C217</f>
        <v>3274.8105</v>
      </c>
      <c r="BS3" s="419">
        <f>+'Cuadro Resumen'!D217</f>
        <v>3048.9615000000003</v>
      </c>
      <c r="BT3" s="419">
        <f>+'Cuadro Resumen'!E217</f>
        <v>4178.2065000000002</v>
      </c>
      <c r="BU3" s="419">
        <f>+'Cuadro Resumen'!F217</f>
        <v>3839.433</v>
      </c>
      <c r="BV3" s="426"/>
      <c r="BW3" s="426"/>
      <c r="BX3" s="426"/>
      <c r="BY3" s="426"/>
      <c r="BZ3" s="426"/>
      <c r="CA3" s="426"/>
      <c r="CB3" s="426">
        <v>35000</v>
      </c>
      <c r="CC3" s="426">
        <v>15000</v>
      </c>
      <c r="CD3" s="426">
        <v>35000</v>
      </c>
      <c r="CE3" s="426">
        <v>15000</v>
      </c>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x14ac:dyDescent="0.3">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x14ac:dyDescent="0.3">
      <c r="A5" s="426"/>
      <c r="B5" s="426"/>
      <c r="C5" s="86" t="s">
        <v>1329</v>
      </c>
      <c r="D5" s="187">
        <f>SUMIF(C:C,$C$10,D:D)</f>
        <v>213000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8" spans="1:555" x14ac:dyDescent="0.25">
      <c r="A8" s="426"/>
      <c r="B8" s="426"/>
      <c r="C8" s="104"/>
      <c r="D8" s="104"/>
      <c r="E8" s="104"/>
      <c r="F8" s="104"/>
      <c r="G8" s="77"/>
      <c r="H8" s="104"/>
      <c r="I8" s="104"/>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04"/>
      <c r="D9" s="104"/>
      <c r="E9" s="104"/>
      <c r="F9" s="104"/>
      <c r="G9" s="77"/>
      <c r="H9" s="104"/>
      <c r="I9" s="104"/>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91"/>
      <c r="C10" s="29" t="s">
        <v>1308</v>
      </c>
      <c r="D10" s="105">
        <f>SUM(F17:F30)</f>
        <v>213000</v>
      </c>
      <c r="E10" s="426"/>
      <c r="F10" s="69"/>
      <c r="G10" s="78"/>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91"/>
      <c r="C11" s="69"/>
      <c r="D11" s="31"/>
      <c r="E11" s="91"/>
      <c r="F11" s="91"/>
      <c r="G11" s="91"/>
      <c r="H11" s="75"/>
      <c r="I11" s="75"/>
      <c r="J11" s="75"/>
      <c r="K11" s="10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91"/>
      <c r="C12" s="69"/>
      <c r="D12" s="31"/>
      <c r="E12" s="91"/>
      <c r="F12" s="91"/>
      <c r="G12" s="91"/>
      <c r="H12" s="75"/>
      <c r="I12" s="75"/>
      <c r="J12" s="75"/>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91"/>
      <c r="C13" s="190" t="s">
        <v>1309</v>
      </c>
      <c r="D13" s="341" t="s">
        <v>1711</v>
      </c>
      <c r="E13" s="91"/>
      <c r="F13" s="91"/>
      <c r="G13" s="91"/>
      <c r="H13" s="75"/>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91"/>
      <c r="C14" s="19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Uso, actualizaciòn y mantenimiento de la plataforma virtual</v>
      </c>
      <c r="D14" s="31"/>
      <c r="E14" s="91"/>
      <c r="F14" s="91"/>
      <c r="G14" s="91"/>
      <c r="H14" s="75"/>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x14ac:dyDescent="0.25">
      <c r="A15" s="426"/>
      <c r="B15" s="91"/>
      <c r="C15" s="426"/>
      <c r="D15" s="426"/>
      <c r="E15" s="426"/>
      <c r="F15" s="91"/>
      <c r="G15" s="75"/>
      <c r="H15" s="75"/>
      <c r="I15" s="75"/>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2.25" customHeight="1" thickBot="1" x14ac:dyDescent="0.3">
      <c r="A16" s="426"/>
      <c r="B16" s="91"/>
      <c r="C16" s="145" t="s">
        <v>1310</v>
      </c>
      <c r="D16" s="145" t="s">
        <v>99</v>
      </c>
      <c r="E16" s="145" t="s">
        <v>1312</v>
      </c>
      <c r="F16" s="146" t="s">
        <v>1313</v>
      </c>
      <c r="G16" s="146" t="s">
        <v>1314</v>
      </c>
      <c r="H16" s="145" t="s">
        <v>1315</v>
      </c>
      <c r="I16" s="145" t="s">
        <v>711</v>
      </c>
      <c r="J16" s="145" t="s">
        <v>1316</v>
      </c>
      <c r="K16" s="145" t="s">
        <v>1317</v>
      </c>
      <c r="L16" s="145" t="s">
        <v>1330</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2:12" ht="15.75" thickBot="1" x14ac:dyDescent="0.3">
      <c r="B17" s="91"/>
      <c r="C17" s="284" t="s">
        <v>117</v>
      </c>
      <c r="D17" s="154">
        <v>2</v>
      </c>
      <c r="E17" s="93">
        <f>HLOOKUP($C17,$CB$2:$CE$3,2,0)</f>
        <v>35000</v>
      </c>
      <c r="F17" s="94">
        <f>D17*E17</f>
        <v>70000</v>
      </c>
      <c r="G17" s="160" t="s">
        <v>712</v>
      </c>
      <c r="H17" s="95" t="s">
        <v>488</v>
      </c>
      <c r="I17" s="95" t="str">
        <f>VLOOKUP(H17,Presupuesto!$B$11:$C$565,2,0)</f>
        <v>EQUIPO DE COMPUTACION</v>
      </c>
      <c r="J17" s="205" t="s">
        <v>49</v>
      </c>
      <c r="K17" s="95" t="s">
        <v>721</v>
      </c>
      <c r="L17" s="95"/>
    </row>
    <row r="18" spans="2:12" x14ac:dyDescent="0.25">
      <c r="B18" s="91"/>
      <c r="C18" s="284" t="s">
        <v>117</v>
      </c>
      <c r="D18" s="147"/>
      <c r="E18" s="93">
        <f>HLOOKUP($C18,$CB$2:$CE$3,2,0)</f>
        <v>35000</v>
      </c>
      <c r="F18" s="94">
        <f>D18*E18</f>
        <v>0</v>
      </c>
      <c r="G18" s="160"/>
      <c r="H18" s="98" t="s">
        <v>488</v>
      </c>
      <c r="I18" s="98" t="str">
        <f>VLOOKUP(H18,Presupuesto!$B$11:$C$565,2,0)</f>
        <v>EQUIPO DE COMPUTACION</v>
      </c>
      <c r="J18" s="95" t="str">
        <f t="shared" ref="J18:J30" si="0">$J$17</f>
        <v>Desarrollo e Innovación Curricular</v>
      </c>
      <c r="K18" s="95" t="s">
        <v>720</v>
      </c>
      <c r="L18" s="95"/>
    </row>
    <row r="19" spans="2:12" x14ac:dyDescent="0.25">
      <c r="B19" s="91"/>
      <c r="C19" s="96" t="s">
        <v>1888</v>
      </c>
      <c r="D19" s="147">
        <v>1</v>
      </c>
      <c r="E19" s="97">
        <v>25000</v>
      </c>
      <c r="F19" s="94">
        <f t="shared" ref="F19:F30" si="1">D19*E19</f>
        <v>25000</v>
      </c>
      <c r="G19" s="160" t="s">
        <v>712</v>
      </c>
      <c r="H19" s="98" t="s">
        <v>471</v>
      </c>
      <c r="I19" s="98" t="str">
        <f>VLOOKUP(H19,Presupuesto!$B$11:$C$565,2,0)</f>
        <v>EQUIPOS VARIOS DE OFICINA</v>
      </c>
      <c r="J19" s="95" t="str">
        <f t="shared" si="0"/>
        <v>Desarrollo e Innovación Curricular</v>
      </c>
      <c r="K19" s="95" t="s">
        <v>721</v>
      </c>
      <c r="L19" s="95"/>
    </row>
    <row r="20" spans="2:12" x14ac:dyDescent="0.25">
      <c r="B20" s="91"/>
      <c r="C20" s="96" t="s">
        <v>123</v>
      </c>
      <c r="D20" s="147"/>
      <c r="E20" s="97">
        <v>8000</v>
      </c>
      <c r="F20" s="94">
        <f t="shared" si="1"/>
        <v>0</v>
      </c>
      <c r="G20" s="160"/>
      <c r="H20" s="98" t="s">
        <v>488</v>
      </c>
      <c r="I20" s="98" t="str">
        <f>VLOOKUP(H20,Presupuesto!$B$11:$C$565,2,0)</f>
        <v>EQUIPO DE COMPUTACION</v>
      </c>
      <c r="J20" s="95" t="str">
        <f t="shared" si="0"/>
        <v>Desarrollo e Innovación Curricular</v>
      </c>
      <c r="K20" s="95" t="s">
        <v>721</v>
      </c>
      <c r="L20" s="95"/>
    </row>
    <row r="21" spans="2:12" x14ac:dyDescent="0.25">
      <c r="B21" s="91"/>
      <c r="C21" s="96" t="s">
        <v>124</v>
      </c>
      <c r="D21" s="147"/>
      <c r="E21" s="97">
        <v>5000</v>
      </c>
      <c r="F21" s="94">
        <f t="shared" si="1"/>
        <v>0</v>
      </c>
      <c r="G21" s="160"/>
      <c r="H21" s="98" t="s">
        <v>488</v>
      </c>
      <c r="I21" s="98" t="str">
        <f>VLOOKUP(H21,Presupuesto!$B$11:$C$565,2,0)</f>
        <v>EQUIPO DE COMPUTACION</v>
      </c>
      <c r="J21" s="95" t="str">
        <f t="shared" si="0"/>
        <v>Desarrollo e Innovación Curricular</v>
      </c>
      <c r="K21" s="95" t="s">
        <v>721</v>
      </c>
      <c r="L21" s="95"/>
    </row>
    <row r="22" spans="2:12" x14ac:dyDescent="0.25">
      <c r="B22" s="91"/>
      <c r="C22" s="96" t="s">
        <v>125</v>
      </c>
      <c r="D22" s="147">
        <v>1</v>
      </c>
      <c r="E22" s="97">
        <v>19000</v>
      </c>
      <c r="F22" s="94">
        <f t="shared" si="1"/>
        <v>19000</v>
      </c>
      <c r="G22" s="160" t="s">
        <v>712</v>
      </c>
      <c r="H22" s="98" t="s">
        <v>471</v>
      </c>
      <c r="I22" s="98" t="str">
        <f>VLOOKUP(H22,Presupuesto!$B$11:$C$565,2,0)</f>
        <v>EQUIPOS VARIOS DE OFICINA</v>
      </c>
      <c r="J22" s="95" t="str">
        <f t="shared" si="0"/>
        <v>Desarrollo e Innovación Curricular</v>
      </c>
      <c r="K22" s="95" t="s">
        <v>721</v>
      </c>
      <c r="L22" s="95"/>
    </row>
    <row r="23" spans="2:12" x14ac:dyDescent="0.25">
      <c r="B23" s="91"/>
      <c r="C23" s="96" t="s">
        <v>126</v>
      </c>
      <c r="D23" s="147">
        <v>1</v>
      </c>
      <c r="E23" s="97">
        <v>15000</v>
      </c>
      <c r="F23" s="94">
        <f t="shared" si="1"/>
        <v>15000</v>
      </c>
      <c r="G23" s="160" t="s">
        <v>712</v>
      </c>
      <c r="H23" s="98" t="s">
        <v>471</v>
      </c>
      <c r="I23" s="98" t="str">
        <f>VLOOKUP(H23,Presupuesto!$B$11:$C$565,2,0)</f>
        <v>EQUIPOS VARIOS DE OFICINA</v>
      </c>
      <c r="J23" s="95" t="str">
        <f t="shared" si="0"/>
        <v>Desarrollo e Innovación Curricular</v>
      </c>
      <c r="K23" s="95" t="s">
        <v>721</v>
      </c>
      <c r="L23" s="95"/>
    </row>
    <row r="24" spans="2:12" x14ac:dyDescent="0.25">
      <c r="B24" s="91"/>
      <c r="C24" s="96" t="s">
        <v>127</v>
      </c>
      <c r="D24" s="147"/>
      <c r="E24" s="97">
        <v>10000</v>
      </c>
      <c r="F24" s="94">
        <f t="shared" si="1"/>
        <v>0</v>
      </c>
      <c r="G24" s="160"/>
      <c r="H24" s="98" t="s">
        <v>479</v>
      </c>
      <c r="I24" s="98" t="str">
        <f>VLOOKUP(H24,Presupuesto!$B$11:$C$565,2,0)</f>
        <v>EQUIPO DE TRANSPORTE TRACCION Y ELEVACION</v>
      </c>
      <c r="J24" s="95" t="str">
        <f t="shared" si="0"/>
        <v>Desarrollo e Innovación Curricular</v>
      </c>
      <c r="K24" s="95" t="s">
        <v>732</v>
      </c>
      <c r="L24" s="95"/>
    </row>
    <row r="25" spans="2:12" x14ac:dyDescent="0.25">
      <c r="B25" s="426"/>
      <c r="C25" s="96" t="s">
        <v>1889</v>
      </c>
      <c r="D25" s="147">
        <v>1</v>
      </c>
      <c r="E25" s="97">
        <v>80000</v>
      </c>
      <c r="F25" s="94">
        <f t="shared" si="1"/>
        <v>80000</v>
      </c>
      <c r="G25" s="160" t="s">
        <v>712</v>
      </c>
      <c r="H25" s="98" t="s">
        <v>488</v>
      </c>
      <c r="I25" s="98" t="str">
        <f>VLOOKUP(H25,Presupuesto!$B$11:$C$565,2,0)</f>
        <v>EQUIPO DE COMPUTACION</v>
      </c>
      <c r="J25" s="95" t="str">
        <f t="shared" si="0"/>
        <v>Desarrollo e Innovación Curricular</v>
      </c>
      <c r="K25" s="95" t="s">
        <v>721</v>
      </c>
      <c r="L25" s="95"/>
    </row>
    <row r="26" spans="2:12" x14ac:dyDescent="0.25">
      <c r="B26" s="426"/>
      <c r="C26" s="106" t="s">
        <v>129</v>
      </c>
      <c r="D26" s="147">
        <v>0</v>
      </c>
      <c r="E26" s="97">
        <v>2000</v>
      </c>
      <c r="F26" s="94">
        <f t="shared" si="1"/>
        <v>0</v>
      </c>
      <c r="G26" s="160" t="s">
        <v>703</v>
      </c>
      <c r="H26" s="107" t="s">
        <v>488</v>
      </c>
      <c r="I26" s="107" t="str">
        <f>VLOOKUP(H26,Presupuesto!$B$11:$C$565,2,0)</f>
        <v>EQUIPO DE COMPUTACION</v>
      </c>
      <c r="J26" s="95" t="str">
        <f t="shared" si="0"/>
        <v>Desarrollo e Innovación Curricular</v>
      </c>
      <c r="K26" s="95" t="s">
        <v>721</v>
      </c>
      <c r="L26" s="95"/>
    </row>
    <row r="27" spans="2:12" x14ac:dyDescent="0.25">
      <c r="B27" s="426"/>
      <c r="C27" s="106" t="s">
        <v>130</v>
      </c>
      <c r="D27" s="147">
        <v>0</v>
      </c>
      <c r="E27" s="97">
        <v>1500</v>
      </c>
      <c r="F27" s="94">
        <f t="shared" si="1"/>
        <v>0</v>
      </c>
      <c r="G27" s="160" t="s">
        <v>703</v>
      </c>
      <c r="H27" s="107" t="s">
        <v>453</v>
      </c>
      <c r="I27" s="107" t="str">
        <f>VLOOKUP(H27,Presupuesto!$B$11:$C$565,2,0)</f>
        <v>UTILES Y MATERIALES ELECTRICOS</v>
      </c>
      <c r="J27" s="95" t="str">
        <f t="shared" si="0"/>
        <v>Desarrollo e Innovación Curricular</v>
      </c>
      <c r="K27" s="95" t="s">
        <v>721</v>
      </c>
      <c r="L27" s="95"/>
    </row>
    <row r="28" spans="2:12" x14ac:dyDescent="0.25">
      <c r="B28" s="426"/>
      <c r="C28" s="106" t="s">
        <v>131</v>
      </c>
      <c r="D28" s="147"/>
      <c r="E28" s="97">
        <v>1500</v>
      </c>
      <c r="F28" s="94">
        <f t="shared" si="1"/>
        <v>0</v>
      </c>
      <c r="G28" s="160"/>
      <c r="H28" s="107" t="s">
        <v>488</v>
      </c>
      <c r="I28" s="107" t="str">
        <f>VLOOKUP(H28,Presupuesto!$B$11:$C$565,2,0)</f>
        <v>EQUIPO DE COMPUTACION</v>
      </c>
      <c r="J28" s="95" t="str">
        <f t="shared" si="0"/>
        <v>Desarrollo e Innovación Curricular</v>
      </c>
      <c r="K28" s="95" t="s">
        <v>721</v>
      </c>
      <c r="L28" s="95"/>
    </row>
    <row r="29" spans="2:12" x14ac:dyDescent="0.25">
      <c r="B29" s="426"/>
      <c r="C29" s="106" t="s">
        <v>132</v>
      </c>
      <c r="D29" s="147">
        <v>8</v>
      </c>
      <c r="E29" s="97">
        <v>500</v>
      </c>
      <c r="F29" s="94">
        <f t="shared" si="1"/>
        <v>4000</v>
      </c>
      <c r="G29" s="160" t="s">
        <v>712</v>
      </c>
      <c r="H29" s="107" t="s">
        <v>458</v>
      </c>
      <c r="I29" s="107" t="str">
        <f>VLOOKUP(H29,Presupuesto!$B$11:$C$565,2,0)</f>
        <v>OTROS RESPUESTOS Y ACCESORIOS MENORES</v>
      </c>
      <c r="J29" s="95" t="str">
        <f t="shared" si="0"/>
        <v>Desarrollo e Innovación Curricular</v>
      </c>
      <c r="K29" s="95" t="s">
        <v>721</v>
      </c>
      <c r="L29" s="95"/>
    </row>
    <row r="30" spans="2:12" ht="15.75" thickBot="1" x14ac:dyDescent="0.3">
      <c r="B30" s="91"/>
      <c r="C30" s="99" t="s">
        <v>133</v>
      </c>
      <c r="D30" s="155">
        <v>0</v>
      </c>
      <c r="E30" s="101">
        <v>20</v>
      </c>
      <c r="F30" s="102">
        <f t="shared" si="1"/>
        <v>0</v>
      </c>
      <c r="G30" s="157" t="s">
        <v>703</v>
      </c>
      <c r="H30" s="103" t="s">
        <v>458</v>
      </c>
      <c r="I30" s="103" t="str">
        <f>VLOOKUP(H30,Presupuesto!$B$11:$C$565,2,0)</f>
        <v>OTROS RESPUESTOS Y ACCESORIOS MENORES</v>
      </c>
      <c r="J30" s="103" t="str">
        <f t="shared" si="0"/>
        <v>Desarrollo e Innovación Curricular</v>
      </c>
      <c r="K30" s="120" t="s">
        <v>719</v>
      </c>
      <c r="L30" s="120"/>
    </row>
    <row r="31" spans="2:12" x14ac:dyDescent="0.25">
      <c r="B31" s="91"/>
      <c r="C31" s="426"/>
      <c r="D31" s="426"/>
      <c r="E31" s="426"/>
      <c r="F31" s="91"/>
      <c r="G31" s="75"/>
      <c r="H31" s="75"/>
      <c r="I31" s="75"/>
      <c r="J31" s="426"/>
      <c r="K31" s="426"/>
      <c r="L31" s="426"/>
    </row>
    <row r="32" spans="2:12" ht="15.75" thickBot="1" x14ac:dyDescent="0.3">
      <c r="B32" s="426"/>
      <c r="C32" s="426"/>
      <c r="D32" s="426"/>
      <c r="E32" s="426"/>
      <c r="F32" s="426"/>
      <c r="G32" s="415"/>
      <c r="H32" s="426"/>
      <c r="I32" s="426"/>
      <c r="J32" s="426"/>
      <c r="K32" s="426"/>
      <c r="L32" s="426"/>
    </row>
    <row r="33" spans="3:12" ht="15.75" thickBot="1" x14ac:dyDescent="0.3">
      <c r="C33" s="29" t="s">
        <v>1308</v>
      </c>
      <c r="D33" s="105">
        <f>SUM(F40:F53)</f>
        <v>0</v>
      </c>
      <c r="E33" s="426"/>
      <c r="F33" s="69"/>
      <c r="G33" s="78"/>
      <c r="H33" s="69"/>
      <c r="I33" s="69"/>
      <c r="J33" s="426"/>
      <c r="K33" s="426"/>
      <c r="L33" s="426"/>
    </row>
    <row r="34" spans="3:12" x14ac:dyDescent="0.25">
      <c r="C34" s="69"/>
      <c r="D34" s="31"/>
      <c r="E34" s="91"/>
      <c r="F34" s="91"/>
      <c r="G34" s="91"/>
      <c r="H34" s="75"/>
      <c r="I34" s="75"/>
      <c r="J34" s="75"/>
      <c r="K34" s="109"/>
      <c r="L34" s="426"/>
    </row>
    <row r="35" spans="3:12" x14ac:dyDescent="0.25">
      <c r="C35" s="69"/>
      <c r="D35" s="31"/>
      <c r="E35" s="91"/>
      <c r="F35" s="91"/>
      <c r="G35" s="91"/>
      <c r="H35" s="75"/>
      <c r="I35" s="75"/>
      <c r="J35" s="75"/>
      <c r="K35" s="109"/>
      <c r="L35" s="426"/>
    </row>
    <row r="36" spans="3:12" ht="15.75" x14ac:dyDescent="0.25">
      <c r="C36" s="190" t="s">
        <v>1309</v>
      </c>
      <c r="D36" s="341"/>
      <c r="E36" s="91"/>
      <c r="F36" s="91"/>
      <c r="G36" s="91"/>
      <c r="H36" s="75"/>
      <c r="I36" s="75"/>
      <c r="J36" s="75"/>
      <c r="K36" s="109"/>
      <c r="L36" s="426"/>
    </row>
    <row r="37" spans="3:12" ht="18.75" x14ac:dyDescent="0.25">
      <c r="C37" s="197"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09"/>
      <c r="L37" s="426"/>
    </row>
    <row r="38" spans="3:12" x14ac:dyDescent="0.25">
      <c r="C38" s="426"/>
      <c r="D38" s="426"/>
      <c r="E38" s="426"/>
      <c r="F38" s="91"/>
      <c r="G38" s="75"/>
      <c r="H38" s="75"/>
      <c r="I38" s="75"/>
      <c r="J38" s="426"/>
      <c r="K38" s="426"/>
      <c r="L38" s="426"/>
    </row>
    <row r="39" spans="3:12" ht="30.75" thickBot="1" x14ac:dyDescent="0.3">
      <c r="C39" s="145" t="s">
        <v>1310</v>
      </c>
      <c r="D39" s="145" t="s">
        <v>99</v>
      </c>
      <c r="E39" s="145" t="s">
        <v>1312</v>
      </c>
      <c r="F39" s="146" t="s">
        <v>1313</v>
      </c>
      <c r="G39" s="146" t="s">
        <v>1314</v>
      </c>
      <c r="H39" s="145" t="s">
        <v>1315</v>
      </c>
      <c r="I39" s="145" t="s">
        <v>711</v>
      </c>
      <c r="J39" s="145" t="s">
        <v>1316</v>
      </c>
      <c r="K39" s="145" t="s">
        <v>1317</v>
      </c>
      <c r="L39" s="145" t="s">
        <v>1330</v>
      </c>
    </row>
    <row r="40" spans="3:12" ht="15.75" thickBot="1" x14ac:dyDescent="0.3">
      <c r="C40" s="284" t="s">
        <v>120</v>
      </c>
      <c r="D40" s="154"/>
      <c r="E40" s="93">
        <f>HLOOKUP($C40,$CB$2:$CE$3,2,0)</f>
        <v>15000</v>
      </c>
      <c r="F40" s="94">
        <f>D40*E40</f>
        <v>0</v>
      </c>
      <c r="G40" s="160"/>
      <c r="H40" s="95" t="s">
        <v>488</v>
      </c>
      <c r="I40" s="95" t="str">
        <f>VLOOKUP(H40,Presupuesto!$B$11:$C$565,2,0)</f>
        <v>EQUIPO DE COMPUTACION</v>
      </c>
      <c r="J40" s="205" t="s">
        <v>72</v>
      </c>
      <c r="K40" s="95" t="s">
        <v>719</v>
      </c>
      <c r="L40" s="95"/>
    </row>
    <row r="41" spans="3:12" x14ac:dyDescent="0.25">
      <c r="C41" s="284" t="s">
        <v>117</v>
      </c>
      <c r="D41" s="147"/>
      <c r="E41" s="93">
        <f>HLOOKUP($C41,$CB$2:$CE$3,2,0)</f>
        <v>35000</v>
      </c>
      <c r="F41" s="94">
        <f>D41*E41</f>
        <v>0</v>
      </c>
      <c r="G41" s="160"/>
      <c r="H41" s="98" t="s">
        <v>488</v>
      </c>
      <c r="I41" s="98" t="str">
        <f>VLOOKUP(H41,Presupuesto!$B$11:$C$565,2,0)</f>
        <v>EQUIPO DE COMPUTACION</v>
      </c>
      <c r="J41" s="95" t="str">
        <f>$J$40</f>
        <v>Posgrado</v>
      </c>
      <c r="K41" s="95" t="s">
        <v>720</v>
      </c>
      <c r="L41" s="95"/>
    </row>
    <row r="42" spans="3:12" x14ac:dyDescent="0.25">
      <c r="C42" s="96" t="s">
        <v>122</v>
      </c>
      <c r="D42" s="147"/>
      <c r="E42" s="97">
        <v>4000</v>
      </c>
      <c r="F42" s="94">
        <f t="shared" ref="F42:F53" si="2">D42*E42</f>
        <v>0</v>
      </c>
      <c r="G42" s="160"/>
      <c r="H42" s="98" t="s">
        <v>471</v>
      </c>
      <c r="I42" s="98" t="str">
        <f>VLOOKUP(H42,Presupuesto!$B$11:$C$565,2,0)</f>
        <v>EQUIPOS VARIOS DE OFICINA</v>
      </c>
      <c r="J42" s="95" t="str">
        <f t="shared" ref="J42:J53" si="3">$J$40</f>
        <v>Posgrado</v>
      </c>
      <c r="K42" s="95" t="s">
        <v>721</v>
      </c>
      <c r="L42" s="95"/>
    </row>
    <row r="43" spans="3:12" x14ac:dyDescent="0.25">
      <c r="C43" s="96" t="s">
        <v>123</v>
      </c>
      <c r="D43" s="147"/>
      <c r="E43" s="97">
        <v>8000</v>
      </c>
      <c r="F43" s="94">
        <f t="shared" si="2"/>
        <v>0</v>
      </c>
      <c r="G43" s="160"/>
      <c r="H43" s="98" t="s">
        <v>488</v>
      </c>
      <c r="I43" s="98" t="str">
        <f>VLOOKUP(H43,Presupuesto!$B$11:$C$565,2,0)</f>
        <v>EQUIPO DE COMPUTACION</v>
      </c>
      <c r="J43" s="95" t="str">
        <f t="shared" si="3"/>
        <v>Posgrado</v>
      </c>
      <c r="K43" s="95" t="s">
        <v>721</v>
      </c>
      <c r="L43" s="95"/>
    </row>
    <row r="44" spans="3:12" x14ac:dyDescent="0.25">
      <c r="C44" s="96" t="s">
        <v>124</v>
      </c>
      <c r="D44" s="147"/>
      <c r="E44" s="97">
        <v>5000</v>
      </c>
      <c r="F44" s="94">
        <f t="shared" si="2"/>
        <v>0</v>
      </c>
      <c r="G44" s="160"/>
      <c r="H44" s="98" t="s">
        <v>488</v>
      </c>
      <c r="I44" s="98" t="str">
        <f>VLOOKUP(H44,Presupuesto!$B$11:$C$565,2,0)</f>
        <v>EQUIPO DE COMPUTACION</v>
      </c>
      <c r="J44" s="95" t="str">
        <f t="shared" si="3"/>
        <v>Posgrado</v>
      </c>
      <c r="K44" s="95" t="s">
        <v>721</v>
      </c>
      <c r="L44" s="95"/>
    </row>
    <row r="45" spans="3:12" x14ac:dyDescent="0.25">
      <c r="C45" s="96" t="s">
        <v>125</v>
      </c>
      <c r="D45" s="147"/>
      <c r="E45" s="97">
        <v>13000</v>
      </c>
      <c r="F45" s="94">
        <f t="shared" si="2"/>
        <v>0</v>
      </c>
      <c r="G45" s="160"/>
      <c r="H45" s="98" t="s">
        <v>479</v>
      </c>
      <c r="I45" s="98" t="str">
        <f>VLOOKUP(H45,Presupuesto!$B$11:$C$565,2,0)</f>
        <v>EQUIPO DE TRANSPORTE TRACCION Y ELEVACION</v>
      </c>
      <c r="J45" s="95" t="str">
        <f t="shared" si="3"/>
        <v>Posgrado</v>
      </c>
      <c r="K45" s="95" t="s">
        <v>721</v>
      </c>
      <c r="L45" s="95"/>
    </row>
    <row r="46" spans="3:12" x14ac:dyDescent="0.25">
      <c r="C46" s="96" t="s">
        <v>126</v>
      </c>
      <c r="D46" s="147"/>
      <c r="E46" s="97">
        <v>15000</v>
      </c>
      <c r="F46" s="94">
        <f t="shared" si="2"/>
        <v>0</v>
      </c>
      <c r="G46" s="160"/>
      <c r="H46" s="98" t="s">
        <v>479</v>
      </c>
      <c r="I46" s="98" t="str">
        <f>VLOOKUP(H46,Presupuesto!$B$11:$C$565,2,0)</f>
        <v>EQUIPO DE TRANSPORTE TRACCION Y ELEVACION</v>
      </c>
      <c r="J46" s="95" t="str">
        <f t="shared" si="3"/>
        <v>Posgrado</v>
      </c>
      <c r="K46" s="95" t="s">
        <v>721</v>
      </c>
      <c r="L46" s="95"/>
    </row>
    <row r="47" spans="3:12" x14ac:dyDescent="0.25">
      <c r="C47" s="96" t="s">
        <v>127</v>
      </c>
      <c r="D47" s="147"/>
      <c r="E47" s="97">
        <v>10000</v>
      </c>
      <c r="F47" s="94">
        <f t="shared" si="2"/>
        <v>0</v>
      </c>
      <c r="G47" s="160"/>
      <c r="H47" s="98" t="s">
        <v>479</v>
      </c>
      <c r="I47" s="98" t="str">
        <f>VLOOKUP(H47,Presupuesto!$B$11:$C$565,2,0)</f>
        <v>EQUIPO DE TRANSPORTE TRACCION Y ELEVACION</v>
      </c>
      <c r="J47" s="95" t="str">
        <f t="shared" si="3"/>
        <v>Posgrado</v>
      </c>
      <c r="K47" s="95" t="s">
        <v>732</v>
      </c>
      <c r="L47" s="95"/>
    </row>
    <row r="48" spans="3:12" x14ac:dyDescent="0.25">
      <c r="C48" s="96" t="s">
        <v>128</v>
      </c>
      <c r="D48" s="147"/>
      <c r="E48" s="97">
        <v>10000</v>
      </c>
      <c r="F48" s="94">
        <f t="shared" si="2"/>
        <v>0</v>
      </c>
      <c r="G48" s="160"/>
      <c r="H48" s="98" t="s">
        <v>507</v>
      </c>
      <c r="I48" s="98" t="str">
        <f>VLOOKUP(H48,Presupuesto!$B$11:$C$565,2,0)</f>
        <v>APLICACIONES INFORMATICAS</v>
      </c>
      <c r="J48" s="95" t="str">
        <f t="shared" si="3"/>
        <v>Posgrado</v>
      </c>
      <c r="K48" s="95" t="s">
        <v>727</v>
      </c>
      <c r="L48" s="95"/>
    </row>
    <row r="49" spans="3:12" x14ac:dyDescent="0.25">
      <c r="C49" s="106" t="s">
        <v>129</v>
      </c>
      <c r="D49" s="147"/>
      <c r="E49" s="97">
        <v>2000</v>
      </c>
      <c r="F49" s="94">
        <f t="shared" si="2"/>
        <v>0</v>
      </c>
      <c r="G49" s="160"/>
      <c r="H49" s="107" t="s">
        <v>488</v>
      </c>
      <c r="I49" s="107" t="str">
        <f>VLOOKUP(H49,Presupuesto!$B$11:$C$565,2,0)</f>
        <v>EQUIPO DE COMPUTACION</v>
      </c>
      <c r="J49" s="95" t="str">
        <f t="shared" si="3"/>
        <v>Posgrado</v>
      </c>
      <c r="K49" s="95" t="s">
        <v>721</v>
      </c>
      <c r="L49" s="95"/>
    </row>
    <row r="50" spans="3:12" x14ac:dyDescent="0.25">
      <c r="C50" s="106" t="s">
        <v>130</v>
      </c>
      <c r="D50" s="147"/>
      <c r="E50" s="97">
        <v>1500</v>
      </c>
      <c r="F50" s="94">
        <f t="shared" si="2"/>
        <v>0</v>
      </c>
      <c r="G50" s="160"/>
      <c r="H50" s="107" t="s">
        <v>453</v>
      </c>
      <c r="I50" s="107" t="str">
        <f>VLOOKUP(H50,Presupuesto!$B$11:$C$565,2,0)</f>
        <v>UTILES Y MATERIALES ELECTRICOS</v>
      </c>
      <c r="J50" s="95" t="str">
        <f t="shared" si="3"/>
        <v>Posgrado</v>
      </c>
      <c r="K50" s="95" t="s">
        <v>721</v>
      </c>
      <c r="L50" s="95"/>
    </row>
    <row r="51" spans="3:12" x14ac:dyDescent="0.25">
      <c r="C51" s="106" t="s">
        <v>131</v>
      </c>
      <c r="D51" s="147"/>
      <c r="E51" s="97">
        <v>1500</v>
      </c>
      <c r="F51" s="94">
        <f t="shared" si="2"/>
        <v>0</v>
      </c>
      <c r="G51" s="160"/>
      <c r="H51" s="107" t="s">
        <v>488</v>
      </c>
      <c r="I51" s="107" t="str">
        <f>VLOOKUP(H51,Presupuesto!$B$11:$C$565,2,0)</f>
        <v>EQUIPO DE COMPUTACION</v>
      </c>
      <c r="J51" s="95" t="str">
        <f t="shared" si="3"/>
        <v>Posgrado</v>
      </c>
      <c r="K51" s="95" t="s">
        <v>721</v>
      </c>
      <c r="L51" s="95"/>
    </row>
    <row r="52" spans="3:12" x14ac:dyDescent="0.25">
      <c r="C52" s="106" t="s">
        <v>132</v>
      </c>
      <c r="D52" s="147"/>
      <c r="E52" s="97">
        <v>500</v>
      </c>
      <c r="F52" s="94">
        <f t="shared" si="2"/>
        <v>0</v>
      </c>
      <c r="G52" s="160"/>
      <c r="H52" s="107" t="s">
        <v>458</v>
      </c>
      <c r="I52" s="107" t="str">
        <f>VLOOKUP(H52,Presupuesto!$B$11:$C$565,2,0)</f>
        <v>OTROS RESPUESTOS Y ACCESORIOS MENORES</v>
      </c>
      <c r="J52" s="95" t="str">
        <f t="shared" si="3"/>
        <v>Posgrado</v>
      </c>
      <c r="K52" s="95" t="s">
        <v>721</v>
      </c>
      <c r="L52" s="95"/>
    </row>
    <row r="53" spans="3:12" ht="15.75" thickBot="1" x14ac:dyDescent="0.3">
      <c r="C53" s="99" t="s">
        <v>133</v>
      </c>
      <c r="D53" s="155"/>
      <c r="E53" s="101">
        <v>20</v>
      </c>
      <c r="F53" s="102">
        <f t="shared" si="2"/>
        <v>0</v>
      </c>
      <c r="G53" s="157"/>
      <c r="H53" s="103" t="s">
        <v>458</v>
      </c>
      <c r="I53" s="103" t="str">
        <f>VLOOKUP(H53,Presupuesto!$B$11:$C$565,2,0)</f>
        <v>OTROS RESPUESTOS Y ACCESORIOS MENORES</v>
      </c>
      <c r="J53" s="103" t="str">
        <f t="shared" si="3"/>
        <v>Posgrado</v>
      </c>
      <c r="K53" s="120" t="s">
        <v>719</v>
      </c>
      <c r="L53" s="120"/>
    </row>
    <row r="55" spans="3:12" ht="15.75" thickBot="1" x14ac:dyDescent="0.3">
      <c r="C55" s="426"/>
      <c r="D55" s="426"/>
      <c r="E55" s="426"/>
      <c r="F55" s="426"/>
      <c r="G55" s="415"/>
      <c r="H55" s="426"/>
      <c r="I55" s="426"/>
      <c r="J55" s="426"/>
      <c r="K55" s="426"/>
      <c r="L55" s="426"/>
    </row>
    <row r="56" spans="3:12" ht="15.75" thickBot="1" x14ac:dyDescent="0.3">
      <c r="C56" s="29" t="s">
        <v>1308</v>
      </c>
      <c r="D56" s="105">
        <f>SUM(F63:F76)</f>
        <v>0</v>
      </c>
      <c r="E56" s="426"/>
      <c r="F56" s="69"/>
      <c r="G56" s="78"/>
      <c r="H56" s="69"/>
      <c r="I56" s="69"/>
      <c r="J56" s="426"/>
      <c r="K56" s="426"/>
      <c r="L56" s="426"/>
    </row>
    <row r="57" spans="3:12" x14ac:dyDescent="0.25">
      <c r="C57" s="69"/>
      <c r="D57" s="31"/>
      <c r="E57" s="91"/>
      <c r="F57" s="91"/>
      <c r="G57" s="91"/>
      <c r="H57" s="75"/>
      <c r="I57" s="75"/>
      <c r="J57" s="75"/>
      <c r="K57" s="109"/>
      <c r="L57" s="426"/>
    </row>
    <row r="58" spans="3:12" x14ac:dyDescent="0.25">
      <c r="C58" s="69"/>
      <c r="D58" s="31"/>
      <c r="E58" s="91"/>
      <c r="F58" s="91"/>
      <c r="G58" s="91"/>
      <c r="H58" s="75"/>
      <c r="I58" s="75"/>
      <c r="J58" s="75"/>
      <c r="K58" s="109"/>
      <c r="L58" s="426"/>
    </row>
    <row r="59" spans="3:12" ht="15.75" x14ac:dyDescent="0.25">
      <c r="C59" s="190" t="s">
        <v>1309</v>
      </c>
      <c r="D59" s="341"/>
      <c r="E59" s="91"/>
      <c r="F59" s="91"/>
      <c r="G59" s="91"/>
      <c r="H59" s="75"/>
      <c r="I59" s="75"/>
      <c r="J59" s="75"/>
      <c r="K59" s="109"/>
      <c r="L59" s="426"/>
    </row>
    <row r="60" spans="3:12" ht="18.75" x14ac:dyDescent="0.25">
      <c r="C60" s="197"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09"/>
      <c r="L60" s="426"/>
    </row>
    <row r="61" spans="3:12" x14ac:dyDescent="0.25">
      <c r="C61" s="426"/>
      <c r="D61" s="426"/>
      <c r="E61" s="426"/>
      <c r="F61" s="91"/>
      <c r="G61" s="75"/>
      <c r="H61" s="75"/>
      <c r="I61" s="75"/>
      <c r="J61" s="426"/>
      <c r="K61" s="426"/>
      <c r="L61" s="426"/>
    </row>
    <row r="62" spans="3:12" ht="30.75" thickBot="1" x14ac:dyDescent="0.3">
      <c r="C62" s="145" t="s">
        <v>1310</v>
      </c>
      <c r="D62" s="145" t="s">
        <v>99</v>
      </c>
      <c r="E62" s="145" t="s">
        <v>1312</v>
      </c>
      <c r="F62" s="146" t="s">
        <v>1313</v>
      </c>
      <c r="G62" s="146" t="s">
        <v>1314</v>
      </c>
      <c r="H62" s="145" t="s">
        <v>1315</v>
      </c>
      <c r="I62" s="145" t="s">
        <v>711</v>
      </c>
      <c r="J62" s="145" t="s">
        <v>1316</v>
      </c>
      <c r="K62" s="145" t="s">
        <v>1317</v>
      </c>
      <c r="L62" s="145" t="s">
        <v>1330</v>
      </c>
    </row>
    <row r="63" spans="3:12" ht="15.75" thickBot="1" x14ac:dyDescent="0.3">
      <c r="C63" s="284" t="s">
        <v>120</v>
      </c>
      <c r="D63" s="154"/>
      <c r="E63" s="93">
        <f>HLOOKUP($C63,$CB$2:$CE$3,2,0)</f>
        <v>15000</v>
      </c>
      <c r="F63" s="94">
        <f>D63*E63</f>
        <v>0</v>
      </c>
      <c r="G63" s="160"/>
      <c r="H63" s="95" t="s">
        <v>488</v>
      </c>
      <c r="I63" s="95" t="str">
        <f>VLOOKUP(H63,Presupuesto!$B$11:$C$565,2,0)</f>
        <v>EQUIPO DE COMPUTACION</v>
      </c>
      <c r="J63" s="205" t="s">
        <v>72</v>
      </c>
      <c r="K63" s="95" t="s">
        <v>719</v>
      </c>
      <c r="L63" s="95"/>
    </row>
    <row r="64" spans="3:12" x14ac:dyDescent="0.25">
      <c r="C64" s="284"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4">D65*E65</f>
        <v>0</v>
      </c>
      <c r="G65" s="160"/>
      <c r="H65" s="98" t="s">
        <v>471</v>
      </c>
      <c r="I65" s="98" t="str">
        <f>VLOOKUP(H65,Presupuesto!$B$11:$C$565,2,0)</f>
        <v>EQUIPOS VARIOS DE OFICINA</v>
      </c>
      <c r="J65" s="95" t="str">
        <f t="shared" ref="J65:J76" si="5">$J$63</f>
        <v>Posgrado</v>
      </c>
      <c r="K65" s="95" t="s">
        <v>721</v>
      </c>
      <c r="L65" s="95"/>
    </row>
    <row r="66" spans="3:12" x14ac:dyDescent="0.25">
      <c r="C66" s="96" t="s">
        <v>123</v>
      </c>
      <c r="D66" s="147"/>
      <c r="E66" s="97">
        <v>8000</v>
      </c>
      <c r="F66" s="94">
        <f t="shared" si="4"/>
        <v>0</v>
      </c>
      <c r="G66" s="160"/>
      <c r="H66" s="98" t="s">
        <v>488</v>
      </c>
      <c r="I66" s="98" t="str">
        <f>VLOOKUP(H66,Presupuesto!$B$11:$C$565,2,0)</f>
        <v>EQUIPO DE COMPUTACION</v>
      </c>
      <c r="J66" s="95" t="str">
        <f t="shared" si="5"/>
        <v>Posgrado</v>
      </c>
      <c r="K66" s="95" t="s">
        <v>721</v>
      </c>
      <c r="L66" s="95"/>
    </row>
    <row r="67" spans="3:12" x14ac:dyDescent="0.25">
      <c r="C67" s="96" t="s">
        <v>124</v>
      </c>
      <c r="D67" s="147"/>
      <c r="E67" s="97">
        <v>5000</v>
      </c>
      <c r="F67" s="94">
        <f t="shared" si="4"/>
        <v>0</v>
      </c>
      <c r="G67" s="160"/>
      <c r="H67" s="98" t="s">
        <v>488</v>
      </c>
      <c r="I67" s="98" t="str">
        <f>VLOOKUP(H67,Presupuesto!$B$11:$C$565,2,0)</f>
        <v>EQUIPO DE COMPUTACION</v>
      </c>
      <c r="J67" s="95" t="str">
        <f t="shared" si="5"/>
        <v>Posgrado</v>
      </c>
      <c r="K67" s="95" t="s">
        <v>721</v>
      </c>
      <c r="L67" s="95"/>
    </row>
    <row r="68" spans="3:12" x14ac:dyDescent="0.25">
      <c r="C68" s="96" t="s">
        <v>125</v>
      </c>
      <c r="D68" s="147"/>
      <c r="E68" s="97">
        <v>13000</v>
      </c>
      <c r="F68" s="94">
        <f t="shared" si="4"/>
        <v>0</v>
      </c>
      <c r="G68" s="160"/>
      <c r="H68" s="98" t="s">
        <v>479</v>
      </c>
      <c r="I68" s="98" t="str">
        <f>VLOOKUP(H68,Presupuesto!$B$11:$C$565,2,0)</f>
        <v>EQUIPO DE TRANSPORTE TRACCION Y ELEVACION</v>
      </c>
      <c r="J68" s="95" t="str">
        <f t="shared" si="5"/>
        <v>Posgrado</v>
      </c>
      <c r="K68" s="95" t="s">
        <v>721</v>
      </c>
      <c r="L68" s="95"/>
    </row>
    <row r="69" spans="3:12" x14ac:dyDescent="0.25">
      <c r="C69" s="96" t="s">
        <v>126</v>
      </c>
      <c r="D69" s="147"/>
      <c r="E69" s="97">
        <v>15000</v>
      </c>
      <c r="F69" s="94">
        <f t="shared" si="4"/>
        <v>0</v>
      </c>
      <c r="G69" s="160"/>
      <c r="H69" s="98" t="s">
        <v>479</v>
      </c>
      <c r="I69" s="98" t="str">
        <f>VLOOKUP(H69,Presupuesto!$B$11:$C$565,2,0)</f>
        <v>EQUIPO DE TRANSPORTE TRACCION Y ELEVACION</v>
      </c>
      <c r="J69" s="95" t="str">
        <f t="shared" si="5"/>
        <v>Posgrado</v>
      </c>
      <c r="K69" s="95" t="s">
        <v>721</v>
      </c>
      <c r="L69" s="95"/>
    </row>
    <row r="70" spans="3:12" x14ac:dyDescent="0.25">
      <c r="C70" s="96" t="s">
        <v>127</v>
      </c>
      <c r="D70" s="147"/>
      <c r="E70" s="97">
        <v>10000</v>
      </c>
      <c r="F70" s="94">
        <f t="shared" si="4"/>
        <v>0</v>
      </c>
      <c r="G70" s="160"/>
      <c r="H70" s="98" t="s">
        <v>479</v>
      </c>
      <c r="I70" s="98" t="str">
        <f>VLOOKUP(H70,Presupuesto!$B$11:$C$565,2,0)</f>
        <v>EQUIPO DE TRANSPORTE TRACCION Y ELEVACION</v>
      </c>
      <c r="J70" s="95" t="str">
        <f t="shared" si="5"/>
        <v>Posgrado</v>
      </c>
      <c r="K70" s="95" t="s">
        <v>732</v>
      </c>
      <c r="L70" s="95"/>
    </row>
    <row r="71" spans="3:12" x14ac:dyDescent="0.25">
      <c r="C71" s="96" t="s">
        <v>128</v>
      </c>
      <c r="D71" s="147"/>
      <c r="E71" s="97">
        <v>10000</v>
      </c>
      <c r="F71" s="94">
        <f t="shared" si="4"/>
        <v>0</v>
      </c>
      <c r="G71" s="160"/>
      <c r="H71" s="98" t="s">
        <v>507</v>
      </c>
      <c r="I71" s="98" t="str">
        <f>VLOOKUP(H71,Presupuesto!$B$11:$C$565,2,0)</f>
        <v>APLICACIONES INFORMATICAS</v>
      </c>
      <c r="J71" s="95" t="str">
        <f t="shared" si="5"/>
        <v>Posgrado</v>
      </c>
      <c r="K71" s="95" t="s">
        <v>727</v>
      </c>
      <c r="L71" s="95"/>
    </row>
    <row r="72" spans="3:12" x14ac:dyDescent="0.25">
      <c r="C72" s="106" t="s">
        <v>129</v>
      </c>
      <c r="D72" s="147"/>
      <c r="E72" s="97">
        <v>2000</v>
      </c>
      <c r="F72" s="94">
        <f t="shared" si="4"/>
        <v>0</v>
      </c>
      <c r="G72" s="160"/>
      <c r="H72" s="107" t="s">
        <v>488</v>
      </c>
      <c r="I72" s="107" t="str">
        <f>VLOOKUP(H72,Presupuesto!$B$11:$C$565,2,0)</f>
        <v>EQUIPO DE COMPUTACION</v>
      </c>
      <c r="J72" s="95" t="str">
        <f t="shared" si="5"/>
        <v>Posgrado</v>
      </c>
      <c r="K72" s="95" t="s">
        <v>721</v>
      </c>
      <c r="L72" s="95"/>
    </row>
    <row r="73" spans="3:12" x14ac:dyDescent="0.25">
      <c r="C73" s="106" t="s">
        <v>130</v>
      </c>
      <c r="D73" s="147"/>
      <c r="E73" s="97">
        <v>1500</v>
      </c>
      <c r="F73" s="94">
        <f t="shared" si="4"/>
        <v>0</v>
      </c>
      <c r="G73" s="160"/>
      <c r="H73" s="107" t="s">
        <v>453</v>
      </c>
      <c r="I73" s="107" t="str">
        <f>VLOOKUP(H73,Presupuesto!$B$11:$C$565,2,0)</f>
        <v>UTILES Y MATERIALES ELECTRICOS</v>
      </c>
      <c r="J73" s="95" t="str">
        <f t="shared" si="5"/>
        <v>Posgrado</v>
      </c>
      <c r="K73" s="95" t="s">
        <v>721</v>
      </c>
      <c r="L73" s="95"/>
    </row>
    <row r="74" spans="3:12" x14ac:dyDescent="0.25">
      <c r="C74" s="106" t="s">
        <v>131</v>
      </c>
      <c r="D74" s="147"/>
      <c r="E74" s="97">
        <v>1500</v>
      </c>
      <c r="F74" s="94">
        <f t="shared" si="4"/>
        <v>0</v>
      </c>
      <c r="G74" s="160"/>
      <c r="H74" s="107" t="s">
        <v>488</v>
      </c>
      <c r="I74" s="107" t="str">
        <f>VLOOKUP(H74,Presupuesto!$B$11:$C$565,2,0)</f>
        <v>EQUIPO DE COMPUTACION</v>
      </c>
      <c r="J74" s="95" t="str">
        <f t="shared" si="5"/>
        <v>Posgrado</v>
      </c>
      <c r="K74" s="95" t="s">
        <v>721</v>
      </c>
      <c r="L74" s="95"/>
    </row>
    <row r="75" spans="3:12" x14ac:dyDescent="0.25">
      <c r="C75" s="106" t="s">
        <v>132</v>
      </c>
      <c r="D75" s="147"/>
      <c r="E75" s="97">
        <v>500</v>
      </c>
      <c r="F75" s="94">
        <f t="shared" si="4"/>
        <v>0</v>
      </c>
      <c r="G75" s="160"/>
      <c r="H75" s="107" t="s">
        <v>458</v>
      </c>
      <c r="I75" s="107" t="str">
        <f>VLOOKUP(H75,Presupuesto!$B$11:$C$565,2,0)</f>
        <v>OTROS RESPUESTOS Y ACCESORIOS MENORES</v>
      </c>
      <c r="J75" s="95" t="str">
        <f t="shared" si="5"/>
        <v>Posgrado</v>
      </c>
      <c r="K75" s="95" t="s">
        <v>721</v>
      </c>
      <c r="L75" s="95"/>
    </row>
    <row r="76" spans="3:12" ht="15.75" thickBot="1" x14ac:dyDescent="0.3">
      <c r="C76" s="99" t="s">
        <v>133</v>
      </c>
      <c r="D76" s="155"/>
      <c r="E76" s="101">
        <v>20</v>
      </c>
      <c r="F76" s="102">
        <f t="shared" si="4"/>
        <v>0</v>
      </c>
      <c r="G76" s="157"/>
      <c r="H76" s="103" t="s">
        <v>458</v>
      </c>
      <c r="I76" s="103" t="str">
        <f>VLOOKUP(H76,Presupuesto!$B$11:$C$565,2,0)</f>
        <v>OTROS RESPUESTOS Y ACCESORIOS MENORES</v>
      </c>
      <c r="J76" s="103" t="str">
        <f t="shared" si="5"/>
        <v>Posgrado</v>
      </c>
      <c r="K76" s="120" t="s">
        <v>719</v>
      </c>
      <c r="L76" s="120"/>
    </row>
    <row r="77" spans="3:12" x14ac:dyDescent="0.25">
      <c r="C77" s="426"/>
      <c r="D77" s="426"/>
      <c r="E77" s="426"/>
      <c r="F77" s="91"/>
      <c r="G77" s="75"/>
      <c r="H77" s="75"/>
      <c r="I77" s="75"/>
      <c r="J77" s="426"/>
      <c r="K77" s="426"/>
      <c r="L77" s="426"/>
    </row>
    <row r="78" spans="3:12" ht="15.75" thickBot="1" x14ac:dyDescent="0.3">
      <c r="C78" s="426"/>
      <c r="D78" s="426"/>
      <c r="E78" s="426"/>
      <c r="F78" s="426"/>
      <c r="G78" s="415"/>
      <c r="H78" s="426"/>
      <c r="I78" s="426"/>
      <c r="J78" s="426"/>
      <c r="K78" s="426"/>
      <c r="L78" s="426"/>
    </row>
    <row r="79" spans="3:12" ht="15.75" thickBot="1" x14ac:dyDescent="0.3">
      <c r="C79" s="29" t="s">
        <v>1308</v>
      </c>
      <c r="D79" s="105">
        <f>SUM(F86:F99)</f>
        <v>0</v>
      </c>
      <c r="E79" s="426"/>
      <c r="F79" s="69"/>
      <c r="G79" s="78"/>
      <c r="H79" s="69"/>
      <c r="I79" s="69"/>
      <c r="J79" s="426"/>
      <c r="K79" s="426"/>
      <c r="L79" s="426"/>
    </row>
    <row r="80" spans="3:12" x14ac:dyDescent="0.25">
      <c r="C80" s="69"/>
      <c r="D80" s="31"/>
      <c r="E80" s="91"/>
      <c r="F80" s="91"/>
      <c r="G80" s="91"/>
      <c r="H80" s="75"/>
      <c r="I80" s="75"/>
      <c r="J80" s="75"/>
      <c r="K80" s="109"/>
      <c r="L80" s="426"/>
    </row>
    <row r="81" spans="3:12" x14ac:dyDescent="0.25">
      <c r="C81" s="69"/>
      <c r="D81" s="31"/>
      <c r="E81" s="91"/>
      <c r="F81" s="91"/>
      <c r="G81" s="91"/>
      <c r="H81" s="75"/>
      <c r="I81" s="75"/>
      <c r="J81" s="75"/>
      <c r="K81" s="109"/>
      <c r="L81" s="426"/>
    </row>
    <row r="82" spans="3:12" ht="15.75" x14ac:dyDescent="0.25">
      <c r="C82" s="190" t="s">
        <v>1309</v>
      </c>
      <c r="D82" s="341"/>
      <c r="E82" s="91"/>
      <c r="F82" s="91"/>
      <c r="G82" s="91"/>
      <c r="H82" s="75"/>
      <c r="I82" s="75"/>
      <c r="J82" s="75"/>
      <c r="K82" s="109"/>
      <c r="L82" s="426"/>
    </row>
    <row r="83" spans="3:12" ht="18.75" x14ac:dyDescent="0.25">
      <c r="C83" s="197"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09"/>
      <c r="L83" s="426"/>
    </row>
    <row r="84" spans="3:12" x14ac:dyDescent="0.25">
      <c r="C84" s="426"/>
      <c r="D84" s="426"/>
      <c r="E84" s="426"/>
      <c r="F84" s="91"/>
      <c r="G84" s="75"/>
      <c r="H84" s="75"/>
      <c r="I84" s="75"/>
      <c r="J84" s="426"/>
      <c r="K84" s="426"/>
      <c r="L84" s="426"/>
    </row>
    <row r="85" spans="3:12" ht="30.75" thickBot="1" x14ac:dyDescent="0.3">
      <c r="C85" s="145" t="s">
        <v>1310</v>
      </c>
      <c r="D85" s="145" t="s">
        <v>99</v>
      </c>
      <c r="E85" s="145" t="s">
        <v>1312</v>
      </c>
      <c r="F85" s="146" t="s">
        <v>1313</v>
      </c>
      <c r="G85" s="146" t="s">
        <v>1314</v>
      </c>
      <c r="H85" s="145" t="s">
        <v>1315</v>
      </c>
      <c r="I85" s="145" t="s">
        <v>711</v>
      </c>
      <c r="J85" s="145" t="s">
        <v>1316</v>
      </c>
      <c r="K85" s="145" t="s">
        <v>1317</v>
      </c>
      <c r="L85" s="145" t="s">
        <v>1330</v>
      </c>
    </row>
    <row r="86" spans="3:12" ht="15.75" thickBot="1" x14ac:dyDescent="0.3">
      <c r="C86" s="284" t="s">
        <v>120</v>
      </c>
      <c r="D86" s="154"/>
      <c r="E86" s="93">
        <f>HLOOKUP($C86,$CB$2:$CE$3,2,0)</f>
        <v>15000</v>
      </c>
      <c r="F86" s="94">
        <f>D86*E86</f>
        <v>0</v>
      </c>
      <c r="G86" s="160"/>
      <c r="H86" s="95" t="s">
        <v>488</v>
      </c>
      <c r="I86" s="95" t="str">
        <f>VLOOKUP(H86,Presupuesto!$B$11:$C$565,2,0)</f>
        <v>EQUIPO DE COMPUTACION</v>
      </c>
      <c r="J86" s="205" t="s">
        <v>72</v>
      </c>
      <c r="K86" s="95" t="s">
        <v>719</v>
      </c>
      <c r="L86" s="95"/>
    </row>
    <row r="87" spans="3:12" x14ac:dyDescent="0.25">
      <c r="C87" s="284"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6">D88*E88</f>
        <v>0</v>
      </c>
      <c r="G88" s="160"/>
      <c r="H88" s="98" t="s">
        <v>471</v>
      </c>
      <c r="I88" s="98" t="str">
        <f>VLOOKUP(H88,Presupuesto!$B$11:$C$565,2,0)</f>
        <v>EQUIPOS VARIOS DE OFICINA</v>
      </c>
      <c r="J88" s="95" t="str">
        <f t="shared" ref="J88:J99" si="7">$J$86</f>
        <v>Posgrado</v>
      </c>
      <c r="K88" s="95" t="s">
        <v>721</v>
      </c>
      <c r="L88" s="95"/>
    </row>
    <row r="89" spans="3:12" x14ac:dyDescent="0.25">
      <c r="C89" s="96" t="s">
        <v>123</v>
      </c>
      <c r="D89" s="147"/>
      <c r="E89" s="97">
        <v>8000</v>
      </c>
      <c r="F89" s="94">
        <f t="shared" si="6"/>
        <v>0</v>
      </c>
      <c r="G89" s="160"/>
      <c r="H89" s="98" t="s">
        <v>488</v>
      </c>
      <c r="I89" s="98" t="str">
        <f>VLOOKUP(H89,Presupuesto!$B$11:$C$565,2,0)</f>
        <v>EQUIPO DE COMPUTACION</v>
      </c>
      <c r="J89" s="95" t="str">
        <f t="shared" si="7"/>
        <v>Posgrado</v>
      </c>
      <c r="K89" s="95" t="s">
        <v>721</v>
      </c>
      <c r="L89" s="95"/>
    </row>
    <row r="90" spans="3:12" x14ac:dyDescent="0.25">
      <c r="C90" s="96" t="s">
        <v>124</v>
      </c>
      <c r="D90" s="147"/>
      <c r="E90" s="97">
        <v>5000</v>
      </c>
      <c r="F90" s="94">
        <f t="shared" si="6"/>
        <v>0</v>
      </c>
      <c r="G90" s="160"/>
      <c r="H90" s="98" t="s">
        <v>488</v>
      </c>
      <c r="I90" s="98" t="str">
        <f>VLOOKUP(H90,Presupuesto!$B$11:$C$565,2,0)</f>
        <v>EQUIPO DE COMPUTACION</v>
      </c>
      <c r="J90" s="95" t="str">
        <f t="shared" si="7"/>
        <v>Posgrado</v>
      </c>
      <c r="K90" s="95" t="s">
        <v>721</v>
      </c>
      <c r="L90" s="95"/>
    </row>
    <row r="91" spans="3:12" x14ac:dyDescent="0.25">
      <c r="C91" s="96" t="s">
        <v>125</v>
      </c>
      <c r="D91" s="147"/>
      <c r="E91" s="97">
        <v>13000</v>
      </c>
      <c r="F91" s="94">
        <f t="shared" si="6"/>
        <v>0</v>
      </c>
      <c r="G91" s="160"/>
      <c r="H91" s="98" t="s">
        <v>479</v>
      </c>
      <c r="I91" s="98" t="str">
        <f>VLOOKUP(H91,Presupuesto!$B$11:$C$565,2,0)</f>
        <v>EQUIPO DE TRANSPORTE TRACCION Y ELEVACION</v>
      </c>
      <c r="J91" s="95" t="str">
        <f t="shared" si="7"/>
        <v>Posgrado</v>
      </c>
      <c r="K91" s="95" t="s">
        <v>721</v>
      </c>
      <c r="L91" s="95"/>
    </row>
    <row r="92" spans="3:12" x14ac:dyDescent="0.25">
      <c r="C92" s="96" t="s">
        <v>126</v>
      </c>
      <c r="D92" s="147"/>
      <c r="E92" s="97">
        <v>15000</v>
      </c>
      <c r="F92" s="94">
        <f t="shared" si="6"/>
        <v>0</v>
      </c>
      <c r="G92" s="160"/>
      <c r="H92" s="98" t="s">
        <v>479</v>
      </c>
      <c r="I92" s="98" t="str">
        <f>VLOOKUP(H92,Presupuesto!$B$11:$C$565,2,0)</f>
        <v>EQUIPO DE TRANSPORTE TRACCION Y ELEVACION</v>
      </c>
      <c r="J92" s="95" t="str">
        <f t="shared" si="7"/>
        <v>Posgrado</v>
      </c>
      <c r="K92" s="95" t="s">
        <v>721</v>
      </c>
      <c r="L92" s="95"/>
    </row>
    <row r="93" spans="3:12" x14ac:dyDescent="0.25">
      <c r="C93" s="96" t="s">
        <v>127</v>
      </c>
      <c r="D93" s="147"/>
      <c r="E93" s="97">
        <v>10000</v>
      </c>
      <c r="F93" s="94">
        <f t="shared" si="6"/>
        <v>0</v>
      </c>
      <c r="G93" s="160"/>
      <c r="H93" s="98" t="s">
        <v>479</v>
      </c>
      <c r="I93" s="98" t="str">
        <f>VLOOKUP(H93,Presupuesto!$B$11:$C$565,2,0)</f>
        <v>EQUIPO DE TRANSPORTE TRACCION Y ELEVACION</v>
      </c>
      <c r="J93" s="95" t="str">
        <f t="shared" si="7"/>
        <v>Posgrado</v>
      </c>
      <c r="K93" s="95" t="s">
        <v>732</v>
      </c>
      <c r="L93" s="95"/>
    </row>
    <row r="94" spans="3:12" x14ac:dyDescent="0.25">
      <c r="C94" s="96" t="s">
        <v>128</v>
      </c>
      <c r="D94" s="147"/>
      <c r="E94" s="97">
        <v>10000</v>
      </c>
      <c r="F94" s="94">
        <f t="shared" si="6"/>
        <v>0</v>
      </c>
      <c r="G94" s="160"/>
      <c r="H94" s="98" t="s">
        <v>507</v>
      </c>
      <c r="I94" s="98" t="str">
        <f>VLOOKUP(H94,Presupuesto!$B$11:$C$565,2,0)</f>
        <v>APLICACIONES INFORMATICAS</v>
      </c>
      <c r="J94" s="95" t="str">
        <f t="shared" si="7"/>
        <v>Posgrado</v>
      </c>
      <c r="K94" s="95" t="s">
        <v>727</v>
      </c>
      <c r="L94" s="95"/>
    </row>
    <row r="95" spans="3:12" x14ac:dyDescent="0.25">
      <c r="C95" s="106" t="s">
        <v>129</v>
      </c>
      <c r="D95" s="147"/>
      <c r="E95" s="97">
        <v>2000</v>
      </c>
      <c r="F95" s="94">
        <f t="shared" si="6"/>
        <v>0</v>
      </c>
      <c r="G95" s="160"/>
      <c r="H95" s="107" t="s">
        <v>488</v>
      </c>
      <c r="I95" s="107" t="str">
        <f>VLOOKUP(H95,Presupuesto!$B$11:$C$565,2,0)</f>
        <v>EQUIPO DE COMPUTACION</v>
      </c>
      <c r="J95" s="95" t="str">
        <f t="shared" si="7"/>
        <v>Posgrado</v>
      </c>
      <c r="K95" s="95" t="s">
        <v>721</v>
      </c>
      <c r="L95" s="95"/>
    </row>
    <row r="96" spans="3:12" x14ac:dyDescent="0.25">
      <c r="C96" s="106" t="s">
        <v>130</v>
      </c>
      <c r="D96" s="147"/>
      <c r="E96" s="97">
        <v>1500</v>
      </c>
      <c r="F96" s="94">
        <f t="shared" si="6"/>
        <v>0</v>
      </c>
      <c r="G96" s="160"/>
      <c r="H96" s="107" t="s">
        <v>453</v>
      </c>
      <c r="I96" s="107" t="str">
        <f>VLOOKUP(H96,Presupuesto!$B$11:$C$565,2,0)</f>
        <v>UTILES Y MATERIALES ELECTRICOS</v>
      </c>
      <c r="J96" s="95" t="str">
        <f t="shared" si="7"/>
        <v>Posgrado</v>
      </c>
      <c r="K96" s="95" t="s">
        <v>721</v>
      </c>
      <c r="L96" s="95"/>
    </row>
    <row r="97" spans="3:12" x14ac:dyDescent="0.25">
      <c r="C97" s="106" t="s">
        <v>131</v>
      </c>
      <c r="D97" s="147"/>
      <c r="E97" s="97">
        <v>1500</v>
      </c>
      <c r="F97" s="94">
        <f t="shared" si="6"/>
        <v>0</v>
      </c>
      <c r="G97" s="160"/>
      <c r="H97" s="107" t="s">
        <v>488</v>
      </c>
      <c r="I97" s="107" t="str">
        <f>VLOOKUP(H97,Presupuesto!$B$11:$C$565,2,0)</f>
        <v>EQUIPO DE COMPUTACION</v>
      </c>
      <c r="J97" s="95" t="str">
        <f t="shared" si="7"/>
        <v>Posgrado</v>
      </c>
      <c r="K97" s="95" t="s">
        <v>721</v>
      </c>
      <c r="L97" s="95"/>
    </row>
    <row r="98" spans="3:12" x14ac:dyDescent="0.25">
      <c r="C98" s="106" t="s">
        <v>132</v>
      </c>
      <c r="D98" s="147"/>
      <c r="E98" s="97">
        <v>500</v>
      </c>
      <c r="F98" s="94">
        <f t="shared" si="6"/>
        <v>0</v>
      </c>
      <c r="G98" s="160"/>
      <c r="H98" s="107" t="s">
        <v>458</v>
      </c>
      <c r="I98" s="107" t="str">
        <f>VLOOKUP(H98,Presupuesto!$B$11:$C$565,2,0)</f>
        <v>OTROS RESPUESTOS Y ACCESORIOS MENORES</v>
      </c>
      <c r="J98" s="95" t="str">
        <f t="shared" si="7"/>
        <v>Posgrado</v>
      </c>
      <c r="K98" s="95" t="s">
        <v>721</v>
      </c>
      <c r="L98" s="95"/>
    </row>
    <row r="99" spans="3:12" ht="15.75" thickBot="1" x14ac:dyDescent="0.3">
      <c r="C99" s="99" t="s">
        <v>133</v>
      </c>
      <c r="D99" s="155"/>
      <c r="E99" s="101">
        <v>20</v>
      </c>
      <c r="F99" s="102">
        <f t="shared" si="6"/>
        <v>0</v>
      </c>
      <c r="G99" s="157"/>
      <c r="H99" s="103" t="s">
        <v>458</v>
      </c>
      <c r="I99" s="103" t="str">
        <f>VLOOKUP(H99,Presupuesto!$B$11:$C$565,2,0)</f>
        <v>OTROS RESPUESTOS Y ACCESORIOS MENORES</v>
      </c>
      <c r="J99" s="103" t="str">
        <f t="shared" si="7"/>
        <v>Posgrado</v>
      </c>
      <c r="K99" s="120" t="s">
        <v>719</v>
      </c>
      <c r="L99" s="120"/>
    </row>
    <row r="101" spans="3:12" ht="15.75" thickBot="1" x14ac:dyDescent="0.3">
      <c r="C101" s="426"/>
      <c r="D101" s="426"/>
      <c r="E101" s="426"/>
      <c r="F101" s="426"/>
      <c r="G101" s="415"/>
      <c r="H101" s="426"/>
      <c r="I101" s="426"/>
      <c r="J101" s="426"/>
      <c r="K101" s="426"/>
      <c r="L101" s="426"/>
    </row>
    <row r="102" spans="3:12" ht="15.75" thickBot="1" x14ac:dyDescent="0.3">
      <c r="C102" s="29" t="s">
        <v>1308</v>
      </c>
      <c r="D102" s="105">
        <f>SUM(F109:F122)</f>
        <v>0</v>
      </c>
      <c r="E102" s="426"/>
      <c r="F102" s="69"/>
      <c r="G102" s="78"/>
      <c r="H102" s="69"/>
      <c r="I102" s="69"/>
      <c r="J102" s="426"/>
      <c r="K102" s="426"/>
      <c r="L102" s="426"/>
    </row>
    <row r="103" spans="3:12" x14ac:dyDescent="0.25">
      <c r="C103" s="69"/>
      <c r="D103" s="31"/>
      <c r="E103" s="91"/>
      <c r="F103" s="91"/>
      <c r="G103" s="91"/>
      <c r="H103" s="75"/>
      <c r="I103" s="75"/>
      <c r="J103" s="75"/>
      <c r="K103" s="109"/>
      <c r="L103" s="426"/>
    </row>
    <row r="104" spans="3:12" x14ac:dyDescent="0.25">
      <c r="C104" s="69"/>
      <c r="D104" s="31"/>
      <c r="E104" s="91"/>
      <c r="F104" s="91"/>
      <c r="G104" s="91"/>
      <c r="H104" s="75"/>
      <c r="I104" s="75"/>
      <c r="J104" s="75"/>
      <c r="K104" s="109"/>
      <c r="L104" s="426"/>
    </row>
    <row r="105" spans="3:12" ht="15.75" x14ac:dyDescent="0.25">
      <c r="C105" s="190" t="s">
        <v>1309</v>
      </c>
      <c r="D105" s="341"/>
      <c r="E105" s="91"/>
      <c r="F105" s="91"/>
      <c r="G105" s="91"/>
      <c r="H105" s="75"/>
      <c r="I105" s="75"/>
      <c r="J105" s="75"/>
      <c r="K105" s="109"/>
      <c r="L105" s="426"/>
    </row>
    <row r="106" spans="3:12" ht="18.75" x14ac:dyDescent="0.25">
      <c r="C106" s="197"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09"/>
      <c r="L106" s="426"/>
    </row>
    <row r="107" spans="3:12" x14ac:dyDescent="0.25">
      <c r="C107" s="426"/>
      <c r="D107" s="426"/>
      <c r="E107" s="426"/>
      <c r="F107" s="91"/>
      <c r="G107" s="75"/>
      <c r="H107" s="75"/>
      <c r="I107" s="75"/>
      <c r="J107" s="426"/>
      <c r="K107" s="426"/>
      <c r="L107" s="426"/>
    </row>
    <row r="108" spans="3:12" ht="30.75" thickBot="1" x14ac:dyDescent="0.3">
      <c r="C108" s="145" t="s">
        <v>1310</v>
      </c>
      <c r="D108" s="145" t="s">
        <v>99</v>
      </c>
      <c r="E108" s="145" t="s">
        <v>1312</v>
      </c>
      <c r="F108" s="146" t="s">
        <v>1313</v>
      </c>
      <c r="G108" s="146" t="s">
        <v>1314</v>
      </c>
      <c r="H108" s="145" t="s">
        <v>1315</v>
      </c>
      <c r="I108" s="145" t="s">
        <v>711</v>
      </c>
      <c r="J108" s="145" t="s">
        <v>1316</v>
      </c>
      <c r="K108" s="145" t="s">
        <v>1317</v>
      </c>
      <c r="L108" s="145" t="s">
        <v>1330</v>
      </c>
    </row>
    <row r="109" spans="3:12" ht="15.75" thickBot="1" x14ac:dyDescent="0.3">
      <c r="C109" s="284" t="s">
        <v>120</v>
      </c>
      <c r="D109" s="154"/>
      <c r="E109" s="93">
        <f>HLOOKUP($C109,$CB$2:$CE$3,2,0)</f>
        <v>15000</v>
      </c>
      <c r="F109" s="94">
        <f>D109*E109</f>
        <v>0</v>
      </c>
      <c r="G109" s="160"/>
      <c r="H109" s="95" t="s">
        <v>488</v>
      </c>
      <c r="I109" s="95" t="str">
        <f>VLOOKUP(H109,Presupuesto!$B$11:$C$565,2,0)</f>
        <v>EQUIPO DE COMPUTACION</v>
      </c>
      <c r="J109" s="205" t="s">
        <v>82</v>
      </c>
      <c r="K109" s="95" t="s">
        <v>719</v>
      </c>
      <c r="L109" s="95"/>
    </row>
    <row r="110" spans="3:12" x14ac:dyDescent="0.25">
      <c r="C110" s="284"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8">D111*E111</f>
        <v>0</v>
      </c>
      <c r="G111" s="160"/>
      <c r="H111" s="98" t="s">
        <v>471</v>
      </c>
      <c r="I111" s="98" t="str">
        <f>VLOOKUP(H111,Presupuesto!$B$11:$C$565,2,0)</f>
        <v>EQUIPOS VARIOS DE OFICINA</v>
      </c>
      <c r="J111" s="95" t="str">
        <f t="shared" ref="J111:J122" si="9">$J$109</f>
        <v>Gestión Tecnologías de Información y Comunicación</v>
      </c>
      <c r="K111" s="95" t="s">
        <v>721</v>
      </c>
      <c r="L111" s="95"/>
    </row>
    <row r="112" spans="3:12" x14ac:dyDescent="0.25">
      <c r="C112" s="96" t="s">
        <v>123</v>
      </c>
      <c r="D112" s="147"/>
      <c r="E112" s="97">
        <v>8000</v>
      </c>
      <c r="F112" s="94">
        <f t="shared" si="8"/>
        <v>0</v>
      </c>
      <c r="G112" s="160"/>
      <c r="H112" s="98" t="s">
        <v>488</v>
      </c>
      <c r="I112" s="98" t="str">
        <f>VLOOKUP(H112,Presupuesto!$B$11:$C$565,2,0)</f>
        <v>EQUIPO DE COMPUTACION</v>
      </c>
      <c r="J112" s="95" t="str">
        <f t="shared" si="9"/>
        <v>Gestión Tecnologías de Información y Comunicación</v>
      </c>
      <c r="K112" s="95" t="s">
        <v>721</v>
      </c>
      <c r="L112" s="95"/>
    </row>
    <row r="113" spans="3:12" x14ac:dyDescent="0.25">
      <c r="C113" s="96" t="s">
        <v>124</v>
      </c>
      <c r="D113" s="147"/>
      <c r="E113" s="97">
        <v>5000</v>
      </c>
      <c r="F113" s="94">
        <f t="shared" si="8"/>
        <v>0</v>
      </c>
      <c r="G113" s="160"/>
      <c r="H113" s="98" t="s">
        <v>488</v>
      </c>
      <c r="I113" s="98" t="str">
        <f>VLOOKUP(H113,Presupuesto!$B$11:$C$565,2,0)</f>
        <v>EQUIPO DE COMPUTACION</v>
      </c>
      <c r="J113" s="95" t="str">
        <f t="shared" si="9"/>
        <v>Gestión Tecnologías de Información y Comunicación</v>
      </c>
      <c r="K113" s="95" t="s">
        <v>721</v>
      </c>
      <c r="L113" s="95"/>
    </row>
    <row r="114" spans="3:12" x14ac:dyDescent="0.25">
      <c r="C114" s="96" t="s">
        <v>125</v>
      </c>
      <c r="D114" s="147"/>
      <c r="E114" s="97">
        <v>13000</v>
      </c>
      <c r="F114" s="94">
        <f t="shared" si="8"/>
        <v>0</v>
      </c>
      <c r="G114" s="160"/>
      <c r="H114" s="98" t="s">
        <v>479</v>
      </c>
      <c r="I114" s="98" t="str">
        <f>VLOOKUP(H114,Presupuesto!$B$11:$C$565,2,0)</f>
        <v>EQUIPO DE TRANSPORTE TRACCION Y ELEVACION</v>
      </c>
      <c r="J114" s="95" t="str">
        <f t="shared" si="9"/>
        <v>Gestión Tecnologías de Información y Comunicación</v>
      </c>
      <c r="K114" s="95" t="s">
        <v>721</v>
      </c>
      <c r="L114" s="95"/>
    </row>
    <row r="115" spans="3:12" x14ac:dyDescent="0.25">
      <c r="C115" s="96" t="s">
        <v>126</v>
      </c>
      <c r="D115" s="147"/>
      <c r="E115" s="97">
        <v>15000</v>
      </c>
      <c r="F115" s="94">
        <f t="shared" si="8"/>
        <v>0</v>
      </c>
      <c r="G115" s="160"/>
      <c r="H115" s="98" t="s">
        <v>479</v>
      </c>
      <c r="I115" s="98" t="str">
        <f>VLOOKUP(H115,Presupuesto!$B$11:$C$565,2,0)</f>
        <v>EQUIPO DE TRANSPORTE TRACCION Y ELEVACION</v>
      </c>
      <c r="J115" s="95" t="str">
        <f t="shared" si="9"/>
        <v>Gestión Tecnologías de Información y Comunicación</v>
      </c>
      <c r="K115" s="95" t="s">
        <v>721</v>
      </c>
      <c r="L115" s="95"/>
    </row>
    <row r="116" spans="3:12" x14ac:dyDescent="0.25">
      <c r="C116" s="96" t="s">
        <v>127</v>
      </c>
      <c r="D116" s="147"/>
      <c r="E116" s="97">
        <v>10000</v>
      </c>
      <c r="F116" s="94">
        <f t="shared" si="8"/>
        <v>0</v>
      </c>
      <c r="G116" s="160"/>
      <c r="H116" s="98" t="s">
        <v>479</v>
      </c>
      <c r="I116" s="98" t="str">
        <f>VLOOKUP(H116,Presupuesto!$B$11:$C$565,2,0)</f>
        <v>EQUIPO DE TRANSPORTE TRACCION Y ELEVACION</v>
      </c>
      <c r="J116" s="95" t="str">
        <f t="shared" si="9"/>
        <v>Gestión Tecnologías de Información y Comunicación</v>
      </c>
      <c r="K116" s="95" t="s">
        <v>732</v>
      </c>
      <c r="L116" s="95"/>
    </row>
    <row r="117" spans="3:12" x14ac:dyDescent="0.25">
      <c r="C117" s="96" t="s">
        <v>128</v>
      </c>
      <c r="D117" s="147"/>
      <c r="E117" s="97">
        <v>10000</v>
      </c>
      <c r="F117" s="94">
        <f t="shared" si="8"/>
        <v>0</v>
      </c>
      <c r="G117" s="160"/>
      <c r="H117" s="98" t="s">
        <v>507</v>
      </c>
      <c r="I117" s="98" t="str">
        <f>VLOOKUP(H117,Presupuesto!$B$11:$C$565,2,0)</f>
        <v>APLICACIONES INFORMATICAS</v>
      </c>
      <c r="J117" s="95" t="str">
        <f t="shared" si="9"/>
        <v>Gestión Tecnologías de Información y Comunicación</v>
      </c>
      <c r="K117" s="95" t="s">
        <v>727</v>
      </c>
      <c r="L117" s="95"/>
    </row>
    <row r="118" spans="3:12" x14ac:dyDescent="0.25">
      <c r="C118" s="106" t="s">
        <v>129</v>
      </c>
      <c r="D118" s="147"/>
      <c r="E118" s="97">
        <v>2000</v>
      </c>
      <c r="F118" s="94">
        <f t="shared" si="8"/>
        <v>0</v>
      </c>
      <c r="G118" s="160"/>
      <c r="H118" s="107" t="s">
        <v>488</v>
      </c>
      <c r="I118" s="107" t="str">
        <f>VLOOKUP(H118,Presupuesto!$B$11:$C$565,2,0)</f>
        <v>EQUIPO DE COMPUTACION</v>
      </c>
      <c r="J118" s="95" t="str">
        <f t="shared" si="9"/>
        <v>Gestión Tecnologías de Información y Comunicación</v>
      </c>
      <c r="K118" s="95" t="s">
        <v>721</v>
      </c>
      <c r="L118" s="95"/>
    </row>
    <row r="119" spans="3:12" x14ac:dyDescent="0.25">
      <c r="C119" s="106" t="s">
        <v>130</v>
      </c>
      <c r="D119" s="147"/>
      <c r="E119" s="97">
        <v>1500</v>
      </c>
      <c r="F119" s="94">
        <f t="shared" si="8"/>
        <v>0</v>
      </c>
      <c r="G119" s="160"/>
      <c r="H119" s="107" t="s">
        <v>453</v>
      </c>
      <c r="I119" s="107" t="str">
        <f>VLOOKUP(H119,Presupuesto!$B$11:$C$565,2,0)</f>
        <v>UTILES Y MATERIALES ELECTRICOS</v>
      </c>
      <c r="J119" s="95" t="str">
        <f t="shared" si="9"/>
        <v>Gestión Tecnologías de Información y Comunicación</v>
      </c>
      <c r="K119" s="95" t="s">
        <v>721</v>
      </c>
      <c r="L119" s="95"/>
    </row>
    <row r="120" spans="3:12" x14ac:dyDescent="0.25">
      <c r="C120" s="106" t="s">
        <v>131</v>
      </c>
      <c r="D120" s="147"/>
      <c r="E120" s="97">
        <v>1500</v>
      </c>
      <c r="F120" s="94">
        <f t="shared" si="8"/>
        <v>0</v>
      </c>
      <c r="G120" s="160"/>
      <c r="H120" s="107" t="s">
        <v>488</v>
      </c>
      <c r="I120" s="107" t="str">
        <f>VLOOKUP(H120,Presupuesto!$B$11:$C$565,2,0)</f>
        <v>EQUIPO DE COMPUTACION</v>
      </c>
      <c r="J120" s="95" t="str">
        <f t="shared" si="9"/>
        <v>Gestión Tecnologías de Información y Comunicación</v>
      </c>
      <c r="K120" s="95" t="s">
        <v>721</v>
      </c>
      <c r="L120" s="95"/>
    </row>
    <row r="121" spans="3:12" x14ac:dyDescent="0.25">
      <c r="C121" s="106" t="s">
        <v>132</v>
      </c>
      <c r="D121" s="147"/>
      <c r="E121" s="97">
        <v>500</v>
      </c>
      <c r="F121" s="94">
        <f t="shared" si="8"/>
        <v>0</v>
      </c>
      <c r="G121" s="160"/>
      <c r="H121" s="107" t="s">
        <v>458</v>
      </c>
      <c r="I121" s="107" t="str">
        <f>VLOOKUP(H121,Presupuesto!$B$11:$C$565,2,0)</f>
        <v>OTROS RESPUESTOS Y ACCESORIOS MENORES</v>
      </c>
      <c r="J121" s="95" t="str">
        <f t="shared" si="9"/>
        <v>Gestión Tecnologías de Información y Comunicación</v>
      </c>
      <c r="K121" s="95" t="s">
        <v>721</v>
      </c>
      <c r="L121" s="95"/>
    </row>
    <row r="122" spans="3:12" ht="15.75" thickBot="1" x14ac:dyDescent="0.3">
      <c r="C122" s="99" t="s">
        <v>133</v>
      </c>
      <c r="D122" s="155"/>
      <c r="E122" s="101">
        <v>20</v>
      </c>
      <c r="F122" s="102">
        <f t="shared" si="8"/>
        <v>0</v>
      </c>
      <c r="G122" s="157"/>
      <c r="H122" s="103" t="s">
        <v>458</v>
      </c>
      <c r="I122" s="103" t="str">
        <f>VLOOKUP(H122,Presupuesto!$B$11:$C$565,2,0)</f>
        <v>OTROS RESPUESTOS Y ACCESORIOS MENORES</v>
      </c>
      <c r="J122" s="103" t="str">
        <f t="shared" si="9"/>
        <v>Gestión Tecnologías de Información y Comunicación</v>
      </c>
      <c r="K122" s="120" t="s">
        <v>719</v>
      </c>
      <c r="L122" s="120"/>
    </row>
    <row r="123" spans="3:12" x14ac:dyDescent="0.25">
      <c r="C123" s="426"/>
      <c r="D123" s="426"/>
      <c r="E123" s="426"/>
      <c r="F123" s="91"/>
      <c r="G123" s="75"/>
      <c r="H123" s="75"/>
      <c r="I123" s="75"/>
      <c r="J123" s="426"/>
      <c r="K123" s="426"/>
      <c r="L123" s="426"/>
    </row>
    <row r="124" spans="3:12" ht="15.75" thickBot="1" x14ac:dyDescent="0.3">
      <c r="C124" s="426"/>
      <c r="D124" s="426"/>
      <c r="E124" s="426"/>
      <c r="F124" s="426"/>
      <c r="G124" s="415"/>
      <c r="H124" s="426"/>
      <c r="I124" s="426"/>
      <c r="J124" s="426"/>
      <c r="K124" s="426"/>
      <c r="L124" s="426"/>
    </row>
    <row r="125" spans="3:12" ht="15.75" thickBot="1" x14ac:dyDescent="0.3">
      <c r="C125" s="29" t="s">
        <v>1308</v>
      </c>
      <c r="D125" s="105">
        <f>SUM(F132:F145)</f>
        <v>0</v>
      </c>
      <c r="E125" s="426"/>
      <c r="F125" s="69"/>
      <c r="G125" s="78"/>
      <c r="H125" s="69"/>
      <c r="I125" s="69"/>
      <c r="J125" s="426"/>
      <c r="K125" s="426"/>
      <c r="L125" s="426"/>
    </row>
    <row r="126" spans="3:12" x14ac:dyDescent="0.25">
      <c r="C126" s="69"/>
      <c r="D126" s="31"/>
      <c r="E126" s="91"/>
      <c r="F126" s="91"/>
      <c r="G126" s="91"/>
      <c r="H126" s="75"/>
      <c r="I126" s="75"/>
      <c r="J126" s="75"/>
      <c r="K126" s="109"/>
      <c r="L126" s="426"/>
    </row>
    <row r="127" spans="3:12" x14ac:dyDescent="0.25">
      <c r="C127" s="69"/>
      <c r="D127" s="31"/>
      <c r="E127" s="91"/>
      <c r="F127" s="91"/>
      <c r="G127" s="91"/>
      <c r="H127" s="75"/>
      <c r="I127" s="75"/>
      <c r="J127" s="75"/>
      <c r="K127" s="109"/>
      <c r="L127" s="426"/>
    </row>
    <row r="128" spans="3:12" ht="15.75" x14ac:dyDescent="0.25">
      <c r="C128" s="190" t="s">
        <v>1309</v>
      </c>
      <c r="D128" s="341"/>
      <c r="E128" s="91"/>
      <c r="F128" s="91"/>
      <c r="G128" s="91"/>
      <c r="H128" s="75"/>
      <c r="I128" s="75"/>
      <c r="J128" s="75"/>
      <c r="K128" s="109"/>
      <c r="L128" s="426"/>
    </row>
    <row r="129" spans="3:12" ht="18.75" x14ac:dyDescent="0.25">
      <c r="C129" s="197"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09"/>
      <c r="L129" s="426"/>
    </row>
    <row r="130" spans="3:12" x14ac:dyDescent="0.25">
      <c r="C130" s="426"/>
      <c r="D130" s="426"/>
      <c r="E130" s="426"/>
      <c r="F130" s="91"/>
      <c r="G130" s="75"/>
      <c r="H130" s="75"/>
      <c r="I130" s="75"/>
      <c r="J130" s="426"/>
      <c r="K130" s="426"/>
      <c r="L130" s="426"/>
    </row>
    <row r="131" spans="3:12" ht="30.75" thickBot="1" x14ac:dyDescent="0.3">
      <c r="C131" s="145" t="s">
        <v>1310</v>
      </c>
      <c r="D131" s="145" t="s">
        <v>99</v>
      </c>
      <c r="E131" s="145" t="s">
        <v>1312</v>
      </c>
      <c r="F131" s="146" t="s">
        <v>1313</v>
      </c>
      <c r="G131" s="146" t="s">
        <v>1314</v>
      </c>
      <c r="H131" s="145" t="s">
        <v>1315</v>
      </c>
      <c r="I131" s="145" t="s">
        <v>711</v>
      </c>
      <c r="J131" s="145" t="s">
        <v>1316</v>
      </c>
      <c r="K131" s="145" t="s">
        <v>1317</v>
      </c>
      <c r="L131" s="145" t="s">
        <v>1330</v>
      </c>
    </row>
    <row r="132" spans="3:12" ht="15.75" thickBot="1" x14ac:dyDescent="0.3">
      <c r="C132" s="284" t="s">
        <v>120</v>
      </c>
      <c r="D132" s="154"/>
      <c r="E132" s="93">
        <f>HLOOKUP($C132,$CB$2:$CE$3,2,0)</f>
        <v>15000</v>
      </c>
      <c r="F132" s="94">
        <f>D132*E132</f>
        <v>0</v>
      </c>
      <c r="G132" s="160"/>
      <c r="H132" s="95" t="s">
        <v>488</v>
      </c>
      <c r="I132" s="95" t="str">
        <f>VLOOKUP(H132,Presupuesto!$B$11:$C$565,2,0)</f>
        <v>EQUIPO DE COMPUTACION</v>
      </c>
      <c r="J132" s="205" t="s">
        <v>72</v>
      </c>
      <c r="K132" s="95" t="s">
        <v>719</v>
      </c>
      <c r="L132" s="95"/>
    </row>
    <row r="133" spans="3:12" x14ac:dyDescent="0.25">
      <c r="C133" s="284"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0">D134*E134</f>
        <v>0</v>
      </c>
      <c r="G134" s="160"/>
      <c r="H134" s="98" t="s">
        <v>471</v>
      </c>
      <c r="I134" s="98" t="str">
        <f>VLOOKUP(H134,Presupuesto!$B$11:$C$565,2,0)</f>
        <v>EQUIPOS VARIOS DE OFICINA</v>
      </c>
      <c r="J134" s="95" t="str">
        <f t="shared" ref="J134:J144" si="11">$J$132</f>
        <v>Posgrado</v>
      </c>
      <c r="K134" s="95" t="s">
        <v>721</v>
      </c>
      <c r="L134" s="95"/>
    </row>
    <row r="135" spans="3:12" x14ac:dyDescent="0.25">
      <c r="C135" s="96" t="s">
        <v>123</v>
      </c>
      <c r="D135" s="147"/>
      <c r="E135" s="97">
        <v>8000</v>
      </c>
      <c r="F135" s="94">
        <f t="shared" si="10"/>
        <v>0</v>
      </c>
      <c r="G135" s="160"/>
      <c r="H135" s="98" t="s">
        <v>488</v>
      </c>
      <c r="I135" s="98" t="str">
        <f>VLOOKUP(H135,Presupuesto!$B$11:$C$565,2,0)</f>
        <v>EQUIPO DE COMPUTACION</v>
      </c>
      <c r="J135" s="95" t="str">
        <f t="shared" si="11"/>
        <v>Posgrado</v>
      </c>
      <c r="K135" s="95" t="s">
        <v>721</v>
      </c>
      <c r="L135" s="95"/>
    </row>
    <row r="136" spans="3:12" x14ac:dyDescent="0.25">
      <c r="C136" s="96" t="s">
        <v>124</v>
      </c>
      <c r="D136" s="147"/>
      <c r="E136" s="97">
        <v>5000</v>
      </c>
      <c r="F136" s="94">
        <f t="shared" si="10"/>
        <v>0</v>
      </c>
      <c r="G136" s="160"/>
      <c r="H136" s="98" t="s">
        <v>488</v>
      </c>
      <c r="I136" s="98" t="str">
        <f>VLOOKUP(H136,Presupuesto!$B$11:$C$565,2,0)</f>
        <v>EQUIPO DE COMPUTACION</v>
      </c>
      <c r="J136" s="95" t="str">
        <f t="shared" si="11"/>
        <v>Posgrado</v>
      </c>
      <c r="K136" s="95" t="s">
        <v>721</v>
      </c>
      <c r="L136" s="95"/>
    </row>
    <row r="137" spans="3:12" x14ac:dyDescent="0.25">
      <c r="C137" s="96" t="s">
        <v>125</v>
      </c>
      <c r="D137" s="147"/>
      <c r="E137" s="97">
        <v>13000</v>
      </c>
      <c r="F137" s="94">
        <f t="shared" si="10"/>
        <v>0</v>
      </c>
      <c r="G137" s="160"/>
      <c r="H137" s="98" t="s">
        <v>479</v>
      </c>
      <c r="I137" s="98" t="str">
        <f>VLOOKUP(H137,Presupuesto!$B$11:$C$565,2,0)</f>
        <v>EQUIPO DE TRANSPORTE TRACCION Y ELEVACION</v>
      </c>
      <c r="J137" s="95" t="str">
        <f t="shared" si="11"/>
        <v>Posgrado</v>
      </c>
      <c r="K137" s="95" t="s">
        <v>721</v>
      </c>
      <c r="L137" s="95"/>
    </row>
    <row r="138" spans="3:12" x14ac:dyDescent="0.25">
      <c r="C138" s="96" t="s">
        <v>126</v>
      </c>
      <c r="D138" s="147"/>
      <c r="E138" s="97">
        <v>15000</v>
      </c>
      <c r="F138" s="94">
        <f t="shared" si="10"/>
        <v>0</v>
      </c>
      <c r="G138" s="160"/>
      <c r="H138" s="98" t="s">
        <v>479</v>
      </c>
      <c r="I138" s="98" t="str">
        <f>VLOOKUP(H138,Presupuesto!$B$11:$C$565,2,0)</f>
        <v>EQUIPO DE TRANSPORTE TRACCION Y ELEVACION</v>
      </c>
      <c r="J138" s="95" t="str">
        <f t="shared" si="11"/>
        <v>Posgrado</v>
      </c>
      <c r="K138" s="95" t="s">
        <v>721</v>
      </c>
      <c r="L138" s="95"/>
    </row>
    <row r="139" spans="3:12" x14ac:dyDescent="0.25">
      <c r="C139" s="96" t="s">
        <v>127</v>
      </c>
      <c r="D139" s="147"/>
      <c r="E139" s="97">
        <v>10000</v>
      </c>
      <c r="F139" s="94">
        <f t="shared" si="10"/>
        <v>0</v>
      </c>
      <c r="G139" s="160"/>
      <c r="H139" s="98" t="s">
        <v>479</v>
      </c>
      <c r="I139" s="98" t="str">
        <f>VLOOKUP(H139,Presupuesto!$B$11:$C$565,2,0)</f>
        <v>EQUIPO DE TRANSPORTE TRACCION Y ELEVACION</v>
      </c>
      <c r="J139" s="95" t="str">
        <f t="shared" si="11"/>
        <v>Posgrado</v>
      </c>
      <c r="K139" s="95" t="s">
        <v>732</v>
      </c>
      <c r="L139" s="95"/>
    </row>
    <row r="140" spans="3:12" x14ac:dyDescent="0.25">
      <c r="C140" s="96" t="s">
        <v>128</v>
      </c>
      <c r="D140" s="147"/>
      <c r="E140" s="97">
        <v>10000</v>
      </c>
      <c r="F140" s="94">
        <f t="shared" si="10"/>
        <v>0</v>
      </c>
      <c r="G140" s="160"/>
      <c r="H140" s="98" t="s">
        <v>507</v>
      </c>
      <c r="I140" s="98" t="str">
        <f>VLOOKUP(H140,Presupuesto!$B$11:$C$565,2,0)</f>
        <v>APLICACIONES INFORMATICAS</v>
      </c>
      <c r="J140" s="95" t="str">
        <f t="shared" si="11"/>
        <v>Posgrado</v>
      </c>
      <c r="K140" s="95" t="s">
        <v>727</v>
      </c>
      <c r="L140" s="95"/>
    </row>
    <row r="141" spans="3:12" x14ac:dyDescent="0.25">
      <c r="C141" s="106" t="s">
        <v>129</v>
      </c>
      <c r="D141" s="147"/>
      <c r="E141" s="97">
        <v>2000</v>
      </c>
      <c r="F141" s="94">
        <f t="shared" si="10"/>
        <v>0</v>
      </c>
      <c r="G141" s="160"/>
      <c r="H141" s="107" t="s">
        <v>488</v>
      </c>
      <c r="I141" s="107" t="str">
        <f>VLOOKUP(H141,Presupuesto!$B$11:$C$565,2,0)</f>
        <v>EQUIPO DE COMPUTACION</v>
      </c>
      <c r="J141" s="95" t="str">
        <f t="shared" si="11"/>
        <v>Posgrado</v>
      </c>
      <c r="K141" s="95" t="s">
        <v>721</v>
      </c>
      <c r="L141" s="95"/>
    </row>
    <row r="142" spans="3:12" x14ac:dyDescent="0.25">
      <c r="C142" s="106" t="s">
        <v>130</v>
      </c>
      <c r="D142" s="147"/>
      <c r="E142" s="97">
        <v>1500</v>
      </c>
      <c r="F142" s="94">
        <f t="shared" si="10"/>
        <v>0</v>
      </c>
      <c r="G142" s="160"/>
      <c r="H142" s="107" t="s">
        <v>453</v>
      </c>
      <c r="I142" s="107" t="str">
        <f>VLOOKUP(H142,Presupuesto!$B$11:$C$565,2,0)</f>
        <v>UTILES Y MATERIALES ELECTRICOS</v>
      </c>
      <c r="J142" s="95" t="str">
        <f t="shared" si="11"/>
        <v>Posgrado</v>
      </c>
      <c r="K142" s="95" t="s">
        <v>721</v>
      </c>
      <c r="L142" s="95"/>
    </row>
    <row r="143" spans="3:12" x14ac:dyDescent="0.25">
      <c r="C143" s="106" t="s">
        <v>131</v>
      </c>
      <c r="D143" s="147"/>
      <c r="E143" s="97">
        <v>1500</v>
      </c>
      <c r="F143" s="94">
        <f t="shared" si="10"/>
        <v>0</v>
      </c>
      <c r="G143" s="160"/>
      <c r="H143" s="107" t="s">
        <v>488</v>
      </c>
      <c r="I143" s="107" t="str">
        <f>VLOOKUP(H143,Presupuesto!$B$11:$C$565,2,0)</f>
        <v>EQUIPO DE COMPUTACION</v>
      </c>
      <c r="J143" s="95" t="str">
        <f t="shared" si="11"/>
        <v>Posgrado</v>
      </c>
      <c r="K143" s="95" t="s">
        <v>721</v>
      </c>
      <c r="L143" s="95"/>
    </row>
    <row r="144" spans="3:12" x14ac:dyDescent="0.25">
      <c r="C144" s="106" t="s">
        <v>132</v>
      </c>
      <c r="D144" s="147"/>
      <c r="E144" s="97">
        <v>500</v>
      </c>
      <c r="F144" s="94">
        <f t="shared" si="10"/>
        <v>0</v>
      </c>
      <c r="G144" s="160"/>
      <c r="H144" s="107" t="s">
        <v>458</v>
      </c>
      <c r="I144" s="107" t="str">
        <f>VLOOKUP(H144,Presupuesto!$B$11:$C$565,2,0)</f>
        <v>OTROS RESPUESTOS Y ACCESORIOS MENORES</v>
      </c>
      <c r="J144" s="95" t="str">
        <f t="shared" si="11"/>
        <v>Posgrado</v>
      </c>
      <c r="K144" s="95" t="s">
        <v>721</v>
      </c>
      <c r="L144" s="95"/>
    </row>
    <row r="145" spans="3:12" ht="15.75" thickBot="1" x14ac:dyDescent="0.3">
      <c r="C145" s="99" t="s">
        <v>133</v>
      </c>
      <c r="D145" s="155"/>
      <c r="E145" s="101">
        <v>20</v>
      </c>
      <c r="F145" s="102">
        <f t="shared" si="10"/>
        <v>0</v>
      </c>
      <c r="G145" s="157"/>
      <c r="H145" s="103" t="s">
        <v>458</v>
      </c>
      <c r="I145" s="103" t="str">
        <f>VLOOKUP(H145,Presupuesto!$B$11:$C$565,2,0)</f>
        <v>OTROS RESPUESTOS Y ACCESORIOS MENORES</v>
      </c>
      <c r="J145" s="103" t="str">
        <f>$J$132</f>
        <v>Posgrado</v>
      </c>
      <c r="K145" s="120" t="s">
        <v>719</v>
      </c>
      <c r="L145" s="120"/>
    </row>
    <row r="147" spans="3:12" ht="15.75" thickBot="1" x14ac:dyDescent="0.3">
      <c r="C147" s="426"/>
      <c r="D147" s="426"/>
      <c r="E147" s="426"/>
      <c r="F147" s="426"/>
      <c r="G147" s="415"/>
      <c r="H147" s="426"/>
      <c r="I147" s="426"/>
      <c r="J147" s="426"/>
      <c r="K147" s="426"/>
      <c r="L147" s="426"/>
    </row>
    <row r="148" spans="3:12" ht="15.75" thickBot="1" x14ac:dyDescent="0.3">
      <c r="C148" s="29" t="s">
        <v>1308</v>
      </c>
      <c r="D148" s="105">
        <f>SUM(F155:F168)</f>
        <v>0</v>
      </c>
      <c r="E148" s="426"/>
      <c r="F148" s="69"/>
      <c r="G148" s="78"/>
      <c r="H148" s="69"/>
      <c r="I148" s="69"/>
      <c r="J148" s="426"/>
      <c r="K148" s="426"/>
      <c r="L148" s="426"/>
    </row>
    <row r="149" spans="3:12" x14ac:dyDescent="0.25">
      <c r="C149" s="69"/>
      <c r="D149" s="31"/>
      <c r="E149" s="91"/>
      <c r="F149" s="91"/>
      <c r="G149" s="91"/>
      <c r="H149" s="75"/>
      <c r="I149" s="75"/>
      <c r="J149" s="75"/>
      <c r="K149" s="109"/>
      <c r="L149" s="426"/>
    </row>
    <row r="150" spans="3:12" x14ac:dyDescent="0.25">
      <c r="C150" s="69"/>
      <c r="D150" s="31"/>
      <c r="E150" s="91"/>
      <c r="F150" s="91"/>
      <c r="G150" s="91"/>
      <c r="H150" s="75"/>
      <c r="I150" s="75"/>
      <c r="J150" s="75"/>
      <c r="K150" s="109"/>
      <c r="L150" s="426"/>
    </row>
    <row r="151" spans="3:12" ht="15.75" x14ac:dyDescent="0.25">
      <c r="C151" s="190" t="s">
        <v>1309</v>
      </c>
      <c r="D151" s="341"/>
      <c r="E151" s="91"/>
      <c r="F151" s="91"/>
      <c r="G151" s="91"/>
      <c r="H151" s="75"/>
      <c r="I151" s="75"/>
      <c r="J151" s="75"/>
      <c r="K151" s="109"/>
      <c r="L151" s="426"/>
    </row>
    <row r="152" spans="3:12" ht="18.75" x14ac:dyDescent="0.25">
      <c r="C152" s="197"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09"/>
      <c r="L152" s="426"/>
    </row>
    <row r="153" spans="3:12" x14ac:dyDescent="0.25">
      <c r="C153" s="426"/>
      <c r="D153" s="426"/>
      <c r="E153" s="426"/>
      <c r="F153" s="91"/>
      <c r="G153" s="75"/>
      <c r="H153" s="75"/>
      <c r="I153" s="75"/>
      <c r="J153" s="426"/>
      <c r="K153" s="426"/>
      <c r="L153" s="426"/>
    </row>
    <row r="154" spans="3:12" ht="30.75" thickBot="1" x14ac:dyDescent="0.3">
      <c r="C154" s="145" t="s">
        <v>1310</v>
      </c>
      <c r="D154" s="145" t="s">
        <v>99</v>
      </c>
      <c r="E154" s="145" t="s">
        <v>1312</v>
      </c>
      <c r="F154" s="146" t="s">
        <v>1313</v>
      </c>
      <c r="G154" s="146" t="s">
        <v>1314</v>
      </c>
      <c r="H154" s="145" t="s">
        <v>1315</v>
      </c>
      <c r="I154" s="145" t="s">
        <v>711</v>
      </c>
      <c r="J154" s="145" t="s">
        <v>1316</v>
      </c>
      <c r="K154" s="145" t="s">
        <v>1317</v>
      </c>
      <c r="L154" s="145" t="s">
        <v>1330</v>
      </c>
    </row>
    <row r="155" spans="3:12" ht="15.75" thickBot="1" x14ac:dyDescent="0.3">
      <c r="C155" s="284" t="s">
        <v>120</v>
      </c>
      <c r="D155" s="154"/>
      <c r="E155" s="93">
        <f>HLOOKUP($C155,$CB$2:$CE$3,2,0)</f>
        <v>15000</v>
      </c>
      <c r="F155" s="94">
        <f>D155*E155</f>
        <v>0</v>
      </c>
      <c r="G155" s="160"/>
      <c r="H155" s="95" t="s">
        <v>488</v>
      </c>
      <c r="I155" s="95" t="str">
        <f>VLOOKUP(H155,Presupuesto!$B$11:$C$565,2,0)</f>
        <v>EQUIPO DE COMPUTACION</v>
      </c>
      <c r="J155" s="205" t="s">
        <v>72</v>
      </c>
      <c r="K155" s="95" t="s">
        <v>719</v>
      </c>
      <c r="L155" s="95"/>
    </row>
    <row r="156" spans="3:12" x14ac:dyDescent="0.25">
      <c r="C156" s="284"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2">D157*E157</f>
        <v>0</v>
      </c>
      <c r="G157" s="160"/>
      <c r="H157" s="98" t="s">
        <v>471</v>
      </c>
      <c r="I157" s="98" t="str">
        <f>VLOOKUP(H157,Presupuesto!$B$11:$C$565,2,0)</f>
        <v>EQUIPOS VARIOS DE OFICINA</v>
      </c>
      <c r="J157" s="95" t="str">
        <f t="shared" ref="J157:J168" si="13">$J$155</f>
        <v>Posgrado</v>
      </c>
      <c r="K157" s="95" t="s">
        <v>721</v>
      </c>
      <c r="L157" s="95"/>
    </row>
    <row r="158" spans="3:12" x14ac:dyDescent="0.25">
      <c r="C158" s="96" t="s">
        <v>123</v>
      </c>
      <c r="D158" s="147"/>
      <c r="E158" s="97">
        <v>8000</v>
      </c>
      <c r="F158" s="94">
        <f t="shared" si="12"/>
        <v>0</v>
      </c>
      <c r="G158" s="160"/>
      <c r="H158" s="98" t="s">
        <v>488</v>
      </c>
      <c r="I158" s="98" t="str">
        <f>VLOOKUP(H158,Presupuesto!$B$11:$C$565,2,0)</f>
        <v>EQUIPO DE COMPUTACION</v>
      </c>
      <c r="J158" s="95" t="str">
        <f t="shared" si="13"/>
        <v>Posgrado</v>
      </c>
      <c r="K158" s="95" t="s">
        <v>721</v>
      </c>
      <c r="L158" s="95"/>
    </row>
    <row r="159" spans="3:12" x14ac:dyDescent="0.25">
      <c r="C159" s="96" t="s">
        <v>124</v>
      </c>
      <c r="D159" s="147"/>
      <c r="E159" s="97">
        <v>5000</v>
      </c>
      <c r="F159" s="94">
        <f t="shared" si="12"/>
        <v>0</v>
      </c>
      <c r="G159" s="160"/>
      <c r="H159" s="98" t="s">
        <v>488</v>
      </c>
      <c r="I159" s="98" t="str">
        <f>VLOOKUP(H159,Presupuesto!$B$11:$C$565,2,0)</f>
        <v>EQUIPO DE COMPUTACION</v>
      </c>
      <c r="J159" s="95" t="str">
        <f t="shared" si="13"/>
        <v>Posgrado</v>
      </c>
      <c r="K159" s="95" t="s">
        <v>721</v>
      </c>
      <c r="L159" s="95"/>
    </row>
    <row r="160" spans="3:12" x14ac:dyDescent="0.25">
      <c r="C160" s="96" t="s">
        <v>125</v>
      </c>
      <c r="D160" s="147"/>
      <c r="E160" s="97">
        <v>13000</v>
      </c>
      <c r="F160" s="94">
        <f t="shared" si="12"/>
        <v>0</v>
      </c>
      <c r="G160" s="160"/>
      <c r="H160" s="98" t="s">
        <v>479</v>
      </c>
      <c r="I160" s="98" t="str">
        <f>VLOOKUP(H160,Presupuesto!$B$11:$C$565,2,0)</f>
        <v>EQUIPO DE TRANSPORTE TRACCION Y ELEVACION</v>
      </c>
      <c r="J160" s="95" t="str">
        <f t="shared" si="13"/>
        <v>Posgrado</v>
      </c>
      <c r="K160" s="95" t="s">
        <v>721</v>
      </c>
      <c r="L160" s="95"/>
    </row>
    <row r="161" spans="3:12" x14ac:dyDescent="0.25">
      <c r="C161" s="96" t="s">
        <v>126</v>
      </c>
      <c r="D161" s="147"/>
      <c r="E161" s="97">
        <v>15000</v>
      </c>
      <c r="F161" s="94">
        <f t="shared" si="12"/>
        <v>0</v>
      </c>
      <c r="G161" s="160"/>
      <c r="H161" s="98" t="s">
        <v>479</v>
      </c>
      <c r="I161" s="98" t="str">
        <f>VLOOKUP(H161,Presupuesto!$B$11:$C$565,2,0)</f>
        <v>EQUIPO DE TRANSPORTE TRACCION Y ELEVACION</v>
      </c>
      <c r="J161" s="95" t="str">
        <f t="shared" si="13"/>
        <v>Posgrado</v>
      </c>
      <c r="K161" s="95" t="s">
        <v>721</v>
      </c>
      <c r="L161" s="95"/>
    </row>
    <row r="162" spans="3:12" x14ac:dyDescent="0.25">
      <c r="C162" s="96" t="s">
        <v>127</v>
      </c>
      <c r="D162" s="147"/>
      <c r="E162" s="97">
        <v>10000</v>
      </c>
      <c r="F162" s="94">
        <f t="shared" si="12"/>
        <v>0</v>
      </c>
      <c r="G162" s="160"/>
      <c r="H162" s="98" t="s">
        <v>479</v>
      </c>
      <c r="I162" s="98" t="str">
        <f>VLOOKUP(H162,Presupuesto!$B$11:$C$565,2,0)</f>
        <v>EQUIPO DE TRANSPORTE TRACCION Y ELEVACION</v>
      </c>
      <c r="J162" s="95" t="str">
        <f t="shared" si="13"/>
        <v>Posgrado</v>
      </c>
      <c r="K162" s="95" t="s">
        <v>732</v>
      </c>
      <c r="L162" s="95"/>
    </row>
    <row r="163" spans="3:12" x14ac:dyDescent="0.25">
      <c r="C163" s="96" t="s">
        <v>128</v>
      </c>
      <c r="D163" s="147"/>
      <c r="E163" s="97">
        <v>10000</v>
      </c>
      <c r="F163" s="94">
        <f t="shared" si="12"/>
        <v>0</v>
      </c>
      <c r="G163" s="160"/>
      <c r="H163" s="98" t="s">
        <v>507</v>
      </c>
      <c r="I163" s="98" t="str">
        <f>VLOOKUP(H163,Presupuesto!$B$11:$C$565,2,0)</f>
        <v>APLICACIONES INFORMATICAS</v>
      </c>
      <c r="J163" s="95" t="str">
        <f t="shared" si="13"/>
        <v>Posgrado</v>
      </c>
      <c r="K163" s="95" t="s">
        <v>727</v>
      </c>
      <c r="L163" s="95"/>
    </row>
    <row r="164" spans="3:12" x14ac:dyDescent="0.25">
      <c r="C164" s="106" t="s">
        <v>129</v>
      </c>
      <c r="D164" s="147"/>
      <c r="E164" s="97">
        <v>2000</v>
      </c>
      <c r="F164" s="94">
        <f t="shared" si="12"/>
        <v>0</v>
      </c>
      <c r="G164" s="160"/>
      <c r="H164" s="107" t="s">
        <v>488</v>
      </c>
      <c r="I164" s="107" t="str">
        <f>VLOOKUP(H164,Presupuesto!$B$11:$C$565,2,0)</f>
        <v>EQUIPO DE COMPUTACION</v>
      </c>
      <c r="J164" s="95" t="str">
        <f t="shared" si="13"/>
        <v>Posgrado</v>
      </c>
      <c r="K164" s="95" t="s">
        <v>721</v>
      </c>
      <c r="L164" s="95"/>
    </row>
    <row r="165" spans="3:12" x14ac:dyDescent="0.25">
      <c r="C165" s="106" t="s">
        <v>130</v>
      </c>
      <c r="D165" s="147"/>
      <c r="E165" s="97">
        <v>1500</v>
      </c>
      <c r="F165" s="94">
        <f t="shared" si="12"/>
        <v>0</v>
      </c>
      <c r="G165" s="160"/>
      <c r="H165" s="107" t="s">
        <v>453</v>
      </c>
      <c r="I165" s="107" t="str">
        <f>VLOOKUP(H165,Presupuesto!$B$11:$C$565,2,0)</f>
        <v>UTILES Y MATERIALES ELECTRICOS</v>
      </c>
      <c r="J165" s="95" t="str">
        <f t="shared" si="13"/>
        <v>Posgrado</v>
      </c>
      <c r="K165" s="95" t="s">
        <v>721</v>
      </c>
      <c r="L165" s="95"/>
    </row>
    <row r="166" spans="3:12" x14ac:dyDescent="0.25">
      <c r="C166" s="106" t="s">
        <v>131</v>
      </c>
      <c r="D166" s="147"/>
      <c r="E166" s="97">
        <v>1500</v>
      </c>
      <c r="F166" s="94">
        <f t="shared" si="12"/>
        <v>0</v>
      </c>
      <c r="G166" s="160"/>
      <c r="H166" s="107" t="s">
        <v>488</v>
      </c>
      <c r="I166" s="107" t="str">
        <f>VLOOKUP(H166,Presupuesto!$B$11:$C$565,2,0)</f>
        <v>EQUIPO DE COMPUTACION</v>
      </c>
      <c r="J166" s="95" t="str">
        <f t="shared" si="13"/>
        <v>Posgrado</v>
      </c>
      <c r="K166" s="95" t="s">
        <v>721</v>
      </c>
      <c r="L166" s="95"/>
    </row>
    <row r="167" spans="3:12" x14ac:dyDescent="0.25">
      <c r="C167" s="106" t="s">
        <v>132</v>
      </c>
      <c r="D167" s="147"/>
      <c r="E167" s="97">
        <v>500</v>
      </c>
      <c r="F167" s="94">
        <f t="shared" si="12"/>
        <v>0</v>
      </c>
      <c r="G167" s="160"/>
      <c r="H167" s="107" t="s">
        <v>458</v>
      </c>
      <c r="I167" s="107" t="str">
        <f>VLOOKUP(H167,Presupuesto!$B$11:$C$565,2,0)</f>
        <v>OTROS RESPUESTOS Y ACCESORIOS MENORES</v>
      </c>
      <c r="J167" s="95" t="str">
        <f t="shared" si="13"/>
        <v>Posgrado</v>
      </c>
      <c r="K167" s="95" t="s">
        <v>721</v>
      </c>
      <c r="L167" s="95"/>
    </row>
    <row r="168" spans="3:12" ht="15.75" thickBot="1" x14ac:dyDescent="0.3">
      <c r="C168" s="99" t="s">
        <v>133</v>
      </c>
      <c r="D168" s="155"/>
      <c r="E168" s="101">
        <v>20</v>
      </c>
      <c r="F168" s="102">
        <f t="shared" si="12"/>
        <v>0</v>
      </c>
      <c r="G168" s="157"/>
      <c r="H168" s="103" t="s">
        <v>458</v>
      </c>
      <c r="I168" s="103" t="str">
        <f>VLOOKUP(H168,Presupuesto!$B$11:$C$565,2,0)</f>
        <v>OTROS RESPUESTOS Y ACCESORIOS MENORES</v>
      </c>
      <c r="J168" s="103" t="str">
        <f t="shared" si="13"/>
        <v>Posgrado</v>
      </c>
      <c r="K168" s="120" t="s">
        <v>719</v>
      </c>
      <c r="L168" s="120"/>
    </row>
    <row r="169" spans="3:12" x14ac:dyDescent="0.25">
      <c r="C169" s="426"/>
      <c r="D169" s="426"/>
      <c r="E169" s="426"/>
      <c r="F169" s="91"/>
      <c r="G169" s="75"/>
      <c r="H169" s="75"/>
      <c r="I169" s="75"/>
      <c r="J169" s="426"/>
      <c r="K169" s="426"/>
      <c r="L169" s="426"/>
    </row>
    <row r="170" spans="3:12" ht="15.75" thickBot="1" x14ac:dyDescent="0.3">
      <c r="C170" s="426"/>
      <c r="D170" s="426"/>
      <c r="E170" s="426"/>
      <c r="F170" s="426"/>
      <c r="G170" s="415"/>
      <c r="H170" s="426"/>
      <c r="I170" s="426"/>
      <c r="J170" s="426"/>
      <c r="K170" s="426"/>
      <c r="L170" s="426"/>
    </row>
    <row r="171" spans="3:12" ht="15.75" thickBot="1" x14ac:dyDescent="0.3">
      <c r="C171" s="29" t="s">
        <v>1308</v>
      </c>
      <c r="D171" s="105">
        <f>SUM(F178:F191)</f>
        <v>0</v>
      </c>
      <c r="E171" s="426"/>
      <c r="F171" s="69"/>
      <c r="G171" s="78"/>
      <c r="H171" s="69"/>
      <c r="I171" s="69"/>
      <c r="J171" s="426"/>
      <c r="K171" s="426"/>
      <c r="L171" s="426"/>
    </row>
    <row r="172" spans="3:12" x14ac:dyDescent="0.25">
      <c r="C172" s="69"/>
      <c r="D172" s="31"/>
      <c r="E172" s="91"/>
      <c r="F172" s="91"/>
      <c r="G172" s="91"/>
      <c r="H172" s="75"/>
      <c r="I172" s="75"/>
      <c r="J172" s="75"/>
      <c r="K172" s="109"/>
      <c r="L172" s="426"/>
    </row>
    <row r="173" spans="3:12" x14ac:dyDescent="0.25">
      <c r="C173" s="69"/>
      <c r="D173" s="31"/>
      <c r="E173" s="91"/>
      <c r="F173" s="91"/>
      <c r="G173" s="91"/>
      <c r="H173" s="75"/>
      <c r="I173" s="75"/>
      <c r="J173" s="75"/>
      <c r="K173" s="109"/>
      <c r="L173" s="426"/>
    </row>
    <row r="174" spans="3:12" ht="15.75" x14ac:dyDescent="0.25">
      <c r="C174" s="190" t="s">
        <v>1309</v>
      </c>
      <c r="D174" s="341"/>
      <c r="E174" s="91"/>
      <c r="F174" s="91"/>
      <c r="G174" s="91"/>
      <c r="H174" s="75"/>
      <c r="I174" s="75"/>
      <c r="J174" s="75"/>
      <c r="K174" s="109"/>
      <c r="L174" s="426"/>
    </row>
    <row r="175" spans="3:12" ht="18.75" x14ac:dyDescent="0.25">
      <c r="C175" s="197"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09"/>
      <c r="L175" s="426"/>
    </row>
    <row r="176" spans="3:12" x14ac:dyDescent="0.25">
      <c r="C176" s="426"/>
      <c r="D176" s="426"/>
      <c r="E176" s="426"/>
      <c r="F176" s="91"/>
      <c r="G176" s="75"/>
      <c r="H176" s="75"/>
      <c r="I176" s="75"/>
      <c r="J176" s="426"/>
      <c r="K176" s="426"/>
      <c r="L176" s="426"/>
    </row>
    <row r="177" spans="3:12" ht="30.75" thickBot="1" x14ac:dyDescent="0.3">
      <c r="C177" s="145" t="s">
        <v>1310</v>
      </c>
      <c r="D177" s="145" t="s">
        <v>99</v>
      </c>
      <c r="E177" s="145" t="s">
        <v>1312</v>
      </c>
      <c r="F177" s="146" t="s">
        <v>1313</v>
      </c>
      <c r="G177" s="146" t="s">
        <v>1314</v>
      </c>
      <c r="H177" s="145" t="s">
        <v>1315</v>
      </c>
      <c r="I177" s="145" t="s">
        <v>711</v>
      </c>
      <c r="J177" s="145" t="s">
        <v>1316</v>
      </c>
      <c r="K177" s="145" t="s">
        <v>1317</v>
      </c>
      <c r="L177" s="145" t="s">
        <v>1330</v>
      </c>
    </row>
    <row r="178" spans="3:12" ht="15.75" thickBot="1" x14ac:dyDescent="0.3">
      <c r="C178" s="284" t="s">
        <v>120</v>
      </c>
      <c r="D178" s="154"/>
      <c r="E178" s="93">
        <f>HLOOKUP($C178,$CB$2:$CE$3,2,0)</f>
        <v>15000</v>
      </c>
      <c r="F178" s="94">
        <f>D178*E178</f>
        <v>0</v>
      </c>
      <c r="G178" s="160"/>
      <c r="H178" s="95" t="s">
        <v>488</v>
      </c>
      <c r="I178" s="95" t="str">
        <f>VLOOKUP(H178,Presupuesto!$B$11:$C$565,2,0)</f>
        <v>EQUIPO DE COMPUTACION</v>
      </c>
      <c r="J178" s="205" t="s">
        <v>72</v>
      </c>
      <c r="K178" s="95" t="s">
        <v>719</v>
      </c>
      <c r="L178" s="95"/>
    </row>
    <row r="179" spans="3:12" x14ac:dyDescent="0.25">
      <c r="C179" s="284"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4">D180*E180</f>
        <v>0</v>
      </c>
      <c r="G180" s="160"/>
      <c r="H180" s="98" t="s">
        <v>471</v>
      </c>
      <c r="I180" s="98" t="str">
        <f>VLOOKUP(H180,Presupuesto!$B$11:$C$565,2,0)</f>
        <v>EQUIPOS VARIOS DE OFICINA</v>
      </c>
      <c r="J180" s="95" t="str">
        <f t="shared" ref="J180:J191" si="15">$J$178</f>
        <v>Posgrado</v>
      </c>
      <c r="K180" s="95" t="s">
        <v>721</v>
      </c>
      <c r="L180" s="95"/>
    </row>
    <row r="181" spans="3:12" x14ac:dyDescent="0.25">
      <c r="C181" s="96" t="s">
        <v>123</v>
      </c>
      <c r="D181" s="147"/>
      <c r="E181" s="97">
        <v>8000</v>
      </c>
      <c r="F181" s="94">
        <f t="shared" si="14"/>
        <v>0</v>
      </c>
      <c r="G181" s="160"/>
      <c r="H181" s="98" t="s">
        <v>488</v>
      </c>
      <c r="I181" s="98" t="str">
        <f>VLOOKUP(H181,Presupuesto!$B$11:$C$565,2,0)</f>
        <v>EQUIPO DE COMPUTACION</v>
      </c>
      <c r="J181" s="95" t="str">
        <f t="shared" si="15"/>
        <v>Posgrado</v>
      </c>
      <c r="K181" s="95" t="s">
        <v>721</v>
      </c>
      <c r="L181" s="95"/>
    </row>
    <row r="182" spans="3:12" x14ac:dyDescent="0.25">
      <c r="C182" s="96" t="s">
        <v>124</v>
      </c>
      <c r="D182" s="147"/>
      <c r="E182" s="97">
        <v>5000</v>
      </c>
      <c r="F182" s="94">
        <f t="shared" si="14"/>
        <v>0</v>
      </c>
      <c r="G182" s="160"/>
      <c r="H182" s="98" t="s">
        <v>488</v>
      </c>
      <c r="I182" s="98" t="str">
        <f>VLOOKUP(H182,Presupuesto!$B$11:$C$565,2,0)</f>
        <v>EQUIPO DE COMPUTACION</v>
      </c>
      <c r="J182" s="95" t="str">
        <f t="shared" si="15"/>
        <v>Posgrado</v>
      </c>
      <c r="K182" s="95" t="s">
        <v>721</v>
      </c>
      <c r="L182" s="95"/>
    </row>
    <row r="183" spans="3:12" x14ac:dyDescent="0.25">
      <c r="C183" s="96" t="s">
        <v>125</v>
      </c>
      <c r="D183" s="147"/>
      <c r="E183" s="97">
        <v>13000</v>
      </c>
      <c r="F183" s="94">
        <f t="shared" si="14"/>
        <v>0</v>
      </c>
      <c r="G183" s="160"/>
      <c r="H183" s="98" t="s">
        <v>479</v>
      </c>
      <c r="I183" s="98" t="str">
        <f>VLOOKUP(H183,Presupuesto!$B$11:$C$565,2,0)</f>
        <v>EQUIPO DE TRANSPORTE TRACCION Y ELEVACION</v>
      </c>
      <c r="J183" s="95" t="str">
        <f t="shared" si="15"/>
        <v>Posgrado</v>
      </c>
      <c r="K183" s="95" t="s">
        <v>721</v>
      </c>
      <c r="L183" s="95"/>
    </row>
    <row r="184" spans="3:12" x14ac:dyDescent="0.25">
      <c r="C184" s="96" t="s">
        <v>126</v>
      </c>
      <c r="D184" s="147"/>
      <c r="E184" s="97">
        <v>15000</v>
      </c>
      <c r="F184" s="94">
        <f t="shared" si="14"/>
        <v>0</v>
      </c>
      <c r="G184" s="160"/>
      <c r="H184" s="98" t="s">
        <v>479</v>
      </c>
      <c r="I184" s="98" t="str">
        <f>VLOOKUP(H184,Presupuesto!$B$11:$C$565,2,0)</f>
        <v>EQUIPO DE TRANSPORTE TRACCION Y ELEVACION</v>
      </c>
      <c r="J184" s="95" t="str">
        <f t="shared" si="15"/>
        <v>Posgrado</v>
      </c>
      <c r="K184" s="95" t="s">
        <v>721</v>
      </c>
      <c r="L184" s="95"/>
    </row>
    <row r="185" spans="3:12" x14ac:dyDescent="0.25">
      <c r="C185" s="96" t="s">
        <v>127</v>
      </c>
      <c r="D185" s="147"/>
      <c r="E185" s="97">
        <v>10000</v>
      </c>
      <c r="F185" s="94">
        <f t="shared" si="14"/>
        <v>0</v>
      </c>
      <c r="G185" s="160"/>
      <c r="H185" s="98" t="s">
        <v>479</v>
      </c>
      <c r="I185" s="98" t="str">
        <f>VLOOKUP(H185,Presupuesto!$B$11:$C$565,2,0)</f>
        <v>EQUIPO DE TRANSPORTE TRACCION Y ELEVACION</v>
      </c>
      <c r="J185" s="95" t="str">
        <f t="shared" si="15"/>
        <v>Posgrado</v>
      </c>
      <c r="K185" s="95" t="s">
        <v>732</v>
      </c>
      <c r="L185" s="95"/>
    </row>
    <row r="186" spans="3:12" x14ac:dyDescent="0.25">
      <c r="C186" s="96" t="s">
        <v>128</v>
      </c>
      <c r="D186" s="147"/>
      <c r="E186" s="97">
        <v>10000</v>
      </c>
      <c r="F186" s="94">
        <f t="shared" si="14"/>
        <v>0</v>
      </c>
      <c r="G186" s="160"/>
      <c r="H186" s="98" t="s">
        <v>507</v>
      </c>
      <c r="I186" s="98" t="str">
        <f>VLOOKUP(H186,Presupuesto!$B$11:$C$565,2,0)</f>
        <v>APLICACIONES INFORMATICAS</v>
      </c>
      <c r="J186" s="95" t="str">
        <f t="shared" si="15"/>
        <v>Posgrado</v>
      </c>
      <c r="K186" s="95" t="s">
        <v>727</v>
      </c>
      <c r="L186" s="95"/>
    </row>
    <row r="187" spans="3:12" x14ac:dyDescent="0.25">
      <c r="C187" s="106" t="s">
        <v>129</v>
      </c>
      <c r="D187" s="147"/>
      <c r="E187" s="97">
        <v>2000</v>
      </c>
      <c r="F187" s="94">
        <f t="shared" si="14"/>
        <v>0</v>
      </c>
      <c r="G187" s="160"/>
      <c r="H187" s="107" t="s">
        <v>488</v>
      </c>
      <c r="I187" s="107" t="str">
        <f>VLOOKUP(H187,Presupuesto!$B$11:$C$565,2,0)</f>
        <v>EQUIPO DE COMPUTACION</v>
      </c>
      <c r="J187" s="95" t="str">
        <f t="shared" si="15"/>
        <v>Posgrado</v>
      </c>
      <c r="K187" s="95" t="s">
        <v>721</v>
      </c>
      <c r="L187" s="95"/>
    </row>
    <row r="188" spans="3:12" x14ac:dyDescent="0.25">
      <c r="C188" s="106" t="s">
        <v>130</v>
      </c>
      <c r="D188" s="147"/>
      <c r="E188" s="97">
        <v>1500</v>
      </c>
      <c r="F188" s="94">
        <f t="shared" si="14"/>
        <v>0</v>
      </c>
      <c r="G188" s="160"/>
      <c r="H188" s="107" t="s">
        <v>453</v>
      </c>
      <c r="I188" s="107" t="str">
        <f>VLOOKUP(H188,Presupuesto!$B$11:$C$565,2,0)</f>
        <v>UTILES Y MATERIALES ELECTRICOS</v>
      </c>
      <c r="J188" s="95" t="str">
        <f t="shared" si="15"/>
        <v>Posgrado</v>
      </c>
      <c r="K188" s="95" t="s">
        <v>721</v>
      </c>
      <c r="L188" s="95"/>
    </row>
    <row r="189" spans="3:12" x14ac:dyDescent="0.25">
      <c r="C189" s="106" t="s">
        <v>131</v>
      </c>
      <c r="D189" s="147"/>
      <c r="E189" s="97">
        <v>1500</v>
      </c>
      <c r="F189" s="94">
        <f t="shared" si="14"/>
        <v>0</v>
      </c>
      <c r="G189" s="160"/>
      <c r="H189" s="107" t="s">
        <v>488</v>
      </c>
      <c r="I189" s="107" t="str">
        <f>VLOOKUP(H189,Presupuesto!$B$11:$C$565,2,0)</f>
        <v>EQUIPO DE COMPUTACION</v>
      </c>
      <c r="J189" s="95" t="str">
        <f t="shared" si="15"/>
        <v>Posgrado</v>
      </c>
      <c r="K189" s="95" t="s">
        <v>721</v>
      </c>
      <c r="L189" s="95"/>
    </row>
    <row r="190" spans="3:12" x14ac:dyDescent="0.25">
      <c r="C190" s="106" t="s">
        <v>132</v>
      </c>
      <c r="D190" s="147"/>
      <c r="E190" s="97">
        <v>500</v>
      </c>
      <c r="F190" s="94">
        <f t="shared" si="14"/>
        <v>0</v>
      </c>
      <c r="G190" s="160"/>
      <c r="H190" s="107" t="s">
        <v>458</v>
      </c>
      <c r="I190" s="107" t="str">
        <f>VLOOKUP(H190,Presupuesto!$B$11:$C$565,2,0)</f>
        <v>OTROS RESPUESTOS Y ACCESORIOS MENORES</v>
      </c>
      <c r="J190" s="95" t="str">
        <f t="shared" si="15"/>
        <v>Posgrado</v>
      </c>
      <c r="K190" s="95" t="s">
        <v>721</v>
      </c>
      <c r="L190" s="95"/>
    </row>
    <row r="191" spans="3:12" ht="15.75" thickBot="1" x14ac:dyDescent="0.3">
      <c r="C191" s="99" t="s">
        <v>133</v>
      </c>
      <c r="D191" s="155"/>
      <c r="E191" s="101">
        <v>20</v>
      </c>
      <c r="F191" s="102">
        <f t="shared" si="14"/>
        <v>0</v>
      </c>
      <c r="G191" s="157"/>
      <c r="H191" s="103" t="s">
        <v>458</v>
      </c>
      <c r="I191" s="103" t="str">
        <f>VLOOKUP(H191,Presupuesto!$B$11:$C$565,2,0)</f>
        <v>OTROS RESPUESTOS Y ACCESORIOS MENORES</v>
      </c>
      <c r="J191" s="103" t="str">
        <f t="shared" si="15"/>
        <v>Posgrado</v>
      </c>
      <c r="K191" s="120" t="s">
        <v>719</v>
      </c>
      <c r="L191" s="120"/>
    </row>
    <row r="193" spans="3:12" ht="15.75" thickBot="1" x14ac:dyDescent="0.3">
      <c r="C193" s="426"/>
      <c r="D193" s="426"/>
      <c r="E193" s="426"/>
      <c r="F193" s="426"/>
      <c r="G193" s="415"/>
      <c r="H193" s="426"/>
      <c r="I193" s="426"/>
      <c r="J193" s="426"/>
      <c r="K193" s="426"/>
      <c r="L193" s="426"/>
    </row>
    <row r="194" spans="3:12" ht="15.75" thickBot="1" x14ac:dyDescent="0.3">
      <c r="C194" s="29" t="s">
        <v>1308</v>
      </c>
      <c r="D194" s="105">
        <f>SUM(F201:F214)</f>
        <v>0</v>
      </c>
      <c r="E194" s="426"/>
      <c r="F194" s="69"/>
      <c r="G194" s="78"/>
      <c r="H194" s="69"/>
      <c r="I194" s="69"/>
      <c r="J194" s="426"/>
      <c r="K194" s="426"/>
      <c r="L194" s="426"/>
    </row>
    <row r="195" spans="3:12" x14ac:dyDescent="0.25">
      <c r="C195" s="69"/>
      <c r="D195" s="31"/>
      <c r="E195" s="91"/>
      <c r="F195" s="91"/>
      <c r="G195" s="91"/>
      <c r="H195" s="75"/>
      <c r="I195" s="75"/>
      <c r="J195" s="75"/>
      <c r="K195" s="109"/>
      <c r="L195" s="426"/>
    </row>
    <row r="196" spans="3:12" x14ac:dyDescent="0.25">
      <c r="C196" s="69"/>
      <c r="D196" s="31"/>
      <c r="E196" s="91"/>
      <c r="F196" s="91"/>
      <c r="G196" s="91"/>
      <c r="H196" s="75"/>
      <c r="I196" s="75"/>
      <c r="J196" s="75"/>
      <c r="K196" s="109"/>
      <c r="L196" s="426"/>
    </row>
    <row r="197" spans="3:12" ht="15.75" x14ac:dyDescent="0.25">
      <c r="C197" s="190" t="s">
        <v>1309</v>
      </c>
      <c r="D197" s="341"/>
      <c r="E197" s="91"/>
      <c r="F197" s="91"/>
      <c r="G197" s="91"/>
      <c r="H197" s="75"/>
      <c r="I197" s="75"/>
      <c r="J197" s="75"/>
      <c r="K197" s="109"/>
      <c r="L197" s="426"/>
    </row>
    <row r="198" spans="3:12" ht="18.75" x14ac:dyDescent="0.25">
      <c r="C198" s="197"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09"/>
      <c r="L198" s="426"/>
    </row>
    <row r="199" spans="3:12" x14ac:dyDescent="0.25">
      <c r="C199" s="426"/>
      <c r="D199" s="426"/>
      <c r="E199" s="426"/>
      <c r="F199" s="91"/>
      <c r="G199" s="75"/>
      <c r="H199" s="75"/>
      <c r="I199" s="75"/>
      <c r="J199" s="426"/>
      <c r="K199" s="426"/>
      <c r="L199" s="426"/>
    </row>
    <row r="200" spans="3:12" ht="30.75" thickBot="1" x14ac:dyDescent="0.3">
      <c r="C200" s="145" t="s">
        <v>1310</v>
      </c>
      <c r="D200" s="145" t="s">
        <v>99</v>
      </c>
      <c r="E200" s="145" t="s">
        <v>1312</v>
      </c>
      <c r="F200" s="146" t="s">
        <v>1313</v>
      </c>
      <c r="G200" s="146" t="s">
        <v>1314</v>
      </c>
      <c r="H200" s="145" t="s">
        <v>1315</v>
      </c>
      <c r="I200" s="145" t="s">
        <v>711</v>
      </c>
      <c r="J200" s="145" t="s">
        <v>1316</v>
      </c>
      <c r="K200" s="145" t="s">
        <v>1317</v>
      </c>
      <c r="L200" s="145" t="s">
        <v>1330</v>
      </c>
    </row>
    <row r="201" spans="3:12" ht="15.75" thickBot="1" x14ac:dyDescent="0.3">
      <c r="C201" s="284" t="s">
        <v>120</v>
      </c>
      <c r="D201" s="154"/>
      <c r="E201" s="93">
        <f>HLOOKUP($C201,$CB$2:$CE$3,2,0)</f>
        <v>15000</v>
      </c>
      <c r="F201" s="94">
        <f>D201*E201</f>
        <v>0</v>
      </c>
      <c r="G201" s="160"/>
      <c r="H201" s="95" t="s">
        <v>488</v>
      </c>
      <c r="I201" s="95" t="str">
        <f>VLOOKUP(H201,Presupuesto!$B$11:$C$565,2,0)</f>
        <v>EQUIPO DE COMPUTACION</v>
      </c>
      <c r="J201" s="205" t="s">
        <v>72</v>
      </c>
      <c r="K201" s="95" t="s">
        <v>719</v>
      </c>
      <c r="L201" s="95"/>
    </row>
    <row r="202" spans="3:12" x14ac:dyDescent="0.25">
      <c r="C202" s="284"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6">D203*E203</f>
        <v>0</v>
      </c>
      <c r="G203" s="160"/>
      <c r="H203" s="98" t="s">
        <v>471</v>
      </c>
      <c r="I203" s="98" t="str">
        <f>VLOOKUP(H203,Presupuesto!$B$11:$C$565,2,0)</f>
        <v>EQUIPOS VARIOS DE OFICINA</v>
      </c>
      <c r="J203" s="95" t="str">
        <f t="shared" ref="J203:J214" si="17">$J$201</f>
        <v>Posgrado</v>
      </c>
      <c r="K203" s="95" t="s">
        <v>721</v>
      </c>
      <c r="L203" s="95"/>
    </row>
    <row r="204" spans="3:12" x14ac:dyDescent="0.25">
      <c r="C204" s="96" t="s">
        <v>123</v>
      </c>
      <c r="D204" s="147"/>
      <c r="E204" s="97">
        <v>8000</v>
      </c>
      <c r="F204" s="94">
        <f t="shared" si="16"/>
        <v>0</v>
      </c>
      <c r="G204" s="160"/>
      <c r="H204" s="98" t="s">
        <v>488</v>
      </c>
      <c r="I204" s="98" t="str">
        <f>VLOOKUP(H204,Presupuesto!$B$11:$C$565,2,0)</f>
        <v>EQUIPO DE COMPUTACION</v>
      </c>
      <c r="J204" s="95" t="str">
        <f t="shared" si="17"/>
        <v>Posgrado</v>
      </c>
      <c r="K204" s="95" t="s">
        <v>721</v>
      </c>
      <c r="L204" s="95"/>
    </row>
    <row r="205" spans="3:12" x14ac:dyDescent="0.25">
      <c r="C205" s="96" t="s">
        <v>124</v>
      </c>
      <c r="D205" s="147"/>
      <c r="E205" s="97">
        <v>5000</v>
      </c>
      <c r="F205" s="94">
        <f t="shared" si="16"/>
        <v>0</v>
      </c>
      <c r="G205" s="160"/>
      <c r="H205" s="98" t="s">
        <v>488</v>
      </c>
      <c r="I205" s="98" t="str">
        <f>VLOOKUP(H205,Presupuesto!$B$11:$C$565,2,0)</f>
        <v>EQUIPO DE COMPUTACION</v>
      </c>
      <c r="J205" s="95" t="str">
        <f t="shared" si="17"/>
        <v>Posgrado</v>
      </c>
      <c r="K205" s="95" t="s">
        <v>721</v>
      </c>
      <c r="L205" s="95"/>
    </row>
    <row r="206" spans="3:12" x14ac:dyDescent="0.25">
      <c r="C206" s="96" t="s">
        <v>125</v>
      </c>
      <c r="D206" s="147"/>
      <c r="E206" s="97">
        <v>13000</v>
      </c>
      <c r="F206" s="94">
        <f t="shared" si="16"/>
        <v>0</v>
      </c>
      <c r="G206" s="160"/>
      <c r="H206" s="98" t="s">
        <v>479</v>
      </c>
      <c r="I206" s="98" t="str">
        <f>VLOOKUP(H206,Presupuesto!$B$11:$C$565,2,0)</f>
        <v>EQUIPO DE TRANSPORTE TRACCION Y ELEVACION</v>
      </c>
      <c r="J206" s="95" t="str">
        <f t="shared" si="17"/>
        <v>Posgrado</v>
      </c>
      <c r="K206" s="95" t="s">
        <v>721</v>
      </c>
      <c r="L206" s="95"/>
    </row>
    <row r="207" spans="3:12" x14ac:dyDescent="0.25">
      <c r="C207" s="96" t="s">
        <v>126</v>
      </c>
      <c r="D207" s="147"/>
      <c r="E207" s="97">
        <v>15000</v>
      </c>
      <c r="F207" s="94">
        <f t="shared" si="16"/>
        <v>0</v>
      </c>
      <c r="G207" s="160"/>
      <c r="H207" s="98" t="s">
        <v>479</v>
      </c>
      <c r="I207" s="98" t="str">
        <f>VLOOKUP(H207,Presupuesto!$B$11:$C$565,2,0)</f>
        <v>EQUIPO DE TRANSPORTE TRACCION Y ELEVACION</v>
      </c>
      <c r="J207" s="95" t="str">
        <f t="shared" si="17"/>
        <v>Posgrado</v>
      </c>
      <c r="K207" s="95" t="s">
        <v>721</v>
      </c>
      <c r="L207" s="95"/>
    </row>
    <row r="208" spans="3:12" x14ac:dyDescent="0.25">
      <c r="C208" s="96" t="s">
        <v>127</v>
      </c>
      <c r="D208" s="147"/>
      <c r="E208" s="97">
        <v>10000</v>
      </c>
      <c r="F208" s="94">
        <f t="shared" si="16"/>
        <v>0</v>
      </c>
      <c r="G208" s="160"/>
      <c r="H208" s="98" t="s">
        <v>479</v>
      </c>
      <c r="I208" s="98" t="str">
        <f>VLOOKUP(H208,Presupuesto!$B$11:$C$565,2,0)</f>
        <v>EQUIPO DE TRANSPORTE TRACCION Y ELEVACION</v>
      </c>
      <c r="J208" s="95" t="str">
        <f t="shared" si="17"/>
        <v>Posgrado</v>
      </c>
      <c r="K208" s="95" t="s">
        <v>732</v>
      </c>
      <c r="L208" s="95"/>
    </row>
    <row r="209" spans="3:12" x14ac:dyDescent="0.25">
      <c r="C209" s="96" t="s">
        <v>128</v>
      </c>
      <c r="D209" s="147"/>
      <c r="E209" s="97">
        <v>10000</v>
      </c>
      <c r="F209" s="94">
        <f t="shared" si="16"/>
        <v>0</v>
      </c>
      <c r="G209" s="160"/>
      <c r="H209" s="98" t="s">
        <v>507</v>
      </c>
      <c r="I209" s="98" t="str">
        <f>VLOOKUP(H209,Presupuesto!$B$11:$C$565,2,0)</f>
        <v>APLICACIONES INFORMATICAS</v>
      </c>
      <c r="J209" s="95" t="str">
        <f t="shared" si="17"/>
        <v>Posgrado</v>
      </c>
      <c r="K209" s="95" t="s">
        <v>727</v>
      </c>
      <c r="L209" s="95"/>
    </row>
    <row r="210" spans="3:12" x14ac:dyDescent="0.25">
      <c r="C210" s="106" t="s">
        <v>129</v>
      </c>
      <c r="D210" s="147"/>
      <c r="E210" s="97">
        <v>2000</v>
      </c>
      <c r="F210" s="94">
        <f t="shared" si="16"/>
        <v>0</v>
      </c>
      <c r="G210" s="160"/>
      <c r="H210" s="107" t="s">
        <v>488</v>
      </c>
      <c r="I210" s="107" t="str">
        <f>VLOOKUP(H210,Presupuesto!$B$11:$C$565,2,0)</f>
        <v>EQUIPO DE COMPUTACION</v>
      </c>
      <c r="J210" s="95" t="str">
        <f t="shared" si="17"/>
        <v>Posgrado</v>
      </c>
      <c r="K210" s="95" t="s">
        <v>721</v>
      </c>
      <c r="L210" s="95"/>
    </row>
    <row r="211" spans="3:12" x14ac:dyDescent="0.25">
      <c r="C211" s="106" t="s">
        <v>130</v>
      </c>
      <c r="D211" s="147"/>
      <c r="E211" s="97">
        <v>1500</v>
      </c>
      <c r="F211" s="94">
        <f t="shared" si="16"/>
        <v>0</v>
      </c>
      <c r="G211" s="160"/>
      <c r="H211" s="107" t="s">
        <v>453</v>
      </c>
      <c r="I211" s="107" t="str">
        <f>VLOOKUP(H211,Presupuesto!$B$11:$C$565,2,0)</f>
        <v>UTILES Y MATERIALES ELECTRICOS</v>
      </c>
      <c r="J211" s="95" t="str">
        <f t="shared" si="17"/>
        <v>Posgrado</v>
      </c>
      <c r="K211" s="95" t="s">
        <v>721</v>
      </c>
      <c r="L211" s="95"/>
    </row>
    <row r="212" spans="3:12" x14ac:dyDescent="0.25">
      <c r="C212" s="106" t="s">
        <v>131</v>
      </c>
      <c r="D212" s="147"/>
      <c r="E212" s="97">
        <v>1500</v>
      </c>
      <c r="F212" s="94">
        <f t="shared" si="16"/>
        <v>0</v>
      </c>
      <c r="G212" s="160"/>
      <c r="H212" s="107" t="s">
        <v>488</v>
      </c>
      <c r="I212" s="107" t="str">
        <f>VLOOKUP(H212,Presupuesto!$B$11:$C$565,2,0)</f>
        <v>EQUIPO DE COMPUTACION</v>
      </c>
      <c r="J212" s="95" t="str">
        <f t="shared" si="17"/>
        <v>Posgrado</v>
      </c>
      <c r="K212" s="95" t="s">
        <v>721</v>
      </c>
      <c r="L212" s="95"/>
    </row>
    <row r="213" spans="3:12" x14ac:dyDescent="0.25">
      <c r="C213" s="106" t="s">
        <v>132</v>
      </c>
      <c r="D213" s="147"/>
      <c r="E213" s="97">
        <v>500</v>
      </c>
      <c r="F213" s="94">
        <f t="shared" si="16"/>
        <v>0</v>
      </c>
      <c r="G213" s="160"/>
      <c r="H213" s="107" t="s">
        <v>458</v>
      </c>
      <c r="I213" s="107" t="str">
        <f>VLOOKUP(H213,Presupuesto!$B$11:$C$565,2,0)</f>
        <v>OTROS RESPUESTOS Y ACCESORIOS MENORES</v>
      </c>
      <c r="J213" s="95" t="str">
        <f t="shared" si="17"/>
        <v>Posgrado</v>
      </c>
      <c r="K213" s="95" t="s">
        <v>721</v>
      </c>
      <c r="L213" s="95"/>
    </row>
    <row r="214" spans="3:12" ht="15.75" thickBot="1" x14ac:dyDescent="0.3">
      <c r="C214" s="99" t="s">
        <v>133</v>
      </c>
      <c r="D214" s="155"/>
      <c r="E214" s="101">
        <v>20</v>
      </c>
      <c r="F214" s="102">
        <f t="shared" si="16"/>
        <v>0</v>
      </c>
      <c r="G214" s="157"/>
      <c r="H214" s="103" t="s">
        <v>458</v>
      </c>
      <c r="I214" s="103" t="str">
        <f>VLOOKUP(H214,Presupuesto!$B$11:$C$565,2,0)</f>
        <v>OTROS RESPUESTOS Y ACCESORIOS MENORES</v>
      </c>
      <c r="J214" s="103" t="str">
        <f t="shared" si="17"/>
        <v>Posgrado</v>
      </c>
      <c r="K214" s="120" t="s">
        <v>719</v>
      </c>
      <c r="L214" s="120"/>
    </row>
    <row r="215" spans="3:12" x14ac:dyDescent="0.25">
      <c r="C215" s="426"/>
      <c r="D215" s="426"/>
      <c r="E215" s="426"/>
      <c r="F215" s="91"/>
      <c r="G215" s="75"/>
      <c r="H215" s="75"/>
      <c r="I215" s="75"/>
      <c r="J215" s="426"/>
      <c r="K215" s="426"/>
      <c r="L215" s="426"/>
    </row>
    <row r="216" spans="3:12" ht="15.75" thickBot="1" x14ac:dyDescent="0.3">
      <c r="C216" s="426"/>
      <c r="D216" s="426"/>
      <c r="E216" s="426"/>
      <c r="F216" s="426"/>
      <c r="G216" s="415"/>
      <c r="H216" s="426"/>
      <c r="I216" s="426"/>
      <c r="J216" s="426"/>
      <c r="K216" s="426"/>
      <c r="L216" s="426"/>
    </row>
    <row r="217" spans="3:12" ht="15.75" thickBot="1" x14ac:dyDescent="0.3">
      <c r="C217" s="29" t="s">
        <v>1308</v>
      </c>
      <c r="D217" s="105">
        <f>SUM(F224:F237)</f>
        <v>0</v>
      </c>
      <c r="E217" s="426"/>
      <c r="F217" s="69"/>
      <c r="G217" s="78"/>
      <c r="H217" s="69"/>
      <c r="I217" s="69"/>
      <c r="J217" s="426"/>
      <c r="K217" s="426"/>
      <c r="L217" s="426"/>
    </row>
    <row r="218" spans="3:12" x14ac:dyDescent="0.25">
      <c r="C218" s="69"/>
      <c r="D218" s="31"/>
      <c r="E218" s="91"/>
      <c r="F218" s="91"/>
      <c r="G218" s="91"/>
      <c r="H218" s="75"/>
      <c r="I218" s="75"/>
      <c r="J218" s="75"/>
      <c r="K218" s="109"/>
      <c r="L218" s="426"/>
    </row>
    <row r="219" spans="3:12" x14ac:dyDescent="0.25">
      <c r="C219" s="69"/>
      <c r="D219" s="31"/>
      <c r="E219" s="91"/>
      <c r="F219" s="91"/>
      <c r="G219" s="91"/>
      <c r="H219" s="75"/>
      <c r="I219" s="75"/>
      <c r="J219" s="75"/>
      <c r="K219" s="109"/>
      <c r="L219" s="426"/>
    </row>
    <row r="220" spans="3:12" ht="15.75" x14ac:dyDescent="0.25">
      <c r="C220" s="190" t="s">
        <v>1309</v>
      </c>
      <c r="D220" s="341"/>
      <c r="E220" s="91"/>
      <c r="F220" s="91"/>
      <c r="G220" s="91"/>
      <c r="H220" s="75"/>
      <c r="I220" s="75"/>
      <c r="J220" s="75"/>
      <c r="K220" s="109"/>
      <c r="L220" s="426"/>
    </row>
    <row r="221" spans="3:12" ht="18.75" x14ac:dyDescent="0.25">
      <c r="C221" s="197"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09"/>
      <c r="L221" s="426"/>
    </row>
    <row r="222" spans="3:12" x14ac:dyDescent="0.25">
      <c r="C222" s="426"/>
      <c r="D222" s="426"/>
      <c r="E222" s="426"/>
      <c r="F222" s="91"/>
      <c r="G222" s="75"/>
      <c r="H222" s="75"/>
      <c r="I222" s="75"/>
      <c r="J222" s="426"/>
      <c r="K222" s="426"/>
      <c r="L222" s="426"/>
    </row>
    <row r="223" spans="3:12" ht="30.75" thickBot="1" x14ac:dyDescent="0.3">
      <c r="C223" s="145" t="s">
        <v>1310</v>
      </c>
      <c r="D223" s="145" t="s">
        <v>99</v>
      </c>
      <c r="E223" s="145" t="s">
        <v>1312</v>
      </c>
      <c r="F223" s="146" t="s">
        <v>1313</v>
      </c>
      <c r="G223" s="146" t="s">
        <v>1314</v>
      </c>
      <c r="H223" s="145" t="s">
        <v>1315</v>
      </c>
      <c r="I223" s="145" t="s">
        <v>711</v>
      </c>
      <c r="J223" s="145" t="s">
        <v>1316</v>
      </c>
      <c r="K223" s="145" t="s">
        <v>1317</v>
      </c>
      <c r="L223" s="145" t="s">
        <v>1330</v>
      </c>
    </row>
    <row r="224" spans="3:12" ht="15.75" thickBot="1" x14ac:dyDescent="0.3">
      <c r="C224" s="284" t="s">
        <v>120</v>
      </c>
      <c r="D224" s="154"/>
      <c r="E224" s="93">
        <f>HLOOKUP($C224,$CB$2:$CE$3,2,0)</f>
        <v>15000</v>
      </c>
      <c r="F224" s="94">
        <f>D224*E224</f>
        <v>0</v>
      </c>
      <c r="G224" s="160"/>
      <c r="H224" s="95" t="s">
        <v>488</v>
      </c>
      <c r="I224" s="95" t="str">
        <f>VLOOKUP(H224,Presupuesto!$B$11:$C$565,2,0)</f>
        <v>EQUIPO DE COMPUTACION</v>
      </c>
      <c r="J224" s="205" t="s">
        <v>72</v>
      </c>
      <c r="K224" s="95" t="s">
        <v>719</v>
      </c>
      <c r="L224" s="95"/>
    </row>
    <row r="225" spans="3:12" x14ac:dyDescent="0.25">
      <c r="C225" s="284"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8">D226*E226</f>
        <v>0</v>
      </c>
      <c r="G226" s="160"/>
      <c r="H226" s="98" t="s">
        <v>471</v>
      </c>
      <c r="I226" s="98" t="str">
        <f>VLOOKUP(H226,Presupuesto!$B$11:$C$565,2,0)</f>
        <v>EQUIPOS VARIOS DE OFICINA</v>
      </c>
      <c r="J226" s="95" t="str">
        <f t="shared" ref="J226:J237" si="19">$J$224</f>
        <v>Posgrado</v>
      </c>
      <c r="K226" s="95" t="s">
        <v>721</v>
      </c>
      <c r="L226" s="95"/>
    </row>
    <row r="227" spans="3:12" x14ac:dyDescent="0.25">
      <c r="C227" s="96" t="s">
        <v>123</v>
      </c>
      <c r="D227" s="147"/>
      <c r="E227" s="97">
        <v>8000</v>
      </c>
      <c r="F227" s="94">
        <f t="shared" si="18"/>
        <v>0</v>
      </c>
      <c r="G227" s="160"/>
      <c r="H227" s="98" t="s">
        <v>488</v>
      </c>
      <c r="I227" s="98" t="str">
        <f>VLOOKUP(H227,Presupuesto!$B$11:$C$565,2,0)</f>
        <v>EQUIPO DE COMPUTACION</v>
      </c>
      <c r="J227" s="95" t="str">
        <f t="shared" si="19"/>
        <v>Posgrado</v>
      </c>
      <c r="K227" s="95" t="s">
        <v>721</v>
      </c>
      <c r="L227" s="95"/>
    </row>
    <row r="228" spans="3:12" x14ac:dyDescent="0.25">
      <c r="C228" s="96" t="s">
        <v>124</v>
      </c>
      <c r="D228" s="147"/>
      <c r="E228" s="97">
        <v>5000</v>
      </c>
      <c r="F228" s="94">
        <f t="shared" si="18"/>
        <v>0</v>
      </c>
      <c r="G228" s="160"/>
      <c r="H228" s="98" t="s">
        <v>488</v>
      </c>
      <c r="I228" s="98" t="str">
        <f>VLOOKUP(H228,Presupuesto!$B$11:$C$565,2,0)</f>
        <v>EQUIPO DE COMPUTACION</v>
      </c>
      <c r="J228" s="95" t="str">
        <f t="shared" si="19"/>
        <v>Posgrado</v>
      </c>
      <c r="K228" s="95" t="s">
        <v>721</v>
      </c>
      <c r="L228" s="95"/>
    </row>
    <row r="229" spans="3:12" x14ac:dyDescent="0.25">
      <c r="C229" s="96" t="s">
        <v>125</v>
      </c>
      <c r="D229" s="147"/>
      <c r="E229" s="97">
        <v>13000</v>
      </c>
      <c r="F229" s="94">
        <f t="shared" si="18"/>
        <v>0</v>
      </c>
      <c r="G229" s="160"/>
      <c r="H229" s="98" t="s">
        <v>479</v>
      </c>
      <c r="I229" s="98" t="str">
        <f>VLOOKUP(H229,Presupuesto!$B$11:$C$565,2,0)</f>
        <v>EQUIPO DE TRANSPORTE TRACCION Y ELEVACION</v>
      </c>
      <c r="J229" s="95" t="str">
        <f t="shared" si="19"/>
        <v>Posgrado</v>
      </c>
      <c r="K229" s="95" t="s">
        <v>721</v>
      </c>
      <c r="L229" s="95"/>
    </row>
    <row r="230" spans="3:12" x14ac:dyDescent="0.25">
      <c r="C230" s="96" t="s">
        <v>126</v>
      </c>
      <c r="D230" s="147"/>
      <c r="E230" s="97">
        <v>15000</v>
      </c>
      <c r="F230" s="94">
        <f t="shared" si="18"/>
        <v>0</v>
      </c>
      <c r="G230" s="160"/>
      <c r="H230" s="98" t="s">
        <v>479</v>
      </c>
      <c r="I230" s="98" t="str">
        <f>VLOOKUP(H230,Presupuesto!$B$11:$C$565,2,0)</f>
        <v>EQUIPO DE TRANSPORTE TRACCION Y ELEVACION</v>
      </c>
      <c r="J230" s="95" t="str">
        <f t="shared" si="19"/>
        <v>Posgrado</v>
      </c>
      <c r="K230" s="95" t="s">
        <v>721</v>
      </c>
      <c r="L230" s="95"/>
    </row>
    <row r="231" spans="3:12" x14ac:dyDescent="0.25">
      <c r="C231" s="96" t="s">
        <v>127</v>
      </c>
      <c r="D231" s="147"/>
      <c r="E231" s="97">
        <v>10000</v>
      </c>
      <c r="F231" s="94">
        <f t="shared" si="18"/>
        <v>0</v>
      </c>
      <c r="G231" s="160"/>
      <c r="H231" s="98" t="s">
        <v>479</v>
      </c>
      <c r="I231" s="98" t="str">
        <f>VLOOKUP(H231,Presupuesto!$B$11:$C$565,2,0)</f>
        <v>EQUIPO DE TRANSPORTE TRACCION Y ELEVACION</v>
      </c>
      <c r="J231" s="95" t="str">
        <f t="shared" si="19"/>
        <v>Posgrado</v>
      </c>
      <c r="K231" s="95" t="s">
        <v>732</v>
      </c>
      <c r="L231" s="95"/>
    </row>
    <row r="232" spans="3:12" x14ac:dyDescent="0.25">
      <c r="C232" s="96" t="s">
        <v>128</v>
      </c>
      <c r="D232" s="147"/>
      <c r="E232" s="97">
        <v>10000</v>
      </c>
      <c r="F232" s="94">
        <f t="shared" si="18"/>
        <v>0</v>
      </c>
      <c r="G232" s="160"/>
      <c r="H232" s="98" t="s">
        <v>507</v>
      </c>
      <c r="I232" s="98" t="str">
        <f>VLOOKUP(H232,Presupuesto!$B$11:$C$565,2,0)</f>
        <v>APLICACIONES INFORMATICAS</v>
      </c>
      <c r="J232" s="95" t="str">
        <f t="shared" si="19"/>
        <v>Posgrado</v>
      </c>
      <c r="K232" s="95" t="s">
        <v>727</v>
      </c>
      <c r="L232" s="95"/>
    </row>
    <row r="233" spans="3:12" x14ac:dyDescent="0.25">
      <c r="C233" s="106" t="s">
        <v>129</v>
      </c>
      <c r="D233" s="147"/>
      <c r="E233" s="97">
        <v>2000</v>
      </c>
      <c r="F233" s="94">
        <f t="shared" si="18"/>
        <v>0</v>
      </c>
      <c r="G233" s="160"/>
      <c r="H233" s="107" t="s">
        <v>488</v>
      </c>
      <c r="I233" s="107" t="str">
        <f>VLOOKUP(H233,Presupuesto!$B$11:$C$565,2,0)</f>
        <v>EQUIPO DE COMPUTACION</v>
      </c>
      <c r="J233" s="95" t="str">
        <f t="shared" si="19"/>
        <v>Posgrado</v>
      </c>
      <c r="K233" s="95" t="s">
        <v>721</v>
      </c>
      <c r="L233" s="95"/>
    </row>
    <row r="234" spans="3:12" x14ac:dyDescent="0.25">
      <c r="C234" s="106" t="s">
        <v>130</v>
      </c>
      <c r="D234" s="147"/>
      <c r="E234" s="97">
        <v>1500</v>
      </c>
      <c r="F234" s="94">
        <f t="shared" si="18"/>
        <v>0</v>
      </c>
      <c r="G234" s="160"/>
      <c r="H234" s="107" t="s">
        <v>453</v>
      </c>
      <c r="I234" s="107" t="str">
        <f>VLOOKUP(H234,Presupuesto!$B$11:$C$565,2,0)</f>
        <v>UTILES Y MATERIALES ELECTRICOS</v>
      </c>
      <c r="J234" s="95" t="str">
        <f t="shared" si="19"/>
        <v>Posgrado</v>
      </c>
      <c r="K234" s="95" t="s">
        <v>721</v>
      </c>
      <c r="L234" s="95"/>
    </row>
    <row r="235" spans="3:12" x14ac:dyDescent="0.25">
      <c r="C235" s="106" t="s">
        <v>131</v>
      </c>
      <c r="D235" s="147"/>
      <c r="E235" s="97">
        <v>1500</v>
      </c>
      <c r="F235" s="94">
        <f t="shared" si="18"/>
        <v>0</v>
      </c>
      <c r="G235" s="160"/>
      <c r="H235" s="107" t="s">
        <v>488</v>
      </c>
      <c r="I235" s="107" t="str">
        <f>VLOOKUP(H235,Presupuesto!$B$11:$C$565,2,0)</f>
        <v>EQUIPO DE COMPUTACION</v>
      </c>
      <c r="J235" s="95" t="str">
        <f t="shared" si="19"/>
        <v>Posgrado</v>
      </c>
      <c r="K235" s="95" t="s">
        <v>721</v>
      </c>
      <c r="L235" s="95"/>
    </row>
    <row r="236" spans="3:12" x14ac:dyDescent="0.25">
      <c r="C236" s="106" t="s">
        <v>132</v>
      </c>
      <c r="D236" s="147"/>
      <c r="E236" s="97">
        <v>500</v>
      </c>
      <c r="F236" s="94">
        <f t="shared" si="18"/>
        <v>0</v>
      </c>
      <c r="G236" s="160"/>
      <c r="H236" s="107" t="s">
        <v>458</v>
      </c>
      <c r="I236" s="107" t="str">
        <f>VLOOKUP(H236,Presupuesto!$B$11:$C$565,2,0)</f>
        <v>OTROS RESPUESTOS Y ACCESORIOS MENORES</v>
      </c>
      <c r="J236" s="95" t="str">
        <f t="shared" si="19"/>
        <v>Posgrado</v>
      </c>
      <c r="K236" s="95" t="s">
        <v>721</v>
      </c>
      <c r="L236" s="95"/>
    </row>
    <row r="237" spans="3:12" ht="15.75" thickBot="1" x14ac:dyDescent="0.3">
      <c r="C237" s="99" t="s">
        <v>133</v>
      </c>
      <c r="D237" s="155"/>
      <c r="E237" s="101">
        <v>20</v>
      </c>
      <c r="F237" s="102">
        <f t="shared" si="18"/>
        <v>0</v>
      </c>
      <c r="G237" s="157"/>
      <c r="H237" s="103" t="s">
        <v>458</v>
      </c>
      <c r="I237" s="103" t="str">
        <f>VLOOKUP(H237,Presupuesto!$B$11:$C$565,2,0)</f>
        <v>OTROS RESPUESTOS Y ACCESORIOS MENORES</v>
      </c>
      <c r="J237" s="103" t="str">
        <f t="shared" si="19"/>
        <v>Posgrado</v>
      </c>
      <c r="K237" s="120" t="s">
        <v>719</v>
      </c>
      <c r="L237" s="120"/>
    </row>
    <row r="239" spans="3:12" ht="15.75" thickBot="1" x14ac:dyDescent="0.3">
      <c r="C239" s="426"/>
      <c r="D239" s="426"/>
      <c r="E239" s="426"/>
      <c r="F239" s="426"/>
      <c r="G239" s="415"/>
      <c r="H239" s="426"/>
      <c r="I239" s="426"/>
      <c r="J239" s="426"/>
      <c r="K239" s="426"/>
      <c r="L239" s="426"/>
    </row>
    <row r="240" spans="3:12" ht="15.75" thickBot="1" x14ac:dyDescent="0.3">
      <c r="C240" s="29" t="s">
        <v>1308</v>
      </c>
      <c r="D240" s="105">
        <f>SUM(F247:F260)</f>
        <v>0</v>
      </c>
      <c r="E240" s="426"/>
      <c r="F240" s="69"/>
      <c r="G240" s="78"/>
      <c r="H240" s="69"/>
      <c r="I240" s="69"/>
      <c r="J240" s="426"/>
      <c r="K240" s="426"/>
      <c r="L240" s="426"/>
    </row>
    <row r="241" spans="3:12" x14ac:dyDescent="0.25">
      <c r="C241" s="69"/>
      <c r="D241" s="31"/>
      <c r="E241" s="91"/>
      <c r="F241" s="91"/>
      <c r="G241" s="91"/>
      <c r="H241" s="75"/>
      <c r="I241" s="75"/>
      <c r="J241" s="75"/>
      <c r="K241" s="109"/>
      <c r="L241" s="426"/>
    </row>
    <row r="242" spans="3:12" x14ac:dyDescent="0.25">
      <c r="C242" s="69"/>
      <c r="D242" s="31"/>
      <c r="E242" s="91"/>
      <c r="F242" s="91"/>
      <c r="G242" s="91"/>
      <c r="H242" s="75"/>
      <c r="I242" s="75"/>
      <c r="J242" s="75"/>
      <c r="K242" s="109"/>
      <c r="L242" s="426"/>
    </row>
    <row r="243" spans="3:12" ht="15.75" x14ac:dyDescent="0.25">
      <c r="C243" s="190" t="s">
        <v>1309</v>
      </c>
      <c r="D243" s="341"/>
      <c r="E243" s="91"/>
      <c r="F243" s="91"/>
      <c r="G243" s="91"/>
      <c r="H243" s="75"/>
      <c r="I243" s="75"/>
      <c r="J243" s="75"/>
      <c r="K243" s="109"/>
      <c r="L243" s="426"/>
    </row>
    <row r="244" spans="3:12" ht="18.75" x14ac:dyDescent="0.25">
      <c r="C244" s="197"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09"/>
      <c r="L244" s="426"/>
    </row>
    <row r="245" spans="3:12" x14ac:dyDescent="0.25">
      <c r="C245" s="426"/>
      <c r="D245" s="426"/>
      <c r="E245" s="426"/>
      <c r="F245" s="91"/>
      <c r="G245" s="75"/>
      <c r="H245" s="75"/>
      <c r="I245" s="75"/>
      <c r="J245" s="426"/>
      <c r="K245" s="426"/>
      <c r="L245" s="426"/>
    </row>
    <row r="246" spans="3:12" ht="30.75" thickBot="1" x14ac:dyDescent="0.3">
      <c r="C246" s="145" t="s">
        <v>1310</v>
      </c>
      <c r="D246" s="145" t="s">
        <v>99</v>
      </c>
      <c r="E246" s="145" t="s">
        <v>1312</v>
      </c>
      <c r="F246" s="146" t="s">
        <v>1313</v>
      </c>
      <c r="G246" s="146" t="s">
        <v>1314</v>
      </c>
      <c r="H246" s="145" t="s">
        <v>1315</v>
      </c>
      <c r="I246" s="145" t="s">
        <v>711</v>
      </c>
      <c r="J246" s="145" t="s">
        <v>1316</v>
      </c>
      <c r="K246" s="145" t="s">
        <v>1317</v>
      </c>
      <c r="L246" s="145" t="s">
        <v>1330</v>
      </c>
    </row>
    <row r="247" spans="3:12" ht="15.75" thickBot="1" x14ac:dyDescent="0.3">
      <c r="C247" s="284" t="s">
        <v>120</v>
      </c>
      <c r="D247" s="154"/>
      <c r="E247" s="93">
        <f>HLOOKUP($C247,$CB$2:$CE$3,2,0)</f>
        <v>15000</v>
      </c>
      <c r="F247" s="94">
        <f>D247*E247</f>
        <v>0</v>
      </c>
      <c r="G247" s="160"/>
      <c r="H247" s="95" t="s">
        <v>488</v>
      </c>
      <c r="I247" s="95" t="str">
        <f>VLOOKUP(H247,Presupuesto!$B$11:$C$565,2,0)</f>
        <v>EQUIPO DE COMPUTACION</v>
      </c>
      <c r="J247" s="205" t="s">
        <v>72</v>
      </c>
      <c r="K247" s="95" t="s">
        <v>719</v>
      </c>
      <c r="L247" s="95"/>
    </row>
    <row r="248" spans="3:12" x14ac:dyDescent="0.25">
      <c r="C248" s="284"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0">D249*E249</f>
        <v>0</v>
      </c>
      <c r="G249" s="160"/>
      <c r="H249" s="98" t="s">
        <v>471</v>
      </c>
      <c r="I249" s="98" t="str">
        <f>VLOOKUP(H249,Presupuesto!$B$11:$C$565,2,0)</f>
        <v>EQUIPOS VARIOS DE OFICINA</v>
      </c>
      <c r="J249" s="95" t="str">
        <f t="shared" ref="J249:J260" si="21">$J$247</f>
        <v>Posgrado</v>
      </c>
      <c r="K249" s="95" t="s">
        <v>721</v>
      </c>
      <c r="L249" s="95"/>
    </row>
    <row r="250" spans="3:12" x14ac:dyDescent="0.25">
      <c r="C250" s="96" t="s">
        <v>123</v>
      </c>
      <c r="D250" s="147"/>
      <c r="E250" s="97">
        <v>8000</v>
      </c>
      <c r="F250" s="94">
        <f t="shared" si="20"/>
        <v>0</v>
      </c>
      <c r="G250" s="160"/>
      <c r="H250" s="98" t="s">
        <v>488</v>
      </c>
      <c r="I250" s="98" t="str">
        <f>VLOOKUP(H250,Presupuesto!$B$11:$C$565,2,0)</f>
        <v>EQUIPO DE COMPUTACION</v>
      </c>
      <c r="J250" s="95" t="str">
        <f t="shared" si="21"/>
        <v>Posgrado</v>
      </c>
      <c r="K250" s="95" t="s">
        <v>721</v>
      </c>
      <c r="L250" s="95"/>
    </row>
    <row r="251" spans="3:12" x14ac:dyDescent="0.25">
      <c r="C251" s="96" t="s">
        <v>124</v>
      </c>
      <c r="D251" s="147"/>
      <c r="E251" s="97">
        <v>5000</v>
      </c>
      <c r="F251" s="94">
        <f t="shared" si="20"/>
        <v>0</v>
      </c>
      <c r="G251" s="160"/>
      <c r="H251" s="98" t="s">
        <v>488</v>
      </c>
      <c r="I251" s="98" t="str">
        <f>VLOOKUP(H251,Presupuesto!$B$11:$C$565,2,0)</f>
        <v>EQUIPO DE COMPUTACION</v>
      </c>
      <c r="J251" s="95" t="str">
        <f t="shared" si="21"/>
        <v>Posgrado</v>
      </c>
      <c r="K251" s="95" t="s">
        <v>721</v>
      </c>
      <c r="L251" s="95"/>
    </row>
    <row r="252" spans="3:12" x14ac:dyDescent="0.25">
      <c r="C252" s="96" t="s">
        <v>125</v>
      </c>
      <c r="D252" s="147"/>
      <c r="E252" s="97">
        <v>13000</v>
      </c>
      <c r="F252" s="94">
        <f t="shared" si="20"/>
        <v>0</v>
      </c>
      <c r="G252" s="160"/>
      <c r="H252" s="98" t="s">
        <v>479</v>
      </c>
      <c r="I252" s="98" t="str">
        <f>VLOOKUP(H252,Presupuesto!$B$11:$C$565,2,0)</f>
        <v>EQUIPO DE TRANSPORTE TRACCION Y ELEVACION</v>
      </c>
      <c r="J252" s="95" t="str">
        <f t="shared" si="21"/>
        <v>Posgrado</v>
      </c>
      <c r="K252" s="95" t="s">
        <v>721</v>
      </c>
      <c r="L252" s="95"/>
    </row>
    <row r="253" spans="3:12" x14ac:dyDescent="0.25">
      <c r="C253" s="96" t="s">
        <v>126</v>
      </c>
      <c r="D253" s="147"/>
      <c r="E253" s="97">
        <v>15000</v>
      </c>
      <c r="F253" s="94">
        <f t="shared" si="20"/>
        <v>0</v>
      </c>
      <c r="G253" s="160"/>
      <c r="H253" s="98" t="s">
        <v>479</v>
      </c>
      <c r="I253" s="98" t="str">
        <f>VLOOKUP(H253,Presupuesto!$B$11:$C$565,2,0)</f>
        <v>EQUIPO DE TRANSPORTE TRACCION Y ELEVACION</v>
      </c>
      <c r="J253" s="95" t="str">
        <f t="shared" si="21"/>
        <v>Posgrado</v>
      </c>
      <c r="K253" s="95" t="s">
        <v>721</v>
      </c>
      <c r="L253" s="95"/>
    </row>
    <row r="254" spans="3:12" x14ac:dyDescent="0.25">
      <c r="C254" s="96" t="s">
        <v>127</v>
      </c>
      <c r="D254" s="147"/>
      <c r="E254" s="97">
        <v>10000</v>
      </c>
      <c r="F254" s="94">
        <f t="shared" si="20"/>
        <v>0</v>
      </c>
      <c r="G254" s="160"/>
      <c r="H254" s="98" t="s">
        <v>479</v>
      </c>
      <c r="I254" s="98" t="str">
        <f>VLOOKUP(H254,Presupuesto!$B$11:$C$565,2,0)</f>
        <v>EQUIPO DE TRANSPORTE TRACCION Y ELEVACION</v>
      </c>
      <c r="J254" s="95" t="str">
        <f t="shared" si="21"/>
        <v>Posgrado</v>
      </c>
      <c r="K254" s="95" t="s">
        <v>732</v>
      </c>
      <c r="L254" s="95"/>
    </row>
    <row r="255" spans="3:12" x14ac:dyDescent="0.25">
      <c r="C255" s="96" t="s">
        <v>128</v>
      </c>
      <c r="D255" s="147"/>
      <c r="E255" s="97">
        <v>10000</v>
      </c>
      <c r="F255" s="94">
        <f t="shared" si="20"/>
        <v>0</v>
      </c>
      <c r="G255" s="160"/>
      <c r="H255" s="98" t="s">
        <v>507</v>
      </c>
      <c r="I255" s="98" t="str">
        <f>VLOOKUP(H255,Presupuesto!$B$11:$C$565,2,0)</f>
        <v>APLICACIONES INFORMATICAS</v>
      </c>
      <c r="J255" s="95" t="str">
        <f t="shared" si="21"/>
        <v>Posgrado</v>
      </c>
      <c r="K255" s="95" t="s">
        <v>727</v>
      </c>
      <c r="L255" s="95"/>
    </row>
    <row r="256" spans="3:12" x14ac:dyDescent="0.25">
      <c r="C256" s="106" t="s">
        <v>129</v>
      </c>
      <c r="D256" s="147"/>
      <c r="E256" s="97">
        <v>2000</v>
      </c>
      <c r="F256" s="94">
        <f t="shared" si="20"/>
        <v>0</v>
      </c>
      <c r="G256" s="160"/>
      <c r="H256" s="107" t="s">
        <v>488</v>
      </c>
      <c r="I256" s="107" t="str">
        <f>VLOOKUP(H256,Presupuesto!$B$11:$C$565,2,0)</f>
        <v>EQUIPO DE COMPUTACION</v>
      </c>
      <c r="J256" s="95" t="str">
        <f t="shared" si="21"/>
        <v>Posgrado</v>
      </c>
      <c r="K256" s="95" t="s">
        <v>721</v>
      </c>
      <c r="L256" s="95"/>
    </row>
    <row r="257" spans="3:12" x14ac:dyDescent="0.25">
      <c r="C257" s="106" t="s">
        <v>130</v>
      </c>
      <c r="D257" s="147"/>
      <c r="E257" s="97">
        <v>1500</v>
      </c>
      <c r="F257" s="94">
        <f t="shared" si="20"/>
        <v>0</v>
      </c>
      <c r="G257" s="160"/>
      <c r="H257" s="107" t="s">
        <v>453</v>
      </c>
      <c r="I257" s="107" t="str">
        <f>VLOOKUP(H257,Presupuesto!$B$11:$C$565,2,0)</f>
        <v>UTILES Y MATERIALES ELECTRICOS</v>
      </c>
      <c r="J257" s="95" t="str">
        <f t="shared" si="21"/>
        <v>Posgrado</v>
      </c>
      <c r="K257" s="95" t="s">
        <v>721</v>
      </c>
      <c r="L257" s="95"/>
    </row>
    <row r="258" spans="3:12" x14ac:dyDescent="0.25">
      <c r="C258" s="106" t="s">
        <v>131</v>
      </c>
      <c r="D258" s="147"/>
      <c r="E258" s="97">
        <v>1500</v>
      </c>
      <c r="F258" s="94">
        <f t="shared" si="20"/>
        <v>0</v>
      </c>
      <c r="G258" s="160"/>
      <c r="H258" s="107" t="s">
        <v>488</v>
      </c>
      <c r="I258" s="107" t="str">
        <f>VLOOKUP(H258,Presupuesto!$B$11:$C$565,2,0)</f>
        <v>EQUIPO DE COMPUTACION</v>
      </c>
      <c r="J258" s="95" t="str">
        <f t="shared" si="21"/>
        <v>Posgrado</v>
      </c>
      <c r="K258" s="95" t="s">
        <v>721</v>
      </c>
      <c r="L258" s="95"/>
    </row>
    <row r="259" spans="3:12" x14ac:dyDescent="0.25">
      <c r="C259" s="106" t="s">
        <v>132</v>
      </c>
      <c r="D259" s="147"/>
      <c r="E259" s="97">
        <v>500</v>
      </c>
      <c r="F259" s="94">
        <f t="shared" si="20"/>
        <v>0</v>
      </c>
      <c r="G259" s="160"/>
      <c r="H259" s="107" t="s">
        <v>458</v>
      </c>
      <c r="I259" s="107" t="str">
        <f>VLOOKUP(H259,Presupuesto!$B$11:$C$565,2,0)</f>
        <v>OTROS RESPUESTOS Y ACCESORIOS MENORES</v>
      </c>
      <c r="J259" s="95" t="str">
        <f t="shared" si="21"/>
        <v>Posgrado</v>
      </c>
      <c r="K259" s="95" t="s">
        <v>721</v>
      </c>
      <c r="L259" s="95"/>
    </row>
    <row r="260" spans="3:12" ht="15.75" thickBot="1" x14ac:dyDescent="0.3">
      <c r="C260" s="99" t="s">
        <v>133</v>
      </c>
      <c r="D260" s="155"/>
      <c r="E260" s="101">
        <v>20</v>
      </c>
      <c r="F260" s="102">
        <f t="shared" si="20"/>
        <v>0</v>
      </c>
      <c r="G260" s="157"/>
      <c r="H260" s="103" t="s">
        <v>458</v>
      </c>
      <c r="I260" s="103" t="str">
        <f>VLOOKUP(H260,Presupuesto!$B$11:$C$565,2,0)</f>
        <v>OTROS RESPUESTOS Y ACCESORIOS MENORES</v>
      </c>
      <c r="J260" s="103" t="str">
        <f t="shared" si="21"/>
        <v>Posgrado</v>
      </c>
      <c r="K260" s="120" t="s">
        <v>719</v>
      </c>
      <c r="L260" s="120"/>
    </row>
    <row r="261" spans="3:12" x14ac:dyDescent="0.25">
      <c r="C261" s="426"/>
      <c r="D261" s="426"/>
      <c r="E261" s="426"/>
      <c r="F261" s="91"/>
      <c r="G261" s="75"/>
      <c r="H261" s="75"/>
      <c r="I261" s="75"/>
      <c r="J261" s="426"/>
      <c r="K261" s="426"/>
      <c r="L261" s="426"/>
    </row>
    <row r="262" spans="3:12" ht="15.75" thickBot="1" x14ac:dyDescent="0.3">
      <c r="C262" s="426"/>
      <c r="D262" s="426"/>
      <c r="E262" s="426"/>
      <c r="F262" s="426"/>
      <c r="G262" s="415"/>
      <c r="H262" s="426"/>
      <c r="I262" s="426"/>
      <c r="J262" s="426"/>
      <c r="K262" s="426"/>
      <c r="L262" s="426"/>
    </row>
    <row r="263" spans="3:12" ht="15.75" thickBot="1" x14ac:dyDescent="0.3">
      <c r="C263" s="29" t="s">
        <v>1308</v>
      </c>
      <c r="D263" s="105">
        <f>SUM(F270:F283)</f>
        <v>0</v>
      </c>
      <c r="E263" s="426"/>
      <c r="F263" s="69"/>
      <c r="G263" s="78"/>
      <c r="H263" s="69"/>
      <c r="I263" s="69"/>
      <c r="J263" s="426"/>
      <c r="K263" s="426"/>
      <c r="L263" s="426"/>
    </row>
    <row r="264" spans="3:12" x14ac:dyDescent="0.25">
      <c r="C264" s="69"/>
      <c r="D264" s="31"/>
      <c r="E264" s="91"/>
      <c r="F264" s="91"/>
      <c r="G264" s="91"/>
      <c r="H264" s="75"/>
      <c r="I264" s="75"/>
      <c r="J264" s="75"/>
      <c r="K264" s="109"/>
      <c r="L264" s="426"/>
    </row>
    <row r="265" spans="3:12" x14ac:dyDescent="0.25">
      <c r="C265" s="69"/>
      <c r="D265" s="31"/>
      <c r="E265" s="91"/>
      <c r="F265" s="91"/>
      <c r="G265" s="91"/>
      <c r="H265" s="75"/>
      <c r="I265" s="75"/>
      <c r="J265" s="75"/>
      <c r="K265" s="109"/>
      <c r="L265" s="426"/>
    </row>
    <row r="266" spans="3:12" ht="15.75" x14ac:dyDescent="0.25">
      <c r="C266" s="190" t="s">
        <v>1309</v>
      </c>
      <c r="D266" s="341"/>
      <c r="E266" s="91"/>
      <c r="F266" s="91"/>
      <c r="G266" s="91"/>
      <c r="H266" s="75"/>
      <c r="I266" s="75"/>
      <c r="J266" s="75"/>
      <c r="K266" s="109"/>
      <c r="L266" s="426"/>
    </row>
    <row r="267" spans="3:12" ht="18.75" x14ac:dyDescent="0.25">
      <c r="C267" s="197"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09"/>
      <c r="L267" s="426"/>
    </row>
    <row r="268" spans="3:12" x14ac:dyDescent="0.25">
      <c r="C268" s="426"/>
      <c r="D268" s="426"/>
      <c r="E268" s="426"/>
      <c r="F268" s="91"/>
      <c r="G268" s="75"/>
      <c r="H268" s="75"/>
      <c r="I268" s="75"/>
      <c r="J268" s="426"/>
      <c r="K268" s="426"/>
      <c r="L268" s="426"/>
    </row>
    <row r="269" spans="3:12" ht="30.75" thickBot="1" x14ac:dyDescent="0.3">
      <c r="C269" s="145" t="s">
        <v>1310</v>
      </c>
      <c r="D269" s="145" t="s">
        <v>99</v>
      </c>
      <c r="E269" s="145" t="s">
        <v>1312</v>
      </c>
      <c r="F269" s="146" t="s">
        <v>1313</v>
      </c>
      <c r="G269" s="146" t="s">
        <v>1314</v>
      </c>
      <c r="H269" s="145" t="s">
        <v>1315</v>
      </c>
      <c r="I269" s="145" t="s">
        <v>711</v>
      </c>
      <c r="J269" s="145" t="s">
        <v>1316</v>
      </c>
      <c r="K269" s="145" t="s">
        <v>1317</v>
      </c>
      <c r="L269" s="145" t="s">
        <v>1330</v>
      </c>
    </row>
    <row r="270" spans="3:12" ht="15.75" thickBot="1" x14ac:dyDescent="0.3">
      <c r="C270" s="284" t="s">
        <v>120</v>
      </c>
      <c r="D270" s="154"/>
      <c r="E270" s="93">
        <f>HLOOKUP($C270,$CB$2:$CE$3,2,0)</f>
        <v>15000</v>
      </c>
      <c r="F270" s="94">
        <f>D270*E270</f>
        <v>0</v>
      </c>
      <c r="G270" s="160"/>
      <c r="H270" s="95" t="s">
        <v>488</v>
      </c>
      <c r="I270" s="95" t="str">
        <f>VLOOKUP(H270,Presupuesto!$B$11:$C$565,2,0)</f>
        <v>EQUIPO DE COMPUTACION</v>
      </c>
      <c r="J270" s="205" t="s">
        <v>81</v>
      </c>
      <c r="K270" s="95" t="s">
        <v>719</v>
      </c>
      <c r="L270" s="95"/>
    </row>
    <row r="271" spans="3:12" x14ac:dyDescent="0.25">
      <c r="C271" s="284"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2">D272*E272</f>
        <v>0</v>
      </c>
      <c r="G272" s="160"/>
      <c r="H272" s="98" t="s">
        <v>471</v>
      </c>
      <c r="I272" s="98" t="str">
        <f>VLOOKUP(H272,Presupuesto!$B$11:$C$565,2,0)</f>
        <v>EQUIPOS VARIOS DE OFICINA</v>
      </c>
      <c r="J272" s="95" t="str">
        <f t="shared" ref="J272:J283" si="23">$J$270</f>
        <v>Desarrollo del Sistema de Educación Superior</v>
      </c>
      <c r="K272" s="95" t="s">
        <v>721</v>
      </c>
      <c r="L272" s="95"/>
    </row>
    <row r="273" spans="3:12" x14ac:dyDescent="0.25">
      <c r="C273" s="96" t="s">
        <v>123</v>
      </c>
      <c r="D273" s="147"/>
      <c r="E273" s="97">
        <v>8000</v>
      </c>
      <c r="F273" s="94">
        <f t="shared" si="22"/>
        <v>0</v>
      </c>
      <c r="G273" s="160"/>
      <c r="H273" s="98" t="s">
        <v>488</v>
      </c>
      <c r="I273" s="98" t="str">
        <f>VLOOKUP(H273,Presupuesto!$B$11:$C$565,2,0)</f>
        <v>EQUIPO DE COMPUTACION</v>
      </c>
      <c r="J273" s="95" t="str">
        <f t="shared" si="23"/>
        <v>Desarrollo del Sistema de Educación Superior</v>
      </c>
      <c r="K273" s="95" t="s">
        <v>721</v>
      </c>
      <c r="L273" s="95"/>
    </row>
    <row r="274" spans="3:12" x14ac:dyDescent="0.25">
      <c r="C274" s="96" t="s">
        <v>124</v>
      </c>
      <c r="D274" s="147"/>
      <c r="E274" s="97">
        <v>5000</v>
      </c>
      <c r="F274" s="94">
        <f t="shared" si="22"/>
        <v>0</v>
      </c>
      <c r="G274" s="160"/>
      <c r="H274" s="98" t="s">
        <v>488</v>
      </c>
      <c r="I274" s="98" t="str">
        <f>VLOOKUP(H274,Presupuesto!$B$11:$C$565,2,0)</f>
        <v>EQUIPO DE COMPUTACION</v>
      </c>
      <c r="J274" s="95" t="str">
        <f t="shared" si="23"/>
        <v>Desarrollo del Sistema de Educación Superior</v>
      </c>
      <c r="K274" s="95" t="s">
        <v>721</v>
      </c>
      <c r="L274" s="95"/>
    </row>
    <row r="275" spans="3:12" x14ac:dyDescent="0.25">
      <c r="C275" s="96" t="s">
        <v>125</v>
      </c>
      <c r="D275" s="147"/>
      <c r="E275" s="97">
        <v>13000</v>
      </c>
      <c r="F275" s="94">
        <f t="shared" si="22"/>
        <v>0</v>
      </c>
      <c r="G275" s="160"/>
      <c r="H275" s="98" t="s">
        <v>479</v>
      </c>
      <c r="I275" s="98" t="str">
        <f>VLOOKUP(H275,Presupuesto!$B$11:$C$565,2,0)</f>
        <v>EQUIPO DE TRANSPORTE TRACCION Y ELEVACION</v>
      </c>
      <c r="J275" s="95" t="str">
        <f t="shared" si="23"/>
        <v>Desarrollo del Sistema de Educación Superior</v>
      </c>
      <c r="K275" s="95" t="s">
        <v>721</v>
      </c>
      <c r="L275" s="95"/>
    </row>
    <row r="276" spans="3:12" x14ac:dyDescent="0.25">
      <c r="C276" s="96" t="s">
        <v>126</v>
      </c>
      <c r="D276" s="147"/>
      <c r="E276" s="97">
        <v>15000</v>
      </c>
      <c r="F276" s="94">
        <f t="shared" si="22"/>
        <v>0</v>
      </c>
      <c r="G276" s="160"/>
      <c r="H276" s="98" t="s">
        <v>479</v>
      </c>
      <c r="I276" s="98" t="str">
        <f>VLOOKUP(H276,Presupuesto!$B$11:$C$565,2,0)</f>
        <v>EQUIPO DE TRANSPORTE TRACCION Y ELEVACION</v>
      </c>
      <c r="J276" s="95" t="str">
        <f t="shared" si="23"/>
        <v>Desarrollo del Sistema de Educación Superior</v>
      </c>
      <c r="K276" s="95" t="s">
        <v>721</v>
      </c>
      <c r="L276" s="95"/>
    </row>
    <row r="277" spans="3:12" x14ac:dyDescent="0.25">
      <c r="C277" s="96" t="s">
        <v>127</v>
      </c>
      <c r="D277" s="147"/>
      <c r="E277" s="97">
        <v>10000</v>
      </c>
      <c r="F277" s="94">
        <f t="shared" si="22"/>
        <v>0</v>
      </c>
      <c r="G277" s="160"/>
      <c r="H277" s="98" t="s">
        <v>479</v>
      </c>
      <c r="I277" s="98" t="str">
        <f>VLOOKUP(H277,Presupuesto!$B$11:$C$565,2,0)</f>
        <v>EQUIPO DE TRANSPORTE TRACCION Y ELEVACION</v>
      </c>
      <c r="J277" s="95" t="str">
        <f t="shared" si="23"/>
        <v>Desarrollo del Sistema de Educación Superior</v>
      </c>
      <c r="K277" s="95" t="s">
        <v>732</v>
      </c>
      <c r="L277" s="95"/>
    </row>
    <row r="278" spans="3:12" x14ac:dyDescent="0.25">
      <c r="C278" s="96" t="s">
        <v>128</v>
      </c>
      <c r="D278" s="147"/>
      <c r="E278" s="97">
        <v>10000</v>
      </c>
      <c r="F278" s="94">
        <f t="shared" si="22"/>
        <v>0</v>
      </c>
      <c r="G278" s="160"/>
      <c r="H278" s="98" t="s">
        <v>507</v>
      </c>
      <c r="I278" s="98" t="str">
        <f>VLOOKUP(H278,Presupuesto!$B$11:$C$565,2,0)</f>
        <v>APLICACIONES INFORMATICAS</v>
      </c>
      <c r="J278" s="95" t="str">
        <f t="shared" si="23"/>
        <v>Desarrollo del Sistema de Educación Superior</v>
      </c>
      <c r="K278" s="95" t="s">
        <v>727</v>
      </c>
      <c r="L278" s="95"/>
    </row>
    <row r="279" spans="3:12" x14ac:dyDescent="0.25">
      <c r="C279" s="106" t="s">
        <v>129</v>
      </c>
      <c r="D279" s="147"/>
      <c r="E279" s="97">
        <v>2000</v>
      </c>
      <c r="F279" s="94">
        <f t="shared" si="22"/>
        <v>0</v>
      </c>
      <c r="G279" s="160"/>
      <c r="H279" s="107" t="s">
        <v>488</v>
      </c>
      <c r="I279" s="107" t="str">
        <f>VLOOKUP(H279,Presupuesto!$B$11:$C$565,2,0)</f>
        <v>EQUIPO DE COMPUTACION</v>
      </c>
      <c r="J279" s="95" t="str">
        <f t="shared" si="23"/>
        <v>Desarrollo del Sistema de Educación Superior</v>
      </c>
      <c r="K279" s="95" t="s">
        <v>721</v>
      </c>
      <c r="L279" s="95"/>
    </row>
    <row r="280" spans="3:12" x14ac:dyDescent="0.25">
      <c r="C280" s="106" t="s">
        <v>130</v>
      </c>
      <c r="D280" s="147"/>
      <c r="E280" s="97">
        <v>1500</v>
      </c>
      <c r="F280" s="94">
        <f t="shared" si="22"/>
        <v>0</v>
      </c>
      <c r="G280" s="160"/>
      <c r="H280" s="107" t="s">
        <v>453</v>
      </c>
      <c r="I280" s="107" t="str">
        <f>VLOOKUP(H280,Presupuesto!$B$11:$C$565,2,0)</f>
        <v>UTILES Y MATERIALES ELECTRICOS</v>
      </c>
      <c r="J280" s="95" t="str">
        <f t="shared" si="23"/>
        <v>Desarrollo del Sistema de Educación Superior</v>
      </c>
      <c r="K280" s="95" t="s">
        <v>721</v>
      </c>
      <c r="L280" s="95"/>
    </row>
    <row r="281" spans="3:12" x14ac:dyDescent="0.25">
      <c r="C281" s="106" t="s">
        <v>131</v>
      </c>
      <c r="D281" s="147"/>
      <c r="E281" s="97">
        <v>1500</v>
      </c>
      <c r="F281" s="94">
        <f t="shared" si="22"/>
        <v>0</v>
      </c>
      <c r="G281" s="160"/>
      <c r="H281" s="107" t="s">
        <v>488</v>
      </c>
      <c r="I281" s="107" t="str">
        <f>VLOOKUP(H281,Presupuesto!$B$11:$C$565,2,0)</f>
        <v>EQUIPO DE COMPUTACION</v>
      </c>
      <c r="J281" s="95" t="str">
        <f t="shared" si="23"/>
        <v>Desarrollo del Sistema de Educación Superior</v>
      </c>
      <c r="K281" s="95" t="s">
        <v>721</v>
      </c>
      <c r="L281" s="95"/>
    </row>
    <row r="282" spans="3:12" x14ac:dyDescent="0.25">
      <c r="C282" s="106" t="s">
        <v>132</v>
      </c>
      <c r="D282" s="147"/>
      <c r="E282" s="97">
        <v>500</v>
      </c>
      <c r="F282" s="94">
        <f t="shared" si="22"/>
        <v>0</v>
      </c>
      <c r="G282" s="160"/>
      <c r="H282" s="107" t="s">
        <v>458</v>
      </c>
      <c r="I282" s="107" t="str">
        <f>VLOOKUP(H282,Presupuesto!$B$11:$C$565,2,0)</f>
        <v>OTROS RESPUESTOS Y ACCESORIOS MENORES</v>
      </c>
      <c r="J282" s="95" t="str">
        <f t="shared" si="23"/>
        <v>Desarrollo del Sistema de Educación Superior</v>
      </c>
      <c r="K282" s="95" t="s">
        <v>721</v>
      </c>
      <c r="L282" s="95"/>
    </row>
    <row r="283" spans="3:12" ht="15.75" thickBot="1" x14ac:dyDescent="0.3">
      <c r="C283" s="99" t="s">
        <v>133</v>
      </c>
      <c r="D283" s="155"/>
      <c r="E283" s="101">
        <v>20</v>
      </c>
      <c r="F283" s="102">
        <f t="shared" si="22"/>
        <v>0</v>
      </c>
      <c r="G283" s="157"/>
      <c r="H283" s="103" t="s">
        <v>458</v>
      </c>
      <c r="I283" s="103" t="str">
        <f>VLOOKUP(H283,Presupuesto!$B$11:$C$565,2,0)</f>
        <v>OTROS RESPUESTOS Y ACCESORIOS MENORES</v>
      </c>
      <c r="J283" s="103" t="str">
        <f t="shared" si="23"/>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123"/>
  <sheetViews>
    <sheetView showGridLines="0" topLeftCell="C4" zoomScale="86" zoomScaleNormal="86" workbookViewId="0">
      <selection activeCell="D944" sqref="D944:D949"/>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27" t="s">
        <v>1265</v>
      </c>
      <c r="AI2" s="427" t="s">
        <v>1266</v>
      </c>
      <c r="AJ2" s="427" t="s">
        <v>1267</v>
      </c>
      <c r="AK2" s="427" t="s">
        <v>1268</v>
      </c>
      <c r="AL2" s="427" t="s">
        <v>1269</v>
      </c>
      <c r="AM2" s="427" t="s">
        <v>1270</v>
      </c>
      <c r="AN2" s="427" t="s">
        <v>1271</v>
      </c>
      <c r="AO2" s="427" t="s">
        <v>1272</v>
      </c>
      <c r="AP2" s="427" t="s">
        <v>1273</v>
      </c>
      <c r="AQ2" s="427" t="s">
        <v>1274</v>
      </c>
      <c r="AR2" s="427" t="s">
        <v>1275</v>
      </c>
      <c r="AS2" s="427" t="s">
        <v>1276</v>
      </c>
      <c r="AT2" s="427" t="s">
        <v>1277</v>
      </c>
      <c r="AU2" s="427" t="s">
        <v>1278</v>
      </c>
      <c r="AV2" s="427" t="s">
        <v>1279</v>
      </c>
      <c r="AW2" s="427" t="s">
        <v>1280</v>
      </c>
      <c r="AX2" s="427" t="s">
        <v>1281</v>
      </c>
      <c r="AY2" s="427" t="s">
        <v>1282</v>
      </c>
      <c r="AZ2" s="427" t="s">
        <v>1283</v>
      </c>
      <c r="BA2" s="427" t="s">
        <v>1284</v>
      </c>
      <c r="BB2" s="427" t="s">
        <v>1285</v>
      </c>
      <c r="BC2" s="427" t="s">
        <v>1286</v>
      </c>
      <c r="BD2" s="427" t="s">
        <v>1287</v>
      </c>
      <c r="BE2" s="427" t="s">
        <v>1288</v>
      </c>
      <c r="BF2" s="427" t="s">
        <v>1289</v>
      </c>
      <c r="BG2" s="427" t="s">
        <v>1290</v>
      </c>
      <c r="BH2" s="427" t="s">
        <v>1291</v>
      </c>
      <c r="BI2" s="427" t="s">
        <v>1292</v>
      </c>
      <c r="BJ2" s="427" t="s">
        <v>1293</v>
      </c>
      <c r="BK2" s="427" t="s">
        <v>1294</v>
      </c>
      <c r="BL2" s="427" t="s">
        <v>1295</v>
      </c>
      <c r="BM2" s="427" t="s">
        <v>1296</v>
      </c>
      <c r="BN2" s="427" t="s">
        <v>1297</v>
      </c>
      <c r="BO2" s="427" t="s">
        <v>1298</v>
      </c>
      <c r="BP2" s="427" t="s">
        <v>1299</v>
      </c>
      <c r="BQ2" s="427" t="s">
        <v>1300</v>
      </c>
      <c r="BR2" s="427" t="s">
        <v>1301</v>
      </c>
      <c r="BS2" s="427" t="s">
        <v>1302</v>
      </c>
      <c r="BT2" s="427" t="s">
        <v>1303</v>
      </c>
      <c r="BU2" s="42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s="118" customFormat="1" hidden="1" x14ac:dyDescent="0.25">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6">
        <v>2500</v>
      </c>
      <c r="AI3" s="426">
        <v>1900</v>
      </c>
      <c r="AJ3" s="426">
        <v>1650</v>
      </c>
      <c r="AK3" s="426">
        <v>1580</v>
      </c>
      <c r="AL3" s="426">
        <v>2250</v>
      </c>
      <c r="AM3" s="426">
        <v>1650</v>
      </c>
      <c r="AN3" s="426">
        <v>1400</v>
      </c>
      <c r="AO3" s="426">
        <v>1340</v>
      </c>
      <c r="AP3" s="426">
        <v>2000</v>
      </c>
      <c r="AQ3" s="426">
        <v>1400</v>
      </c>
      <c r="AR3" s="426">
        <v>1150</v>
      </c>
      <c r="AS3" s="426">
        <v>1100</v>
      </c>
      <c r="AT3" s="426">
        <v>1750</v>
      </c>
      <c r="AU3" s="426">
        <v>1150</v>
      </c>
      <c r="AV3" s="426">
        <v>900</v>
      </c>
      <c r="AW3" s="426">
        <v>860</v>
      </c>
      <c r="AX3" s="426">
        <v>1200</v>
      </c>
      <c r="AY3" s="426">
        <v>900</v>
      </c>
      <c r="AZ3" s="426">
        <v>650</v>
      </c>
      <c r="BA3" s="426">
        <v>620</v>
      </c>
      <c r="BB3" s="424">
        <f>+'Cuadro Resumen'!C213</f>
        <v>5759.1495000000004</v>
      </c>
      <c r="BC3" s="424">
        <f>+'Cuadro Resumen'!D213</f>
        <v>5307.4515000000001</v>
      </c>
      <c r="BD3" s="424">
        <f>+'Cuadro Resumen'!E213</f>
        <v>6775.47</v>
      </c>
      <c r="BE3" s="424">
        <f>+'Cuadro Resumen'!F213</f>
        <v>6323.7719999999999</v>
      </c>
      <c r="BF3" s="424">
        <f>+'Cuadro Resumen'!C214</f>
        <v>5081.6025</v>
      </c>
      <c r="BG3" s="424">
        <f>+'Cuadro Resumen'!D214</f>
        <v>4629.9045000000006</v>
      </c>
      <c r="BH3" s="424">
        <f>+'Cuadro Resumen'!E214</f>
        <v>6097.9230000000007</v>
      </c>
      <c r="BI3" s="424">
        <f>+'Cuadro Resumen'!F214</f>
        <v>5646.2250000000004</v>
      </c>
      <c r="BJ3" s="424">
        <f>+'Cuadro Resumen'!C215</f>
        <v>4404.0555000000004</v>
      </c>
      <c r="BK3" s="424">
        <f>+'Cuadro Resumen'!D215</f>
        <v>4065.2820000000002</v>
      </c>
      <c r="BL3" s="424">
        <f>+'Cuadro Resumen'!E215</f>
        <v>5420.3760000000002</v>
      </c>
      <c r="BM3" s="424">
        <f>+'Cuadro Resumen'!F215</f>
        <v>4968.6779999999999</v>
      </c>
      <c r="BN3" s="424">
        <f>+'Cuadro Resumen'!C216</f>
        <v>3726.5085000000004</v>
      </c>
      <c r="BO3" s="424">
        <f>+'Cuadro Resumen'!D216</f>
        <v>3387.7350000000001</v>
      </c>
      <c r="BP3" s="424">
        <f>+'Cuadro Resumen'!E216</f>
        <v>4742.8290000000006</v>
      </c>
      <c r="BQ3" s="424">
        <f>+'Cuadro Resumen'!F216</f>
        <v>4404.0555000000004</v>
      </c>
      <c r="BR3" s="424">
        <f>+'Cuadro Resumen'!C217</f>
        <v>3274.8105</v>
      </c>
      <c r="BS3" s="424">
        <f>+'Cuadro Resumen'!D217</f>
        <v>3048.9615000000003</v>
      </c>
      <c r="BT3" s="424">
        <f>+'Cuadro Resumen'!E217</f>
        <v>4178.2065000000002</v>
      </c>
      <c r="BU3" s="424">
        <f>+'Cuadro Resumen'!F217</f>
        <v>3839.433</v>
      </c>
      <c r="BV3" s="425"/>
      <c r="BW3" s="425"/>
      <c r="BX3" s="425"/>
      <c r="BY3" s="425"/>
      <c r="BZ3" s="425"/>
      <c r="CA3" s="425"/>
      <c r="CB3" s="425"/>
      <c r="CC3" s="425"/>
      <c r="CD3" s="425"/>
      <c r="CE3" s="425"/>
      <c r="CF3" s="425"/>
      <c r="CG3" s="425"/>
      <c r="CH3" s="425"/>
      <c r="CI3" s="425"/>
      <c r="CJ3" s="425"/>
      <c r="CK3" s="425"/>
      <c r="CL3" s="425"/>
      <c r="CM3" s="425"/>
      <c r="CN3" s="425"/>
      <c r="CO3" s="425"/>
      <c r="CP3" s="425"/>
      <c r="CQ3" s="425"/>
      <c r="CR3" s="425"/>
      <c r="CS3" s="425"/>
      <c r="CT3" s="425"/>
      <c r="CU3" s="425"/>
      <c r="CV3" s="425"/>
      <c r="CW3" s="425"/>
      <c r="CX3" s="425"/>
      <c r="CY3" s="425"/>
      <c r="CZ3" s="425"/>
      <c r="DA3" s="425"/>
      <c r="DB3" s="425"/>
      <c r="DC3" s="425"/>
      <c r="DD3" s="425"/>
      <c r="DE3" s="425"/>
      <c r="DF3" s="425"/>
      <c r="DG3" s="425"/>
      <c r="DH3" s="425"/>
      <c r="DI3" s="425"/>
      <c r="DJ3" s="425"/>
      <c r="DK3" s="425"/>
      <c r="DL3" s="425"/>
      <c r="DM3" s="425"/>
      <c r="DN3" s="425"/>
      <c r="DO3" s="425"/>
      <c r="DP3" s="425"/>
      <c r="DQ3" s="425"/>
      <c r="DR3" s="425"/>
      <c r="DS3" s="425"/>
      <c r="DT3" s="425"/>
      <c r="DU3" s="425"/>
      <c r="DV3" s="425"/>
      <c r="DW3" s="425"/>
      <c r="DX3" s="425"/>
      <c r="DY3" s="425"/>
      <c r="DZ3" s="425"/>
      <c r="EA3" s="425"/>
      <c r="EB3" s="425"/>
      <c r="EC3" s="425"/>
      <c r="ED3" s="425"/>
      <c r="EE3" s="425"/>
      <c r="EF3" s="425"/>
      <c r="EG3" s="425"/>
      <c r="EH3" s="425"/>
      <c r="EI3" s="425"/>
      <c r="EJ3" s="425"/>
      <c r="EK3" s="425"/>
      <c r="EL3" s="425"/>
      <c r="EM3" s="425"/>
      <c r="EN3" s="425"/>
      <c r="EO3" s="425"/>
      <c r="EP3" s="425"/>
      <c r="EQ3" s="425"/>
      <c r="ER3" s="425"/>
      <c r="ES3" s="425"/>
      <c r="ET3" s="425"/>
      <c r="EU3" s="425"/>
      <c r="EV3" s="425"/>
      <c r="EW3" s="425"/>
      <c r="EX3" s="425"/>
      <c r="EY3" s="425"/>
      <c r="EZ3" s="425"/>
      <c r="FA3" s="425"/>
      <c r="FB3" s="425"/>
      <c r="FC3" s="425"/>
      <c r="FD3" s="425"/>
      <c r="FE3" s="425"/>
      <c r="FF3" s="425"/>
      <c r="FG3" s="425"/>
      <c r="FH3" s="425"/>
      <c r="FI3" s="425"/>
      <c r="FJ3" s="425"/>
      <c r="FK3" s="425"/>
      <c r="FL3" s="425"/>
      <c r="FM3" s="425"/>
      <c r="FN3" s="425"/>
      <c r="FO3" s="425"/>
      <c r="FP3" s="425"/>
      <c r="FQ3" s="425"/>
      <c r="FR3" s="425"/>
      <c r="FS3" s="425"/>
      <c r="FT3" s="425"/>
      <c r="FU3" s="425"/>
      <c r="FV3" s="425"/>
      <c r="FW3" s="425"/>
      <c r="FX3" s="425"/>
      <c r="FY3" s="425"/>
      <c r="FZ3" s="425"/>
      <c r="GA3" s="425"/>
      <c r="GB3" s="425"/>
      <c r="GC3" s="425"/>
      <c r="GD3" s="425"/>
      <c r="GE3" s="425"/>
      <c r="GF3" s="425"/>
      <c r="GG3" s="425"/>
      <c r="GH3" s="425"/>
      <c r="GI3" s="425"/>
      <c r="GJ3" s="425"/>
      <c r="GK3" s="425"/>
      <c r="GL3" s="425"/>
      <c r="GM3" s="425"/>
      <c r="GN3" s="425"/>
      <c r="GO3" s="425"/>
      <c r="GP3" s="425"/>
      <c r="GQ3" s="425"/>
      <c r="GR3" s="425"/>
      <c r="GS3" s="425"/>
      <c r="GT3" s="425"/>
      <c r="GU3" s="425"/>
      <c r="GV3" s="425"/>
      <c r="GW3" s="425"/>
      <c r="GX3" s="425"/>
      <c r="GY3" s="425"/>
      <c r="GZ3" s="425"/>
      <c r="HA3" s="425"/>
      <c r="HB3" s="425"/>
      <c r="HC3" s="425"/>
      <c r="HD3" s="425"/>
      <c r="HE3" s="425"/>
      <c r="HF3" s="425"/>
      <c r="HG3" s="425"/>
      <c r="HH3" s="425"/>
      <c r="HI3" s="425"/>
      <c r="HJ3" s="425"/>
      <c r="HK3" s="425"/>
      <c r="HL3" s="425"/>
      <c r="HM3" s="425"/>
      <c r="HN3" s="425"/>
      <c r="HO3" s="425"/>
      <c r="HP3" s="425"/>
      <c r="HQ3" s="425"/>
      <c r="HR3" s="425"/>
      <c r="HS3" s="425"/>
      <c r="HT3" s="425"/>
      <c r="HU3" s="425"/>
      <c r="HV3" s="425"/>
      <c r="HW3" s="425"/>
      <c r="HX3" s="425"/>
      <c r="HY3" s="425"/>
      <c r="HZ3" s="425"/>
      <c r="IA3" s="425"/>
      <c r="IB3" s="425"/>
      <c r="IC3" s="425"/>
      <c r="ID3" s="425"/>
      <c r="IE3" s="425"/>
      <c r="IF3" s="425"/>
      <c r="IG3" s="425"/>
      <c r="IH3" s="425"/>
      <c r="II3" s="425"/>
      <c r="IJ3" s="425"/>
      <c r="IK3" s="425"/>
      <c r="IL3" s="425"/>
      <c r="IM3" s="425"/>
      <c r="IN3" s="425"/>
      <c r="IO3" s="425"/>
      <c r="IP3" s="425"/>
      <c r="IQ3" s="425"/>
      <c r="IR3" s="425"/>
      <c r="IS3" s="425"/>
      <c r="IT3" s="425"/>
      <c r="IU3" s="425"/>
      <c r="IV3" s="425"/>
      <c r="IW3" s="425"/>
      <c r="IX3" s="425"/>
      <c r="IY3" s="425"/>
      <c r="IZ3" s="425"/>
      <c r="JA3" s="425"/>
      <c r="JB3" s="425"/>
      <c r="JC3" s="425"/>
      <c r="JD3" s="425"/>
      <c r="JE3" s="425"/>
      <c r="JF3" s="425"/>
      <c r="JG3" s="425"/>
      <c r="JH3" s="425"/>
      <c r="JI3" s="425"/>
      <c r="JJ3" s="425"/>
      <c r="JK3" s="425"/>
      <c r="JL3" s="425"/>
      <c r="JM3" s="425"/>
      <c r="JN3" s="425"/>
      <c r="JO3" s="425"/>
      <c r="JP3" s="425"/>
      <c r="JQ3" s="425"/>
      <c r="JR3" s="425"/>
      <c r="JS3" s="425"/>
      <c r="JT3" s="425"/>
      <c r="JU3" s="425"/>
      <c r="JV3" s="425"/>
      <c r="JW3" s="425"/>
      <c r="JX3" s="425"/>
      <c r="JY3" s="425"/>
      <c r="JZ3" s="425"/>
      <c r="KA3" s="425"/>
      <c r="KB3" s="425"/>
      <c r="KC3" s="425"/>
      <c r="KD3" s="425"/>
      <c r="KE3" s="425"/>
      <c r="KF3" s="425"/>
      <c r="KG3" s="425"/>
      <c r="KH3" s="425"/>
      <c r="KI3" s="425"/>
      <c r="KJ3" s="425"/>
      <c r="KK3" s="425"/>
      <c r="KL3" s="425"/>
      <c r="KM3" s="425"/>
      <c r="KN3" s="425"/>
      <c r="KO3" s="425"/>
      <c r="KP3" s="425"/>
      <c r="KQ3" s="425"/>
      <c r="KR3" s="425"/>
      <c r="KS3" s="425"/>
      <c r="KT3" s="425"/>
      <c r="KU3" s="425"/>
      <c r="KV3" s="425"/>
      <c r="KW3" s="425"/>
      <c r="KX3" s="425"/>
      <c r="KY3" s="425"/>
      <c r="KZ3" s="425"/>
      <c r="LA3" s="425"/>
      <c r="LB3" s="425"/>
      <c r="LC3" s="425"/>
      <c r="LD3" s="425"/>
      <c r="LE3" s="425"/>
      <c r="LF3" s="425"/>
      <c r="LG3" s="425"/>
      <c r="LH3" s="425"/>
      <c r="LI3" s="425"/>
      <c r="LJ3" s="425"/>
      <c r="LK3" s="425"/>
      <c r="LL3" s="425"/>
      <c r="LM3" s="425"/>
      <c r="LN3" s="425"/>
      <c r="LO3" s="425"/>
      <c r="LP3" s="425"/>
      <c r="LQ3" s="425"/>
      <c r="LR3" s="425"/>
      <c r="LS3" s="425"/>
      <c r="LT3" s="425"/>
      <c r="LU3" s="425"/>
      <c r="LV3" s="425"/>
      <c r="LW3" s="425"/>
      <c r="LX3" s="425"/>
      <c r="LY3" s="425"/>
      <c r="LZ3" s="425"/>
      <c r="MA3" s="425"/>
      <c r="MB3" s="425"/>
      <c r="MC3" s="425"/>
      <c r="MD3" s="425"/>
      <c r="ME3" s="425"/>
      <c r="MF3" s="425"/>
      <c r="MG3" s="425"/>
      <c r="MH3" s="425"/>
      <c r="MI3" s="425"/>
      <c r="MJ3" s="425"/>
      <c r="MK3" s="425"/>
      <c r="ML3" s="425"/>
      <c r="MM3" s="425"/>
      <c r="MN3" s="425"/>
      <c r="MO3" s="425"/>
      <c r="MP3" s="425"/>
      <c r="MQ3" s="425"/>
      <c r="MR3" s="425"/>
      <c r="MS3" s="425"/>
      <c r="MT3" s="425"/>
      <c r="MU3" s="425"/>
      <c r="MV3" s="425"/>
      <c r="MW3" s="425"/>
      <c r="MX3" s="425"/>
      <c r="MY3" s="425"/>
      <c r="MZ3" s="425"/>
      <c r="NA3" s="425"/>
      <c r="NB3" s="425"/>
      <c r="NC3" s="425"/>
      <c r="ND3" s="425"/>
      <c r="NE3" s="425"/>
      <c r="NF3" s="425"/>
      <c r="NG3" s="425"/>
      <c r="NH3" s="425"/>
      <c r="NI3" s="425"/>
      <c r="NJ3" s="425"/>
      <c r="NK3" s="425"/>
      <c r="NL3" s="425"/>
      <c r="NM3" s="425"/>
      <c r="NN3" s="425"/>
      <c r="NO3" s="425"/>
      <c r="NP3" s="425"/>
      <c r="NQ3" s="425"/>
      <c r="NR3" s="425"/>
      <c r="NS3" s="425"/>
      <c r="NT3" s="425"/>
      <c r="NU3" s="425"/>
      <c r="NV3" s="425"/>
      <c r="NW3" s="425"/>
      <c r="NX3" s="425"/>
      <c r="NY3" s="425"/>
      <c r="NZ3" s="425"/>
      <c r="OA3" s="425"/>
      <c r="OB3" s="425"/>
      <c r="OC3" s="425"/>
      <c r="OD3" s="425"/>
      <c r="OE3" s="425"/>
      <c r="OF3" s="425"/>
      <c r="OG3" s="425"/>
      <c r="OH3" s="425"/>
      <c r="OI3" s="425"/>
      <c r="OJ3" s="425"/>
      <c r="OK3" s="425"/>
      <c r="OL3" s="425"/>
      <c r="OM3" s="425"/>
      <c r="ON3" s="425"/>
      <c r="OO3" s="425"/>
      <c r="OP3" s="425"/>
      <c r="OQ3" s="425"/>
      <c r="OR3" s="425"/>
      <c r="OS3" s="425"/>
      <c r="OT3" s="425"/>
      <c r="OU3" s="425"/>
      <c r="OV3" s="425"/>
      <c r="OW3" s="425"/>
      <c r="OX3" s="425"/>
      <c r="OY3" s="425"/>
      <c r="OZ3" s="425"/>
      <c r="PA3" s="425"/>
      <c r="PB3" s="425"/>
      <c r="PC3" s="425"/>
      <c r="PD3" s="425"/>
      <c r="PE3" s="425"/>
      <c r="PF3" s="425"/>
      <c r="PG3" s="425"/>
      <c r="PH3" s="425"/>
      <c r="PI3" s="425"/>
      <c r="PJ3" s="425"/>
      <c r="PK3" s="425"/>
      <c r="PL3" s="425"/>
      <c r="PM3" s="425"/>
      <c r="PN3" s="425"/>
      <c r="PO3" s="425"/>
      <c r="PP3" s="425"/>
      <c r="PQ3" s="425"/>
      <c r="PR3" s="425"/>
      <c r="PS3" s="425"/>
      <c r="PT3" s="425"/>
      <c r="PU3" s="425"/>
      <c r="PV3" s="425"/>
      <c r="PW3" s="425"/>
      <c r="PX3" s="425"/>
      <c r="PY3" s="425"/>
      <c r="PZ3" s="425"/>
      <c r="QA3" s="425"/>
      <c r="QB3" s="425"/>
      <c r="QC3" s="425"/>
      <c r="QD3" s="425"/>
      <c r="QE3" s="425"/>
      <c r="QF3" s="425"/>
      <c r="QG3" s="425"/>
      <c r="QH3" s="425"/>
      <c r="QI3" s="425"/>
      <c r="QJ3" s="425"/>
      <c r="QK3" s="425"/>
      <c r="QL3" s="425"/>
      <c r="QM3" s="425"/>
      <c r="QN3" s="425"/>
      <c r="QO3" s="425"/>
      <c r="QP3" s="425"/>
      <c r="QQ3" s="425"/>
      <c r="QR3" s="425"/>
      <c r="QS3" s="425"/>
      <c r="QT3" s="425"/>
      <c r="QU3" s="425"/>
      <c r="QV3" s="425"/>
      <c r="QW3" s="425"/>
      <c r="QX3" s="425"/>
      <c r="QY3" s="425"/>
      <c r="QZ3" s="425"/>
      <c r="RA3" s="425"/>
      <c r="RB3" s="425"/>
      <c r="RC3" s="425"/>
      <c r="RD3" s="425"/>
      <c r="RE3" s="425"/>
      <c r="RF3" s="425"/>
      <c r="RG3" s="425"/>
      <c r="RH3" s="425"/>
      <c r="RI3" s="425"/>
      <c r="RJ3" s="425"/>
      <c r="RK3" s="425"/>
      <c r="RL3" s="425"/>
      <c r="RM3" s="425"/>
      <c r="RN3" s="425"/>
      <c r="RO3" s="425"/>
      <c r="RP3" s="425"/>
      <c r="RQ3" s="425"/>
      <c r="RR3" s="425"/>
      <c r="RS3" s="425"/>
      <c r="RT3" s="425"/>
      <c r="RU3" s="425"/>
      <c r="RV3" s="425"/>
      <c r="RW3" s="425"/>
      <c r="RX3" s="425"/>
      <c r="RY3" s="425"/>
      <c r="RZ3" s="425"/>
      <c r="SA3" s="425"/>
      <c r="SB3" s="425"/>
      <c r="SC3" s="425"/>
      <c r="SD3" s="425"/>
      <c r="SE3" s="425"/>
      <c r="SF3" s="425"/>
      <c r="SG3" s="425"/>
      <c r="SH3" s="425"/>
      <c r="SI3" s="425"/>
      <c r="SJ3" s="425"/>
      <c r="SK3" s="425"/>
      <c r="SL3" s="425"/>
      <c r="SM3" s="425"/>
      <c r="SN3" s="425"/>
      <c r="SO3" s="425"/>
      <c r="SP3" s="425"/>
      <c r="SQ3" s="425"/>
      <c r="SR3" s="425"/>
      <c r="SS3" s="425"/>
      <c r="ST3" s="425"/>
      <c r="SU3" s="425"/>
      <c r="SV3" s="425"/>
      <c r="SW3" s="425"/>
      <c r="SX3" s="425"/>
      <c r="SY3" s="425"/>
      <c r="SZ3" s="425"/>
      <c r="TA3" s="425"/>
      <c r="TB3" s="425"/>
      <c r="TC3" s="425"/>
      <c r="TD3" s="425"/>
      <c r="TE3" s="425"/>
      <c r="TF3" s="425"/>
      <c r="TG3" s="425"/>
      <c r="TH3" s="425"/>
      <c r="TI3" s="425"/>
      <c r="TJ3" s="425"/>
      <c r="TK3" s="425"/>
      <c r="TL3" s="425"/>
      <c r="TM3" s="425"/>
      <c r="TN3" s="425"/>
      <c r="TO3" s="425"/>
      <c r="TP3" s="425"/>
      <c r="TQ3" s="425"/>
      <c r="TR3" s="425"/>
      <c r="TS3" s="425"/>
      <c r="TT3" s="425"/>
      <c r="TU3" s="425"/>
      <c r="TV3" s="425"/>
      <c r="TW3" s="425"/>
      <c r="TX3" s="425"/>
      <c r="TY3" s="425"/>
      <c r="TZ3" s="425"/>
      <c r="UA3" s="425"/>
      <c r="UB3" s="425"/>
      <c r="UC3" s="425"/>
      <c r="UD3" s="425"/>
      <c r="UE3" s="425"/>
      <c r="UF3" s="425"/>
      <c r="UG3" s="425"/>
      <c r="UH3" s="425"/>
      <c r="UI3" s="425"/>
    </row>
    <row r="4" spans="1:555" ht="15.75" thickBot="1" x14ac:dyDescent="0.3">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x14ac:dyDescent="0.3">
      <c r="A5" s="426"/>
      <c r="B5" s="426"/>
      <c r="C5" s="86" t="s">
        <v>1331</v>
      </c>
      <c r="D5" s="187">
        <f>SUMIF(C:C,$C$10,D:D)</f>
        <v>1391007.2860000001</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104"/>
      <c r="D6" s="104"/>
      <c r="E6" s="104"/>
      <c r="F6" s="104"/>
      <c r="G6" s="77"/>
      <c r="H6" s="104"/>
      <c r="I6" s="104"/>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104"/>
      <c r="D7" s="104"/>
      <c r="E7" s="104"/>
      <c r="F7" s="104"/>
      <c r="G7" s="77"/>
      <c r="H7" s="104"/>
      <c r="I7" s="104"/>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104" t="s">
        <v>1930</v>
      </c>
      <c r="D8" s="104"/>
      <c r="E8" s="104"/>
      <c r="F8" s="104"/>
      <c r="G8" s="77"/>
      <c r="H8" s="104"/>
      <c r="I8" s="104"/>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04"/>
      <c r="D9" s="104"/>
      <c r="E9" s="104"/>
      <c r="F9" s="104"/>
      <c r="G9" s="77"/>
      <c r="H9" s="104"/>
      <c r="I9" s="104"/>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153" t="s">
        <v>1332</v>
      </c>
      <c r="D10" s="343">
        <f>SUM(F17:F51)</f>
        <v>87350</v>
      </c>
      <c r="E10" s="426"/>
      <c r="F10" s="69"/>
      <c r="G10" s="78"/>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91"/>
      <c r="C11" s="69"/>
      <c r="D11" s="31"/>
      <c r="E11" s="91"/>
      <c r="F11" s="91"/>
      <c r="G11" s="91"/>
      <c r="H11" s="75"/>
      <c r="I11" s="75"/>
      <c r="J11" s="75"/>
      <c r="K11" s="10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91"/>
      <c r="C12" s="69"/>
      <c r="D12" s="31"/>
      <c r="E12" s="91"/>
      <c r="F12" s="91"/>
      <c r="G12" s="91"/>
      <c r="H12" s="75"/>
      <c r="I12" s="75"/>
      <c r="J12" s="75"/>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91"/>
      <c r="C13" s="190" t="s">
        <v>1309</v>
      </c>
      <c r="D13" s="341" t="s">
        <v>1728</v>
      </c>
      <c r="E13" s="91"/>
      <c r="F13" s="91"/>
      <c r="G13" s="91"/>
      <c r="H13" s="75"/>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91"/>
      <c r="C14" s="19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Elaboración, recepción y evaluación de los proyectos de investigación.  </v>
      </c>
      <c r="D14" s="31"/>
      <c r="E14" s="91"/>
      <c r="F14" s="91"/>
      <c r="G14" s="91"/>
      <c r="H14" s="75"/>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x14ac:dyDescent="0.3">
      <c r="A15" s="426"/>
      <c r="B15" s="426"/>
      <c r="C15" s="426"/>
      <c r="D15" s="426"/>
      <c r="E15" s="426"/>
      <c r="F15" s="91"/>
      <c r="G15" s="75"/>
      <c r="H15" s="75"/>
      <c r="I15" s="75"/>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426"/>
      <c r="C16" s="125" t="s">
        <v>1310</v>
      </c>
      <c r="D16" s="125" t="s">
        <v>99</v>
      </c>
      <c r="E16" s="132" t="s">
        <v>1312</v>
      </c>
      <c r="F16" s="131" t="s">
        <v>1313</v>
      </c>
      <c r="G16" s="129" t="s">
        <v>1314</v>
      </c>
      <c r="H16" s="132" t="s">
        <v>1315</v>
      </c>
      <c r="I16" s="129" t="s">
        <v>711</v>
      </c>
      <c r="J16" s="129" t="s">
        <v>1316</v>
      </c>
      <c r="K16" s="129" t="s">
        <v>1317</v>
      </c>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1" x14ac:dyDescent="0.25">
      <c r="C17" s="207" t="s">
        <v>1299</v>
      </c>
      <c r="D17" s="208"/>
      <c r="E17" s="206">
        <f>HLOOKUP(C17,$AH$2:$BU$3,2,0)</f>
        <v>4742.8290000000006</v>
      </c>
      <c r="F17" s="94">
        <f t="shared" ref="F17:F51" si="0">D17*E17</f>
        <v>0</v>
      </c>
      <c r="G17" s="156"/>
      <c r="H17" s="138"/>
      <c r="I17" s="126" t="e">
        <f>VLOOKUP(H17,Presupuesto!$B$11:$C$565,2,0)</f>
        <v>#N/A</v>
      </c>
      <c r="J17" s="205" t="s">
        <v>51</v>
      </c>
      <c r="K17" s="95" t="s">
        <v>721</v>
      </c>
    </row>
    <row r="18" spans="3:11" x14ac:dyDescent="0.25">
      <c r="C18" s="137" t="s">
        <v>1922</v>
      </c>
      <c r="D18" s="154">
        <v>2</v>
      </c>
      <c r="E18" s="119">
        <v>8000</v>
      </c>
      <c r="F18" s="94">
        <f t="shared" si="0"/>
        <v>16000</v>
      </c>
      <c r="G18" s="156" t="s">
        <v>703</v>
      </c>
      <c r="H18" s="138" t="s">
        <v>298</v>
      </c>
      <c r="I18" s="126" t="str">
        <f>VLOOKUP(H18,[2]Presupuesto!$B$11:$C$565,2,0)</f>
        <v>OTROS SERVICIOS TECNICOS Y PROFESIONALES</v>
      </c>
      <c r="J18" s="95" t="s">
        <v>51</v>
      </c>
      <c r="K18" s="95" t="s">
        <v>721</v>
      </c>
    </row>
    <row r="19" spans="3:11" x14ac:dyDescent="0.25">
      <c r="C19" s="137" t="s">
        <v>1923</v>
      </c>
      <c r="D19" s="154">
        <v>1</v>
      </c>
      <c r="E19" s="119">
        <v>9600</v>
      </c>
      <c r="F19" s="94">
        <f t="shared" si="0"/>
        <v>9600</v>
      </c>
      <c r="G19" s="156" t="s">
        <v>703</v>
      </c>
      <c r="H19" s="138" t="s">
        <v>298</v>
      </c>
      <c r="I19" s="126" t="str">
        <f>VLOOKUP(H19,[2]Presupuesto!$B$11:$C$565,2,0)</f>
        <v>OTROS SERVICIOS TECNICOS Y PROFESIONALES</v>
      </c>
      <c r="J19" s="95" t="s">
        <v>51</v>
      </c>
      <c r="K19" s="95" t="s">
        <v>721</v>
      </c>
    </row>
    <row r="20" spans="3:11" x14ac:dyDescent="0.25">
      <c r="C20" s="137" t="s">
        <v>1924</v>
      </c>
      <c r="D20" s="154">
        <v>75</v>
      </c>
      <c r="E20" s="119">
        <v>450</v>
      </c>
      <c r="F20" s="94">
        <f t="shared" si="0"/>
        <v>33750</v>
      </c>
      <c r="G20" s="156" t="s">
        <v>703</v>
      </c>
      <c r="H20" s="138" t="s">
        <v>298</v>
      </c>
      <c r="I20" s="126" t="str">
        <f>VLOOKUP(H20,[2]Presupuesto!$B$11:$C$565,2,0)</f>
        <v>OTROS SERVICIOS TECNICOS Y PROFESIONALES</v>
      </c>
      <c r="J20" s="95" t="s">
        <v>51</v>
      </c>
      <c r="K20" s="95" t="s">
        <v>721</v>
      </c>
    </row>
    <row r="21" spans="3:11" x14ac:dyDescent="0.25">
      <c r="C21" s="137" t="s">
        <v>1925</v>
      </c>
      <c r="D21" s="154">
        <v>75</v>
      </c>
      <c r="E21" s="119">
        <v>40</v>
      </c>
      <c r="F21" s="94">
        <f t="shared" si="0"/>
        <v>3000</v>
      </c>
      <c r="G21" s="156" t="s">
        <v>703</v>
      </c>
      <c r="H21" s="138" t="s">
        <v>298</v>
      </c>
      <c r="I21" s="126" t="str">
        <f>VLOOKUP(H21,[2]Presupuesto!$B$11:$C$565,2,0)</f>
        <v>OTROS SERVICIOS TECNICOS Y PROFESIONALES</v>
      </c>
      <c r="J21" s="95" t="s">
        <v>51</v>
      </c>
      <c r="K21" s="95" t="s">
        <v>721</v>
      </c>
    </row>
    <row r="22" spans="3:11" x14ac:dyDescent="0.25">
      <c r="C22" s="137" t="s">
        <v>1926</v>
      </c>
      <c r="D22" s="154">
        <v>2</v>
      </c>
      <c r="E22" s="119">
        <v>2000</v>
      </c>
      <c r="F22" s="94">
        <f t="shared" si="0"/>
        <v>4000</v>
      </c>
      <c r="G22" s="156" t="s">
        <v>703</v>
      </c>
      <c r="H22" s="138" t="s">
        <v>298</v>
      </c>
      <c r="I22" s="126" t="str">
        <f>VLOOKUP(H22,[2]Presupuesto!$B$11:$C$565,2,0)</f>
        <v>OTROS SERVICIOS TECNICOS Y PROFESIONALES</v>
      </c>
      <c r="J22" s="95" t="s">
        <v>51</v>
      </c>
      <c r="K22" s="95" t="s">
        <v>721</v>
      </c>
    </row>
    <row r="23" spans="3:11" x14ac:dyDescent="0.25">
      <c r="C23" s="137" t="s">
        <v>1927</v>
      </c>
      <c r="D23" s="154">
        <v>1</v>
      </c>
      <c r="E23" s="119">
        <v>10000</v>
      </c>
      <c r="F23" s="94">
        <f t="shared" si="0"/>
        <v>10000</v>
      </c>
      <c r="G23" s="156" t="s">
        <v>703</v>
      </c>
      <c r="H23" s="138" t="s">
        <v>298</v>
      </c>
      <c r="I23" s="126" t="str">
        <f>VLOOKUP(H23,[2]Presupuesto!$B$11:$C$565,2,0)</f>
        <v>OTROS SERVICIOS TECNICOS Y PROFESIONALES</v>
      </c>
      <c r="J23" s="95" t="s">
        <v>51</v>
      </c>
      <c r="K23" s="95" t="s">
        <v>721</v>
      </c>
    </row>
    <row r="24" spans="3:11" x14ac:dyDescent="0.25">
      <c r="C24" s="137" t="s">
        <v>1928</v>
      </c>
      <c r="D24" s="154">
        <v>1</v>
      </c>
      <c r="E24" s="119">
        <v>5000</v>
      </c>
      <c r="F24" s="94">
        <f t="shared" si="0"/>
        <v>5000</v>
      </c>
      <c r="G24" s="156" t="s">
        <v>703</v>
      </c>
      <c r="H24" s="138" t="s">
        <v>298</v>
      </c>
      <c r="I24" s="126" t="str">
        <f>VLOOKUP(H24,[2]Presupuesto!$B$11:$C$565,2,0)</f>
        <v>OTROS SERVICIOS TECNICOS Y PROFESIONALES</v>
      </c>
      <c r="J24" s="95" t="s">
        <v>51</v>
      </c>
      <c r="K24" s="95" t="s">
        <v>721</v>
      </c>
    </row>
    <row r="25" spans="3:11" x14ac:dyDescent="0.25">
      <c r="C25" s="137" t="s">
        <v>1929</v>
      </c>
      <c r="D25" s="154">
        <v>1</v>
      </c>
      <c r="E25" s="119">
        <v>6000</v>
      </c>
      <c r="F25" s="94">
        <f t="shared" si="0"/>
        <v>6000</v>
      </c>
      <c r="G25" s="156" t="s">
        <v>703</v>
      </c>
      <c r="H25" s="138" t="s">
        <v>413</v>
      </c>
      <c r="I25" s="126" t="str">
        <f>VLOOKUP(H25,[2]Presupuesto!$B$11:$C$565,2,0)</f>
        <v>GASOLINA</v>
      </c>
      <c r="J25" s="95" t="s">
        <v>51</v>
      </c>
      <c r="K25" s="95" t="s">
        <v>721</v>
      </c>
    </row>
    <row r="26" spans="3:11" hidden="1" x14ac:dyDescent="0.25">
      <c r="C26" s="137"/>
      <c r="D26" s="154"/>
      <c r="E26" s="119"/>
      <c r="F26" s="94">
        <f t="shared" si="0"/>
        <v>0</v>
      </c>
      <c r="G26" s="156"/>
      <c r="H26" s="138"/>
      <c r="I26" s="126" t="e">
        <f>VLOOKUP(H26,Presupuesto!$B$11:$C$565,2,0)</f>
        <v>#N/A</v>
      </c>
      <c r="J26" s="95" t="str">
        <f t="shared" ref="J26:J51" si="1">$J$17</f>
        <v>Investigación Científica</v>
      </c>
      <c r="K26" s="95" t="s">
        <v>720</v>
      </c>
    </row>
    <row r="27" spans="3:11" hidden="1" x14ac:dyDescent="0.25">
      <c r="C27" s="137"/>
      <c r="D27" s="154"/>
      <c r="E27" s="119"/>
      <c r="F27" s="94">
        <f t="shared" si="0"/>
        <v>0</v>
      </c>
      <c r="G27" s="156"/>
      <c r="H27" s="138"/>
      <c r="I27" s="126" t="e">
        <f>VLOOKUP(H27,Presupuesto!$B$11:$C$565,2,0)</f>
        <v>#N/A</v>
      </c>
      <c r="J27" s="95" t="str">
        <f t="shared" si="1"/>
        <v>Investigación Científica</v>
      </c>
      <c r="K27" s="95" t="s">
        <v>720</v>
      </c>
    </row>
    <row r="28" spans="3:11" hidden="1" x14ac:dyDescent="0.25">
      <c r="C28" s="137"/>
      <c r="D28" s="154"/>
      <c r="E28" s="119"/>
      <c r="F28" s="94">
        <f t="shared" si="0"/>
        <v>0</v>
      </c>
      <c r="G28" s="156"/>
      <c r="H28" s="138"/>
      <c r="I28" s="126" t="e">
        <f>VLOOKUP(H28,Presupuesto!$B$11:$C$565,2,0)</f>
        <v>#N/A</v>
      </c>
      <c r="J28" s="95" t="str">
        <f t="shared" si="1"/>
        <v>Investigación Científica</v>
      </c>
      <c r="K28" s="95" t="s">
        <v>720</v>
      </c>
    </row>
    <row r="29" spans="3:11" hidden="1" x14ac:dyDescent="0.25">
      <c r="C29" s="137"/>
      <c r="D29" s="154"/>
      <c r="E29" s="119"/>
      <c r="F29" s="94">
        <f t="shared" si="0"/>
        <v>0</v>
      </c>
      <c r="G29" s="156"/>
      <c r="H29" s="138"/>
      <c r="I29" s="126" t="e">
        <f>VLOOKUP(H29,Presupuesto!$B$11:$C$565,2,0)</f>
        <v>#N/A</v>
      </c>
      <c r="J29" s="95" t="str">
        <f t="shared" si="1"/>
        <v>Investigación Científica</v>
      </c>
      <c r="K29" s="95" t="s">
        <v>720</v>
      </c>
    </row>
    <row r="30" spans="3:11" hidden="1" x14ac:dyDescent="0.25">
      <c r="C30" s="137"/>
      <c r="D30" s="154"/>
      <c r="E30" s="119"/>
      <c r="F30" s="94">
        <f t="shared" si="0"/>
        <v>0</v>
      </c>
      <c r="G30" s="156"/>
      <c r="H30" s="138"/>
      <c r="I30" s="126" t="e">
        <f>VLOOKUP(H30,Presupuesto!$B$11:$C$565,2,0)</f>
        <v>#N/A</v>
      </c>
      <c r="J30" s="95" t="str">
        <f t="shared" si="1"/>
        <v>Investigación Científica</v>
      </c>
      <c r="K30" s="95" t="s">
        <v>720</v>
      </c>
    </row>
    <row r="31" spans="3:11" hidden="1" x14ac:dyDescent="0.25">
      <c r="C31" s="137"/>
      <c r="D31" s="154"/>
      <c r="E31" s="119"/>
      <c r="F31" s="94">
        <f t="shared" si="0"/>
        <v>0</v>
      </c>
      <c r="G31" s="156"/>
      <c r="H31" s="138"/>
      <c r="I31" s="126" t="e">
        <f>VLOOKUP(H31,Presupuesto!$B$11:$C$565,2,0)</f>
        <v>#N/A</v>
      </c>
      <c r="J31" s="95" t="str">
        <f t="shared" si="1"/>
        <v>Investigación Científica</v>
      </c>
      <c r="K31" s="95" t="s">
        <v>720</v>
      </c>
    </row>
    <row r="32" spans="3:11" hidden="1" x14ac:dyDescent="0.25">
      <c r="C32" s="137"/>
      <c r="D32" s="154"/>
      <c r="E32" s="119"/>
      <c r="F32" s="94">
        <f t="shared" si="0"/>
        <v>0</v>
      </c>
      <c r="G32" s="156"/>
      <c r="H32" s="138"/>
      <c r="I32" s="126" t="e">
        <f>VLOOKUP(H32,Presupuesto!$B$11:$C$565,2,0)</f>
        <v>#N/A</v>
      </c>
      <c r="J32" s="95" t="str">
        <f t="shared" si="1"/>
        <v>Investigación Científica</v>
      </c>
      <c r="K32" s="95" t="s">
        <v>720</v>
      </c>
    </row>
    <row r="33" spans="3:11" hidden="1" x14ac:dyDescent="0.25">
      <c r="C33" s="137"/>
      <c r="D33" s="154"/>
      <c r="E33" s="119"/>
      <c r="F33" s="94">
        <f t="shared" si="0"/>
        <v>0</v>
      </c>
      <c r="G33" s="156"/>
      <c r="H33" s="138"/>
      <c r="I33" s="126" t="e">
        <f>VLOOKUP(H33,Presupuesto!$B$11:$C$565,2,0)</f>
        <v>#N/A</v>
      </c>
      <c r="J33" s="95" t="str">
        <f t="shared" si="1"/>
        <v>Investigación Científica</v>
      </c>
      <c r="K33" s="95" t="s">
        <v>720</v>
      </c>
    </row>
    <row r="34" spans="3:11" hidden="1" x14ac:dyDescent="0.25">
      <c r="C34" s="137"/>
      <c r="D34" s="154"/>
      <c r="E34" s="119"/>
      <c r="F34" s="94">
        <f t="shared" si="0"/>
        <v>0</v>
      </c>
      <c r="G34" s="156"/>
      <c r="H34" s="138"/>
      <c r="I34" s="126" t="e">
        <f>VLOOKUP(H34,Presupuesto!$B$11:$C$565,2,0)</f>
        <v>#N/A</v>
      </c>
      <c r="J34" s="95" t="str">
        <f t="shared" si="1"/>
        <v>Investigación Científica</v>
      </c>
      <c r="K34" s="95" t="s">
        <v>720</v>
      </c>
    </row>
    <row r="35" spans="3:11" hidden="1" x14ac:dyDescent="0.25">
      <c r="C35" s="137"/>
      <c r="D35" s="154"/>
      <c r="E35" s="119"/>
      <c r="F35" s="94">
        <f t="shared" si="0"/>
        <v>0</v>
      </c>
      <c r="G35" s="156"/>
      <c r="H35" s="138"/>
      <c r="I35" s="126" t="e">
        <f>VLOOKUP(H35,Presupuesto!$B$11:$C$565,2,0)</f>
        <v>#N/A</v>
      </c>
      <c r="J35" s="95" t="str">
        <f t="shared" si="1"/>
        <v>Investigación Científica</v>
      </c>
      <c r="K35" s="95" t="s">
        <v>720</v>
      </c>
    </row>
    <row r="36" spans="3:11" hidden="1" x14ac:dyDescent="0.25">
      <c r="C36" s="137"/>
      <c r="D36" s="154"/>
      <c r="E36" s="119"/>
      <c r="F36" s="94">
        <f t="shared" si="0"/>
        <v>0</v>
      </c>
      <c r="G36" s="156"/>
      <c r="H36" s="138"/>
      <c r="I36" s="126" t="e">
        <f>VLOOKUP(H36,Presupuesto!$B$11:$C$565,2,0)</f>
        <v>#N/A</v>
      </c>
      <c r="J36" s="95" t="str">
        <f t="shared" si="1"/>
        <v>Investigación Científica</v>
      </c>
      <c r="K36" s="95" t="s">
        <v>720</v>
      </c>
    </row>
    <row r="37" spans="3:11" hidden="1" x14ac:dyDescent="0.25">
      <c r="C37" s="137"/>
      <c r="D37" s="154"/>
      <c r="E37" s="119"/>
      <c r="F37" s="94">
        <f t="shared" si="0"/>
        <v>0</v>
      </c>
      <c r="G37" s="156"/>
      <c r="H37" s="138"/>
      <c r="I37" s="126" t="e">
        <f>VLOOKUP(H37,Presupuesto!$B$11:$C$565,2,0)</f>
        <v>#N/A</v>
      </c>
      <c r="J37" s="95" t="str">
        <f t="shared" si="1"/>
        <v>Investigación Científica</v>
      </c>
      <c r="K37" s="95" t="s">
        <v>720</v>
      </c>
    </row>
    <row r="38" spans="3:11" hidden="1" x14ac:dyDescent="0.25">
      <c r="C38" s="137"/>
      <c r="D38" s="154"/>
      <c r="E38" s="119"/>
      <c r="F38" s="94">
        <f t="shared" si="0"/>
        <v>0</v>
      </c>
      <c r="G38" s="156"/>
      <c r="H38" s="138"/>
      <c r="I38" s="126" t="e">
        <f>VLOOKUP(H38,Presupuesto!$B$11:$C$565,2,0)</f>
        <v>#N/A</v>
      </c>
      <c r="J38" s="95" t="str">
        <f t="shared" si="1"/>
        <v>Investigación Científica</v>
      </c>
      <c r="K38" s="95" t="s">
        <v>720</v>
      </c>
    </row>
    <row r="39" spans="3:11" hidden="1" x14ac:dyDescent="0.25">
      <c r="C39" s="139"/>
      <c r="D39" s="147"/>
      <c r="E39" s="115"/>
      <c r="F39" s="94">
        <f t="shared" ref="F39:F45" si="2">D39*E39</f>
        <v>0</v>
      </c>
      <c r="G39" s="156"/>
      <c r="H39" s="140"/>
      <c r="I39" s="126" t="e">
        <f>VLOOKUP(H39,Presupuesto!$B$11:$C$565,2,0)</f>
        <v>#N/A</v>
      </c>
      <c r="J39" s="95" t="str">
        <f t="shared" si="1"/>
        <v>Investigación Científica</v>
      </c>
      <c r="K39" s="95" t="s">
        <v>720</v>
      </c>
    </row>
    <row r="40" spans="3:11" hidden="1" x14ac:dyDescent="0.25">
      <c r="C40" s="139"/>
      <c r="D40" s="147"/>
      <c r="E40" s="115"/>
      <c r="F40" s="94">
        <f t="shared" si="2"/>
        <v>0</v>
      </c>
      <c r="G40" s="156"/>
      <c r="H40" s="140"/>
      <c r="I40" s="126" t="e">
        <f>VLOOKUP(H40,Presupuesto!$B$11:$C$565,2,0)</f>
        <v>#N/A</v>
      </c>
      <c r="J40" s="95" t="str">
        <f t="shared" si="1"/>
        <v>Investigación Científica</v>
      </c>
      <c r="K40" s="95" t="s">
        <v>720</v>
      </c>
    </row>
    <row r="41" spans="3:11" hidden="1" x14ac:dyDescent="0.25">
      <c r="C41" s="139"/>
      <c r="D41" s="147"/>
      <c r="E41" s="115"/>
      <c r="F41" s="94">
        <f t="shared" si="2"/>
        <v>0</v>
      </c>
      <c r="G41" s="156"/>
      <c r="H41" s="140"/>
      <c r="I41" s="126" t="e">
        <f>VLOOKUP(H41,Presupuesto!$B$11:$C$565,2,0)</f>
        <v>#N/A</v>
      </c>
      <c r="J41" s="95" t="str">
        <f t="shared" si="1"/>
        <v>Investigación Científica</v>
      </c>
      <c r="K41" s="95" t="s">
        <v>720</v>
      </c>
    </row>
    <row r="42" spans="3:11" hidden="1" x14ac:dyDescent="0.25">
      <c r="C42" s="139"/>
      <c r="D42" s="147"/>
      <c r="E42" s="115"/>
      <c r="F42" s="94">
        <f t="shared" si="2"/>
        <v>0</v>
      </c>
      <c r="G42" s="156"/>
      <c r="H42" s="140"/>
      <c r="I42" s="126" t="e">
        <f>VLOOKUP(H42,Presupuesto!$B$11:$C$565,2,0)</f>
        <v>#N/A</v>
      </c>
      <c r="J42" s="95" t="str">
        <f t="shared" si="1"/>
        <v>Investigación Científica</v>
      </c>
      <c r="K42" s="95" t="s">
        <v>720</v>
      </c>
    </row>
    <row r="43" spans="3:11" hidden="1" x14ac:dyDescent="0.25">
      <c r="C43" s="139"/>
      <c r="D43" s="147"/>
      <c r="E43" s="115"/>
      <c r="F43" s="94">
        <f t="shared" si="2"/>
        <v>0</v>
      </c>
      <c r="G43" s="156"/>
      <c r="H43" s="140"/>
      <c r="I43" s="126" t="e">
        <f>VLOOKUP(H43,Presupuesto!$B$11:$C$565,2,0)</f>
        <v>#N/A</v>
      </c>
      <c r="J43" s="95" t="str">
        <f t="shared" si="1"/>
        <v>Investigación Científica</v>
      </c>
      <c r="K43" s="95" t="s">
        <v>720</v>
      </c>
    </row>
    <row r="44" spans="3:11" hidden="1" x14ac:dyDescent="0.25">
      <c r="C44" s="139"/>
      <c r="D44" s="147"/>
      <c r="E44" s="115"/>
      <c r="F44" s="94">
        <f t="shared" si="2"/>
        <v>0</v>
      </c>
      <c r="G44" s="156"/>
      <c r="H44" s="140"/>
      <c r="I44" s="126" t="e">
        <f>VLOOKUP(H44,Presupuesto!$B$11:$C$565,2,0)</f>
        <v>#N/A</v>
      </c>
      <c r="J44" s="95" t="str">
        <f t="shared" si="1"/>
        <v>Investigación Científica</v>
      </c>
      <c r="K44" s="95" t="s">
        <v>720</v>
      </c>
    </row>
    <row r="45" spans="3:11" hidden="1" x14ac:dyDescent="0.25">
      <c r="C45" s="139"/>
      <c r="D45" s="147"/>
      <c r="E45" s="115"/>
      <c r="F45" s="94">
        <f t="shared" si="2"/>
        <v>0</v>
      </c>
      <c r="G45" s="156"/>
      <c r="H45" s="140"/>
      <c r="I45" s="126" t="e">
        <f>VLOOKUP(H45,Presupuesto!$B$11:$C$565,2,0)</f>
        <v>#N/A</v>
      </c>
      <c r="J45" s="95" t="str">
        <f t="shared" si="1"/>
        <v>Investigación Científica</v>
      </c>
      <c r="K45" s="95" t="s">
        <v>720</v>
      </c>
    </row>
    <row r="46" spans="3:11" hidden="1" x14ac:dyDescent="0.25">
      <c r="C46" s="139"/>
      <c r="D46" s="147"/>
      <c r="E46" s="115"/>
      <c r="F46" s="94">
        <f t="shared" si="0"/>
        <v>0</v>
      </c>
      <c r="G46" s="156"/>
      <c r="H46" s="140"/>
      <c r="I46" s="126" t="e">
        <f>VLOOKUP(H46,Presupuesto!$B$11:$C$565,2,0)</f>
        <v>#N/A</v>
      </c>
      <c r="J46" s="95" t="str">
        <f t="shared" si="1"/>
        <v>Investigación Científica</v>
      </c>
      <c r="K46" s="95" t="s">
        <v>720</v>
      </c>
    </row>
    <row r="47" spans="3:11" hidden="1" x14ac:dyDescent="0.25">
      <c r="C47" s="141"/>
      <c r="D47" s="147"/>
      <c r="E47" s="115"/>
      <c r="F47" s="94">
        <f t="shared" si="0"/>
        <v>0</v>
      </c>
      <c r="G47" s="156"/>
      <c r="H47" s="142"/>
      <c r="I47" s="126" t="e">
        <f>VLOOKUP(H47,Presupuesto!$B$11:$C$565,2,0)</f>
        <v>#N/A</v>
      </c>
      <c r="J47" s="95" t="str">
        <f t="shared" si="1"/>
        <v>Investigación Científica</v>
      </c>
      <c r="K47" s="95" t="s">
        <v>732</v>
      </c>
    </row>
    <row r="48" spans="3:11" hidden="1" x14ac:dyDescent="0.25">
      <c r="C48" s="141"/>
      <c r="D48" s="147"/>
      <c r="E48" s="115"/>
      <c r="F48" s="94">
        <f t="shared" si="0"/>
        <v>0</v>
      </c>
      <c r="G48" s="156"/>
      <c r="H48" s="142"/>
      <c r="I48" s="126" t="e">
        <f>VLOOKUP(H48,Presupuesto!$B$11:$C$565,2,0)</f>
        <v>#N/A</v>
      </c>
      <c r="J48" s="95" t="str">
        <f t="shared" si="1"/>
        <v>Investigación Científica</v>
      </c>
      <c r="K48" s="95" t="s">
        <v>720</v>
      </c>
    </row>
    <row r="49" spans="3:11" hidden="1" x14ac:dyDescent="0.25">
      <c r="C49" s="141"/>
      <c r="D49" s="147"/>
      <c r="E49" s="115"/>
      <c r="F49" s="94">
        <f t="shared" si="0"/>
        <v>0</v>
      </c>
      <c r="G49" s="156"/>
      <c r="H49" s="142"/>
      <c r="I49" s="126" t="e">
        <f>VLOOKUP(H49,Presupuesto!$B$11:$C$565,2,0)</f>
        <v>#N/A</v>
      </c>
      <c r="J49" s="95" t="str">
        <f t="shared" si="1"/>
        <v>Investigación Científica</v>
      </c>
      <c r="K49" s="95" t="s">
        <v>720</v>
      </c>
    </row>
    <row r="50" spans="3:11" hidden="1" x14ac:dyDescent="0.25">
      <c r="C50" s="141"/>
      <c r="D50" s="147"/>
      <c r="E50" s="115"/>
      <c r="F50" s="94">
        <f t="shared" si="0"/>
        <v>0</v>
      </c>
      <c r="G50" s="156"/>
      <c r="H50" s="142"/>
      <c r="I50" s="126" t="e">
        <f>VLOOKUP(H50,Presupuesto!$B$11:$C$565,2,0)</f>
        <v>#N/A</v>
      </c>
      <c r="J50" s="95" t="str">
        <f t="shared" si="1"/>
        <v>Investigación Científica</v>
      </c>
      <c r="K50" s="95" t="s">
        <v>720</v>
      </c>
    </row>
    <row r="51" spans="3:11" ht="15.75" thickBot="1" x14ac:dyDescent="0.3">
      <c r="C51" s="143"/>
      <c r="D51" s="155"/>
      <c r="E51" s="100"/>
      <c r="F51" s="102">
        <f t="shared" si="0"/>
        <v>0</v>
      </c>
      <c r="G51" s="157"/>
      <c r="H51" s="144"/>
      <c r="I51" s="128" t="e">
        <f>VLOOKUP(H51,Presupuesto!$B$11:$C$565,2,0)</f>
        <v>#N/A</v>
      </c>
      <c r="J51" s="103" t="str">
        <f t="shared" si="1"/>
        <v>Investigación Científica</v>
      </c>
      <c r="K51" s="120" t="s">
        <v>719</v>
      </c>
    </row>
    <row r="53" spans="3:11" ht="15.75" thickBot="1" x14ac:dyDescent="0.3">
      <c r="C53" s="426"/>
      <c r="D53" s="426"/>
      <c r="E53" s="426"/>
      <c r="F53" s="89"/>
      <c r="G53" s="88"/>
      <c r="H53" s="89"/>
      <c r="I53" s="89"/>
      <c r="J53" s="426"/>
      <c r="K53" s="426"/>
    </row>
    <row r="54" spans="3:11" ht="15.75" thickBot="1" x14ac:dyDescent="0.3">
      <c r="C54" s="153" t="s">
        <v>1332</v>
      </c>
      <c r="D54" s="343">
        <f>SUM(F61:F95)</f>
        <v>87350</v>
      </c>
      <c r="E54" s="426"/>
      <c r="F54" s="69"/>
      <c r="G54" s="78"/>
      <c r="H54" s="69"/>
      <c r="I54" s="69"/>
      <c r="J54" s="426"/>
      <c r="K54" s="426"/>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0" t="s">
        <v>1309</v>
      </c>
      <c r="D57" s="341" t="s">
        <v>1728</v>
      </c>
      <c r="E57" s="91"/>
      <c r="F57" s="91"/>
      <c r="G57" s="91"/>
      <c r="H57" s="75"/>
      <c r="I57" s="75"/>
      <c r="J57" s="75"/>
      <c r="K57" s="109"/>
    </row>
    <row r="58" spans="3:11" ht="18.75" x14ac:dyDescent="0.25">
      <c r="C58" s="197"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 xml:space="preserve">Elaboración, recepción y evaluación de los proyectos de investigación.  </v>
      </c>
      <c r="D58" s="31"/>
      <c r="E58" s="91"/>
      <c r="F58" s="91"/>
      <c r="G58" s="91"/>
      <c r="H58" s="75"/>
      <c r="I58" s="75"/>
      <c r="J58" s="75"/>
      <c r="K58" s="109"/>
    </row>
    <row r="59" spans="3:11" ht="15.75" thickBot="1" x14ac:dyDescent="0.3">
      <c r="C59" s="426"/>
      <c r="D59" s="426"/>
      <c r="E59" s="426"/>
      <c r="F59" s="91"/>
      <c r="G59" s="75"/>
      <c r="H59" s="75"/>
      <c r="I59" s="75"/>
      <c r="J59" s="426"/>
      <c r="K59" s="426"/>
    </row>
    <row r="60" spans="3:11" ht="30.75" thickBot="1" x14ac:dyDescent="0.3">
      <c r="C60" s="125" t="s">
        <v>1310</v>
      </c>
      <c r="D60" s="125" t="s">
        <v>99</v>
      </c>
      <c r="E60" s="132" t="s">
        <v>1312</v>
      </c>
      <c r="F60" s="131" t="s">
        <v>1313</v>
      </c>
      <c r="G60" s="129" t="s">
        <v>1314</v>
      </c>
      <c r="H60" s="132" t="s">
        <v>1315</v>
      </c>
      <c r="I60" s="129" t="s">
        <v>711</v>
      </c>
      <c r="J60" s="129" t="s">
        <v>1316</v>
      </c>
      <c r="K60" s="129" t="s">
        <v>1317</v>
      </c>
    </row>
    <row r="61" spans="3:11" x14ac:dyDescent="0.25">
      <c r="C61" s="207" t="s">
        <v>1284</v>
      </c>
      <c r="D61" s="208"/>
      <c r="E61" s="206">
        <f>HLOOKUP(C61,$AH$2:$BU$3,2,0)</f>
        <v>620</v>
      </c>
      <c r="F61" s="94">
        <f t="shared" ref="F61:F95" si="3">D61*E61</f>
        <v>0</v>
      </c>
      <c r="G61" s="156"/>
      <c r="H61" s="138"/>
      <c r="I61" s="126" t="e">
        <f>VLOOKUP(H61,Presupuesto!$B$11:$C$565,2,0)</f>
        <v>#N/A</v>
      </c>
      <c r="J61" s="205" t="s">
        <v>51</v>
      </c>
      <c r="K61" s="95" t="s">
        <v>719</v>
      </c>
    </row>
    <row r="62" spans="3:11" x14ac:dyDescent="0.25">
      <c r="C62" s="137" t="s">
        <v>1922</v>
      </c>
      <c r="D62" s="154">
        <v>2</v>
      </c>
      <c r="E62" s="119">
        <v>8000</v>
      </c>
      <c r="F62" s="94">
        <f t="shared" si="3"/>
        <v>16000</v>
      </c>
      <c r="G62" s="156" t="s">
        <v>703</v>
      </c>
      <c r="H62" s="138" t="s">
        <v>298</v>
      </c>
      <c r="I62" s="126" t="str">
        <f>VLOOKUP(H62,[2]Presupuesto!$B$11:$C$565,2,0)</f>
        <v>OTROS SERVICIOS TECNICOS Y PROFESIONALES</v>
      </c>
      <c r="J62" s="95" t="s">
        <v>51</v>
      </c>
      <c r="K62" s="95" t="s">
        <v>724</v>
      </c>
    </row>
    <row r="63" spans="3:11" x14ac:dyDescent="0.25">
      <c r="C63" s="137" t="s">
        <v>1923</v>
      </c>
      <c r="D63" s="154">
        <v>1</v>
      </c>
      <c r="E63" s="119">
        <v>9600</v>
      </c>
      <c r="F63" s="94">
        <f t="shared" si="3"/>
        <v>9600</v>
      </c>
      <c r="G63" s="156" t="s">
        <v>703</v>
      </c>
      <c r="H63" s="138" t="s">
        <v>298</v>
      </c>
      <c r="I63" s="126" t="str">
        <f>VLOOKUP(H63,[2]Presupuesto!$B$11:$C$565,2,0)</f>
        <v>OTROS SERVICIOS TECNICOS Y PROFESIONALES</v>
      </c>
      <c r="J63" s="95" t="s">
        <v>51</v>
      </c>
      <c r="K63" s="95" t="s">
        <v>724</v>
      </c>
    </row>
    <row r="64" spans="3:11" x14ac:dyDescent="0.25">
      <c r="C64" s="137" t="s">
        <v>1924</v>
      </c>
      <c r="D64" s="154">
        <v>75</v>
      </c>
      <c r="E64" s="119">
        <v>450</v>
      </c>
      <c r="F64" s="94">
        <f t="shared" si="3"/>
        <v>33750</v>
      </c>
      <c r="G64" s="156" t="s">
        <v>703</v>
      </c>
      <c r="H64" s="138" t="s">
        <v>298</v>
      </c>
      <c r="I64" s="126" t="str">
        <f>VLOOKUP(H64,[2]Presupuesto!$B$11:$C$565,2,0)</f>
        <v>OTROS SERVICIOS TECNICOS Y PROFESIONALES</v>
      </c>
      <c r="J64" s="95" t="s">
        <v>51</v>
      </c>
      <c r="K64" s="95" t="s">
        <v>724</v>
      </c>
    </row>
    <row r="65" spans="3:11" x14ac:dyDescent="0.25">
      <c r="C65" s="137" t="s">
        <v>1925</v>
      </c>
      <c r="D65" s="154">
        <v>75</v>
      </c>
      <c r="E65" s="119">
        <v>40</v>
      </c>
      <c r="F65" s="94">
        <f t="shared" si="3"/>
        <v>3000</v>
      </c>
      <c r="G65" s="156" t="s">
        <v>703</v>
      </c>
      <c r="H65" s="138" t="s">
        <v>298</v>
      </c>
      <c r="I65" s="126" t="str">
        <f>VLOOKUP(H65,[2]Presupuesto!$B$11:$C$565,2,0)</f>
        <v>OTROS SERVICIOS TECNICOS Y PROFESIONALES</v>
      </c>
      <c r="J65" s="95" t="s">
        <v>51</v>
      </c>
      <c r="K65" s="95" t="s">
        <v>724</v>
      </c>
    </row>
    <row r="66" spans="3:11" x14ac:dyDescent="0.25">
      <c r="C66" s="137" t="s">
        <v>1926</v>
      </c>
      <c r="D66" s="154">
        <v>2</v>
      </c>
      <c r="E66" s="119">
        <v>2000</v>
      </c>
      <c r="F66" s="94">
        <f t="shared" si="3"/>
        <v>4000</v>
      </c>
      <c r="G66" s="156" t="s">
        <v>703</v>
      </c>
      <c r="H66" s="138" t="s">
        <v>298</v>
      </c>
      <c r="I66" s="126" t="str">
        <f>VLOOKUP(H66,[2]Presupuesto!$B$11:$C$565,2,0)</f>
        <v>OTROS SERVICIOS TECNICOS Y PROFESIONALES</v>
      </c>
      <c r="J66" s="95" t="s">
        <v>51</v>
      </c>
      <c r="K66" s="95" t="s">
        <v>724</v>
      </c>
    </row>
    <row r="67" spans="3:11" x14ac:dyDescent="0.25">
      <c r="C67" s="137" t="s">
        <v>1927</v>
      </c>
      <c r="D67" s="154">
        <v>1</v>
      </c>
      <c r="E67" s="119">
        <v>10000</v>
      </c>
      <c r="F67" s="94">
        <f t="shared" si="3"/>
        <v>10000</v>
      </c>
      <c r="G67" s="156" t="s">
        <v>703</v>
      </c>
      <c r="H67" s="138" t="s">
        <v>298</v>
      </c>
      <c r="I67" s="126" t="str">
        <f>VLOOKUP(H67,[2]Presupuesto!$B$11:$C$565,2,0)</f>
        <v>OTROS SERVICIOS TECNICOS Y PROFESIONALES</v>
      </c>
      <c r="J67" s="95" t="s">
        <v>51</v>
      </c>
      <c r="K67" s="95" t="s">
        <v>724</v>
      </c>
    </row>
    <row r="68" spans="3:11" x14ac:dyDescent="0.25">
      <c r="C68" s="137" t="s">
        <v>1928</v>
      </c>
      <c r="D68" s="154">
        <v>1</v>
      </c>
      <c r="E68" s="119">
        <v>5000</v>
      </c>
      <c r="F68" s="94">
        <f t="shared" si="3"/>
        <v>5000</v>
      </c>
      <c r="G68" s="156" t="s">
        <v>703</v>
      </c>
      <c r="H68" s="138" t="s">
        <v>298</v>
      </c>
      <c r="I68" s="126" t="str">
        <f>VLOOKUP(H68,[2]Presupuesto!$B$11:$C$565,2,0)</f>
        <v>OTROS SERVICIOS TECNICOS Y PROFESIONALES</v>
      </c>
      <c r="J68" s="95" t="s">
        <v>51</v>
      </c>
      <c r="K68" s="95" t="s">
        <v>724</v>
      </c>
    </row>
    <row r="69" spans="3:11" x14ac:dyDescent="0.25">
      <c r="C69" s="137" t="s">
        <v>1929</v>
      </c>
      <c r="D69" s="154">
        <v>1</v>
      </c>
      <c r="E69" s="119">
        <v>6000</v>
      </c>
      <c r="F69" s="94">
        <f t="shared" si="3"/>
        <v>6000</v>
      </c>
      <c r="G69" s="156" t="s">
        <v>703</v>
      </c>
      <c r="H69" s="138" t="s">
        <v>413</v>
      </c>
      <c r="I69" s="126" t="str">
        <f>VLOOKUP(H69,[2]Presupuesto!$B$11:$C$565,2,0)</f>
        <v>GASOLINA</v>
      </c>
      <c r="J69" s="95" t="s">
        <v>51</v>
      </c>
      <c r="K69" s="95" t="s">
        <v>724</v>
      </c>
    </row>
    <row r="70" spans="3:11" hidden="1" x14ac:dyDescent="0.25">
      <c r="C70" s="137"/>
      <c r="D70" s="154"/>
      <c r="E70" s="119"/>
      <c r="F70" s="94">
        <f t="shared" si="3"/>
        <v>0</v>
      </c>
      <c r="G70" s="156"/>
      <c r="H70" s="138"/>
      <c r="I70" s="126" t="e">
        <f>VLOOKUP(H70,Presupuesto!$B$11:$C$565,2,0)</f>
        <v>#N/A</v>
      </c>
      <c r="J70" s="95" t="str">
        <f t="shared" ref="J70:J95" si="4">$J$61</f>
        <v>Investigación Científica</v>
      </c>
      <c r="K70" s="95" t="s">
        <v>720</v>
      </c>
    </row>
    <row r="71" spans="3:11" hidden="1" x14ac:dyDescent="0.25">
      <c r="C71" s="137"/>
      <c r="D71" s="154"/>
      <c r="E71" s="119"/>
      <c r="F71" s="94">
        <f t="shared" si="3"/>
        <v>0</v>
      </c>
      <c r="G71" s="156"/>
      <c r="H71" s="138"/>
      <c r="I71" s="126" t="e">
        <f>VLOOKUP(H71,Presupuesto!$B$11:$C$565,2,0)</f>
        <v>#N/A</v>
      </c>
      <c r="J71" s="95" t="str">
        <f t="shared" si="4"/>
        <v>Investigación Científica</v>
      </c>
      <c r="K71" s="95" t="s">
        <v>720</v>
      </c>
    </row>
    <row r="72" spans="3:11" hidden="1" x14ac:dyDescent="0.25">
      <c r="C72" s="137"/>
      <c r="D72" s="154"/>
      <c r="E72" s="119"/>
      <c r="F72" s="94">
        <f t="shared" si="3"/>
        <v>0</v>
      </c>
      <c r="G72" s="156"/>
      <c r="H72" s="138"/>
      <c r="I72" s="126" t="e">
        <f>VLOOKUP(H72,Presupuesto!$B$11:$C$565,2,0)</f>
        <v>#N/A</v>
      </c>
      <c r="J72" s="95" t="str">
        <f t="shared" si="4"/>
        <v>Investigación Científica</v>
      </c>
      <c r="K72" s="95" t="s">
        <v>720</v>
      </c>
    </row>
    <row r="73" spans="3:11" hidden="1" x14ac:dyDescent="0.25">
      <c r="C73" s="137"/>
      <c r="D73" s="154"/>
      <c r="E73" s="119"/>
      <c r="F73" s="94">
        <f t="shared" si="3"/>
        <v>0</v>
      </c>
      <c r="G73" s="156"/>
      <c r="H73" s="138"/>
      <c r="I73" s="126" t="e">
        <f>VLOOKUP(H73,Presupuesto!$B$11:$C$565,2,0)</f>
        <v>#N/A</v>
      </c>
      <c r="J73" s="95" t="str">
        <f t="shared" si="4"/>
        <v>Investigación Científica</v>
      </c>
      <c r="K73" s="95" t="s">
        <v>720</v>
      </c>
    </row>
    <row r="74" spans="3:11" hidden="1" x14ac:dyDescent="0.25">
      <c r="C74" s="137"/>
      <c r="D74" s="154"/>
      <c r="E74" s="119"/>
      <c r="F74" s="94">
        <f t="shared" si="3"/>
        <v>0</v>
      </c>
      <c r="G74" s="156"/>
      <c r="H74" s="138"/>
      <c r="I74" s="126" t="e">
        <f>VLOOKUP(H74,Presupuesto!$B$11:$C$565,2,0)</f>
        <v>#N/A</v>
      </c>
      <c r="J74" s="95" t="str">
        <f t="shared" si="4"/>
        <v>Investigación Científica</v>
      </c>
      <c r="K74" s="95" t="s">
        <v>720</v>
      </c>
    </row>
    <row r="75" spans="3:11" hidden="1" x14ac:dyDescent="0.25">
      <c r="C75" s="137"/>
      <c r="D75" s="154"/>
      <c r="E75" s="119"/>
      <c r="F75" s="94">
        <f t="shared" si="3"/>
        <v>0</v>
      </c>
      <c r="G75" s="156"/>
      <c r="H75" s="138"/>
      <c r="I75" s="126" t="e">
        <f>VLOOKUP(H75,Presupuesto!$B$11:$C$565,2,0)</f>
        <v>#N/A</v>
      </c>
      <c r="J75" s="95" t="str">
        <f t="shared" si="4"/>
        <v>Investigación Científica</v>
      </c>
      <c r="K75" s="95" t="s">
        <v>720</v>
      </c>
    </row>
    <row r="76" spans="3:11" hidden="1" x14ac:dyDescent="0.25">
      <c r="C76" s="137"/>
      <c r="D76" s="154"/>
      <c r="E76" s="119"/>
      <c r="F76" s="94">
        <f t="shared" si="3"/>
        <v>0</v>
      </c>
      <c r="G76" s="156"/>
      <c r="H76" s="138"/>
      <c r="I76" s="126" t="e">
        <f>VLOOKUP(H76,Presupuesto!$B$11:$C$565,2,0)</f>
        <v>#N/A</v>
      </c>
      <c r="J76" s="95" t="str">
        <f t="shared" si="4"/>
        <v>Investigación Científica</v>
      </c>
      <c r="K76" s="95" t="s">
        <v>720</v>
      </c>
    </row>
    <row r="77" spans="3:11" hidden="1" x14ac:dyDescent="0.25">
      <c r="C77" s="137"/>
      <c r="D77" s="154"/>
      <c r="E77" s="119"/>
      <c r="F77" s="94">
        <f t="shared" si="3"/>
        <v>0</v>
      </c>
      <c r="G77" s="156"/>
      <c r="H77" s="138"/>
      <c r="I77" s="126" t="e">
        <f>VLOOKUP(H77,Presupuesto!$B$11:$C$565,2,0)</f>
        <v>#N/A</v>
      </c>
      <c r="J77" s="95" t="str">
        <f t="shared" si="4"/>
        <v>Investigación Científica</v>
      </c>
      <c r="K77" s="95" t="s">
        <v>720</v>
      </c>
    </row>
    <row r="78" spans="3:11" hidden="1" x14ac:dyDescent="0.25">
      <c r="C78" s="137"/>
      <c r="D78" s="154"/>
      <c r="E78" s="119"/>
      <c r="F78" s="94">
        <f t="shared" si="3"/>
        <v>0</v>
      </c>
      <c r="G78" s="156"/>
      <c r="H78" s="138"/>
      <c r="I78" s="126" t="e">
        <f>VLOOKUP(H78,Presupuesto!$B$11:$C$565,2,0)</f>
        <v>#N/A</v>
      </c>
      <c r="J78" s="95" t="str">
        <f t="shared" si="4"/>
        <v>Investigación Científica</v>
      </c>
      <c r="K78" s="95" t="s">
        <v>720</v>
      </c>
    </row>
    <row r="79" spans="3:11" hidden="1" x14ac:dyDescent="0.25">
      <c r="C79" s="137"/>
      <c r="D79" s="154"/>
      <c r="E79" s="119"/>
      <c r="F79" s="94">
        <f t="shared" si="3"/>
        <v>0</v>
      </c>
      <c r="G79" s="156"/>
      <c r="H79" s="138"/>
      <c r="I79" s="126" t="e">
        <f>VLOOKUP(H79,Presupuesto!$B$11:$C$565,2,0)</f>
        <v>#N/A</v>
      </c>
      <c r="J79" s="95" t="str">
        <f t="shared" si="4"/>
        <v>Investigación Científica</v>
      </c>
      <c r="K79" s="95" t="s">
        <v>720</v>
      </c>
    </row>
    <row r="80" spans="3:11" hidden="1" x14ac:dyDescent="0.25">
      <c r="C80" s="137"/>
      <c r="D80" s="154"/>
      <c r="E80" s="119"/>
      <c r="F80" s="94">
        <f t="shared" si="3"/>
        <v>0</v>
      </c>
      <c r="G80" s="156"/>
      <c r="H80" s="138"/>
      <c r="I80" s="126" t="e">
        <f>VLOOKUP(H80,Presupuesto!$B$11:$C$565,2,0)</f>
        <v>#N/A</v>
      </c>
      <c r="J80" s="95" t="str">
        <f t="shared" si="4"/>
        <v>Investigación Científica</v>
      </c>
      <c r="K80" s="95" t="s">
        <v>720</v>
      </c>
    </row>
    <row r="81" spans="3:11" hidden="1" x14ac:dyDescent="0.25">
      <c r="C81" s="137"/>
      <c r="D81" s="154"/>
      <c r="E81" s="119"/>
      <c r="F81" s="94">
        <f t="shared" si="3"/>
        <v>0</v>
      </c>
      <c r="G81" s="156"/>
      <c r="H81" s="138"/>
      <c r="I81" s="126" t="e">
        <f>VLOOKUP(H81,Presupuesto!$B$11:$C$565,2,0)</f>
        <v>#N/A</v>
      </c>
      <c r="J81" s="95" t="str">
        <f t="shared" si="4"/>
        <v>Investigación Científica</v>
      </c>
      <c r="K81" s="95" t="s">
        <v>720</v>
      </c>
    </row>
    <row r="82" spans="3:11" hidden="1" x14ac:dyDescent="0.25">
      <c r="C82" s="137"/>
      <c r="D82" s="154"/>
      <c r="E82" s="119"/>
      <c r="F82" s="94">
        <f t="shared" si="3"/>
        <v>0</v>
      </c>
      <c r="G82" s="156"/>
      <c r="H82" s="138"/>
      <c r="I82" s="126" t="e">
        <f>VLOOKUP(H82,Presupuesto!$B$11:$C$565,2,0)</f>
        <v>#N/A</v>
      </c>
      <c r="J82" s="95" t="str">
        <f t="shared" si="4"/>
        <v>Investigación Científica</v>
      </c>
      <c r="K82" s="95" t="s">
        <v>720</v>
      </c>
    </row>
    <row r="83" spans="3:11" hidden="1" x14ac:dyDescent="0.25">
      <c r="C83" s="139"/>
      <c r="D83" s="147"/>
      <c r="E83" s="115"/>
      <c r="F83" s="94">
        <f t="shared" si="3"/>
        <v>0</v>
      </c>
      <c r="G83" s="156"/>
      <c r="H83" s="140"/>
      <c r="I83" s="126" t="e">
        <f>VLOOKUP(H83,Presupuesto!$B$11:$C$565,2,0)</f>
        <v>#N/A</v>
      </c>
      <c r="J83" s="95" t="str">
        <f t="shared" si="4"/>
        <v>Investigación Científica</v>
      </c>
      <c r="K83" s="95" t="s">
        <v>720</v>
      </c>
    </row>
    <row r="84" spans="3:11" hidden="1" x14ac:dyDescent="0.25">
      <c r="C84" s="139"/>
      <c r="D84" s="147"/>
      <c r="E84" s="115"/>
      <c r="F84" s="94">
        <f t="shared" si="3"/>
        <v>0</v>
      </c>
      <c r="G84" s="156"/>
      <c r="H84" s="140"/>
      <c r="I84" s="126" t="e">
        <f>VLOOKUP(H84,Presupuesto!$B$11:$C$565,2,0)</f>
        <v>#N/A</v>
      </c>
      <c r="J84" s="95" t="str">
        <f t="shared" si="4"/>
        <v>Investigación Científica</v>
      </c>
      <c r="K84" s="95" t="s">
        <v>720</v>
      </c>
    </row>
    <row r="85" spans="3:11" hidden="1" x14ac:dyDescent="0.25">
      <c r="C85" s="139"/>
      <c r="D85" s="147"/>
      <c r="E85" s="115"/>
      <c r="F85" s="94">
        <f t="shared" si="3"/>
        <v>0</v>
      </c>
      <c r="G85" s="156"/>
      <c r="H85" s="140"/>
      <c r="I85" s="126" t="e">
        <f>VLOOKUP(H85,Presupuesto!$B$11:$C$565,2,0)</f>
        <v>#N/A</v>
      </c>
      <c r="J85" s="95" t="str">
        <f t="shared" si="4"/>
        <v>Investigación Científica</v>
      </c>
      <c r="K85" s="95" t="s">
        <v>720</v>
      </c>
    </row>
    <row r="86" spans="3:11" hidden="1" x14ac:dyDescent="0.25">
      <c r="C86" s="139"/>
      <c r="D86" s="147"/>
      <c r="E86" s="115"/>
      <c r="F86" s="94">
        <f t="shared" si="3"/>
        <v>0</v>
      </c>
      <c r="G86" s="156"/>
      <c r="H86" s="140"/>
      <c r="I86" s="126" t="e">
        <f>VLOOKUP(H86,Presupuesto!$B$11:$C$565,2,0)</f>
        <v>#N/A</v>
      </c>
      <c r="J86" s="95" t="str">
        <f t="shared" si="4"/>
        <v>Investigación Científica</v>
      </c>
      <c r="K86" s="95" t="s">
        <v>720</v>
      </c>
    </row>
    <row r="87" spans="3:11" hidden="1" x14ac:dyDescent="0.25">
      <c r="C87" s="139"/>
      <c r="D87" s="147"/>
      <c r="E87" s="115"/>
      <c r="F87" s="94">
        <f t="shared" si="3"/>
        <v>0</v>
      </c>
      <c r="G87" s="156"/>
      <c r="H87" s="140"/>
      <c r="I87" s="126" t="e">
        <f>VLOOKUP(H87,Presupuesto!$B$11:$C$565,2,0)</f>
        <v>#N/A</v>
      </c>
      <c r="J87" s="95" t="str">
        <f t="shared" si="4"/>
        <v>Investigación Científica</v>
      </c>
      <c r="K87" s="95" t="s">
        <v>720</v>
      </c>
    </row>
    <row r="88" spans="3:11" hidden="1" x14ac:dyDescent="0.25">
      <c r="C88" s="139"/>
      <c r="D88" s="147"/>
      <c r="E88" s="115"/>
      <c r="F88" s="94">
        <f t="shared" si="3"/>
        <v>0</v>
      </c>
      <c r="G88" s="156"/>
      <c r="H88" s="140"/>
      <c r="I88" s="126" t="e">
        <f>VLOOKUP(H88,Presupuesto!$B$11:$C$565,2,0)</f>
        <v>#N/A</v>
      </c>
      <c r="J88" s="95" t="str">
        <f t="shared" si="4"/>
        <v>Investigación Científica</v>
      </c>
      <c r="K88" s="95" t="s">
        <v>720</v>
      </c>
    </row>
    <row r="89" spans="3:11" hidden="1" x14ac:dyDescent="0.25">
      <c r="C89" s="139"/>
      <c r="D89" s="147"/>
      <c r="E89" s="115"/>
      <c r="F89" s="94">
        <f t="shared" si="3"/>
        <v>0</v>
      </c>
      <c r="G89" s="156"/>
      <c r="H89" s="140"/>
      <c r="I89" s="126" t="e">
        <f>VLOOKUP(H89,Presupuesto!$B$11:$C$565,2,0)</f>
        <v>#N/A</v>
      </c>
      <c r="J89" s="95" t="str">
        <f t="shared" si="4"/>
        <v>Investigación Científica</v>
      </c>
      <c r="K89" s="95" t="s">
        <v>720</v>
      </c>
    </row>
    <row r="90" spans="3:11" hidden="1" x14ac:dyDescent="0.25">
      <c r="C90" s="139"/>
      <c r="D90" s="147"/>
      <c r="E90" s="115"/>
      <c r="F90" s="94">
        <f t="shared" si="3"/>
        <v>0</v>
      </c>
      <c r="G90" s="156"/>
      <c r="H90" s="140"/>
      <c r="I90" s="126" t="e">
        <f>VLOOKUP(H90,Presupuesto!$B$11:$C$565,2,0)</f>
        <v>#N/A</v>
      </c>
      <c r="J90" s="95" t="str">
        <f t="shared" si="4"/>
        <v>Investigación Científica</v>
      </c>
      <c r="K90" s="95" t="s">
        <v>720</v>
      </c>
    </row>
    <row r="91" spans="3:11" hidden="1" x14ac:dyDescent="0.25">
      <c r="C91" s="141"/>
      <c r="D91" s="147"/>
      <c r="E91" s="115"/>
      <c r="F91" s="94">
        <f t="shared" si="3"/>
        <v>0</v>
      </c>
      <c r="G91" s="156"/>
      <c r="H91" s="142"/>
      <c r="I91" s="126" t="e">
        <f>VLOOKUP(H91,Presupuesto!$B$11:$C$565,2,0)</f>
        <v>#N/A</v>
      </c>
      <c r="J91" s="95" t="str">
        <f t="shared" si="4"/>
        <v>Investigación Científica</v>
      </c>
      <c r="K91" s="95" t="s">
        <v>732</v>
      </c>
    </row>
    <row r="92" spans="3:11" hidden="1" x14ac:dyDescent="0.25">
      <c r="C92" s="141"/>
      <c r="D92" s="147"/>
      <c r="E92" s="115"/>
      <c r="F92" s="94">
        <f t="shared" si="3"/>
        <v>0</v>
      </c>
      <c r="G92" s="156"/>
      <c r="H92" s="142"/>
      <c r="I92" s="126" t="e">
        <f>VLOOKUP(H92,Presupuesto!$B$11:$C$565,2,0)</f>
        <v>#N/A</v>
      </c>
      <c r="J92" s="95" t="str">
        <f t="shared" si="4"/>
        <v>Investigación Científica</v>
      </c>
      <c r="K92" s="95" t="s">
        <v>720</v>
      </c>
    </row>
    <row r="93" spans="3:11" hidden="1" x14ac:dyDescent="0.25">
      <c r="C93" s="141"/>
      <c r="D93" s="147"/>
      <c r="E93" s="115"/>
      <c r="F93" s="94">
        <f t="shared" si="3"/>
        <v>0</v>
      </c>
      <c r="G93" s="156"/>
      <c r="H93" s="142"/>
      <c r="I93" s="126" t="e">
        <f>VLOOKUP(H93,Presupuesto!$B$11:$C$565,2,0)</f>
        <v>#N/A</v>
      </c>
      <c r="J93" s="95" t="str">
        <f t="shared" si="4"/>
        <v>Investigación Científica</v>
      </c>
      <c r="K93" s="95" t="s">
        <v>720</v>
      </c>
    </row>
    <row r="94" spans="3:11" hidden="1" x14ac:dyDescent="0.25">
      <c r="C94" s="141"/>
      <c r="D94" s="147"/>
      <c r="E94" s="115"/>
      <c r="F94" s="94">
        <f t="shared" si="3"/>
        <v>0</v>
      </c>
      <c r="G94" s="156"/>
      <c r="H94" s="142"/>
      <c r="I94" s="126" t="e">
        <f>VLOOKUP(H94,Presupuesto!$B$11:$C$565,2,0)</f>
        <v>#N/A</v>
      </c>
      <c r="J94" s="95" t="str">
        <f t="shared" si="4"/>
        <v>Investigación Científica</v>
      </c>
      <c r="K94" s="95" t="s">
        <v>720</v>
      </c>
    </row>
    <row r="95" spans="3:11" ht="15.75" thickBot="1" x14ac:dyDescent="0.3">
      <c r="C95" s="143"/>
      <c r="D95" s="155"/>
      <c r="E95" s="100"/>
      <c r="F95" s="102">
        <f t="shared" si="3"/>
        <v>0</v>
      </c>
      <c r="G95" s="157"/>
      <c r="H95" s="144"/>
      <c r="I95" s="128" t="e">
        <f>VLOOKUP(H95,Presupuesto!$B$11:$C$565,2,0)</f>
        <v>#N/A</v>
      </c>
      <c r="J95" s="103" t="str">
        <f t="shared" si="4"/>
        <v>Investigación Científica</v>
      </c>
      <c r="K95" s="120" t="s">
        <v>719</v>
      </c>
    </row>
    <row r="97" spans="3:11" ht="15.75" thickBot="1" x14ac:dyDescent="0.3">
      <c r="C97" s="426"/>
      <c r="D97" s="426"/>
      <c r="E97" s="426"/>
      <c r="F97" s="426"/>
      <c r="G97" s="415"/>
      <c r="H97" s="426"/>
      <c r="I97" s="426"/>
      <c r="J97" s="426"/>
      <c r="K97" s="426"/>
    </row>
    <row r="98" spans="3:11" ht="15.75" thickBot="1" x14ac:dyDescent="0.3">
      <c r="C98" s="153" t="s">
        <v>1332</v>
      </c>
      <c r="D98" s="343">
        <f>SUM(F105:F139)</f>
        <v>87350</v>
      </c>
      <c r="E98" s="426"/>
      <c r="F98" s="69"/>
      <c r="G98" s="78"/>
      <c r="H98" s="69"/>
      <c r="I98" s="69"/>
      <c r="J98" s="426"/>
      <c r="K98" s="426"/>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0" t="s">
        <v>1309</v>
      </c>
      <c r="D101" s="341" t="s">
        <v>1728</v>
      </c>
      <c r="E101" s="91"/>
      <c r="F101" s="91"/>
      <c r="G101" s="91"/>
      <c r="H101" s="75"/>
      <c r="I101" s="75"/>
      <c r="J101" s="75"/>
      <c r="K101" s="109"/>
    </row>
    <row r="102" spans="3:11" ht="18.75" x14ac:dyDescent="0.25">
      <c r="C102" s="197"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 xml:space="preserve">Elaboración, recepción y evaluación de los proyectos de investigación.  </v>
      </c>
      <c r="D102" s="374"/>
      <c r="E102" s="91"/>
      <c r="F102" s="91"/>
      <c r="G102" s="91"/>
      <c r="H102" s="75"/>
      <c r="I102" s="75"/>
      <c r="J102" s="75"/>
      <c r="K102" s="109"/>
    </row>
    <row r="103" spans="3:11" ht="15.75" thickBot="1" x14ac:dyDescent="0.3">
      <c r="C103" s="426"/>
      <c r="D103" s="426"/>
      <c r="E103" s="426"/>
      <c r="F103" s="91"/>
      <c r="G103" s="75"/>
      <c r="H103" s="75"/>
      <c r="I103" s="75"/>
      <c r="J103" s="426"/>
      <c r="K103" s="426"/>
    </row>
    <row r="104" spans="3:11" ht="30.75" thickBot="1" x14ac:dyDescent="0.3">
      <c r="C104" s="125" t="s">
        <v>1310</v>
      </c>
      <c r="D104" s="125" t="s">
        <v>99</v>
      </c>
      <c r="E104" s="132" t="s">
        <v>1312</v>
      </c>
      <c r="F104" s="131" t="s">
        <v>1313</v>
      </c>
      <c r="G104" s="129" t="s">
        <v>1314</v>
      </c>
      <c r="H104" s="132" t="s">
        <v>1315</v>
      </c>
      <c r="I104" s="129" t="s">
        <v>711</v>
      </c>
      <c r="J104" s="129" t="s">
        <v>1316</v>
      </c>
      <c r="K104" s="129" t="s">
        <v>1317</v>
      </c>
    </row>
    <row r="105" spans="3:11" x14ac:dyDescent="0.25">
      <c r="C105" s="207" t="s">
        <v>1284</v>
      </c>
      <c r="D105" s="208"/>
      <c r="E105" s="206">
        <f>HLOOKUP(C105,$AH$2:$BU$3,2,0)</f>
        <v>620</v>
      </c>
      <c r="F105" s="94">
        <f t="shared" ref="F105:F139" si="5">D105*E105</f>
        <v>0</v>
      </c>
      <c r="G105" s="156"/>
      <c r="H105" s="138"/>
      <c r="I105" s="126" t="e">
        <f>VLOOKUP(H105,Presupuesto!$B$11:$C$565,2,0)</f>
        <v>#N/A</v>
      </c>
      <c r="J105" s="205" t="s">
        <v>51</v>
      </c>
      <c r="K105" s="95" t="s">
        <v>719</v>
      </c>
    </row>
    <row r="106" spans="3:11" x14ac:dyDescent="0.25">
      <c r="C106" s="137" t="s">
        <v>1922</v>
      </c>
      <c r="D106" s="154">
        <v>2</v>
      </c>
      <c r="E106" s="119">
        <v>8000</v>
      </c>
      <c r="F106" s="94">
        <f t="shared" si="5"/>
        <v>16000</v>
      </c>
      <c r="G106" s="156" t="s">
        <v>712</v>
      </c>
      <c r="H106" s="138" t="s">
        <v>298</v>
      </c>
      <c r="I106" s="126" t="str">
        <f>VLOOKUP(H106,[2]Presupuesto!$B$11:$C$565,2,0)</f>
        <v>OTROS SERVICIOS TECNICOS Y PROFESIONALES</v>
      </c>
      <c r="J106" s="95" t="s">
        <v>51</v>
      </c>
      <c r="K106" s="95" t="s">
        <v>728</v>
      </c>
    </row>
    <row r="107" spans="3:11" x14ac:dyDescent="0.25">
      <c r="C107" s="137" t="s">
        <v>1923</v>
      </c>
      <c r="D107" s="154">
        <v>1</v>
      </c>
      <c r="E107" s="119">
        <v>9600</v>
      </c>
      <c r="F107" s="94">
        <f t="shared" si="5"/>
        <v>9600</v>
      </c>
      <c r="G107" s="156" t="s">
        <v>712</v>
      </c>
      <c r="H107" s="138" t="s">
        <v>298</v>
      </c>
      <c r="I107" s="126" t="str">
        <f>VLOOKUP(H107,[2]Presupuesto!$B$11:$C$565,2,0)</f>
        <v>OTROS SERVICIOS TECNICOS Y PROFESIONALES</v>
      </c>
      <c r="J107" s="95" t="s">
        <v>51</v>
      </c>
      <c r="K107" s="95" t="s">
        <v>728</v>
      </c>
    </row>
    <row r="108" spans="3:11" x14ac:dyDescent="0.25">
      <c r="C108" s="137" t="s">
        <v>1924</v>
      </c>
      <c r="D108" s="154">
        <v>75</v>
      </c>
      <c r="E108" s="119">
        <v>450</v>
      </c>
      <c r="F108" s="94">
        <f t="shared" si="5"/>
        <v>33750</v>
      </c>
      <c r="G108" s="156" t="s">
        <v>712</v>
      </c>
      <c r="H108" s="138" t="s">
        <v>298</v>
      </c>
      <c r="I108" s="126" t="str">
        <f>VLOOKUP(H108,[2]Presupuesto!$B$11:$C$565,2,0)</f>
        <v>OTROS SERVICIOS TECNICOS Y PROFESIONALES</v>
      </c>
      <c r="J108" s="95" t="s">
        <v>51</v>
      </c>
      <c r="K108" s="95" t="s">
        <v>728</v>
      </c>
    </row>
    <row r="109" spans="3:11" x14ac:dyDescent="0.25">
      <c r="C109" s="137" t="s">
        <v>1925</v>
      </c>
      <c r="D109" s="154">
        <v>75</v>
      </c>
      <c r="E109" s="119">
        <v>40</v>
      </c>
      <c r="F109" s="94">
        <f t="shared" si="5"/>
        <v>3000</v>
      </c>
      <c r="G109" s="156" t="s">
        <v>712</v>
      </c>
      <c r="H109" s="138" t="s">
        <v>298</v>
      </c>
      <c r="I109" s="126" t="str">
        <f>VLOOKUP(H109,[2]Presupuesto!$B$11:$C$565,2,0)</f>
        <v>OTROS SERVICIOS TECNICOS Y PROFESIONALES</v>
      </c>
      <c r="J109" s="95" t="s">
        <v>51</v>
      </c>
      <c r="K109" s="95" t="s">
        <v>728</v>
      </c>
    </row>
    <row r="110" spans="3:11" x14ac:dyDescent="0.25">
      <c r="C110" s="137" t="s">
        <v>1926</v>
      </c>
      <c r="D110" s="154">
        <v>2</v>
      </c>
      <c r="E110" s="119">
        <v>2000</v>
      </c>
      <c r="F110" s="94">
        <f t="shared" si="5"/>
        <v>4000</v>
      </c>
      <c r="G110" s="156" t="s">
        <v>712</v>
      </c>
      <c r="H110" s="138" t="s">
        <v>298</v>
      </c>
      <c r="I110" s="126" t="str">
        <f>VLOOKUP(H110,[2]Presupuesto!$B$11:$C$565,2,0)</f>
        <v>OTROS SERVICIOS TECNICOS Y PROFESIONALES</v>
      </c>
      <c r="J110" s="95" t="s">
        <v>51</v>
      </c>
      <c r="K110" s="95" t="s">
        <v>728</v>
      </c>
    </row>
    <row r="111" spans="3:11" x14ac:dyDescent="0.25">
      <c r="C111" s="137" t="s">
        <v>1927</v>
      </c>
      <c r="D111" s="154">
        <v>1</v>
      </c>
      <c r="E111" s="119">
        <v>10000</v>
      </c>
      <c r="F111" s="94">
        <f t="shared" si="5"/>
        <v>10000</v>
      </c>
      <c r="G111" s="156" t="s">
        <v>712</v>
      </c>
      <c r="H111" s="138" t="s">
        <v>298</v>
      </c>
      <c r="I111" s="126" t="str">
        <f>VLOOKUP(H111,[2]Presupuesto!$B$11:$C$565,2,0)</f>
        <v>OTROS SERVICIOS TECNICOS Y PROFESIONALES</v>
      </c>
      <c r="J111" s="95" t="s">
        <v>51</v>
      </c>
      <c r="K111" s="95" t="s">
        <v>728</v>
      </c>
    </row>
    <row r="112" spans="3:11" x14ac:dyDescent="0.25">
      <c r="C112" s="137" t="s">
        <v>1928</v>
      </c>
      <c r="D112" s="154">
        <v>1</v>
      </c>
      <c r="E112" s="119">
        <v>5000</v>
      </c>
      <c r="F112" s="94">
        <f t="shared" si="5"/>
        <v>5000</v>
      </c>
      <c r="G112" s="156" t="s">
        <v>712</v>
      </c>
      <c r="H112" s="138" t="s">
        <v>298</v>
      </c>
      <c r="I112" s="126" t="str">
        <f>VLOOKUP(H112,[2]Presupuesto!$B$11:$C$565,2,0)</f>
        <v>OTROS SERVICIOS TECNICOS Y PROFESIONALES</v>
      </c>
      <c r="J112" s="95" t="s">
        <v>51</v>
      </c>
      <c r="K112" s="95" t="s">
        <v>728</v>
      </c>
    </row>
    <row r="113" spans="3:11" x14ac:dyDescent="0.25">
      <c r="C113" s="137" t="s">
        <v>1929</v>
      </c>
      <c r="D113" s="154">
        <v>1</v>
      </c>
      <c r="E113" s="119">
        <v>6000</v>
      </c>
      <c r="F113" s="94">
        <f t="shared" si="5"/>
        <v>6000</v>
      </c>
      <c r="G113" s="156" t="s">
        <v>712</v>
      </c>
      <c r="H113" s="138" t="s">
        <v>413</v>
      </c>
      <c r="I113" s="126" t="str">
        <f>VLOOKUP(H113,[2]Presupuesto!$B$11:$C$565,2,0)</f>
        <v>GASOLINA</v>
      </c>
      <c r="J113" s="95" t="s">
        <v>51</v>
      </c>
      <c r="K113" s="95" t="s">
        <v>728</v>
      </c>
    </row>
    <row r="114" spans="3:11" hidden="1" x14ac:dyDescent="0.25">
      <c r="C114" s="137"/>
      <c r="D114" s="154"/>
      <c r="E114" s="119"/>
      <c r="F114" s="94">
        <f t="shared" si="5"/>
        <v>0</v>
      </c>
      <c r="G114" s="156"/>
      <c r="H114" s="138"/>
      <c r="I114" s="126" t="e">
        <f>VLOOKUP(H114,Presupuesto!$B$11:$C$565,2,0)</f>
        <v>#N/A</v>
      </c>
      <c r="J114" s="95" t="str">
        <f t="shared" ref="J114:J139" si="6">$J$105</f>
        <v>Investigación Científica</v>
      </c>
      <c r="K114" s="95" t="s">
        <v>720</v>
      </c>
    </row>
    <row r="115" spans="3:11" hidden="1" x14ac:dyDescent="0.25">
      <c r="C115" s="137"/>
      <c r="D115" s="154"/>
      <c r="E115" s="119"/>
      <c r="F115" s="94">
        <f t="shared" si="5"/>
        <v>0</v>
      </c>
      <c r="G115" s="156"/>
      <c r="H115" s="138"/>
      <c r="I115" s="126" t="e">
        <f>VLOOKUP(H115,Presupuesto!$B$11:$C$565,2,0)</f>
        <v>#N/A</v>
      </c>
      <c r="J115" s="95" t="str">
        <f t="shared" si="6"/>
        <v>Investigación Científica</v>
      </c>
      <c r="K115" s="95" t="s">
        <v>720</v>
      </c>
    </row>
    <row r="116" spans="3:11" hidden="1" x14ac:dyDescent="0.25">
      <c r="C116" s="137"/>
      <c r="D116" s="154"/>
      <c r="E116" s="119"/>
      <c r="F116" s="94">
        <f t="shared" si="5"/>
        <v>0</v>
      </c>
      <c r="G116" s="156"/>
      <c r="H116" s="138"/>
      <c r="I116" s="126" t="e">
        <f>VLOOKUP(H116,Presupuesto!$B$11:$C$565,2,0)</f>
        <v>#N/A</v>
      </c>
      <c r="J116" s="95" t="str">
        <f t="shared" si="6"/>
        <v>Investigación Científica</v>
      </c>
      <c r="K116" s="95" t="s">
        <v>720</v>
      </c>
    </row>
    <row r="117" spans="3:11" hidden="1" x14ac:dyDescent="0.25">
      <c r="C117" s="137"/>
      <c r="D117" s="154"/>
      <c r="E117" s="119"/>
      <c r="F117" s="94">
        <f t="shared" si="5"/>
        <v>0</v>
      </c>
      <c r="G117" s="156"/>
      <c r="H117" s="138"/>
      <c r="I117" s="126" t="e">
        <f>VLOOKUP(H117,Presupuesto!$B$11:$C$565,2,0)</f>
        <v>#N/A</v>
      </c>
      <c r="J117" s="95" t="str">
        <f t="shared" si="6"/>
        <v>Investigación Científica</v>
      </c>
      <c r="K117" s="95" t="s">
        <v>720</v>
      </c>
    </row>
    <row r="118" spans="3:11" hidden="1" x14ac:dyDescent="0.25">
      <c r="C118" s="137"/>
      <c r="D118" s="154"/>
      <c r="E118" s="119"/>
      <c r="F118" s="94">
        <f t="shared" si="5"/>
        <v>0</v>
      </c>
      <c r="G118" s="156"/>
      <c r="H118" s="138"/>
      <c r="I118" s="126" t="e">
        <f>VLOOKUP(H118,Presupuesto!$B$11:$C$565,2,0)</f>
        <v>#N/A</v>
      </c>
      <c r="J118" s="95" t="str">
        <f t="shared" si="6"/>
        <v>Investigación Científica</v>
      </c>
      <c r="K118" s="95" t="s">
        <v>720</v>
      </c>
    </row>
    <row r="119" spans="3:11" hidden="1" x14ac:dyDescent="0.25">
      <c r="C119" s="137"/>
      <c r="D119" s="154"/>
      <c r="E119" s="119"/>
      <c r="F119" s="94">
        <f t="shared" si="5"/>
        <v>0</v>
      </c>
      <c r="G119" s="156"/>
      <c r="H119" s="138"/>
      <c r="I119" s="126" t="e">
        <f>VLOOKUP(H119,Presupuesto!$B$11:$C$565,2,0)</f>
        <v>#N/A</v>
      </c>
      <c r="J119" s="95" t="str">
        <f t="shared" si="6"/>
        <v>Investigación Científica</v>
      </c>
      <c r="K119" s="95" t="s">
        <v>720</v>
      </c>
    </row>
    <row r="120" spans="3:11" hidden="1" x14ac:dyDescent="0.25">
      <c r="C120" s="137"/>
      <c r="D120" s="154"/>
      <c r="E120" s="119"/>
      <c r="F120" s="94">
        <f t="shared" si="5"/>
        <v>0</v>
      </c>
      <c r="G120" s="156"/>
      <c r="H120" s="138"/>
      <c r="I120" s="126" t="e">
        <f>VLOOKUP(H120,Presupuesto!$B$11:$C$565,2,0)</f>
        <v>#N/A</v>
      </c>
      <c r="J120" s="95" t="str">
        <f t="shared" si="6"/>
        <v>Investigación Científica</v>
      </c>
      <c r="K120" s="95" t="s">
        <v>720</v>
      </c>
    </row>
    <row r="121" spans="3:11" hidden="1" x14ac:dyDescent="0.25">
      <c r="C121" s="137"/>
      <c r="D121" s="154"/>
      <c r="E121" s="119"/>
      <c r="F121" s="94">
        <f t="shared" si="5"/>
        <v>0</v>
      </c>
      <c r="G121" s="156"/>
      <c r="H121" s="138"/>
      <c r="I121" s="126" t="e">
        <f>VLOOKUP(H121,Presupuesto!$B$11:$C$565,2,0)</f>
        <v>#N/A</v>
      </c>
      <c r="J121" s="95" t="str">
        <f t="shared" si="6"/>
        <v>Investigación Científica</v>
      </c>
      <c r="K121" s="95" t="s">
        <v>720</v>
      </c>
    </row>
    <row r="122" spans="3:11" hidden="1" x14ac:dyDescent="0.25">
      <c r="C122" s="137"/>
      <c r="D122" s="154"/>
      <c r="E122" s="119"/>
      <c r="F122" s="94">
        <f t="shared" si="5"/>
        <v>0</v>
      </c>
      <c r="G122" s="156"/>
      <c r="H122" s="138"/>
      <c r="I122" s="126" t="e">
        <f>VLOOKUP(H122,Presupuesto!$B$11:$C$565,2,0)</f>
        <v>#N/A</v>
      </c>
      <c r="J122" s="95" t="str">
        <f t="shared" si="6"/>
        <v>Investigación Científica</v>
      </c>
      <c r="K122" s="95" t="s">
        <v>720</v>
      </c>
    </row>
    <row r="123" spans="3:11" hidden="1" x14ac:dyDescent="0.25">
      <c r="C123" s="137"/>
      <c r="D123" s="154"/>
      <c r="E123" s="119"/>
      <c r="F123" s="94">
        <f t="shared" si="5"/>
        <v>0</v>
      </c>
      <c r="G123" s="156"/>
      <c r="H123" s="138"/>
      <c r="I123" s="126" t="e">
        <f>VLOOKUP(H123,Presupuesto!$B$11:$C$565,2,0)</f>
        <v>#N/A</v>
      </c>
      <c r="J123" s="95" t="str">
        <f t="shared" si="6"/>
        <v>Investigación Científica</v>
      </c>
      <c r="K123" s="95" t="s">
        <v>720</v>
      </c>
    </row>
    <row r="124" spans="3:11" hidden="1" x14ac:dyDescent="0.25">
      <c r="C124" s="137"/>
      <c r="D124" s="154"/>
      <c r="E124" s="119"/>
      <c r="F124" s="94">
        <f t="shared" si="5"/>
        <v>0</v>
      </c>
      <c r="G124" s="156"/>
      <c r="H124" s="138"/>
      <c r="I124" s="126" t="e">
        <f>VLOOKUP(H124,Presupuesto!$B$11:$C$565,2,0)</f>
        <v>#N/A</v>
      </c>
      <c r="J124" s="95" t="str">
        <f t="shared" si="6"/>
        <v>Investigación Científica</v>
      </c>
      <c r="K124" s="95" t="s">
        <v>720</v>
      </c>
    </row>
    <row r="125" spans="3:11" hidden="1" x14ac:dyDescent="0.25">
      <c r="C125" s="137"/>
      <c r="D125" s="154"/>
      <c r="E125" s="119"/>
      <c r="F125" s="94">
        <f t="shared" si="5"/>
        <v>0</v>
      </c>
      <c r="G125" s="156"/>
      <c r="H125" s="138"/>
      <c r="I125" s="126" t="e">
        <f>VLOOKUP(H125,Presupuesto!$B$11:$C$565,2,0)</f>
        <v>#N/A</v>
      </c>
      <c r="J125" s="95" t="str">
        <f t="shared" si="6"/>
        <v>Investigación Científica</v>
      </c>
      <c r="K125" s="95" t="s">
        <v>720</v>
      </c>
    </row>
    <row r="126" spans="3:11" hidden="1" x14ac:dyDescent="0.25">
      <c r="C126" s="137"/>
      <c r="D126" s="154"/>
      <c r="E126" s="119"/>
      <c r="F126" s="94">
        <f t="shared" si="5"/>
        <v>0</v>
      </c>
      <c r="G126" s="156"/>
      <c r="H126" s="138"/>
      <c r="I126" s="126" t="e">
        <f>VLOOKUP(H126,Presupuesto!$B$11:$C$565,2,0)</f>
        <v>#N/A</v>
      </c>
      <c r="J126" s="95" t="str">
        <f t="shared" si="6"/>
        <v>Investigación Científica</v>
      </c>
      <c r="K126" s="95" t="s">
        <v>720</v>
      </c>
    </row>
    <row r="127" spans="3:11" hidden="1" x14ac:dyDescent="0.25">
      <c r="C127" s="139"/>
      <c r="D127" s="147"/>
      <c r="E127" s="115"/>
      <c r="F127" s="94">
        <f t="shared" si="5"/>
        <v>0</v>
      </c>
      <c r="G127" s="156"/>
      <c r="H127" s="140"/>
      <c r="I127" s="126" t="e">
        <f>VLOOKUP(H127,Presupuesto!$B$11:$C$565,2,0)</f>
        <v>#N/A</v>
      </c>
      <c r="J127" s="95" t="str">
        <f t="shared" si="6"/>
        <v>Investigación Científica</v>
      </c>
      <c r="K127" s="95" t="s">
        <v>720</v>
      </c>
    </row>
    <row r="128" spans="3:11" hidden="1" x14ac:dyDescent="0.25">
      <c r="C128" s="139"/>
      <c r="D128" s="147"/>
      <c r="E128" s="115"/>
      <c r="F128" s="94">
        <f t="shared" si="5"/>
        <v>0</v>
      </c>
      <c r="G128" s="156"/>
      <c r="H128" s="140"/>
      <c r="I128" s="126" t="e">
        <f>VLOOKUP(H128,Presupuesto!$B$11:$C$565,2,0)</f>
        <v>#N/A</v>
      </c>
      <c r="J128" s="95" t="str">
        <f t="shared" si="6"/>
        <v>Investigación Científica</v>
      </c>
      <c r="K128" s="95" t="s">
        <v>720</v>
      </c>
    </row>
    <row r="129" spans="3:11" hidden="1" x14ac:dyDescent="0.25">
      <c r="C129" s="139"/>
      <c r="D129" s="147"/>
      <c r="E129" s="115"/>
      <c r="F129" s="94">
        <f t="shared" si="5"/>
        <v>0</v>
      </c>
      <c r="G129" s="156"/>
      <c r="H129" s="140"/>
      <c r="I129" s="126" t="e">
        <f>VLOOKUP(H129,Presupuesto!$B$11:$C$565,2,0)</f>
        <v>#N/A</v>
      </c>
      <c r="J129" s="95" t="str">
        <f t="shared" si="6"/>
        <v>Investigación Científica</v>
      </c>
      <c r="K129" s="95" t="s">
        <v>720</v>
      </c>
    </row>
    <row r="130" spans="3:11" hidden="1" x14ac:dyDescent="0.25">
      <c r="C130" s="139"/>
      <c r="D130" s="147"/>
      <c r="E130" s="115"/>
      <c r="F130" s="94">
        <f t="shared" si="5"/>
        <v>0</v>
      </c>
      <c r="G130" s="156"/>
      <c r="H130" s="140"/>
      <c r="I130" s="126" t="e">
        <f>VLOOKUP(H130,Presupuesto!$B$11:$C$565,2,0)</f>
        <v>#N/A</v>
      </c>
      <c r="J130" s="95" t="str">
        <f t="shared" si="6"/>
        <v>Investigación Científica</v>
      </c>
      <c r="K130" s="95" t="s">
        <v>720</v>
      </c>
    </row>
    <row r="131" spans="3:11" hidden="1" x14ac:dyDescent="0.25">
      <c r="C131" s="139"/>
      <c r="D131" s="147"/>
      <c r="E131" s="115"/>
      <c r="F131" s="94">
        <f t="shared" si="5"/>
        <v>0</v>
      </c>
      <c r="G131" s="156"/>
      <c r="H131" s="140"/>
      <c r="I131" s="126" t="e">
        <f>VLOOKUP(H131,Presupuesto!$B$11:$C$565,2,0)</f>
        <v>#N/A</v>
      </c>
      <c r="J131" s="95" t="str">
        <f t="shared" si="6"/>
        <v>Investigación Científica</v>
      </c>
      <c r="K131" s="95" t="s">
        <v>720</v>
      </c>
    </row>
    <row r="132" spans="3:11" hidden="1" x14ac:dyDescent="0.25">
      <c r="C132" s="139"/>
      <c r="D132" s="147"/>
      <c r="E132" s="115"/>
      <c r="F132" s="94">
        <f t="shared" si="5"/>
        <v>0</v>
      </c>
      <c r="G132" s="156"/>
      <c r="H132" s="140"/>
      <c r="I132" s="126" t="e">
        <f>VLOOKUP(H132,Presupuesto!$B$11:$C$565,2,0)</f>
        <v>#N/A</v>
      </c>
      <c r="J132" s="95" t="str">
        <f t="shared" si="6"/>
        <v>Investigación Científica</v>
      </c>
      <c r="K132" s="95" t="s">
        <v>720</v>
      </c>
    </row>
    <row r="133" spans="3:11" hidden="1" x14ac:dyDescent="0.25">
      <c r="C133" s="139"/>
      <c r="D133" s="147"/>
      <c r="E133" s="115"/>
      <c r="F133" s="94">
        <f t="shared" si="5"/>
        <v>0</v>
      </c>
      <c r="G133" s="156"/>
      <c r="H133" s="140"/>
      <c r="I133" s="126" t="e">
        <f>VLOOKUP(H133,Presupuesto!$B$11:$C$565,2,0)</f>
        <v>#N/A</v>
      </c>
      <c r="J133" s="95" t="str">
        <f t="shared" si="6"/>
        <v>Investigación Científica</v>
      </c>
      <c r="K133" s="95" t="s">
        <v>720</v>
      </c>
    </row>
    <row r="134" spans="3:11" hidden="1" x14ac:dyDescent="0.25">
      <c r="C134" s="139"/>
      <c r="D134" s="147"/>
      <c r="E134" s="115"/>
      <c r="F134" s="94">
        <f t="shared" si="5"/>
        <v>0</v>
      </c>
      <c r="G134" s="156"/>
      <c r="H134" s="140"/>
      <c r="I134" s="126" t="e">
        <f>VLOOKUP(H134,Presupuesto!$B$11:$C$565,2,0)</f>
        <v>#N/A</v>
      </c>
      <c r="J134" s="95" t="str">
        <f t="shared" si="6"/>
        <v>Investigación Científica</v>
      </c>
      <c r="K134" s="95" t="s">
        <v>720</v>
      </c>
    </row>
    <row r="135" spans="3:11" hidden="1" x14ac:dyDescent="0.25">
      <c r="C135" s="141"/>
      <c r="D135" s="147"/>
      <c r="E135" s="115"/>
      <c r="F135" s="94">
        <f t="shared" si="5"/>
        <v>0</v>
      </c>
      <c r="G135" s="156"/>
      <c r="H135" s="142"/>
      <c r="I135" s="126" t="e">
        <f>VLOOKUP(H135,Presupuesto!$B$11:$C$565,2,0)</f>
        <v>#N/A</v>
      </c>
      <c r="J135" s="95" t="str">
        <f t="shared" si="6"/>
        <v>Investigación Científica</v>
      </c>
      <c r="K135" s="95" t="s">
        <v>732</v>
      </c>
    </row>
    <row r="136" spans="3:11" hidden="1" x14ac:dyDescent="0.25">
      <c r="C136" s="141"/>
      <c r="D136" s="147"/>
      <c r="E136" s="115"/>
      <c r="F136" s="94">
        <f t="shared" si="5"/>
        <v>0</v>
      </c>
      <c r="G136" s="156"/>
      <c r="H136" s="142"/>
      <c r="I136" s="126" t="e">
        <f>VLOOKUP(H136,Presupuesto!$B$11:$C$565,2,0)</f>
        <v>#N/A</v>
      </c>
      <c r="J136" s="95" t="str">
        <f t="shared" si="6"/>
        <v>Investigación Científica</v>
      </c>
      <c r="K136" s="95" t="s">
        <v>720</v>
      </c>
    </row>
    <row r="137" spans="3:11" hidden="1" x14ac:dyDescent="0.25">
      <c r="C137" s="141"/>
      <c r="D137" s="147"/>
      <c r="E137" s="115"/>
      <c r="F137" s="94">
        <f t="shared" si="5"/>
        <v>0</v>
      </c>
      <c r="G137" s="156"/>
      <c r="H137" s="142"/>
      <c r="I137" s="126" t="e">
        <f>VLOOKUP(H137,Presupuesto!$B$11:$C$565,2,0)</f>
        <v>#N/A</v>
      </c>
      <c r="J137" s="95" t="str">
        <f t="shared" si="6"/>
        <v>Investigación Científica</v>
      </c>
      <c r="K137" s="95" t="s">
        <v>720</v>
      </c>
    </row>
    <row r="138" spans="3:11" hidden="1" x14ac:dyDescent="0.25">
      <c r="C138" s="141"/>
      <c r="D138" s="147"/>
      <c r="E138" s="115"/>
      <c r="F138" s="94">
        <f t="shared" si="5"/>
        <v>0</v>
      </c>
      <c r="G138" s="156"/>
      <c r="H138" s="142"/>
      <c r="I138" s="126" t="e">
        <f>VLOOKUP(H138,Presupuesto!$B$11:$C$565,2,0)</f>
        <v>#N/A</v>
      </c>
      <c r="J138" s="95" t="str">
        <f t="shared" si="6"/>
        <v>Investigación Científica</v>
      </c>
      <c r="K138" s="95" t="s">
        <v>720</v>
      </c>
    </row>
    <row r="139" spans="3:11" ht="15.75" thickBot="1" x14ac:dyDescent="0.3">
      <c r="C139" s="143"/>
      <c r="D139" s="155"/>
      <c r="E139" s="100"/>
      <c r="F139" s="102">
        <f t="shared" si="5"/>
        <v>0</v>
      </c>
      <c r="G139" s="157"/>
      <c r="H139" s="144"/>
      <c r="I139" s="128" t="e">
        <f>VLOOKUP(H139,Presupuesto!$B$11:$C$565,2,0)</f>
        <v>#N/A</v>
      </c>
      <c r="J139" s="103" t="str">
        <f t="shared" si="6"/>
        <v>Investigación Científica</v>
      </c>
      <c r="K139" s="120" t="s">
        <v>719</v>
      </c>
    </row>
    <row r="141" spans="3:11" ht="15.75" thickBot="1" x14ac:dyDescent="0.3">
      <c r="C141" s="426"/>
      <c r="D141" s="426"/>
      <c r="E141" s="426"/>
      <c r="F141" s="89"/>
      <c r="G141" s="88"/>
      <c r="H141" s="89"/>
      <c r="I141" s="89"/>
      <c r="J141" s="426"/>
      <c r="K141" s="426"/>
    </row>
    <row r="142" spans="3:11" ht="15.75" thickBot="1" x14ac:dyDescent="0.3">
      <c r="C142" s="153" t="s">
        <v>1332</v>
      </c>
      <c r="D142" s="343">
        <f>SUM(F149:F183)</f>
        <v>101350</v>
      </c>
      <c r="E142" s="426"/>
      <c r="F142" s="69"/>
      <c r="G142" s="78"/>
      <c r="H142" s="69"/>
      <c r="I142" s="69"/>
      <c r="J142" s="426"/>
      <c r="K142" s="426"/>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0" t="s">
        <v>1309</v>
      </c>
      <c r="D145" s="341" t="s">
        <v>1728</v>
      </c>
      <c r="E145" s="91"/>
      <c r="F145" s="91"/>
      <c r="G145" s="91"/>
      <c r="H145" s="75"/>
      <c r="I145" s="75"/>
      <c r="J145" s="75"/>
      <c r="K145" s="109"/>
    </row>
    <row r="146" spans="3:11" ht="18.75" x14ac:dyDescent="0.25">
      <c r="C146" s="197"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Elaboración, recepción y evaluación de los proyectos de investigación.  </v>
      </c>
      <c r="D146" s="31"/>
      <c r="E146" s="91"/>
      <c r="F146" s="91"/>
      <c r="G146" s="91"/>
      <c r="H146" s="75"/>
      <c r="I146" s="75"/>
      <c r="J146" s="75"/>
      <c r="K146" s="109"/>
    </row>
    <row r="147" spans="3:11" ht="15.75" thickBot="1" x14ac:dyDescent="0.3">
      <c r="C147" s="426"/>
      <c r="D147" s="426"/>
      <c r="E147" s="426"/>
      <c r="F147" s="91"/>
      <c r="G147" s="75"/>
      <c r="H147" s="75"/>
      <c r="I147" s="75"/>
      <c r="J147" s="426"/>
      <c r="K147" s="426"/>
    </row>
    <row r="148" spans="3:11" ht="30.75" thickBot="1" x14ac:dyDescent="0.3">
      <c r="C148" s="125" t="s">
        <v>1310</v>
      </c>
      <c r="D148" s="125" t="s">
        <v>99</v>
      </c>
      <c r="E148" s="132" t="s">
        <v>1312</v>
      </c>
      <c r="F148" s="131" t="s">
        <v>1313</v>
      </c>
      <c r="G148" s="129" t="s">
        <v>1314</v>
      </c>
      <c r="H148" s="132" t="s">
        <v>1315</v>
      </c>
      <c r="I148" s="129" t="s">
        <v>711</v>
      </c>
      <c r="J148" s="129" t="s">
        <v>1316</v>
      </c>
      <c r="K148" s="129" t="s">
        <v>1317</v>
      </c>
    </row>
    <row r="149" spans="3:11" x14ac:dyDescent="0.25">
      <c r="C149" s="207" t="s">
        <v>1273</v>
      </c>
      <c r="D149" s="208">
        <v>7</v>
      </c>
      <c r="E149" s="206">
        <f>HLOOKUP(C149,$AH$2:$BU$3,2,0)</f>
        <v>2000</v>
      </c>
      <c r="F149" s="94">
        <f t="shared" ref="F149:F157" si="7">D149*E149</f>
        <v>14000</v>
      </c>
      <c r="G149" s="156" t="s">
        <v>712</v>
      </c>
      <c r="H149" s="138" t="s">
        <v>337</v>
      </c>
      <c r="I149" s="126" t="str">
        <f>VLOOKUP(H149,Presupuesto!$B$11:$C$565,2,0)</f>
        <v>VIATICOS NACIONALES</v>
      </c>
      <c r="J149" s="205" t="s">
        <v>51</v>
      </c>
      <c r="K149" s="95" t="s">
        <v>721</v>
      </c>
    </row>
    <row r="150" spans="3:11" x14ac:dyDescent="0.25">
      <c r="C150" s="137" t="s">
        <v>1922</v>
      </c>
      <c r="D150" s="154">
        <v>2</v>
      </c>
      <c r="E150" s="119">
        <v>8000</v>
      </c>
      <c r="F150" s="94">
        <f t="shared" si="7"/>
        <v>16000</v>
      </c>
      <c r="G150" s="156" t="s">
        <v>712</v>
      </c>
      <c r="H150" s="138" t="s">
        <v>298</v>
      </c>
      <c r="I150" s="126" t="str">
        <f>VLOOKUP(H150,[2]Presupuesto!$B$11:$C$565,2,0)</f>
        <v>OTROS SERVICIOS TECNICOS Y PROFESIONALES</v>
      </c>
      <c r="J150" s="95" t="s">
        <v>51</v>
      </c>
      <c r="K150" s="95" t="s">
        <v>731</v>
      </c>
    </row>
    <row r="151" spans="3:11" x14ac:dyDescent="0.25">
      <c r="C151" s="137" t="s">
        <v>1923</v>
      </c>
      <c r="D151" s="154">
        <v>1</v>
      </c>
      <c r="E151" s="119">
        <v>9600</v>
      </c>
      <c r="F151" s="94">
        <f t="shared" si="7"/>
        <v>9600</v>
      </c>
      <c r="G151" s="156" t="s">
        <v>712</v>
      </c>
      <c r="H151" s="138" t="s">
        <v>298</v>
      </c>
      <c r="I151" s="126" t="str">
        <f>VLOOKUP(H151,[2]Presupuesto!$B$11:$C$565,2,0)</f>
        <v>OTROS SERVICIOS TECNICOS Y PROFESIONALES</v>
      </c>
      <c r="J151" s="95" t="s">
        <v>51</v>
      </c>
      <c r="K151" s="95" t="s">
        <v>731</v>
      </c>
    </row>
    <row r="152" spans="3:11" x14ac:dyDescent="0.25">
      <c r="C152" s="137" t="s">
        <v>1924</v>
      </c>
      <c r="D152" s="154">
        <v>75</v>
      </c>
      <c r="E152" s="119">
        <v>450</v>
      </c>
      <c r="F152" s="94">
        <f t="shared" si="7"/>
        <v>33750</v>
      </c>
      <c r="G152" s="156" t="s">
        <v>712</v>
      </c>
      <c r="H152" s="138" t="s">
        <v>298</v>
      </c>
      <c r="I152" s="126" t="str">
        <f>VLOOKUP(H152,[2]Presupuesto!$B$11:$C$565,2,0)</f>
        <v>OTROS SERVICIOS TECNICOS Y PROFESIONALES</v>
      </c>
      <c r="J152" s="95" t="s">
        <v>51</v>
      </c>
      <c r="K152" s="95" t="s">
        <v>731</v>
      </c>
    </row>
    <row r="153" spans="3:11" x14ac:dyDescent="0.25">
      <c r="C153" s="137" t="s">
        <v>1925</v>
      </c>
      <c r="D153" s="154">
        <v>75</v>
      </c>
      <c r="E153" s="119">
        <v>40</v>
      </c>
      <c r="F153" s="94">
        <f t="shared" si="7"/>
        <v>3000</v>
      </c>
      <c r="G153" s="156" t="s">
        <v>712</v>
      </c>
      <c r="H153" s="138" t="s">
        <v>298</v>
      </c>
      <c r="I153" s="126" t="str">
        <f>VLOOKUP(H153,[2]Presupuesto!$B$11:$C$565,2,0)</f>
        <v>OTROS SERVICIOS TECNICOS Y PROFESIONALES</v>
      </c>
      <c r="J153" s="95" t="s">
        <v>51</v>
      </c>
      <c r="K153" s="95" t="s">
        <v>731</v>
      </c>
    </row>
    <row r="154" spans="3:11" x14ac:dyDescent="0.25">
      <c r="C154" s="137" t="s">
        <v>1926</v>
      </c>
      <c r="D154" s="154">
        <v>2</v>
      </c>
      <c r="E154" s="119">
        <v>2000</v>
      </c>
      <c r="F154" s="94">
        <f t="shared" si="7"/>
        <v>4000</v>
      </c>
      <c r="G154" s="156" t="s">
        <v>712</v>
      </c>
      <c r="H154" s="138" t="s">
        <v>298</v>
      </c>
      <c r="I154" s="126" t="str">
        <f>VLOOKUP(H154,[2]Presupuesto!$B$11:$C$565,2,0)</f>
        <v>OTROS SERVICIOS TECNICOS Y PROFESIONALES</v>
      </c>
      <c r="J154" s="95" t="s">
        <v>51</v>
      </c>
      <c r="K154" s="95" t="s">
        <v>731</v>
      </c>
    </row>
    <row r="155" spans="3:11" x14ac:dyDescent="0.25">
      <c r="C155" s="137" t="s">
        <v>1927</v>
      </c>
      <c r="D155" s="154">
        <v>1</v>
      </c>
      <c r="E155" s="119">
        <v>10000</v>
      </c>
      <c r="F155" s="94">
        <f t="shared" si="7"/>
        <v>10000</v>
      </c>
      <c r="G155" s="156" t="s">
        <v>712</v>
      </c>
      <c r="H155" s="138" t="s">
        <v>298</v>
      </c>
      <c r="I155" s="126" t="str">
        <f>VLOOKUP(H155,[2]Presupuesto!$B$11:$C$565,2,0)</f>
        <v>OTROS SERVICIOS TECNICOS Y PROFESIONALES</v>
      </c>
      <c r="J155" s="95" t="s">
        <v>51</v>
      </c>
      <c r="K155" s="95" t="s">
        <v>731</v>
      </c>
    </row>
    <row r="156" spans="3:11" x14ac:dyDescent="0.25">
      <c r="C156" s="137" t="s">
        <v>1928</v>
      </c>
      <c r="D156" s="154">
        <v>1</v>
      </c>
      <c r="E156" s="119">
        <v>5000</v>
      </c>
      <c r="F156" s="94">
        <f t="shared" si="7"/>
        <v>5000</v>
      </c>
      <c r="G156" s="156" t="s">
        <v>712</v>
      </c>
      <c r="H156" s="138" t="s">
        <v>298</v>
      </c>
      <c r="I156" s="126" t="str">
        <f>VLOOKUP(H156,[2]Presupuesto!$B$11:$C$565,2,0)</f>
        <v>OTROS SERVICIOS TECNICOS Y PROFESIONALES</v>
      </c>
      <c r="J156" s="95" t="s">
        <v>51</v>
      </c>
      <c r="K156" s="95" t="s">
        <v>731</v>
      </c>
    </row>
    <row r="157" spans="3:11" x14ac:dyDescent="0.25">
      <c r="C157" s="137" t="s">
        <v>1929</v>
      </c>
      <c r="D157" s="154">
        <v>1</v>
      </c>
      <c r="E157" s="119">
        <v>6000</v>
      </c>
      <c r="F157" s="94">
        <f t="shared" si="7"/>
        <v>6000</v>
      </c>
      <c r="G157" s="156" t="s">
        <v>712</v>
      </c>
      <c r="H157" s="138" t="s">
        <v>413</v>
      </c>
      <c r="I157" s="126" t="str">
        <f>VLOOKUP(H157,[2]Presupuesto!$B$11:$C$565,2,0)</f>
        <v>GASOLINA</v>
      </c>
      <c r="J157" s="95" t="s">
        <v>51</v>
      </c>
      <c r="K157" s="95" t="s">
        <v>731</v>
      </c>
    </row>
    <row r="158" spans="3:11" hidden="1" x14ac:dyDescent="0.25">
      <c r="C158" s="137"/>
      <c r="D158" s="154"/>
      <c r="E158" s="119"/>
      <c r="F158" s="94">
        <f t="shared" ref="F158:F183" si="8">D158*E158</f>
        <v>0</v>
      </c>
      <c r="G158" s="156"/>
      <c r="H158" s="138"/>
      <c r="I158" s="126" t="e">
        <f>VLOOKUP(H158,Presupuesto!$B$11:$C$565,2,0)</f>
        <v>#N/A</v>
      </c>
      <c r="J158" s="95" t="str">
        <f t="shared" ref="J158:J183" si="9">$J$149</f>
        <v>Investigación Científica</v>
      </c>
      <c r="K158" s="95" t="s">
        <v>720</v>
      </c>
    </row>
    <row r="159" spans="3:11" hidden="1" x14ac:dyDescent="0.25">
      <c r="C159" s="137"/>
      <c r="D159" s="154"/>
      <c r="E159" s="119"/>
      <c r="F159" s="94">
        <f t="shared" si="8"/>
        <v>0</v>
      </c>
      <c r="G159" s="156"/>
      <c r="H159" s="138"/>
      <c r="I159" s="126" t="e">
        <f>VLOOKUP(H159,Presupuesto!$B$11:$C$565,2,0)</f>
        <v>#N/A</v>
      </c>
      <c r="J159" s="95" t="str">
        <f t="shared" si="9"/>
        <v>Investigación Científica</v>
      </c>
      <c r="K159" s="95" t="s">
        <v>720</v>
      </c>
    </row>
    <row r="160" spans="3:11" hidden="1" x14ac:dyDescent="0.25">
      <c r="C160" s="137"/>
      <c r="D160" s="154"/>
      <c r="E160" s="119"/>
      <c r="F160" s="94">
        <f t="shared" si="8"/>
        <v>0</v>
      </c>
      <c r="G160" s="156"/>
      <c r="H160" s="138"/>
      <c r="I160" s="126" t="e">
        <f>VLOOKUP(H160,Presupuesto!$B$11:$C$565,2,0)</f>
        <v>#N/A</v>
      </c>
      <c r="J160" s="95" t="str">
        <f t="shared" si="9"/>
        <v>Investigación Científica</v>
      </c>
      <c r="K160" s="95" t="s">
        <v>720</v>
      </c>
    </row>
    <row r="161" spans="3:11" hidden="1" x14ac:dyDescent="0.25">
      <c r="C161" s="137"/>
      <c r="D161" s="154"/>
      <c r="E161" s="119"/>
      <c r="F161" s="94">
        <f t="shared" si="8"/>
        <v>0</v>
      </c>
      <c r="G161" s="156"/>
      <c r="H161" s="138"/>
      <c r="I161" s="126" t="e">
        <f>VLOOKUP(H161,Presupuesto!$B$11:$C$565,2,0)</f>
        <v>#N/A</v>
      </c>
      <c r="J161" s="95" t="str">
        <f t="shared" si="9"/>
        <v>Investigación Científica</v>
      </c>
      <c r="K161" s="95" t="s">
        <v>720</v>
      </c>
    </row>
    <row r="162" spans="3:11" hidden="1" x14ac:dyDescent="0.25">
      <c r="C162" s="137"/>
      <c r="D162" s="154"/>
      <c r="E162" s="119"/>
      <c r="F162" s="94">
        <f t="shared" si="8"/>
        <v>0</v>
      </c>
      <c r="G162" s="156"/>
      <c r="H162" s="138"/>
      <c r="I162" s="126" t="e">
        <f>VLOOKUP(H162,Presupuesto!$B$11:$C$565,2,0)</f>
        <v>#N/A</v>
      </c>
      <c r="J162" s="95" t="str">
        <f t="shared" si="9"/>
        <v>Investigación Científica</v>
      </c>
      <c r="K162" s="95" t="s">
        <v>720</v>
      </c>
    </row>
    <row r="163" spans="3:11" hidden="1" x14ac:dyDescent="0.25">
      <c r="C163" s="137"/>
      <c r="D163" s="154"/>
      <c r="E163" s="119"/>
      <c r="F163" s="94">
        <f t="shared" si="8"/>
        <v>0</v>
      </c>
      <c r="G163" s="156"/>
      <c r="H163" s="138"/>
      <c r="I163" s="126" t="e">
        <f>VLOOKUP(H163,Presupuesto!$B$11:$C$565,2,0)</f>
        <v>#N/A</v>
      </c>
      <c r="J163" s="95" t="str">
        <f t="shared" si="9"/>
        <v>Investigación Científica</v>
      </c>
      <c r="K163" s="95" t="s">
        <v>720</v>
      </c>
    </row>
    <row r="164" spans="3:11" hidden="1" x14ac:dyDescent="0.25">
      <c r="C164" s="137"/>
      <c r="D164" s="154"/>
      <c r="E164" s="119"/>
      <c r="F164" s="94">
        <f t="shared" si="8"/>
        <v>0</v>
      </c>
      <c r="G164" s="156"/>
      <c r="H164" s="138"/>
      <c r="I164" s="126" t="e">
        <f>VLOOKUP(H164,Presupuesto!$B$11:$C$565,2,0)</f>
        <v>#N/A</v>
      </c>
      <c r="J164" s="95" t="str">
        <f t="shared" si="9"/>
        <v>Investigación Científica</v>
      </c>
      <c r="K164" s="95" t="s">
        <v>720</v>
      </c>
    </row>
    <row r="165" spans="3:11" hidden="1" x14ac:dyDescent="0.25">
      <c r="C165" s="137"/>
      <c r="D165" s="154"/>
      <c r="E165" s="119"/>
      <c r="F165" s="94">
        <f t="shared" si="8"/>
        <v>0</v>
      </c>
      <c r="G165" s="156"/>
      <c r="H165" s="138"/>
      <c r="I165" s="126" t="e">
        <f>VLOOKUP(H165,Presupuesto!$B$11:$C$565,2,0)</f>
        <v>#N/A</v>
      </c>
      <c r="J165" s="95" t="str">
        <f t="shared" si="9"/>
        <v>Investigación Científica</v>
      </c>
      <c r="K165" s="95" t="s">
        <v>720</v>
      </c>
    </row>
    <row r="166" spans="3:11" hidden="1" x14ac:dyDescent="0.25">
      <c r="C166" s="137"/>
      <c r="D166" s="154"/>
      <c r="E166" s="119"/>
      <c r="F166" s="94">
        <f t="shared" si="8"/>
        <v>0</v>
      </c>
      <c r="G166" s="156"/>
      <c r="H166" s="138"/>
      <c r="I166" s="126" t="e">
        <f>VLOOKUP(H166,Presupuesto!$B$11:$C$565,2,0)</f>
        <v>#N/A</v>
      </c>
      <c r="J166" s="95" t="str">
        <f t="shared" si="9"/>
        <v>Investigación Científica</v>
      </c>
      <c r="K166" s="95" t="s">
        <v>720</v>
      </c>
    </row>
    <row r="167" spans="3:11" hidden="1" x14ac:dyDescent="0.25">
      <c r="C167" s="137"/>
      <c r="D167" s="154"/>
      <c r="E167" s="119"/>
      <c r="F167" s="94">
        <f t="shared" si="8"/>
        <v>0</v>
      </c>
      <c r="G167" s="156"/>
      <c r="H167" s="138"/>
      <c r="I167" s="126" t="e">
        <f>VLOOKUP(H167,Presupuesto!$B$11:$C$565,2,0)</f>
        <v>#N/A</v>
      </c>
      <c r="J167" s="95" t="str">
        <f t="shared" si="9"/>
        <v>Investigación Científica</v>
      </c>
      <c r="K167" s="95" t="s">
        <v>720</v>
      </c>
    </row>
    <row r="168" spans="3:11" hidden="1" x14ac:dyDescent="0.25">
      <c r="C168" s="137"/>
      <c r="D168" s="154"/>
      <c r="E168" s="119"/>
      <c r="F168" s="94">
        <f t="shared" si="8"/>
        <v>0</v>
      </c>
      <c r="G168" s="156"/>
      <c r="H168" s="138"/>
      <c r="I168" s="126" t="e">
        <f>VLOOKUP(H168,Presupuesto!$B$11:$C$565,2,0)</f>
        <v>#N/A</v>
      </c>
      <c r="J168" s="95" t="str">
        <f t="shared" si="9"/>
        <v>Investigación Científica</v>
      </c>
      <c r="K168" s="95" t="s">
        <v>720</v>
      </c>
    </row>
    <row r="169" spans="3:11" hidden="1" x14ac:dyDescent="0.25">
      <c r="C169" s="137"/>
      <c r="D169" s="154"/>
      <c r="E169" s="119"/>
      <c r="F169" s="94">
        <f t="shared" si="8"/>
        <v>0</v>
      </c>
      <c r="G169" s="156"/>
      <c r="H169" s="138"/>
      <c r="I169" s="126" t="e">
        <f>VLOOKUP(H169,Presupuesto!$B$11:$C$565,2,0)</f>
        <v>#N/A</v>
      </c>
      <c r="J169" s="95" t="str">
        <f t="shared" si="9"/>
        <v>Investigación Científica</v>
      </c>
      <c r="K169" s="95" t="s">
        <v>720</v>
      </c>
    </row>
    <row r="170" spans="3:11" hidden="1" x14ac:dyDescent="0.25">
      <c r="C170" s="137"/>
      <c r="D170" s="154"/>
      <c r="E170" s="119"/>
      <c r="F170" s="94">
        <f t="shared" si="8"/>
        <v>0</v>
      </c>
      <c r="G170" s="156"/>
      <c r="H170" s="138"/>
      <c r="I170" s="126" t="e">
        <f>VLOOKUP(H170,Presupuesto!$B$11:$C$565,2,0)</f>
        <v>#N/A</v>
      </c>
      <c r="J170" s="95" t="str">
        <f t="shared" si="9"/>
        <v>Investigación Científica</v>
      </c>
      <c r="K170" s="95" t="s">
        <v>720</v>
      </c>
    </row>
    <row r="171" spans="3:11" hidden="1" x14ac:dyDescent="0.25">
      <c r="C171" s="139"/>
      <c r="D171" s="147"/>
      <c r="E171" s="115"/>
      <c r="F171" s="94">
        <f t="shared" si="8"/>
        <v>0</v>
      </c>
      <c r="G171" s="156"/>
      <c r="H171" s="140"/>
      <c r="I171" s="126" t="e">
        <f>VLOOKUP(H171,Presupuesto!$B$11:$C$565,2,0)</f>
        <v>#N/A</v>
      </c>
      <c r="J171" s="95" t="str">
        <f t="shared" si="9"/>
        <v>Investigación Científica</v>
      </c>
      <c r="K171" s="95" t="s">
        <v>720</v>
      </c>
    </row>
    <row r="172" spans="3:11" hidden="1" x14ac:dyDescent="0.25">
      <c r="C172" s="139"/>
      <c r="D172" s="147"/>
      <c r="E172" s="115"/>
      <c r="F172" s="94">
        <f t="shared" si="8"/>
        <v>0</v>
      </c>
      <c r="G172" s="156"/>
      <c r="H172" s="140"/>
      <c r="I172" s="126" t="e">
        <f>VLOOKUP(H172,Presupuesto!$B$11:$C$565,2,0)</f>
        <v>#N/A</v>
      </c>
      <c r="J172" s="95" t="str">
        <f t="shared" si="9"/>
        <v>Investigación Científica</v>
      </c>
      <c r="K172" s="95" t="s">
        <v>720</v>
      </c>
    </row>
    <row r="173" spans="3:11" hidden="1" x14ac:dyDescent="0.25">
      <c r="C173" s="139"/>
      <c r="D173" s="147"/>
      <c r="E173" s="115"/>
      <c r="F173" s="94">
        <f t="shared" si="8"/>
        <v>0</v>
      </c>
      <c r="G173" s="156"/>
      <c r="H173" s="140"/>
      <c r="I173" s="126" t="e">
        <f>VLOOKUP(H173,Presupuesto!$B$11:$C$565,2,0)</f>
        <v>#N/A</v>
      </c>
      <c r="J173" s="95" t="str">
        <f t="shared" si="9"/>
        <v>Investigación Científica</v>
      </c>
      <c r="K173" s="95" t="s">
        <v>720</v>
      </c>
    </row>
    <row r="174" spans="3:11" hidden="1" x14ac:dyDescent="0.25">
      <c r="C174" s="139"/>
      <c r="D174" s="147"/>
      <c r="E174" s="115"/>
      <c r="F174" s="94">
        <f t="shared" si="8"/>
        <v>0</v>
      </c>
      <c r="G174" s="156"/>
      <c r="H174" s="140"/>
      <c r="I174" s="126" t="e">
        <f>VLOOKUP(H174,Presupuesto!$B$11:$C$565,2,0)</f>
        <v>#N/A</v>
      </c>
      <c r="J174" s="95" t="str">
        <f t="shared" si="9"/>
        <v>Investigación Científica</v>
      </c>
      <c r="K174" s="95" t="s">
        <v>720</v>
      </c>
    </row>
    <row r="175" spans="3:11" hidden="1" x14ac:dyDescent="0.25">
      <c r="C175" s="139"/>
      <c r="D175" s="147"/>
      <c r="E175" s="115"/>
      <c r="F175" s="94">
        <f t="shared" si="8"/>
        <v>0</v>
      </c>
      <c r="G175" s="156"/>
      <c r="H175" s="140"/>
      <c r="I175" s="126" t="e">
        <f>VLOOKUP(H175,Presupuesto!$B$11:$C$565,2,0)</f>
        <v>#N/A</v>
      </c>
      <c r="J175" s="95" t="str">
        <f t="shared" si="9"/>
        <v>Investigación Científica</v>
      </c>
      <c r="K175" s="95" t="s">
        <v>720</v>
      </c>
    </row>
    <row r="176" spans="3:11" hidden="1" x14ac:dyDescent="0.25">
      <c r="C176" s="139"/>
      <c r="D176" s="147"/>
      <c r="E176" s="115"/>
      <c r="F176" s="94">
        <f t="shared" si="8"/>
        <v>0</v>
      </c>
      <c r="G176" s="156"/>
      <c r="H176" s="140"/>
      <c r="I176" s="126" t="e">
        <f>VLOOKUP(H176,Presupuesto!$B$11:$C$565,2,0)</f>
        <v>#N/A</v>
      </c>
      <c r="J176" s="95" t="str">
        <f t="shared" si="9"/>
        <v>Investigación Científica</v>
      </c>
      <c r="K176" s="95" t="s">
        <v>720</v>
      </c>
    </row>
    <row r="177" spans="3:11" hidden="1" x14ac:dyDescent="0.25">
      <c r="C177" s="139"/>
      <c r="D177" s="147"/>
      <c r="E177" s="115"/>
      <c r="F177" s="94">
        <f t="shared" si="8"/>
        <v>0</v>
      </c>
      <c r="G177" s="156"/>
      <c r="H177" s="140"/>
      <c r="I177" s="126" t="e">
        <f>VLOOKUP(H177,Presupuesto!$B$11:$C$565,2,0)</f>
        <v>#N/A</v>
      </c>
      <c r="J177" s="95" t="str">
        <f t="shared" si="9"/>
        <v>Investigación Científica</v>
      </c>
      <c r="K177" s="95" t="s">
        <v>720</v>
      </c>
    </row>
    <row r="178" spans="3:11" hidden="1" x14ac:dyDescent="0.25">
      <c r="C178" s="139"/>
      <c r="D178" s="147"/>
      <c r="E178" s="115"/>
      <c r="F178" s="94">
        <f t="shared" si="8"/>
        <v>0</v>
      </c>
      <c r="G178" s="156"/>
      <c r="H178" s="140"/>
      <c r="I178" s="126" t="e">
        <f>VLOOKUP(H178,Presupuesto!$B$11:$C$565,2,0)</f>
        <v>#N/A</v>
      </c>
      <c r="J178" s="95" t="str">
        <f t="shared" si="9"/>
        <v>Investigación Científica</v>
      </c>
      <c r="K178" s="95" t="s">
        <v>720</v>
      </c>
    </row>
    <row r="179" spans="3:11" hidden="1" x14ac:dyDescent="0.25">
      <c r="C179" s="141"/>
      <c r="D179" s="147"/>
      <c r="E179" s="115"/>
      <c r="F179" s="94">
        <f t="shared" si="8"/>
        <v>0</v>
      </c>
      <c r="G179" s="156"/>
      <c r="H179" s="142"/>
      <c r="I179" s="126" t="e">
        <f>VLOOKUP(H179,Presupuesto!$B$11:$C$565,2,0)</f>
        <v>#N/A</v>
      </c>
      <c r="J179" s="95" t="str">
        <f t="shared" si="9"/>
        <v>Investigación Científica</v>
      </c>
      <c r="K179" s="95" t="s">
        <v>732</v>
      </c>
    </row>
    <row r="180" spans="3:11" hidden="1" x14ac:dyDescent="0.25">
      <c r="C180" s="141"/>
      <c r="D180" s="147"/>
      <c r="E180" s="115"/>
      <c r="F180" s="94">
        <f t="shared" si="8"/>
        <v>0</v>
      </c>
      <c r="G180" s="156"/>
      <c r="H180" s="142"/>
      <c r="I180" s="126" t="e">
        <f>VLOOKUP(H180,Presupuesto!$B$11:$C$565,2,0)</f>
        <v>#N/A</v>
      </c>
      <c r="J180" s="95" t="str">
        <f t="shared" si="9"/>
        <v>Investigación Científica</v>
      </c>
      <c r="K180" s="95" t="s">
        <v>720</v>
      </c>
    </row>
    <row r="181" spans="3:11" hidden="1" x14ac:dyDescent="0.25">
      <c r="C181" s="141"/>
      <c r="D181" s="147"/>
      <c r="E181" s="115"/>
      <c r="F181" s="94">
        <f t="shared" si="8"/>
        <v>0</v>
      </c>
      <c r="G181" s="156"/>
      <c r="H181" s="142"/>
      <c r="I181" s="126" t="e">
        <f>VLOOKUP(H181,Presupuesto!$B$11:$C$565,2,0)</f>
        <v>#N/A</v>
      </c>
      <c r="J181" s="95" t="str">
        <f t="shared" si="9"/>
        <v>Investigación Científica</v>
      </c>
      <c r="K181" s="95" t="s">
        <v>720</v>
      </c>
    </row>
    <row r="182" spans="3:11" hidden="1" x14ac:dyDescent="0.25">
      <c r="C182" s="141"/>
      <c r="D182" s="147"/>
      <c r="E182" s="115"/>
      <c r="F182" s="94">
        <f t="shared" si="8"/>
        <v>0</v>
      </c>
      <c r="G182" s="156"/>
      <c r="H182" s="142"/>
      <c r="I182" s="126" t="e">
        <f>VLOOKUP(H182,Presupuesto!$B$11:$C$565,2,0)</f>
        <v>#N/A</v>
      </c>
      <c r="J182" s="95" t="str">
        <f t="shared" si="9"/>
        <v>Investigación Científica</v>
      </c>
      <c r="K182" s="95" t="s">
        <v>720</v>
      </c>
    </row>
    <row r="183" spans="3:11" ht="15.75" thickBot="1" x14ac:dyDescent="0.3">
      <c r="C183" s="143"/>
      <c r="D183" s="155"/>
      <c r="E183" s="100"/>
      <c r="F183" s="102">
        <f t="shared" si="8"/>
        <v>0</v>
      </c>
      <c r="G183" s="157"/>
      <c r="H183" s="144"/>
      <c r="I183" s="128" t="e">
        <f>VLOOKUP(H183,Presupuesto!$B$11:$C$565,2,0)</f>
        <v>#N/A</v>
      </c>
      <c r="J183" s="103" t="str">
        <f t="shared" si="9"/>
        <v>Investigación Científica</v>
      </c>
      <c r="K183" s="120" t="s">
        <v>719</v>
      </c>
    </row>
    <row r="185" spans="3:11" ht="15.75" thickBot="1" x14ac:dyDescent="0.3">
      <c r="C185" s="426"/>
      <c r="D185" s="426"/>
      <c r="E185" s="426"/>
      <c r="F185" s="426"/>
      <c r="G185" s="415"/>
      <c r="H185" s="426"/>
      <c r="I185" s="426"/>
      <c r="J185" s="426"/>
      <c r="K185" s="426"/>
    </row>
    <row r="186" spans="3:11" ht="15.75" thickBot="1" x14ac:dyDescent="0.3">
      <c r="C186" s="153" t="s">
        <v>1332</v>
      </c>
      <c r="D186" s="343">
        <f>SUM(F193:F227)</f>
        <v>7500</v>
      </c>
      <c r="E186" s="426"/>
      <c r="F186" s="69"/>
      <c r="G186" s="78"/>
      <c r="H186" s="69"/>
      <c r="I186" s="69"/>
      <c r="J186" s="426"/>
      <c r="K186" s="426"/>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0" t="s">
        <v>1309</v>
      </c>
      <c r="D189" s="341" t="s">
        <v>1728</v>
      </c>
      <c r="E189" s="91"/>
      <c r="F189" s="91"/>
      <c r="G189" s="91"/>
      <c r="H189" s="75"/>
      <c r="I189" s="75"/>
      <c r="J189" s="75"/>
      <c r="K189" s="109"/>
    </row>
    <row r="190" spans="3:11" ht="18.75" x14ac:dyDescent="0.25">
      <c r="C190" s="197"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 xml:space="preserve">Elaboración, recepción y evaluación de los proyectos de investigación.  </v>
      </c>
      <c r="D190" s="31"/>
      <c r="E190" s="91"/>
      <c r="F190" s="91"/>
      <c r="G190" s="91"/>
      <c r="H190" s="75"/>
      <c r="I190" s="75"/>
      <c r="J190" s="75"/>
      <c r="K190" s="109"/>
    </row>
    <row r="191" spans="3:11" ht="15.75" thickBot="1" x14ac:dyDescent="0.3">
      <c r="C191" s="426"/>
      <c r="D191" s="426"/>
      <c r="E191" s="426"/>
      <c r="F191" s="91"/>
      <c r="G191" s="75"/>
      <c r="H191" s="75"/>
      <c r="I191" s="75"/>
      <c r="J191" s="426"/>
      <c r="K191" s="426"/>
    </row>
    <row r="192" spans="3:11" ht="30.75" thickBot="1" x14ac:dyDescent="0.3">
      <c r="C192" s="125" t="s">
        <v>1310</v>
      </c>
      <c r="D192" s="125" t="s">
        <v>99</v>
      </c>
      <c r="E192" s="132" t="s">
        <v>1312</v>
      </c>
      <c r="F192" s="131" t="s">
        <v>1313</v>
      </c>
      <c r="G192" s="129" t="s">
        <v>1314</v>
      </c>
      <c r="H192" s="132" t="s">
        <v>1315</v>
      </c>
      <c r="I192" s="129" t="s">
        <v>711</v>
      </c>
      <c r="J192" s="129" t="s">
        <v>1316</v>
      </c>
      <c r="K192" s="129" t="s">
        <v>1317</v>
      </c>
    </row>
    <row r="193" spans="3:11" x14ac:dyDescent="0.25">
      <c r="C193" s="207" t="s">
        <v>1273</v>
      </c>
      <c r="D193" s="208">
        <v>2.25</v>
      </c>
      <c r="E193" s="206">
        <f>HLOOKUP(C193,$AH$2:$BU$3,2,0)</f>
        <v>2000</v>
      </c>
      <c r="F193" s="94">
        <f t="shared" ref="F193:F195" si="10">D193*E193</f>
        <v>4500</v>
      </c>
      <c r="G193" s="156" t="s">
        <v>712</v>
      </c>
      <c r="H193" s="138" t="s">
        <v>337</v>
      </c>
      <c r="I193" s="126" t="str">
        <f>VLOOKUP(H193,[2]Presupuesto!$B$11:$C$565,2,0)</f>
        <v>VIATICOS NACIONALES</v>
      </c>
      <c r="J193" s="205" t="s">
        <v>51</v>
      </c>
      <c r="K193" s="95" t="s">
        <v>724</v>
      </c>
    </row>
    <row r="194" spans="3:11" x14ac:dyDescent="0.25">
      <c r="C194" s="137" t="s">
        <v>1890</v>
      </c>
      <c r="D194" s="154">
        <v>1</v>
      </c>
      <c r="E194" s="119">
        <v>1500</v>
      </c>
      <c r="F194" s="94">
        <f t="shared" si="10"/>
        <v>1500</v>
      </c>
      <c r="G194" s="156" t="s">
        <v>712</v>
      </c>
      <c r="H194" s="138" t="s">
        <v>361</v>
      </c>
      <c r="I194" s="126" t="str">
        <f>VLOOKUP(H194,[2]Presupuesto!$B$11:$C$566,2,0)</f>
        <v>ALIMENTOS B EBIDAS PARA PERSONAS</v>
      </c>
      <c r="J194" s="95" t="s">
        <v>51</v>
      </c>
      <c r="K194" s="95" t="s">
        <v>724</v>
      </c>
    </row>
    <row r="195" spans="3:11" x14ac:dyDescent="0.25">
      <c r="C195" s="137" t="s">
        <v>1929</v>
      </c>
      <c r="D195" s="154">
        <v>1</v>
      </c>
      <c r="E195" s="119">
        <v>1500</v>
      </c>
      <c r="F195" s="94">
        <f t="shared" si="10"/>
        <v>1500</v>
      </c>
      <c r="G195" s="156" t="s">
        <v>712</v>
      </c>
      <c r="H195" s="138" t="s">
        <v>413</v>
      </c>
      <c r="I195" s="126" t="str">
        <f>VLOOKUP(H195,[2]Presupuesto!$B$11:$C$565,2,0)</f>
        <v>GASOLINA</v>
      </c>
      <c r="J195" s="95" t="s">
        <v>51</v>
      </c>
      <c r="K195" s="95" t="s">
        <v>731</v>
      </c>
    </row>
    <row r="196" spans="3:11" hidden="1" x14ac:dyDescent="0.25">
      <c r="C196" s="137"/>
      <c r="D196" s="154"/>
      <c r="E196" s="119"/>
      <c r="F196" s="94">
        <f t="shared" ref="F196:F227" si="11">D196*E196</f>
        <v>0</v>
      </c>
      <c r="G196" s="156"/>
      <c r="H196" s="138"/>
      <c r="I196" s="126" t="e">
        <f>VLOOKUP(H196,Presupuesto!$B$11:$C$565,2,0)</f>
        <v>#N/A</v>
      </c>
      <c r="J196" s="95" t="str">
        <f t="shared" ref="J196:J227" si="12">$J$193</f>
        <v>Investigación Científica</v>
      </c>
      <c r="K196" s="95" t="s">
        <v>720</v>
      </c>
    </row>
    <row r="197" spans="3:11" hidden="1" x14ac:dyDescent="0.25">
      <c r="C197" s="137"/>
      <c r="D197" s="154"/>
      <c r="E197" s="119"/>
      <c r="F197" s="94">
        <f t="shared" si="11"/>
        <v>0</v>
      </c>
      <c r="G197" s="156"/>
      <c r="H197" s="138"/>
      <c r="I197" s="126" t="e">
        <f>VLOOKUP(H197,Presupuesto!$B$11:$C$565,2,0)</f>
        <v>#N/A</v>
      </c>
      <c r="J197" s="95" t="str">
        <f t="shared" si="12"/>
        <v>Investigación Científica</v>
      </c>
      <c r="K197" s="95" t="s">
        <v>720</v>
      </c>
    </row>
    <row r="198" spans="3:11" hidden="1" x14ac:dyDescent="0.25">
      <c r="C198" s="137"/>
      <c r="D198" s="154"/>
      <c r="E198" s="119"/>
      <c r="F198" s="94">
        <f t="shared" si="11"/>
        <v>0</v>
      </c>
      <c r="G198" s="156"/>
      <c r="H198" s="138"/>
      <c r="I198" s="126" t="e">
        <f>VLOOKUP(H198,Presupuesto!$B$11:$C$565,2,0)</f>
        <v>#N/A</v>
      </c>
      <c r="J198" s="95" t="str">
        <f t="shared" si="12"/>
        <v>Investigación Científica</v>
      </c>
      <c r="K198" s="95" t="s">
        <v>729</v>
      </c>
    </row>
    <row r="199" spans="3:11" hidden="1" x14ac:dyDescent="0.25">
      <c r="C199" s="137"/>
      <c r="D199" s="154"/>
      <c r="E199" s="119"/>
      <c r="F199" s="94">
        <f t="shared" si="11"/>
        <v>0</v>
      </c>
      <c r="G199" s="156"/>
      <c r="H199" s="138"/>
      <c r="I199" s="126" t="e">
        <f>VLOOKUP(H199,Presupuesto!$B$11:$C$565,2,0)</f>
        <v>#N/A</v>
      </c>
      <c r="J199" s="95" t="str">
        <f t="shared" si="12"/>
        <v>Investigación Científica</v>
      </c>
      <c r="K199" s="95" t="s">
        <v>720</v>
      </c>
    </row>
    <row r="200" spans="3:11" hidden="1" x14ac:dyDescent="0.25">
      <c r="C200" s="137"/>
      <c r="D200" s="154"/>
      <c r="E200" s="119"/>
      <c r="F200" s="94">
        <f t="shared" si="11"/>
        <v>0</v>
      </c>
      <c r="G200" s="156"/>
      <c r="H200" s="138"/>
      <c r="I200" s="126" t="e">
        <f>VLOOKUP(H200,Presupuesto!$B$11:$C$565,2,0)</f>
        <v>#N/A</v>
      </c>
      <c r="J200" s="95" t="str">
        <f t="shared" si="12"/>
        <v>Investigación Científica</v>
      </c>
      <c r="K200" s="95" t="s">
        <v>720</v>
      </c>
    </row>
    <row r="201" spans="3:11" hidden="1" x14ac:dyDescent="0.25">
      <c r="C201" s="137"/>
      <c r="D201" s="154"/>
      <c r="E201" s="119"/>
      <c r="F201" s="94">
        <f t="shared" si="11"/>
        <v>0</v>
      </c>
      <c r="G201" s="156"/>
      <c r="H201" s="138"/>
      <c r="I201" s="126" t="e">
        <f>VLOOKUP(H201,Presupuesto!$B$11:$C$565,2,0)</f>
        <v>#N/A</v>
      </c>
      <c r="J201" s="95" t="str">
        <f t="shared" si="12"/>
        <v>Investigación Científica</v>
      </c>
      <c r="K201" s="95" t="s">
        <v>720</v>
      </c>
    </row>
    <row r="202" spans="3:11" hidden="1" x14ac:dyDescent="0.25">
      <c r="C202" s="137"/>
      <c r="D202" s="154"/>
      <c r="E202" s="119"/>
      <c r="F202" s="94">
        <f t="shared" si="11"/>
        <v>0</v>
      </c>
      <c r="G202" s="156"/>
      <c r="H202" s="138"/>
      <c r="I202" s="126" t="e">
        <f>VLOOKUP(H202,Presupuesto!$B$11:$C$565,2,0)</f>
        <v>#N/A</v>
      </c>
      <c r="J202" s="95" t="str">
        <f t="shared" si="12"/>
        <v>Investigación Científica</v>
      </c>
      <c r="K202" s="95" t="s">
        <v>720</v>
      </c>
    </row>
    <row r="203" spans="3:11" hidden="1" x14ac:dyDescent="0.25">
      <c r="C203" s="137"/>
      <c r="D203" s="154"/>
      <c r="E203" s="119"/>
      <c r="F203" s="94">
        <f t="shared" si="11"/>
        <v>0</v>
      </c>
      <c r="G203" s="156"/>
      <c r="H203" s="138"/>
      <c r="I203" s="126" t="e">
        <f>VLOOKUP(H203,Presupuesto!$B$11:$C$565,2,0)</f>
        <v>#N/A</v>
      </c>
      <c r="J203" s="95" t="str">
        <f t="shared" si="12"/>
        <v>Investigación Científica</v>
      </c>
      <c r="K203" s="95" t="s">
        <v>720</v>
      </c>
    </row>
    <row r="204" spans="3:11" hidden="1" x14ac:dyDescent="0.25">
      <c r="C204" s="137"/>
      <c r="D204" s="154"/>
      <c r="E204" s="119"/>
      <c r="F204" s="94">
        <f t="shared" si="11"/>
        <v>0</v>
      </c>
      <c r="G204" s="156"/>
      <c r="H204" s="138"/>
      <c r="I204" s="126" t="e">
        <f>VLOOKUP(H204,Presupuesto!$B$11:$C$565,2,0)</f>
        <v>#N/A</v>
      </c>
      <c r="J204" s="95" t="str">
        <f t="shared" si="12"/>
        <v>Investigación Científica</v>
      </c>
      <c r="K204" s="95" t="s">
        <v>720</v>
      </c>
    </row>
    <row r="205" spans="3:11" hidden="1" x14ac:dyDescent="0.25">
      <c r="C205" s="137"/>
      <c r="D205" s="154"/>
      <c r="E205" s="119"/>
      <c r="F205" s="94">
        <f t="shared" si="11"/>
        <v>0</v>
      </c>
      <c r="G205" s="156"/>
      <c r="H205" s="138"/>
      <c r="I205" s="126" t="e">
        <f>VLOOKUP(H205,Presupuesto!$B$11:$C$565,2,0)</f>
        <v>#N/A</v>
      </c>
      <c r="J205" s="95" t="str">
        <f t="shared" si="12"/>
        <v>Investigación Científica</v>
      </c>
      <c r="K205" s="95" t="s">
        <v>720</v>
      </c>
    </row>
    <row r="206" spans="3:11" hidden="1" x14ac:dyDescent="0.25">
      <c r="C206" s="137"/>
      <c r="D206" s="154"/>
      <c r="E206" s="119"/>
      <c r="F206" s="94">
        <f t="shared" si="11"/>
        <v>0</v>
      </c>
      <c r="G206" s="156"/>
      <c r="H206" s="138"/>
      <c r="I206" s="126" t="e">
        <f>VLOOKUP(H206,Presupuesto!$B$11:$C$565,2,0)</f>
        <v>#N/A</v>
      </c>
      <c r="J206" s="95" t="str">
        <f t="shared" si="12"/>
        <v>Investigación Científica</v>
      </c>
      <c r="K206" s="95" t="s">
        <v>720</v>
      </c>
    </row>
    <row r="207" spans="3:11" hidden="1" x14ac:dyDescent="0.25">
      <c r="C207" s="137"/>
      <c r="D207" s="154"/>
      <c r="E207" s="119"/>
      <c r="F207" s="94">
        <f t="shared" si="11"/>
        <v>0</v>
      </c>
      <c r="G207" s="156"/>
      <c r="H207" s="138"/>
      <c r="I207" s="126" t="e">
        <f>VLOOKUP(H207,Presupuesto!$B$11:$C$565,2,0)</f>
        <v>#N/A</v>
      </c>
      <c r="J207" s="95" t="str">
        <f t="shared" si="12"/>
        <v>Investigación Científica</v>
      </c>
      <c r="K207" s="95" t="s">
        <v>720</v>
      </c>
    </row>
    <row r="208" spans="3:11" hidden="1" x14ac:dyDescent="0.25">
      <c r="C208" s="137"/>
      <c r="D208" s="154"/>
      <c r="E208" s="119"/>
      <c r="F208" s="94">
        <f t="shared" si="11"/>
        <v>0</v>
      </c>
      <c r="G208" s="156"/>
      <c r="H208" s="138"/>
      <c r="I208" s="126" t="e">
        <f>VLOOKUP(H208,Presupuesto!$B$11:$C$565,2,0)</f>
        <v>#N/A</v>
      </c>
      <c r="J208" s="95" t="str">
        <f t="shared" si="12"/>
        <v>Investigación Científica</v>
      </c>
      <c r="K208" s="95" t="s">
        <v>720</v>
      </c>
    </row>
    <row r="209" spans="3:11" hidden="1" x14ac:dyDescent="0.25">
      <c r="C209" s="137"/>
      <c r="D209" s="154"/>
      <c r="E209" s="119"/>
      <c r="F209" s="94">
        <f t="shared" si="11"/>
        <v>0</v>
      </c>
      <c r="G209" s="156"/>
      <c r="H209" s="138"/>
      <c r="I209" s="126" t="e">
        <f>VLOOKUP(H209,Presupuesto!$B$11:$C$565,2,0)</f>
        <v>#N/A</v>
      </c>
      <c r="J209" s="95" t="str">
        <f t="shared" si="12"/>
        <v>Investigación Científica</v>
      </c>
      <c r="K209" s="95" t="s">
        <v>720</v>
      </c>
    </row>
    <row r="210" spans="3:11" hidden="1" x14ac:dyDescent="0.25">
      <c r="C210" s="137"/>
      <c r="D210" s="154"/>
      <c r="E210" s="119"/>
      <c r="F210" s="94">
        <f t="shared" si="11"/>
        <v>0</v>
      </c>
      <c r="G210" s="156"/>
      <c r="H210" s="138"/>
      <c r="I210" s="126" t="e">
        <f>VLOOKUP(H210,Presupuesto!$B$11:$C$565,2,0)</f>
        <v>#N/A</v>
      </c>
      <c r="J210" s="95" t="str">
        <f t="shared" si="12"/>
        <v>Investigación Científica</v>
      </c>
      <c r="K210" s="95" t="s">
        <v>720</v>
      </c>
    </row>
    <row r="211" spans="3:11" hidden="1" x14ac:dyDescent="0.25">
      <c r="C211" s="137"/>
      <c r="D211" s="154"/>
      <c r="E211" s="119"/>
      <c r="F211" s="94">
        <f t="shared" si="11"/>
        <v>0</v>
      </c>
      <c r="G211" s="156"/>
      <c r="H211" s="138"/>
      <c r="I211" s="126" t="e">
        <f>VLOOKUP(H211,Presupuesto!$B$11:$C$565,2,0)</f>
        <v>#N/A</v>
      </c>
      <c r="J211" s="95" t="str">
        <f t="shared" si="12"/>
        <v>Investigación Científica</v>
      </c>
      <c r="K211" s="95" t="s">
        <v>720</v>
      </c>
    </row>
    <row r="212" spans="3:11" hidden="1" x14ac:dyDescent="0.25">
      <c r="C212" s="137"/>
      <c r="D212" s="154"/>
      <c r="E212" s="119"/>
      <c r="F212" s="94">
        <f t="shared" si="11"/>
        <v>0</v>
      </c>
      <c r="G212" s="156"/>
      <c r="H212" s="138"/>
      <c r="I212" s="126" t="e">
        <f>VLOOKUP(H212,Presupuesto!$B$11:$C$565,2,0)</f>
        <v>#N/A</v>
      </c>
      <c r="J212" s="95" t="str">
        <f t="shared" si="12"/>
        <v>Investigación Científica</v>
      </c>
      <c r="K212" s="95" t="s">
        <v>720</v>
      </c>
    </row>
    <row r="213" spans="3:11" hidden="1" x14ac:dyDescent="0.25">
      <c r="C213" s="137"/>
      <c r="D213" s="154"/>
      <c r="E213" s="119"/>
      <c r="F213" s="94">
        <f t="shared" si="11"/>
        <v>0</v>
      </c>
      <c r="G213" s="156"/>
      <c r="H213" s="138"/>
      <c r="I213" s="126" t="e">
        <f>VLOOKUP(H213,Presupuesto!$B$11:$C$565,2,0)</f>
        <v>#N/A</v>
      </c>
      <c r="J213" s="95" t="str">
        <f t="shared" si="12"/>
        <v>Investigación Científica</v>
      </c>
      <c r="K213" s="95" t="s">
        <v>720</v>
      </c>
    </row>
    <row r="214" spans="3:11" hidden="1" x14ac:dyDescent="0.25">
      <c r="C214" s="137"/>
      <c r="D214" s="154"/>
      <c r="E214" s="119"/>
      <c r="F214" s="94">
        <f t="shared" si="11"/>
        <v>0</v>
      </c>
      <c r="G214" s="156"/>
      <c r="H214" s="138"/>
      <c r="I214" s="126" t="e">
        <f>VLOOKUP(H214,Presupuesto!$B$11:$C$565,2,0)</f>
        <v>#N/A</v>
      </c>
      <c r="J214" s="95" t="str">
        <f t="shared" si="12"/>
        <v>Investigación Científica</v>
      </c>
      <c r="K214" s="95" t="s">
        <v>720</v>
      </c>
    </row>
    <row r="215" spans="3:11" hidden="1" x14ac:dyDescent="0.25">
      <c r="C215" s="139"/>
      <c r="D215" s="147"/>
      <c r="E215" s="115"/>
      <c r="F215" s="94">
        <f t="shared" si="11"/>
        <v>0</v>
      </c>
      <c r="G215" s="156"/>
      <c r="H215" s="140"/>
      <c r="I215" s="126" t="e">
        <f>VLOOKUP(H215,Presupuesto!$B$11:$C$565,2,0)</f>
        <v>#N/A</v>
      </c>
      <c r="J215" s="95" t="str">
        <f t="shared" si="12"/>
        <v>Investigación Científica</v>
      </c>
      <c r="K215" s="95" t="s">
        <v>720</v>
      </c>
    </row>
    <row r="216" spans="3:11" hidden="1" x14ac:dyDescent="0.25">
      <c r="C216" s="139"/>
      <c r="D216" s="147"/>
      <c r="E216" s="115"/>
      <c r="F216" s="94">
        <f t="shared" si="11"/>
        <v>0</v>
      </c>
      <c r="G216" s="156"/>
      <c r="H216" s="140"/>
      <c r="I216" s="126" t="e">
        <f>VLOOKUP(H216,Presupuesto!$B$11:$C$565,2,0)</f>
        <v>#N/A</v>
      </c>
      <c r="J216" s="95" t="str">
        <f t="shared" si="12"/>
        <v>Investigación Científica</v>
      </c>
      <c r="K216" s="95" t="s">
        <v>720</v>
      </c>
    </row>
    <row r="217" spans="3:11" hidden="1" x14ac:dyDescent="0.25">
      <c r="C217" s="139"/>
      <c r="D217" s="147"/>
      <c r="E217" s="115"/>
      <c r="F217" s="94">
        <f t="shared" si="11"/>
        <v>0</v>
      </c>
      <c r="G217" s="156"/>
      <c r="H217" s="140"/>
      <c r="I217" s="126" t="e">
        <f>VLOOKUP(H217,Presupuesto!$B$11:$C$565,2,0)</f>
        <v>#N/A</v>
      </c>
      <c r="J217" s="95" t="str">
        <f t="shared" si="12"/>
        <v>Investigación Científica</v>
      </c>
      <c r="K217" s="95" t="s">
        <v>720</v>
      </c>
    </row>
    <row r="218" spans="3:11" hidden="1" x14ac:dyDescent="0.25">
      <c r="C218" s="139"/>
      <c r="D218" s="147"/>
      <c r="E218" s="115"/>
      <c r="F218" s="94">
        <f t="shared" si="11"/>
        <v>0</v>
      </c>
      <c r="G218" s="156"/>
      <c r="H218" s="140"/>
      <c r="I218" s="126" t="e">
        <f>VLOOKUP(H218,Presupuesto!$B$11:$C$565,2,0)</f>
        <v>#N/A</v>
      </c>
      <c r="J218" s="95" t="str">
        <f t="shared" si="12"/>
        <v>Investigación Científica</v>
      </c>
      <c r="K218" s="95" t="s">
        <v>720</v>
      </c>
    </row>
    <row r="219" spans="3:11" hidden="1" x14ac:dyDescent="0.25">
      <c r="C219" s="139"/>
      <c r="D219" s="147"/>
      <c r="E219" s="115"/>
      <c r="F219" s="94">
        <f t="shared" si="11"/>
        <v>0</v>
      </c>
      <c r="G219" s="156"/>
      <c r="H219" s="140"/>
      <c r="I219" s="126" t="e">
        <f>VLOOKUP(H219,Presupuesto!$B$11:$C$565,2,0)</f>
        <v>#N/A</v>
      </c>
      <c r="J219" s="95" t="str">
        <f t="shared" si="12"/>
        <v>Investigación Científica</v>
      </c>
      <c r="K219" s="95" t="s">
        <v>720</v>
      </c>
    </row>
    <row r="220" spans="3:11" hidden="1" x14ac:dyDescent="0.25">
      <c r="C220" s="139"/>
      <c r="D220" s="147"/>
      <c r="E220" s="115"/>
      <c r="F220" s="94">
        <f t="shared" si="11"/>
        <v>0</v>
      </c>
      <c r="G220" s="156"/>
      <c r="H220" s="140"/>
      <c r="I220" s="126" t="e">
        <f>VLOOKUP(H220,Presupuesto!$B$11:$C$565,2,0)</f>
        <v>#N/A</v>
      </c>
      <c r="J220" s="95" t="str">
        <f t="shared" si="12"/>
        <v>Investigación Científica</v>
      </c>
      <c r="K220" s="95" t="s">
        <v>720</v>
      </c>
    </row>
    <row r="221" spans="3:11" hidden="1" x14ac:dyDescent="0.25">
      <c r="C221" s="139"/>
      <c r="D221" s="147"/>
      <c r="E221" s="115"/>
      <c r="F221" s="94">
        <f t="shared" si="11"/>
        <v>0</v>
      </c>
      <c r="G221" s="156"/>
      <c r="H221" s="140"/>
      <c r="I221" s="126" t="e">
        <f>VLOOKUP(H221,Presupuesto!$B$11:$C$565,2,0)</f>
        <v>#N/A</v>
      </c>
      <c r="J221" s="95" t="str">
        <f t="shared" si="12"/>
        <v>Investigación Científica</v>
      </c>
      <c r="K221" s="95" t="s">
        <v>720</v>
      </c>
    </row>
    <row r="222" spans="3:11" hidden="1" x14ac:dyDescent="0.25">
      <c r="C222" s="139"/>
      <c r="D222" s="147"/>
      <c r="E222" s="115"/>
      <c r="F222" s="94">
        <f t="shared" si="11"/>
        <v>0</v>
      </c>
      <c r="G222" s="156"/>
      <c r="H222" s="140"/>
      <c r="I222" s="126" t="e">
        <f>VLOOKUP(H222,Presupuesto!$B$11:$C$565,2,0)</f>
        <v>#N/A</v>
      </c>
      <c r="J222" s="95" t="str">
        <f t="shared" si="12"/>
        <v>Investigación Científica</v>
      </c>
      <c r="K222" s="95" t="s">
        <v>720</v>
      </c>
    </row>
    <row r="223" spans="3:11" hidden="1" x14ac:dyDescent="0.25">
      <c r="C223" s="141"/>
      <c r="D223" s="147"/>
      <c r="E223" s="115"/>
      <c r="F223" s="94">
        <f t="shared" si="11"/>
        <v>0</v>
      </c>
      <c r="G223" s="156"/>
      <c r="H223" s="142"/>
      <c r="I223" s="126" t="e">
        <f>VLOOKUP(H223,Presupuesto!$B$11:$C$565,2,0)</f>
        <v>#N/A</v>
      </c>
      <c r="J223" s="95" t="str">
        <f t="shared" si="12"/>
        <v>Investigación Científica</v>
      </c>
      <c r="K223" s="95" t="s">
        <v>732</v>
      </c>
    </row>
    <row r="224" spans="3:11" hidden="1" x14ac:dyDescent="0.25">
      <c r="C224" s="141"/>
      <c r="D224" s="147"/>
      <c r="E224" s="115"/>
      <c r="F224" s="94">
        <f t="shared" si="11"/>
        <v>0</v>
      </c>
      <c r="G224" s="156"/>
      <c r="H224" s="142"/>
      <c r="I224" s="126" t="e">
        <f>VLOOKUP(H224,Presupuesto!$B$11:$C$565,2,0)</f>
        <v>#N/A</v>
      </c>
      <c r="J224" s="95" t="str">
        <f t="shared" si="12"/>
        <v>Investigación Científica</v>
      </c>
      <c r="K224" s="95" t="s">
        <v>720</v>
      </c>
    </row>
    <row r="225" spans="3:11" hidden="1" x14ac:dyDescent="0.25">
      <c r="C225" s="141"/>
      <c r="D225" s="147"/>
      <c r="E225" s="115"/>
      <c r="F225" s="94">
        <f t="shared" si="11"/>
        <v>0</v>
      </c>
      <c r="G225" s="156"/>
      <c r="H225" s="142"/>
      <c r="I225" s="126" t="e">
        <f>VLOOKUP(H225,Presupuesto!$B$11:$C$565,2,0)</f>
        <v>#N/A</v>
      </c>
      <c r="J225" s="95" t="str">
        <f t="shared" si="12"/>
        <v>Investigación Científica</v>
      </c>
      <c r="K225" s="95" t="s">
        <v>720</v>
      </c>
    </row>
    <row r="226" spans="3:11" hidden="1" x14ac:dyDescent="0.25">
      <c r="C226" s="141"/>
      <c r="D226" s="147"/>
      <c r="E226" s="115"/>
      <c r="F226" s="94">
        <f t="shared" si="11"/>
        <v>0</v>
      </c>
      <c r="G226" s="156"/>
      <c r="H226" s="142"/>
      <c r="I226" s="126" t="e">
        <f>VLOOKUP(H226,Presupuesto!$B$11:$C$565,2,0)</f>
        <v>#N/A</v>
      </c>
      <c r="J226" s="95" t="str">
        <f t="shared" si="12"/>
        <v>Investigación Científica</v>
      </c>
      <c r="K226" s="95" t="s">
        <v>720</v>
      </c>
    </row>
    <row r="227" spans="3:11" ht="15.75" thickBot="1" x14ac:dyDescent="0.3">
      <c r="C227" s="143"/>
      <c r="D227" s="155"/>
      <c r="E227" s="100"/>
      <c r="F227" s="102">
        <f t="shared" si="11"/>
        <v>0</v>
      </c>
      <c r="G227" s="157"/>
      <c r="H227" s="144"/>
      <c r="I227" s="128" t="e">
        <f>VLOOKUP(H227,Presupuesto!$B$11:$C$565,2,0)</f>
        <v>#N/A</v>
      </c>
      <c r="J227" s="103" t="str">
        <f t="shared" si="12"/>
        <v>Investigación Científica</v>
      </c>
      <c r="K227" s="120" t="s">
        <v>719</v>
      </c>
    </row>
    <row r="229" spans="3:11" ht="15.75" thickBot="1" x14ac:dyDescent="0.3">
      <c r="C229" s="426"/>
      <c r="D229" s="426"/>
      <c r="E229" s="426"/>
      <c r="F229" s="89"/>
      <c r="G229" s="88"/>
      <c r="H229" s="89"/>
      <c r="I229" s="89"/>
      <c r="J229" s="426"/>
      <c r="K229" s="426"/>
    </row>
    <row r="230" spans="3:11" ht="15.75" thickBot="1" x14ac:dyDescent="0.3">
      <c r="C230" s="153" t="s">
        <v>1332</v>
      </c>
      <c r="D230" s="343">
        <f>SUM(F237:F271)</f>
        <v>7500</v>
      </c>
      <c r="E230" s="426"/>
      <c r="F230" s="69"/>
      <c r="G230" s="78"/>
      <c r="H230" s="69"/>
      <c r="I230" s="69"/>
      <c r="J230" s="426"/>
      <c r="K230" s="426"/>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0" t="s">
        <v>1309</v>
      </c>
      <c r="D233" s="341" t="s">
        <v>1728</v>
      </c>
      <c r="E233" s="91"/>
      <c r="F233" s="91"/>
      <c r="G233" s="91"/>
      <c r="H233" s="75"/>
      <c r="I233" s="75"/>
      <c r="J233" s="75"/>
      <c r="K233" s="109"/>
    </row>
    <row r="234" spans="3:11" ht="18.75" x14ac:dyDescent="0.25">
      <c r="C234" s="197"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 xml:space="preserve">Elaboración, recepción y evaluación de los proyectos de investigación.  </v>
      </c>
      <c r="D234" s="31"/>
      <c r="E234" s="91"/>
      <c r="F234" s="91"/>
      <c r="G234" s="91"/>
      <c r="H234" s="75"/>
      <c r="I234" s="75"/>
      <c r="J234" s="75"/>
      <c r="K234" s="109"/>
    </row>
    <row r="235" spans="3:11" ht="15.75" thickBot="1" x14ac:dyDescent="0.3">
      <c r="C235" s="426"/>
      <c r="D235" s="426"/>
      <c r="E235" s="426"/>
      <c r="F235" s="91"/>
      <c r="G235" s="75"/>
      <c r="H235" s="75"/>
      <c r="I235" s="75"/>
      <c r="J235" s="426"/>
      <c r="K235" s="426"/>
    </row>
    <row r="236" spans="3:11" ht="30.75" thickBot="1" x14ac:dyDescent="0.3">
      <c r="C236" s="125" t="s">
        <v>1310</v>
      </c>
      <c r="D236" s="125" t="s">
        <v>99</v>
      </c>
      <c r="E236" s="132" t="s">
        <v>1312</v>
      </c>
      <c r="F236" s="131" t="s">
        <v>1313</v>
      </c>
      <c r="G236" s="129" t="s">
        <v>1314</v>
      </c>
      <c r="H236" s="132" t="s">
        <v>1315</v>
      </c>
      <c r="I236" s="129" t="s">
        <v>711</v>
      </c>
      <c r="J236" s="129" t="s">
        <v>1316</v>
      </c>
      <c r="K236" s="129" t="s">
        <v>1317</v>
      </c>
    </row>
    <row r="237" spans="3:11" x14ac:dyDescent="0.25">
      <c r="C237" s="207" t="s">
        <v>1273</v>
      </c>
      <c r="D237" s="208">
        <v>2.25</v>
      </c>
      <c r="E237" s="206">
        <f>HLOOKUP(C237,$AH$2:$BU$3,2,0)</f>
        <v>2000</v>
      </c>
      <c r="F237" s="94">
        <f t="shared" ref="F237:F239" si="13">D237*E237</f>
        <v>4500</v>
      </c>
      <c r="G237" s="156" t="s">
        <v>712</v>
      </c>
      <c r="H237" s="138" t="s">
        <v>337</v>
      </c>
      <c r="I237" s="126" t="str">
        <f>VLOOKUP(H237,[2]Presupuesto!$B$11:$C$565,2,0)</f>
        <v>VIATICOS NACIONALES</v>
      </c>
      <c r="J237" s="205" t="s">
        <v>51</v>
      </c>
      <c r="K237" s="95" t="s">
        <v>724</v>
      </c>
    </row>
    <row r="238" spans="3:11" x14ac:dyDescent="0.25">
      <c r="C238" s="137" t="s">
        <v>1890</v>
      </c>
      <c r="D238" s="154">
        <v>1</v>
      </c>
      <c r="E238" s="119">
        <v>1500</v>
      </c>
      <c r="F238" s="94">
        <f t="shared" si="13"/>
        <v>1500</v>
      </c>
      <c r="G238" s="156" t="s">
        <v>712</v>
      </c>
      <c r="H238" s="138" t="s">
        <v>361</v>
      </c>
      <c r="I238" s="126" t="str">
        <f>VLOOKUP(H238,[2]Presupuesto!$B$11:$C$566,2,0)</f>
        <v>ALIMENTOS B EBIDAS PARA PERSONAS</v>
      </c>
      <c r="J238" s="95" t="s">
        <v>51</v>
      </c>
      <c r="K238" s="95" t="s">
        <v>724</v>
      </c>
    </row>
    <row r="239" spans="3:11" x14ac:dyDescent="0.25">
      <c r="C239" s="137" t="s">
        <v>1929</v>
      </c>
      <c r="D239" s="154">
        <v>1</v>
      </c>
      <c r="E239" s="119">
        <v>1500</v>
      </c>
      <c r="F239" s="94">
        <f t="shared" si="13"/>
        <v>1500</v>
      </c>
      <c r="G239" s="156" t="s">
        <v>712</v>
      </c>
      <c r="H239" s="138" t="s">
        <v>413</v>
      </c>
      <c r="I239" s="126" t="str">
        <f>VLOOKUP(H239,[2]Presupuesto!$B$11:$C$565,2,0)</f>
        <v>GASOLINA</v>
      </c>
      <c r="J239" s="95" t="s">
        <v>51</v>
      </c>
      <c r="K239" s="95" t="s">
        <v>731</v>
      </c>
    </row>
    <row r="240" spans="3:11" hidden="1" x14ac:dyDescent="0.25">
      <c r="C240" s="137"/>
      <c r="D240" s="154"/>
      <c r="E240" s="119"/>
      <c r="F240" s="94">
        <f t="shared" ref="F240:F271" si="14">D240*E240</f>
        <v>0</v>
      </c>
      <c r="G240" s="156"/>
      <c r="H240" s="138"/>
      <c r="I240" s="126" t="e">
        <f>VLOOKUP(H240,Presupuesto!$B$11:$C$565,2,0)</f>
        <v>#N/A</v>
      </c>
      <c r="J240" s="95" t="str">
        <f t="shared" ref="J240:J271" si="15">$J$237</f>
        <v>Investigación Científica</v>
      </c>
      <c r="K240" s="95" t="s">
        <v>720</v>
      </c>
    </row>
    <row r="241" spans="3:11" hidden="1" x14ac:dyDescent="0.25">
      <c r="C241" s="137"/>
      <c r="D241" s="154"/>
      <c r="E241" s="119"/>
      <c r="F241" s="94">
        <f t="shared" si="14"/>
        <v>0</v>
      </c>
      <c r="G241" s="156"/>
      <c r="H241" s="138"/>
      <c r="I241" s="126" t="e">
        <f>VLOOKUP(H241,Presupuesto!$B$11:$C$565,2,0)</f>
        <v>#N/A</v>
      </c>
      <c r="J241" s="95" t="str">
        <f t="shared" si="15"/>
        <v>Investigación Científica</v>
      </c>
      <c r="K241" s="95" t="s">
        <v>720</v>
      </c>
    </row>
    <row r="242" spans="3:11" hidden="1" x14ac:dyDescent="0.25">
      <c r="C242" s="137"/>
      <c r="D242" s="154"/>
      <c r="E242" s="119"/>
      <c r="F242" s="94">
        <f t="shared" si="14"/>
        <v>0</v>
      </c>
      <c r="G242" s="156"/>
      <c r="H242" s="138"/>
      <c r="I242" s="126" t="e">
        <f>VLOOKUP(H242,Presupuesto!$B$11:$C$565,2,0)</f>
        <v>#N/A</v>
      </c>
      <c r="J242" s="95" t="str">
        <f t="shared" si="15"/>
        <v>Investigación Científica</v>
      </c>
      <c r="K242" s="95" t="s">
        <v>729</v>
      </c>
    </row>
    <row r="243" spans="3:11" hidden="1" x14ac:dyDescent="0.25">
      <c r="C243" s="137"/>
      <c r="D243" s="154"/>
      <c r="E243" s="119"/>
      <c r="F243" s="94">
        <f t="shared" si="14"/>
        <v>0</v>
      </c>
      <c r="G243" s="156"/>
      <c r="H243" s="138"/>
      <c r="I243" s="126" t="e">
        <f>VLOOKUP(H243,Presupuesto!$B$11:$C$565,2,0)</f>
        <v>#N/A</v>
      </c>
      <c r="J243" s="95" t="str">
        <f t="shared" si="15"/>
        <v>Investigación Científica</v>
      </c>
      <c r="K243" s="95" t="s">
        <v>720</v>
      </c>
    </row>
    <row r="244" spans="3:11" hidden="1" x14ac:dyDescent="0.25">
      <c r="C244" s="137"/>
      <c r="D244" s="154"/>
      <c r="E244" s="119"/>
      <c r="F244" s="94">
        <f t="shared" si="14"/>
        <v>0</v>
      </c>
      <c r="G244" s="156"/>
      <c r="H244" s="138"/>
      <c r="I244" s="126" t="e">
        <f>VLOOKUP(H244,Presupuesto!$B$11:$C$565,2,0)</f>
        <v>#N/A</v>
      </c>
      <c r="J244" s="95" t="str">
        <f t="shared" si="15"/>
        <v>Investigación Científica</v>
      </c>
      <c r="K244" s="95" t="s">
        <v>720</v>
      </c>
    </row>
    <row r="245" spans="3:11" hidden="1" x14ac:dyDescent="0.25">
      <c r="C245" s="137"/>
      <c r="D245" s="154"/>
      <c r="E245" s="119"/>
      <c r="F245" s="94">
        <f t="shared" si="14"/>
        <v>0</v>
      </c>
      <c r="G245" s="156"/>
      <c r="H245" s="138"/>
      <c r="I245" s="126" t="e">
        <f>VLOOKUP(H245,Presupuesto!$B$11:$C$565,2,0)</f>
        <v>#N/A</v>
      </c>
      <c r="J245" s="95" t="str">
        <f t="shared" si="15"/>
        <v>Investigación Científica</v>
      </c>
      <c r="K245" s="95" t="s">
        <v>720</v>
      </c>
    </row>
    <row r="246" spans="3:11" hidden="1" x14ac:dyDescent="0.25">
      <c r="C246" s="137"/>
      <c r="D246" s="154"/>
      <c r="E246" s="119"/>
      <c r="F246" s="94">
        <f t="shared" si="14"/>
        <v>0</v>
      </c>
      <c r="G246" s="156"/>
      <c r="H246" s="138"/>
      <c r="I246" s="126" t="e">
        <f>VLOOKUP(H246,Presupuesto!$B$11:$C$565,2,0)</f>
        <v>#N/A</v>
      </c>
      <c r="J246" s="95" t="str">
        <f t="shared" si="15"/>
        <v>Investigación Científica</v>
      </c>
      <c r="K246" s="95" t="s">
        <v>720</v>
      </c>
    </row>
    <row r="247" spans="3:11" hidden="1" x14ac:dyDescent="0.25">
      <c r="C247" s="137"/>
      <c r="D247" s="154"/>
      <c r="E247" s="119"/>
      <c r="F247" s="94">
        <f t="shared" si="14"/>
        <v>0</v>
      </c>
      <c r="G247" s="156"/>
      <c r="H247" s="138"/>
      <c r="I247" s="126" t="e">
        <f>VLOOKUP(H247,Presupuesto!$B$11:$C$565,2,0)</f>
        <v>#N/A</v>
      </c>
      <c r="J247" s="95" t="str">
        <f t="shared" si="15"/>
        <v>Investigación Científica</v>
      </c>
      <c r="K247" s="95" t="s">
        <v>720</v>
      </c>
    </row>
    <row r="248" spans="3:11" hidden="1" x14ac:dyDescent="0.25">
      <c r="C248" s="137"/>
      <c r="D248" s="154"/>
      <c r="E248" s="119"/>
      <c r="F248" s="94">
        <f t="shared" si="14"/>
        <v>0</v>
      </c>
      <c r="G248" s="156"/>
      <c r="H248" s="138"/>
      <c r="I248" s="126" t="e">
        <f>VLOOKUP(H248,Presupuesto!$B$11:$C$565,2,0)</f>
        <v>#N/A</v>
      </c>
      <c r="J248" s="95" t="str">
        <f t="shared" si="15"/>
        <v>Investigación Científica</v>
      </c>
      <c r="K248" s="95" t="s">
        <v>720</v>
      </c>
    </row>
    <row r="249" spans="3:11" hidden="1" x14ac:dyDescent="0.25">
      <c r="C249" s="137"/>
      <c r="D249" s="154"/>
      <c r="E249" s="119"/>
      <c r="F249" s="94">
        <f t="shared" si="14"/>
        <v>0</v>
      </c>
      <c r="G249" s="156"/>
      <c r="H249" s="138"/>
      <c r="I249" s="126" t="e">
        <f>VLOOKUP(H249,Presupuesto!$B$11:$C$565,2,0)</f>
        <v>#N/A</v>
      </c>
      <c r="J249" s="95" t="str">
        <f t="shared" si="15"/>
        <v>Investigación Científica</v>
      </c>
      <c r="K249" s="95" t="s">
        <v>720</v>
      </c>
    </row>
    <row r="250" spans="3:11" hidden="1" x14ac:dyDescent="0.25">
      <c r="C250" s="137"/>
      <c r="D250" s="154"/>
      <c r="E250" s="119"/>
      <c r="F250" s="94">
        <f t="shared" si="14"/>
        <v>0</v>
      </c>
      <c r="G250" s="156"/>
      <c r="H250" s="138"/>
      <c r="I250" s="126" t="e">
        <f>VLOOKUP(H250,Presupuesto!$B$11:$C$565,2,0)</f>
        <v>#N/A</v>
      </c>
      <c r="J250" s="95" t="str">
        <f t="shared" si="15"/>
        <v>Investigación Científica</v>
      </c>
      <c r="K250" s="95" t="s">
        <v>720</v>
      </c>
    </row>
    <row r="251" spans="3:11" hidden="1" x14ac:dyDescent="0.25">
      <c r="C251" s="137"/>
      <c r="D251" s="154"/>
      <c r="E251" s="119"/>
      <c r="F251" s="94">
        <f t="shared" si="14"/>
        <v>0</v>
      </c>
      <c r="G251" s="156"/>
      <c r="H251" s="138"/>
      <c r="I251" s="126" t="e">
        <f>VLOOKUP(H251,Presupuesto!$B$11:$C$565,2,0)</f>
        <v>#N/A</v>
      </c>
      <c r="J251" s="95" t="str">
        <f t="shared" si="15"/>
        <v>Investigación Científica</v>
      </c>
      <c r="K251" s="95" t="s">
        <v>720</v>
      </c>
    </row>
    <row r="252" spans="3:11" hidden="1" x14ac:dyDescent="0.25">
      <c r="C252" s="137"/>
      <c r="D252" s="154"/>
      <c r="E252" s="119"/>
      <c r="F252" s="94">
        <f t="shared" si="14"/>
        <v>0</v>
      </c>
      <c r="G252" s="156"/>
      <c r="H252" s="138"/>
      <c r="I252" s="126" t="e">
        <f>VLOOKUP(H252,Presupuesto!$B$11:$C$565,2,0)</f>
        <v>#N/A</v>
      </c>
      <c r="J252" s="95" t="str">
        <f t="shared" si="15"/>
        <v>Investigación Científica</v>
      </c>
      <c r="K252" s="95" t="s">
        <v>720</v>
      </c>
    </row>
    <row r="253" spans="3:11" hidden="1" x14ac:dyDescent="0.25">
      <c r="C253" s="137"/>
      <c r="D253" s="154"/>
      <c r="E253" s="119"/>
      <c r="F253" s="94">
        <f t="shared" si="14"/>
        <v>0</v>
      </c>
      <c r="G253" s="156"/>
      <c r="H253" s="138"/>
      <c r="I253" s="126" t="e">
        <f>VLOOKUP(H253,Presupuesto!$B$11:$C$565,2,0)</f>
        <v>#N/A</v>
      </c>
      <c r="J253" s="95" t="str">
        <f t="shared" si="15"/>
        <v>Investigación Científica</v>
      </c>
      <c r="K253" s="95" t="s">
        <v>720</v>
      </c>
    </row>
    <row r="254" spans="3:11" hidden="1" x14ac:dyDescent="0.25">
      <c r="C254" s="137"/>
      <c r="D254" s="154"/>
      <c r="E254" s="119"/>
      <c r="F254" s="94">
        <f t="shared" si="14"/>
        <v>0</v>
      </c>
      <c r="G254" s="156"/>
      <c r="H254" s="138"/>
      <c r="I254" s="126" t="e">
        <f>VLOOKUP(H254,Presupuesto!$B$11:$C$565,2,0)</f>
        <v>#N/A</v>
      </c>
      <c r="J254" s="95" t="str">
        <f t="shared" si="15"/>
        <v>Investigación Científica</v>
      </c>
      <c r="K254" s="95" t="s">
        <v>720</v>
      </c>
    </row>
    <row r="255" spans="3:11" hidden="1" x14ac:dyDescent="0.25">
      <c r="C255" s="137"/>
      <c r="D255" s="154"/>
      <c r="E255" s="119"/>
      <c r="F255" s="94">
        <f t="shared" si="14"/>
        <v>0</v>
      </c>
      <c r="G255" s="156"/>
      <c r="H255" s="138"/>
      <c r="I255" s="126" t="e">
        <f>VLOOKUP(H255,Presupuesto!$B$11:$C$565,2,0)</f>
        <v>#N/A</v>
      </c>
      <c r="J255" s="95" t="str">
        <f t="shared" si="15"/>
        <v>Investigación Científica</v>
      </c>
      <c r="K255" s="95" t="s">
        <v>720</v>
      </c>
    </row>
    <row r="256" spans="3:11" hidden="1" x14ac:dyDescent="0.25">
      <c r="C256" s="137"/>
      <c r="D256" s="154"/>
      <c r="E256" s="119"/>
      <c r="F256" s="94">
        <f t="shared" si="14"/>
        <v>0</v>
      </c>
      <c r="G256" s="156"/>
      <c r="H256" s="138"/>
      <c r="I256" s="126" t="e">
        <f>VLOOKUP(H256,Presupuesto!$B$11:$C$565,2,0)</f>
        <v>#N/A</v>
      </c>
      <c r="J256" s="95" t="str">
        <f t="shared" si="15"/>
        <v>Investigación Científica</v>
      </c>
      <c r="K256" s="95" t="s">
        <v>720</v>
      </c>
    </row>
    <row r="257" spans="3:11" hidden="1" x14ac:dyDescent="0.25">
      <c r="C257" s="137"/>
      <c r="D257" s="154"/>
      <c r="E257" s="119"/>
      <c r="F257" s="94">
        <f t="shared" si="14"/>
        <v>0</v>
      </c>
      <c r="G257" s="156"/>
      <c r="H257" s="138"/>
      <c r="I257" s="126" t="e">
        <f>VLOOKUP(H257,Presupuesto!$B$11:$C$565,2,0)</f>
        <v>#N/A</v>
      </c>
      <c r="J257" s="95" t="str">
        <f t="shared" si="15"/>
        <v>Investigación Científica</v>
      </c>
      <c r="K257" s="95" t="s">
        <v>720</v>
      </c>
    </row>
    <row r="258" spans="3:11" hidden="1" x14ac:dyDescent="0.25">
      <c r="C258" s="137"/>
      <c r="D258" s="154"/>
      <c r="E258" s="119"/>
      <c r="F258" s="94">
        <f t="shared" si="14"/>
        <v>0</v>
      </c>
      <c r="G258" s="156"/>
      <c r="H258" s="138"/>
      <c r="I258" s="126" t="e">
        <f>VLOOKUP(H258,Presupuesto!$B$11:$C$565,2,0)</f>
        <v>#N/A</v>
      </c>
      <c r="J258" s="95" t="str">
        <f t="shared" si="15"/>
        <v>Investigación Científica</v>
      </c>
      <c r="K258" s="95" t="s">
        <v>720</v>
      </c>
    </row>
    <row r="259" spans="3:11" hidden="1" x14ac:dyDescent="0.25">
      <c r="C259" s="139"/>
      <c r="D259" s="147"/>
      <c r="E259" s="115"/>
      <c r="F259" s="94">
        <f t="shared" si="14"/>
        <v>0</v>
      </c>
      <c r="G259" s="156"/>
      <c r="H259" s="140"/>
      <c r="I259" s="126" t="e">
        <f>VLOOKUP(H259,Presupuesto!$B$11:$C$565,2,0)</f>
        <v>#N/A</v>
      </c>
      <c r="J259" s="95" t="str">
        <f t="shared" si="15"/>
        <v>Investigación Científica</v>
      </c>
      <c r="K259" s="95" t="s">
        <v>720</v>
      </c>
    </row>
    <row r="260" spans="3:11" hidden="1" x14ac:dyDescent="0.25">
      <c r="C260" s="139"/>
      <c r="D260" s="147"/>
      <c r="E260" s="115"/>
      <c r="F260" s="94">
        <f t="shared" si="14"/>
        <v>0</v>
      </c>
      <c r="G260" s="156"/>
      <c r="H260" s="140"/>
      <c r="I260" s="126" t="e">
        <f>VLOOKUP(H260,Presupuesto!$B$11:$C$565,2,0)</f>
        <v>#N/A</v>
      </c>
      <c r="J260" s="95" t="str">
        <f t="shared" si="15"/>
        <v>Investigación Científica</v>
      </c>
      <c r="K260" s="95" t="s">
        <v>720</v>
      </c>
    </row>
    <row r="261" spans="3:11" hidden="1" x14ac:dyDescent="0.25">
      <c r="C261" s="139"/>
      <c r="D261" s="147"/>
      <c r="E261" s="115"/>
      <c r="F261" s="94">
        <f t="shared" si="14"/>
        <v>0</v>
      </c>
      <c r="G261" s="156"/>
      <c r="H261" s="140"/>
      <c r="I261" s="126" t="e">
        <f>VLOOKUP(H261,Presupuesto!$B$11:$C$565,2,0)</f>
        <v>#N/A</v>
      </c>
      <c r="J261" s="95" t="str">
        <f t="shared" si="15"/>
        <v>Investigación Científica</v>
      </c>
      <c r="K261" s="95" t="s">
        <v>720</v>
      </c>
    </row>
    <row r="262" spans="3:11" hidden="1" x14ac:dyDescent="0.25">
      <c r="C262" s="139"/>
      <c r="D262" s="147"/>
      <c r="E262" s="115"/>
      <c r="F262" s="94">
        <f t="shared" si="14"/>
        <v>0</v>
      </c>
      <c r="G262" s="156"/>
      <c r="H262" s="140"/>
      <c r="I262" s="126" t="e">
        <f>VLOOKUP(H262,Presupuesto!$B$11:$C$565,2,0)</f>
        <v>#N/A</v>
      </c>
      <c r="J262" s="95" t="str">
        <f t="shared" si="15"/>
        <v>Investigación Científica</v>
      </c>
      <c r="K262" s="95" t="s">
        <v>720</v>
      </c>
    </row>
    <row r="263" spans="3:11" hidden="1" x14ac:dyDescent="0.25">
      <c r="C263" s="139"/>
      <c r="D263" s="147"/>
      <c r="E263" s="115"/>
      <c r="F263" s="94">
        <f t="shared" si="14"/>
        <v>0</v>
      </c>
      <c r="G263" s="156"/>
      <c r="H263" s="140"/>
      <c r="I263" s="126" t="e">
        <f>VLOOKUP(H263,Presupuesto!$B$11:$C$565,2,0)</f>
        <v>#N/A</v>
      </c>
      <c r="J263" s="95" t="str">
        <f t="shared" si="15"/>
        <v>Investigación Científica</v>
      </c>
      <c r="K263" s="95" t="s">
        <v>720</v>
      </c>
    </row>
    <row r="264" spans="3:11" hidden="1" x14ac:dyDescent="0.25">
      <c r="C264" s="139"/>
      <c r="D264" s="147"/>
      <c r="E264" s="115"/>
      <c r="F264" s="94">
        <f t="shared" si="14"/>
        <v>0</v>
      </c>
      <c r="G264" s="156"/>
      <c r="H264" s="140"/>
      <c r="I264" s="126" t="e">
        <f>VLOOKUP(H264,Presupuesto!$B$11:$C$565,2,0)</f>
        <v>#N/A</v>
      </c>
      <c r="J264" s="95" t="str">
        <f t="shared" si="15"/>
        <v>Investigación Científica</v>
      </c>
      <c r="K264" s="95" t="s">
        <v>720</v>
      </c>
    </row>
    <row r="265" spans="3:11" hidden="1" x14ac:dyDescent="0.25">
      <c r="C265" s="139"/>
      <c r="D265" s="147"/>
      <c r="E265" s="115"/>
      <c r="F265" s="94">
        <f t="shared" si="14"/>
        <v>0</v>
      </c>
      <c r="G265" s="156"/>
      <c r="H265" s="140"/>
      <c r="I265" s="126" t="e">
        <f>VLOOKUP(H265,Presupuesto!$B$11:$C$565,2,0)</f>
        <v>#N/A</v>
      </c>
      <c r="J265" s="95" t="str">
        <f t="shared" si="15"/>
        <v>Investigación Científica</v>
      </c>
      <c r="K265" s="95" t="s">
        <v>720</v>
      </c>
    </row>
    <row r="266" spans="3:11" hidden="1" x14ac:dyDescent="0.25">
      <c r="C266" s="139"/>
      <c r="D266" s="147"/>
      <c r="E266" s="115"/>
      <c r="F266" s="94">
        <f t="shared" si="14"/>
        <v>0</v>
      </c>
      <c r="G266" s="156"/>
      <c r="H266" s="140"/>
      <c r="I266" s="126" t="e">
        <f>VLOOKUP(H266,Presupuesto!$B$11:$C$565,2,0)</f>
        <v>#N/A</v>
      </c>
      <c r="J266" s="95" t="str">
        <f t="shared" si="15"/>
        <v>Investigación Científica</v>
      </c>
      <c r="K266" s="95" t="s">
        <v>720</v>
      </c>
    </row>
    <row r="267" spans="3:11" hidden="1" x14ac:dyDescent="0.25">
      <c r="C267" s="141"/>
      <c r="D267" s="147"/>
      <c r="E267" s="115"/>
      <c r="F267" s="94">
        <f t="shared" si="14"/>
        <v>0</v>
      </c>
      <c r="G267" s="156"/>
      <c r="H267" s="142"/>
      <c r="I267" s="126" t="e">
        <f>VLOOKUP(H267,Presupuesto!$B$11:$C$565,2,0)</f>
        <v>#N/A</v>
      </c>
      <c r="J267" s="95" t="str">
        <f t="shared" si="15"/>
        <v>Investigación Científica</v>
      </c>
      <c r="K267" s="95" t="s">
        <v>732</v>
      </c>
    </row>
    <row r="268" spans="3:11" hidden="1" x14ac:dyDescent="0.25">
      <c r="C268" s="141"/>
      <c r="D268" s="147"/>
      <c r="E268" s="115"/>
      <c r="F268" s="94">
        <f t="shared" si="14"/>
        <v>0</v>
      </c>
      <c r="G268" s="156"/>
      <c r="H268" s="142"/>
      <c r="I268" s="126" t="e">
        <f>VLOOKUP(H268,Presupuesto!$B$11:$C$565,2,0)</f>
        <v>#N/A</v>
      </c>
      <c r="J268" s="95" t="str">
        <f t="shared" si="15"/>
        <v>Investigación Científica</v>
      </c>
      <c r="K268" s="95" t="s">
        <v>720</v>
      </c>
    </row>
    <row r="269" spans="3:11" hidden="1" x14ac:dyDescent="0.25">
      <c r="C269" s="141"/>
      <c r="D269" s="147"/>
      <c r="E269" s="115"/>
      <c r="F269" s="94">
        <f t="shared" si="14"/>
        <v>0</v>
      </c>
      <c r="G269" s="156"/>
      <c r="H269" s="142"/>
      <c r="I269" s="126" t="e">
        <f>VLOOKUP(H269,Presupuesto!$B$11:$C$565,2,0)</f>
        <v>#N/A</v>
      </c>
      <c r="J269" s="95" t="str">
        <f t="shared" si="15"/>
        <v>Investigación Científica</v>
      </c>
      <c r="K269" s="95" t="s">
        <v>720</v>
      </c>
    </row>
    <row r="270" spans="3:11" hidden="1" x14ac:dyDescent="0.25">
      <c r="C270" s="141"/>
      <c r="D270" s="147"/>
      <c r="E270" s="115"/>
      <c r="F270" s="94">
        <f t="shared" si="14"/>
        <v>0</v>
      </c>
      <c r="G270" s="156"/>
      <c r="H270" s="142"/>
      <c r="I270" s="126" t="e">
        <f>VLOOKUP(H270,Presupuesto!$B$11:$C$565,2,0)</f>
        <v>#N/A</v>
      </c>
      <c r="J270" s="95" t="str">
        <f t="shared" si="15"/>
        <v>Investigación Científica</v>
      </c>
      <c r="K270" s="95" t="s">
        <v>720</v>
      </c>
    </row>
    <row r="271" spans="3:11" ht="15.75" hidden="1" thickBot="1" x14ac:dyDescent="0.3">
      <c r="C271" s="143"/>
      <c r="D271" s="155"/>
      <c r="E271" s="100"/>
      <c r="F271" s="102">
        <f t="shared" si="14"/>
        <v>0</v>
      </c>
      <c r="G271" s="157"/>
      <c r="H271" s="144"/>
      <c r="I271" s="128" t="e">
        <f>VLOOKUP(H271,Presupuesto!$B$11:$C$565,2,0)</f>
        <v>#N/A</v>
      </c>
      <c r="J271" s="103" t="str">
        <f t="shared" si="15"/>
        <v>Investigación Científica</v>
      </c>
      <c r="K271" s="120" t="s">
        <v>719</v>
      </c>
    </row>
    <row r="273" spans="3:11" ht="15.75" thickBot="1" x14ac:dyDescent="0.3">
      <c r="C273" s="426"/>
      <c r="D273" s="426"/>
      <c r="E273" s="426"/>
      <c r="F273" s="426"/>
      <c r="G273" s="415"/>
      <c r="H273" s="426"/>
      <c r="I273" s="426"/>
      <c r="J273" s="426"/>
      <c r="K273" s="426"/>
    </row>
    <row r="274" spans="3:11" ht="15.75" thickBot="1" x14ac:dyDescent="0.3">
      <c r="C274" s="153" t="s">
        <v>1332</v>
      </c>
      <c r="D274" s="343">
        <f>SUM(F281:F315)</f>
        <v>93458.8</v>
      </c>
      <c r="E274" s="426"/>
      <c r="F274" s="69"/>
      <c r="G274" s="78"/>
      <c r="H274" s="69"/>
      <c r="I274" s="69"/>
      <c r="J274" s="426"/>
      <c r="K274" s="426"/>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0" t="s">
        <v>1309</v>
      </c>
      <c r="D277" s="341" t="s">
        <v>1733</v>
      </c>
      <c r="E277" s="91"/>
      <c r="F277" s="91"/>
      <c r="G277" s="91"/>
      <c r="H277" s="75"/>
      <c r="I277" s="75"/>
      <c r="J277" s="75"/>
      <c r="K277" s="109"/>
    </row>
    <row r="278" spans="3:11" ht="18.75" x14ac:dyDescent="0.25">
      <c r="C278" s="197"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Presentacion y publicacion de resultados de los proyectos de investigación</v>
      </c>
      <c r="D278" s="31"/>
      <c r="E278" s="91"/>
      <c r="F278" s="91"/>
      <c r="G278" s="91"/>
      <c r="H278" s="75"/>
      <c r="I278" s="75"/>
      <c r="J278" s="75"/>
      <c r="K278" s="109"/>
    </row>
    <row r="279" spans="3:11" ht="15.75" thickBot="1" x14ac:dyDescent="0.3">
      <c r="C279" s="426"/>
      <c r="D279" s="426"/>
      <c r="E279" s="426"/>
      <c r="F279" s="91"/>
      <c r="G279" s="75"/>
      <c r="H279" s="75"/>
      <c r="I279" s="75"/>
      <c r="J279" s="426"/>
      <c r="K279" s="426"/>
    </row>
    <row r="280" spans="3:11" ht="30.75" thickBot="1" x14ac:dyDescent="0.3">
      <c r="C280" s="125" t="s">
        <v>1310</v>
      </c>
      <c r="D280" s="125" t="s">
        <v>99</v>
      </c>
      <c r="E280" s="132" t="s">
        <v>1312</v>
      </c>
      <c r="F280" s="131" t="s">
        <v>1313</v>
      </c>
      <c r="G280" s="129" t="s">
        <v>1314</v>
      </c>
      <c r="H280" s="132" t="s">
        <v>1315</v>
      </c>
      <c r="I280" s="129" t="s">
        <v>711</v>
      </c>
      <c r="J280" s="129" t="s">
        <v>1316</v>
      </c>
      <c r="K280" s="129" t="s">
        <v>1317</v>
      </c>
    </row>
    <row r="281" spans="3:11" x14ac:dyDescent="0.25">
      <c r="C281" s="207" t="s">
        <v>1284</v>
      </c>
      <c r="D281" s="208"/>
      <c r="E281" s="206">
        <f>HLOOKUP(C281,$AH$2:$BU$3,2,0)</f>
        <v>620</v>
      </c>
      <c r="F281" s="94">
        <f t="shared" ref="F281:F292" si="16">D281*E281</f>
        <v>0</v>
      </c>
      <c r="G281" s="156"/>
      <c r="H281" s="138"/>
      <c r="I281" s="126" t="e">
        <f>VLOOKUP(H281,Presupuesto!$B$11:$C$565,2,0)</f>
        <v>#N/A</v>
      </c>
      <c r="J281" s="205" t="s">
        <v>51</v>
      </c>
      <c r="K281" s="95" t="s">
        <v>719</v>
      </c>
    </row>
    <row r="282" spans="3:11" x14ac:dyDescent="0.25">
      <c r="C282" s="137" t="s">
        <v>1931</v>
      </c>
      <c r="D282" s="154">
        <v>150</v>
      </c>
      <c r="E282" s="119">
        <v>90</v>
      </c>
      <c r="F282" s="94">
        <f t="shared" si="16"/>
        <v>13500</v>
      </c>
      <c r="G282" s="156" t="s">
        <v>703</v>
      </c>
      <c r="H282" s="138" t="s">
        <v>361</v>
      </c>
      <c r="I282" s="126" t="str">
        <f>VLOOKUP(H282,[2]Presupuesto!$B$11:$C$565,2,0)</f>
        <v>ALIMENTOS B EBIDAS PARA PERSONAS</v>
      </c>
      <c r="J282" s="95" t="s">
        <v>51</v>
      </c>
      <c r="K282" s="95" t="s">
        <v>728</v>
      </c>
    </row>
    <row r="283" spans="3:11" x14ac:dyDescent="0.25">
      <c r="C283" s="137" t="s">
        <v>1932</v>
      </c>
      <c r="D283" s="154">
        <v>3</v>
      </c>
      <c r="E283" s="119">
        <v>350</v>
      </c>
      <c r="F283" s="94">
        <f t="shared" si="16"/>
        <v>1050</v>
      </c>
      <c r="G283" s="156" t="s">
        <v>703</v>
      </c>
      <c r="H283" s="138" t="s">
        <v>352</v>
      </c>
      <c r="I283" s="126" t="str">
        <f>VLOOKUP(H283,[2]Presupuesto!$B$11:$C$566,2,0)</f>
        <v>SERVICIOS CEREMONIAL Y PROTOCOLO</v>
      </c>
      <c r="J283" s="95" t="s">
        <v>51</v>
      </c>
      <c r="K283" s="95" t="s">
        <v>728</v>
      </c>
    </row>
    <row r="284" spans="3:11" x14ac:dyDescent="0.25">
      <c r="C284" s="137" t="s">
        <v>1933</v>
      </c>
      <c r="D284" s="154">
        <v>1</v>
      </c>
      <c r="E284" s="119">
        <v>200</v>
      </c>
      <c r="F284" s="94">
        <f t="shared" si="16"/>
        <v>200</v>
      </c>
      <c r="G284" s="156" t="s">
        <v>703</v>
      </c>
      <c r="H284" s="138" t="s">
        <v>303</v>
      </c>
      <c r="I284" s="126" t="str">
        <f>VLOOKUP(H284,[2]Presupuesto!$B$11:$C$566,2,0)</f>
        <v>SERVICIO DE TRANSPORTE EVENTUALES</v>
      </c>
      <c r="J284" s="95" t="s">
        <v>51</v>
      </c>
      <c r="K284" s="95" t="s">
        <v>728</v>
      </c>
    </row>
    <row r="285" spans="3:11" x14ac:dyDescent="0.25">
      <c r="C285" s="137" t="s">
        <v>1934</v>
      </c>
      <c r="D285" s="154">
        <v>0</v>
      </c>
      <c r="E285" s="119">
        <v>1500</v>
      </c>
      <c r="F285" s="94">
        <f t="shared" si="16"/>
        <v>0</v>
      </c>
      <c r="G285" s="156" t="s">
        <v>703</v>
      </c>
      <c r="H285" s="138" t="s">
        <v>268</v>
      </c>
      <c r="I285" s="126" t="str">
        <f>VLOOKUP(H285,[2]Presupuesto!$B$11:$C$566,2,0)</f>
        <v>OTROS ALQUILERES</v>
      </c>
      <c r="J285" s="95" t="s">
        <v>51</v>
      </c>
      <c r="K285" s="95" t="s">
        <v>728</v>
      </c>
    </row>
    <row r="286" spans="3:11" x14ac:dyDescent="0.25">
      <c r="C286" s="137" t="s">
        <v>1897</v>
      </c>
      <c r="D286" s="154">
        <v>160</v>
      </c>
      <c r="E286" s="119">
        <v>6.7</v>
      </c>
      <c r="F286" s="94">
        <f t="shared" si="16"/>
        <v>1072</v>
      </c>
      <c r="G286" s="156" t="s">
        <v>703</v>
      </c>
      <c r="H286" s="138" t="s">
        <v>458</v>
      </c>
      <c r="I286" s="126" t="str">
        <f>VLOOKUP(H286,[2]Presupuesto!$B$11:$C$565,2,0)</f>
        <v>OTROS RESPUESTOS Y ACCESORIOS MENORES</v>
      </c>
      <c r="J286" s="95" t="s">
        <v>51</v>
      </c>
      <c r="K286" s="95" t="s">
        <v>728</v>
      </c>
    </row>
    <row r="287" spans="3:11" x14ac:dyDescent="0.25">
      <c r="C287" s="137" t="s">
        <v>1935</v>
      </c>
      <c r="D287" s="154">
        <v>160</v>
      </c>
      <c r="E287" s="119">
        <v>3</v>
      </c>
      <c r="F287" s="94">
        <f t="shared" si="16"/>
        <v>480</v>
      </c>
      <c r="G287" s="156" t="s">
        <v>703</v>
      </c>
      <c r="H287" s="138" t="s">
        <v>384</v>
      </c>
      <c r="I287" s="126" t="str">
        <f>VLOOKUP(H287,[2]Presupuesto!$B$11:$C$565,2,0)</f>
        <v>PRODUCTOS PAPEL Y CARTON</v>
      </c>
      <c r="J287" s="95" t="s">
        <v>51</v>
      </c>
      <c r="K287" s="95" t="s">
        <v>728</v>
      </c>
    </row>
    <row r="288" spans="3:11" x14ac:dyDescent="0.25">
      <c r="C288" s="137" t="s">
        <v>1936</v>
      </c>
      <c r="D288" s="154">
        <v>160</v>
      </c>
      <c r="E288" s="119">
        <v>11.37</v>
      </c>
      <c r="F288" s="94">
        <f t="shared" si="16"/>
        <v>1819.1999999999998</v>
      </c>
      <c r="G288" s="156" t="s">
        <v>703</v>
      </c>
      <c r="H288" s="138" t="s">
        <v>382</v>
      </c>
      <c r="I288" s="126" t="str">
        <f>VLOOKUP(H288,[2]Presupuesto!$B$11:$C$565,2,0)</f>
        <v>PRODUCTOS DE ARTES GRAFICAS</v>
      </c>
      <c r="J288" s="95" t="s">
        <v>51</v>
      </c>
      <c r="K288" s="95" t="s">
        <v>728</v>
      </c>
    </row>
    <row r="289" spans="3:11" x14ac:dyDescent="0.25">
      <c r="C289" s="137" t="s">
        <v>1937</v>
      </c>
      <c r="D289" s="154">
        <v>0</v>
      </c>
      <c r="E289" s="119">
        <v>3</v>
      </c>
      <c r="F289" s="94">
        <f t="shared" si="16"/>
        <v>0</v>
      </c>
      <c r="G289" s="156" t="s">
        <v>703</v>
      </c>
      <c r="H289" s="138" t="s">
        <v>451</v>
      </c>
      <c r="I289" s="126" t="str">
        <f>VLOOKUP(H289,[2]Presupuesto!$B$11:$C$566,2,0)</f>
        <v>UTILES DE ESCRITORIO, OFICINA Y ENSE¥ANZA</v>
      </c>
      <c r="J289" s="95" t="s">
        <v>51</v>
      </c>
      <c r="K289" s="95" t="s">
        <v>728</v>
      </c>
    </row>
    <row r="290" spans="3:11" x14ac:dyDescent="0.25">
      <c r="C290" s="137" t="s">
        <v>1938</v>
      </c>
      <c r="D290" s="154">
        <v>0</v>
      </c>
      <c r="E290" s="119">
        <v>0.5</v>
      </c>
      <c r="F290" s="94">
        <f t="shared" si="16"/>
        <v>0</v>
      </c>
      <c r="G290" s="156" t="s">
        <v>703</v>
      </c>
      <c r="H290" s="138" t="s">
        <v>382</v>
      </c>
      <c r="I290" s="126" t="str">
        <f>VLOOKUP(H290,[2]Presupuesto!$B$11:$C$565,2,0)</f>
        <v>PRODUCTOS DE ARTES GRAFICAS</v>
      </c>
      <c r="J290" s="95" t="s">
        <v>51</v>
      </c>
      <c r="K290" s="95" t="s">
        <v>728</v>
      </c>
    </row>
    <row r="291" spans="3:11" x14ac:dyDescent="0.25">
      <c r="C291" s="137" t="s">
        <v>1939</v>
      </c>
      <c r="D291" s="154">
        <v>160</v>
      </c>
      <c r="E291" s="119">
        <v>2.11</v>
      </c>
      <c r="F291" s="94">
        <f t="shared" si="16"/>
        <v>337.59999999999997</v>
      </c>
      <c r="G291" s="156" t="s">
        <v>703</v>
      </c>
      <c r="H291" s="138" t="s">
        <v>382</v>
      </c>
      <c r="I291" s="126" t="str">
        <f>VLOOKUP(H291,[2]Presupuesto!$B$11:$C$565,2,0)</f>
        <v>PRODUCTOS DE ARTES GRAFICAS</v>
      </c>
      <c r="J291" s="95" t="s">
        <v>51</v>
      </c>
      <c r="K291" s="95" t="s">
        <v>728</v>
      </c>
    </row>
    <row r="292" spans="3:11" x14ac:dyDescent="0.25">
      <c r="C292" s="137" t="s">
        <v>1940</v>
      </c>
      <c r="D292" s="154">
        <v>500</v>
      </c>
      <c r="E292" s="119">
        <v>150</v>
      </c>
      <c r="F292" s="94">
        <f t="shared" si="16"/>
        <v>75000</v>
      </c>
      <c r="G292" s="156" t="s">
        <v>703</v>
      </c>
      <c r="H292" s="138" t="s">
        <v>307</v>
      </c>
      <c r="I292" s="126" t="str">
        <f>VLOOKUP(H292,[2]Presupuesto!$B$11:$C$565,2,0)</f>
        <v>SERVICIOS DE IMPRENTA PUBLIC.Y REPRODUCCION</v>
      </c>
      <c r="J292" s="95" t="s">
        <v>51</v>
      </c>
      <c r="K292" s="95" t="s">
        <v>728</v>
      </c>
    </row>
    <row r="293" spans="3:11" hidden="1" x14ac:dyDescent="0.25">
      <c r="C293" s="137"/>
      <c r="D293" s="154"/>
      <c r="E293" s="119"/>
      <c r="F293" s="94">
        <f t="shared" ref="F293:F315" si="17">D293*E293</f>
        <v>0</v>
      </c>
      <c r="G293" s="156" t="s">
        <v>712</v>
      </c>
      <c r="H293" s="138"/>
      <c r="I293" s="126" t="e">
        <f>VLOOKUP(H293,Presupuesto!$B$11:$C$565,2,0)</f>
        <v>#N/A</v>
      </c>
      <c r="J293" s="95" t="str">
        <f t="shared" ref="J293:J315" si="18">$J$281</f>
        <v>Investigación Científica</v>
      </c>
      <c r="K293" s="95" t="s">
        <v>720</v>
      </c>
    </row>
    <row r="294" spans="3:11" hidden="1" x14ac:dyDescent="0.25">
      <c r="C294" s="137"/>
      <c r="D294" s="154"/>
      <c r="E294" s="119"/>
      <c r="F294" s="94">
        <f t="shared" si="17"/>
        <v>0</v>
      </c>
      <c r="G294" s="156" t="s">
        <v>712</v>
      </c>
      <c r="H294" s="138"/>
      <c r="I294" s="126" t="e">
        <f>VLOOKUP(H294,Presupuesto!$B$11:$C$565,2,0)</f>
        <v>#N/A</v>
      </c>
      <c r="J294" s="95" t="str">
        <f t="shared" si="18"/>
        <v>Investigación Científica</v>
      </c>
      <c r="K294" s="95" t="s">
        <v>720</v>
      </c>
    </row>
    <row r="295" spans="3:11" hidden="1" x14ac:dyDescent="0.25">
      <c r="C295" s="137"/>
      <c r="D295" s="154"/>
      <c r="E295" s="119"/>
      <c r="F295" s="94">
        <f t="shared" si="17"/>
        <v>0</v>
      </c>
      <c r="G295" s="156" t="s">
        <v>712</v>
      </c>
      <c r="H295" s="138"/>
      <c r="I295" s="126" t="e">
        <f>VLOOKUP(H295,Presupuesto!$B$11:$C$565,2,0)</f>
        <v>#N/A</v>
      </c>
      <c r="J295" s="95" t="str">
        <f t="shared" si="18"/>
        <v>Investigación Científica</v>
      </c>
      <c r="K295" s="95" t="s">
        <v>720</v>
      </c>
    </row>
    <row r="296" spans="3:11" hidden="1" x14ac:dyDescent="0.25">
      <c r="C296" s="137"/>
      <c r="D296" s="154"/>
      <c r="E296" s="119"/>
      <c r="F296" s="94">
        <f t="shared" si="17"/>
        <v>0</v>
      </c>
      <c r="G296" s="156" t="s">
        <v>712</v>
      </c>
      <c r="H296" s="138"/>
      <c r="I296" s="126" t="e">
        <f>VLOOKUP(H296,Presupuesto!$B$11:$C$565,2,0)</f>
        <v>#N/A</v>
      </c>
      <c r="J296" s="95" t="str">
        <f t="shared" si="18"/>
        <v>Investigación Científica</v>
      </c>
      <c r="K296" s="95" t="s">
        <v>720</v>
      </c>
    </row>
    <row r="297" spans="3:11" hidden="1" x14ac:dyDescent="0.25">
      <c r="C297" s="137"/>
      <c r="D297" s="154"/>
      <c r="E297" s="119"/>
      <c r="F297" s="94">
        <f t="shared" si="17"/>
        <v>0</v>
      </c>
      <c r="G297" s="156" t="s">
        <v>712</v>
      </c>
      <c r="H297" s="138"/>
      <c r="I297" s="126" t="e">
        <f>VLOOKUP(H297,Presupuesto!$B$11:$C$565,2,0)</f>
        <v>#N/A</v>
      </c>
      <c r="J297" s="95" t="str">
        <f t="shared" si="18"/>
        <v>Investigación Científica</v>
      </c>
      <c r="K297" s="95" t="s">
        <v>720</v>
      </c>
    </row>
    <row r="298" spans="3:11" hidden="1" x14ac:dyDescent="0.25">
      <c r="C298" s="137"/>
      <c r="D298" s="154"/>
      <c r="E298" s="119"/>
      <c r="F298" s="94">
        <f t="shared" si="17"/>
        <v>0</v>
      </c>
      <c r="G298" s="156" t="s">
        <v>712</v>
      </c>
      <c r="H298" s="138"/>
      <c r="I298" s="126" t="e">
        <f>VLOOKUP(H298,Presupuesto!$B$11:$C$565,2,0)</f>
        <v>#N/A</v>
      </c>
      <c r="J298" s="95" t="str">
        <f t="shared" si="18"/>
        <v>Investigación Científica</v>
      </c>
      <c r="K298" s="95" t="s">
        <v>720</v>
      </c>
    </row>
    <row r="299" spans="3:11" hidden="1" x14ac:dyDescent="0.25">
      <c r="C299" s="137"/>
      <c r="D299" s="154"/>
      <c r="E299" s="119"/>
      <c r="F299" s="94">
        <f t="shared" si="17"/>
        <v>0</v>
      </c>
      <c r="G299" s="156" t="s">
        <v>712</v>
      </c>
      <c r="H299" s="138"/>
      <c r="I299" s="126" t="e">
        <f>VLOOKUP(H299,Presupuesto!$B$11:$C$565,2,0)</f>
        <v>#N/A</v>
      </c>
      <c r="J299" s="95" t="str">
        <f t="shared" si="18"/>
        <v>Investigación Científica</v>
      </c>
      <c r="K299" s="95" t="s">
        <v>720</v>
      </c>
    </row>
    <row r="300" spans="3:11" hidden="1" x14ac:dyDescent="0.25">
      <c r="C300" s="137"/>
      <c r="D300" s="154"/>
      <c r="E300" s="119"/>
      <c r="F300" s="94">
        <f t="shared" si="17"/>
        <v>0</v>
      </c>
      <c r="G300" s="156" t="s">
        <v>712</v>
      </c>
      <c r="H300" s="138"/>
      <c r="I300" s="126" t="e">
        <f>VLOOKUP(H300,Presupuesto!$B$11:$C$565,2,0)</f>
        <v>#N/A</v>
      </c>
      <c r="J300" s="95" t="str">
        <f t="shared" si="18"/>
        <v>Investigación Científica</v>
      </c>
      <c r="K300" s="95" t="s">
        <v>720</v>
      </c>
    </row>
    <row r="301" spans="3:11" hidden="1" x14ac:dyDescent="0.25">
      <c r="C301" s="137"/>
      <c r="D301" s="154"/>
      <c r="E301" s="119"/>
      <c r="F301" s="94">
        <f t="shared" si="17"/>
        <v>0</v>
      </c>
      <c r="G301" s="156" t="s">
        <v>712</v>
      </c>
      <c r="H301" s="138"/>
      <c r="I301" s="126" t="e">
        <f>VLOOKUP(H301,Presupuesto!$B$11:$C$565,2,0)</f>
        <v>#N/A</v>
      </c>
      <c r="J301" s="95" t="str">
        <f t="shared" si="18"/>
        <v>Investigación Científica</v>
      </c>
      <c r="K301" s="95" t="s">
        <v>720</v>
      </c>
    </row>
    <row r="302" spans="3:11" hidden="1" x14ac:dyDescent="0.25">
      <c r="C302" s="137"/>
      <c r="D302" s="154"/>
      <c r="E302" s="119"/>
      <c r="F302" s="94">
        <f t="shared" si="17"/>
        <v>0</v>
      </c>
      <c r="G302" s="156" t="s">
        <v>712</v>
      </c>
      <c r="H302" s="138"/>
      <c r="I302" s="126" t="e">
        <f>VLOOKUP(H302,Presupuesto!$B$11:$C$565,2,0)</f>
        <v>#N/A</v>
      </c>
      <c r="J302" s="95" t="str">
        <f t="shared" si="18"/>
        <v>Investigación Científica</v>
      </c>
      <c r="K302" s="95" t="s">
        <v>720</v>
      </c>
    </row>
    <row r="303" spans="3:11" hidden="1" x14ac:dyDescent="0.25">
      <c r="C303" s="139"/>
      <c r="D303" s="147"/>
      <c r="E303" s="115"/>
      <c r="F303" s="94">
        <f t="shared" si="17"/>
        <v>0</v>
      </c>
      <c r="G303" s="156" t="s">
        <v>712</v>
      </c>
      <c r="H303" s="140"/>
      <c r="I303" s="126" t="e">
        <f>VLOOKUP(H303,Presupuesto!$B$11:$C$565,2,0)</f>
        <v>#N/A</v>
      </c>
      <c r="J303" s="95" t="str">
        <f t="shared" si="18"/>
        <v>Investigación Científica</v>
      </c>
      <c r="K303" s="95" t="s">
        <v>720</v>
      </c>
    </row>
    <row r="304" spans="3:11" hidden="1" x14ac:dyDescent="0.25">
      <c r="C304" s="139"/>
      <c r="D304" s="147"/>
      <c r="E304" s="115"/>
      <c r="F304" s="94">
        <f t="shared" si="17"/>
        <v>0</v>
      </c>
      <c r="G304" s="156" t="s">
        <v>712</v>
      </c>
      <c r="H304" s="140"/>
      <c r="I304" s="126" t="e">
        <f>VLOOKUP(H304,Presupuesto!$B$11:$C$565,2,0)</f>
        <v>#N/A</v>
      </c>
      <c r="J304" s="95" t="str">
        <f t="shared" si="18"/>
        <v>Investigación Científica</v>
      </c>
      <c r="K304" s="95" t="s">
        <v>720</v>
      </c>
    </row>
    <row r="305" spans="3:11" hidden="1" x14ac:dyDescent="0.25">
      <c r="C305" s="139"/>
      <c r="D305" s="147"/>
      <c r="E305" s="115"/>
      <c r="F305" s="94">
        <f t="shared" si="17"/>
        <v>0</v>
      </c>
      <c r="G305" s="156" t="s">
        <v>712</v>
      </c>
      <c r="H305" s="140"/>
      <c r="I305" s="126" t="e">
        <f>VLOOKUP(H305,Presupuesto!$B$11:$C$565,2,0)</f>
        <v>#N/A</v>
      </c>
      <c r="J305" s="95" t="str">
        <f t="shared" si="18"/>
        <v>Investigación Científica</v>
      </c>
      <c r="K305" s="95" t="s">
        <v>720</v>
      </c>
    </row>
    <row r="306" spans="3:11" hidden="1" x14ac:dyDescent="0.25">
      <c r="C306" s="139"/>
      <c r="D306" s="147"/>
      <c r="E306" s="115"/>
      <c r="F306" s="94">
        <f t="shared" si="17"/>
        <v>0</v>
      </c>
      <c r="G306" s="156" t="s">
        <v>712</v>
      </c>
      <c r="H306" s="140"/>
      <c r="I306" s="126" t="e">
        <f>VLOOKUP(H306,Presupuesto!$B$11:$C$565,2,0)</f>
        <v>#N/A</v>
      </c>
      <c r="J306" s="95" t="str">
        <f t="shared" si="18"/>
        <v>Investigación Científica</v>
      </c>
      <c r="K306" s="95" t="s">
        <v>720</v>
      </c>
    </row>
    <row r="307" spans="3:11" hidden="1" x14ac:dyDescent="0.25">
      <c r="C307" s="139"/>
      <c r="D307" s="147"/>
      <c r="E307" s="115"/>
      <c r="F307" s="94">
        <f t="shared" si="17"/>
        <v>0</v>
      </c>
      <c r="G307" s="156" t="s">
        <v>712</v>
      </c>
      <c r="H307" s="140"/>
      <c r="I307" s="126" t="e">
        <f>VLOOKUP(H307,Presupuesto!$B$11:$C$565,2,0)</f>
        <v>#N/A</v>
      </c>
      <c r="J307" s="95" t="str">
        <f t="shared" si="18"/>
        <v>Investigación Científica</v>
      </c>
      <c r="K307" s="95" t="s">
        <v>720</v>
      </c>
    </row>
    <row r="308" spans="3:11" hidden="1" x14ac:dyDescent="0.25">
      <c r="C308" s="139"/>
      <c r="D308" s="147"/>
      <c r="E308" s="115"/>
      <c r="F308" s="94">
        <f t="shared" si="17"/>
        <v>0</v>
      </c>
      <c r="G308" s="156" t="s">
        <v>712</v>
      </c>
      <c r="H308" s="140"/>
      <c r="I308" s="126" t="e">
        <f>VLOOKUP(H308,Presupuesto!$B$11:$C$565,2,0)</f>
        <v>#N/A</v>
      </c>
      <c r="J308" s="95" t="str">
        <f t="shared" si="18"/>
        <v>Investigación Científica</v>
      </c>
      <c r="K308" s="95" t="s">
        <v>720</v>
      </c>
    </row>
    <row r="309" spans="3:11" hidden="1" x14ac:dyDescent="0.25">
      <c r="C309" s="139"/>
      <c r="D309" s="147"/>
      <c r="E309" s="115"/>
      <c r="F309" s="94">
        <f t="shared" si="17"/>
        <v>0</v>
      </c>
      <c r="G309" s="156" t="s">
        <v>712</v>
      </c>
      <c r="H309" s="140"/>
      <c r="I309" s="126" t="e">
        <f>VLOOKUP(H309,Presupuesto!$B$11:$C$565,2,0)</f>
        <v>#N/A</v>
      </c>
      <c r="J309" s="95" t="str">
        <f t="shared" si="18"/>
        <v>Investigación Científica</v>
      </c>
      <c r="K309" s="95" t="s">
        <v>720</v>
      </c>
    </row>
    <row r="310" spans="3:11" hidden="1" x14ac:dyDescent="0.25">
      <c r="C310" s="139"/>
      <c r="D310" s="147"/>
      <c r="E310" s="115"/>
      <c r="F310" s="94">
        <f t="shared" si="17"/>
        <v>0</v>
      </c>
      <c r="G310" s="156" t="s">
        <v>712</v>
      </c>
      <c r="H310" s="140"/>
      <c r="I310" s="126" t="e">
        <f>VLOOKUP(H310,Presupuesto!$B$11:$C$565,2,0)</f>
        <v>#N/A</v>
      </c>
      <c r="J310" s="95" t="str">
        <f t="shared" si="18"/>
        <v>Investigación Científica</v>
      </c>
      <c r="K310" s="95" t="s">
        <v>720</v>
      </c>
    </row>
    <row r="311" spans="3:11" hidden="1" x14ac:dyDescent="0.25">
      <c r="C311" s="141"/>
      <c r="D311" s="147"/>
      <c r="E311" s="115"/>
      <c r="F311" s="94">
        <f t="shared" si="17"/>
        <v>0</v>
      </c>
      <c r="G311" s="156" t="s">
        <v>712</v>
      </c>
      <c r="H311" s="142"/>
      <c r="I311" s="126" t="e">
        <f>VLOOKUP(H311,Presupuesto!$B$11:$C$565,2,0)</f>
        <v>#N/A</v>
      </c>
      <c r="J311" s="95" t="str">
        <f t="shared" si="18"/>
        <v>Investigación Científica</v>
      </c>
      <c r="K311" s="95" t="s">
        <v>732</v>
      </c>
    </row>
    <row r="312" spans="3:11" hidden="1" x14ac:dyDescent="0.25">
      <c r="C312" s="141"/>
      <c r="D312" s="147"/>
      <c r="E312" s="115"/>
      <c r="F312" s="94">
        <f t="shared" si="17"/>
        <v>0</v>
      </c>
      <c r="G312" s="156" t="s">
        <v>712</v>
      </c>
      <c r="H312" s="142"/>
      <c r="I312" s="126" t="e">
        <f>VLOOKUP(H312,Presupuesto!$B$11:$C$565,2,0)</f>
        <v>#N/A</v>
      </c>
      <c r="J312" s="95" t="str">
        <f t="shared" si="18"/>
        <v>Investigación Científica</v>
      </c>
      <c r="K312" s="95" t="s">
        <v>720</v>
      </c>
    </row>
    <row r="313" spans="3:11" hidden="1" x14ac:dyDescent="0.25">
      <c r="C313" s="141"/>
      <c r="D313" s="147"/>
      <c r="E313" s="115"/>
      <c r="F313" s="94">
        <f t="shared" si="17"/>
        <v>0</v>
      </c>
      <c r="G313" s="156" t="s">
        <v>712</v>
      </c>
      <c r="H313" s="142"/>
      <c r="I313" s="126" t="e">
        <f>VLOOKUP(H313,Presupuesto!$B$11:$C$565,2,0)</f>
        <v>#N/A</v>
      </c>
      <c r="J313" s="95" t="str">
        <f t="shared" si="18"/>
        <v>Investigación Científica</v>
      </c>
      <c r="K313" s="95" t="s">
        <v>720</v>
      </c>
    </row>
    <row r="314" spans="3:11" hidden="1" x14ac:dyDescent="0.25">
      <c r="C314" s="141"/>
      <c r="D314" s="147"/>
      <c r="E314" s="115"/>
      <c r="F314" s="94">
        <f t="shared" si="17"/>
        <v>0</v>
      </c>
      <c r="G314" s="156" t="s">
        <v>712</v>
      </c>
      <c r="H314" s="142"/>
      <c r="I314" s="126" t="e">
        <f>VLOOKUP(H314,Presupuesto!$B$11:$C$565,2,0)</f>
        <v>#N/A</v>
      </c>
      <c r="J314" s="95" t="str">
        <f t="shared" si="18"/>
        <v>Investigación Científica</v>
      </c>
      <c r="K314" s="95" t="s">
        <v>720</v>
      </c>
    </row>
    <row r="315" spans="3:11" ht="15.75" thickBot="1" x14ac:dyDescent="0.3">
      <c r="C315" s="143"/>
      <c r="D315" s="155"/>
      <c r="E315" s="100"/>
      <c r="F315" s="102">
        <f t="shared" si="17"/>
        <v>0</v>
      </c>
      <c r="G315" s="156" t="s">
        <v>712</v>
      </c>
      <c r="H315" s="144"/>
      <c r="I315" s="128" t="e">
        <f>VLOOKUP(H315,Presupuesto!$B$11:$C$565,2,0)</f>
        <v>#N/A</v>
      </c>
      <c r="J315" s="103" t="str">
        <f t="shared" si="18"/>
        <v>Investigación Científica</v>
      </c>
      <c r="K315" s="120" t="s">
        <v>719</v>
      </c>
    </row>
    <row r="317" spans="3:11" ht="15.75" thickBot="1" x14ac:dyDescent="0.3">
      <c r="C317" s="426"/>
      <c r="D317" s="426"/>
      <c r="E317" s="426"/>
      <c r="F317" s="89"/>
      <c r="G317" s="88"/>
      <c r="H317" s="89"/>
      <c r="I317" s="89"/>
      <c r="J317" s="426"/>
      <c r="K317" s="426"/>
    </row>
    <row r="318" spans="3:11" ht="15.75" thickBot="1" x14ac:dyDescent="0.3">
      <c r="C318" s="153" t="s">
        <v>1332</v>
      </c>
      <c r="D318" s="343">
        <f>SUM(F325:F359)</f>
        <v>93458.8</v>
      </c>
      <c r="E318" s="426"/>
      <c r="F318" s="69"/>
      <c r="G318" s="78"/>
      <c r="H318" s="69"/>
      <c r="I318" s="69"/>
      <c r="J318" s="426"/>
      <c r="K318" s="426"/>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0" t="s">
        <v>1309</v>
      </c>
      <c r="D321" s="341" t="s">
        <v>1733</v>
      </c>
      <c r="E321" s="91"/>
      <c r="F321" s="91"/>
      <c r="G321" s="91"/>
      <c r="H321" s="75"/>
      <c r="I321" s="75"/>
      <c r="J321" s="75"/>
      <c r="K321" s="109"/>
    </row>
    <row r="322" spans="3:11" ht="18.75" x14ac:dyDescent="0.25">
      <c r="C322" s="197"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Presentacion y publicacion de resultados de los proyectos de investigación</v>
      </c>
      <c r="D322" s="31"/>
      <c r="E322" s="91"/>
      <c r="F322" s="91"/>
      <c r="G322" s="91"/>
      <c r="H322" s="75"/>
      <c r="I322" s="75"/>
      <c r="J322" s="75"/>
      <c r="K322" s="109"/>
    </row>
    <row r="323" spans="3:11" ht="15.75" thickBot="1" x14ac:dyDescent="0.3">
      <c r="C323" s="426"/>
      <c r="D323" s="426"/>
      <c r="E323" s="426"/>
      <c r="F323" s="91"/>
      <c r="G323" s="75"/>
      <c r="H323" s="75"/>
      <c r="I323" s="75"/>
      <c r="J323" s="426"/>
      <c r="K323" s="426"/>
    </row>
    <row r="324" spans="3:11" ht="30.75" thickBot="1" x14ac:dyDescent="0.3">
      <c r="C324" s="125" t="s">
        <v>1310</v>
      </c>
      <c r="D324" s="125" t="s">
        <v>99</v>
      </c>
      <c r="E324" s="132" t="s">
        <v>1312</v>
      </c>
      <c r="F324" s="131" t="s">
        <v>1313</v>
      </c>
      <c r="G324" s="129" t="s">
        <v>1314</v>
      </c>
      <c r="H324" s="132" t="s">
        <v>1315</v>
      </c>
      <c r="I324" s="129" t="s">
        <v>711</v>
      </c>
      <c r="J324" s="129" t="s">
        <v>1316</v>
      </c>
      <c r="K324" s="129" t="s">
        <v>1317</v>
      </c>
    </row>
    <row r="325" spans="3:11" x14ac:dyDescent="0.25">
      <c r="C325" s="207" t="s">
        <v>1284</v>
      </c>
      <c r="D325" s="208"/>
      <c r="E325" s="206">
        <f>HLOOKUP(C325,$AH$2:$BU$3,2,0)</f>
        <v>620</v>
      </c>
      <c r="F325" s="94">
        <f t="shared" ref="F325:F336" si="19">D325*E325</f>
        <v>0</v>
      </c>
      <c r="G325" s="156"/>
      <c r="H325" s="138"/>
      <c r="I325" s="126" t="e">
        <f>VLOOKUP(H325,Presupuesto!$B$11:$C$565,2,0)</f>
        <v>#N/A</v>
      </c>
      <c r="J325" s="205" t="s">
        <v>51</v>
      </c>
      <c r="K325" s="95" t="s">
        <v>719</v>
      </c>
    </row>
    <row r="326" spans="3:11" x14ac:dyDescent="0.25">
      <c r="C326" s="137" t="s">
        <v>1931</v>
      </c>
      <c r="D326" s="154">
        <v>150</v>
      </c>
      <c r="E326" s="119">
        <v>90</v>
      </c>
      <c r="F326" s="94">
        <f t="shared" si="19"/>
        <v>13500</v>
      </c>
      <c r="G326" s="156" t="s">
        <v>712</v>
      </c>
      <c r="H326" s="138" t="s">
        <v>361</v>
      </c>
      <c r="I326" s="126" t="str">
        <f>VLOOKUP(H326,[2]Presupuesto!$B$11:$C$565,2,0)</f>
        <v>ALIMENTOS B EBIDAS PARA PERSONAS</v>
      </c>
      <c r="J326" s="95" t="s">
        <v>51</v>
      </c>
      <c r="K326" s="95" t="s">
        <v>731</v>
      </c>
    </row>
    <row r="327" spans="3:11" x14ac:dyDescent="0.25">
      <c r="C327" s="137" t="s">
        <v>1932</v>
      </c>
      <c r="D327" s="154">
        <v>3</v>
      </c>
      <c r="E327" s="119">
        <v>350</v>
      </c>
      <c r="F327" s="94">
        <f t="shared" si="19"/>
        <v>1050</v>
      </c>
      <c r="G327" s="156" t="s">
        <v>712</v>
      </c>
      <c r="H327" s="138" t="s">
        <v>352</v>
      </c>
      <c r="I327" s="126" t="str">
        <f>VLOOKUP(H327,[2]Presupuesto!$B$11:$C$566,2,0)</f>
        <v>SERVICIOS CEREMONIAL Y PROTOCOLO</v>
      </c>
      <c r="J327" s="95" t="s">
        <v>51</v>
      </c>
      <c r="K327" s="95" t="s">
        <v>731</v>
      </c>
    </row>
    <row r="328" spans="3:11" x14ac:dyDescent="0.25">
      <c r="C328" s="137" t="s">
        <v>1933</v>
      </c>
      <c r="D328" s="154">
        <v>1</v>
      </c>
      <c r="E328" s="119">
        <v>200</v>
      </c>
      <c r="F328" s="94">
        <f t="shared" si="19"/>
        <v>200</v>
      </c>
      <c r="G328" s="156" t="s">
        <v>712</v>
      </c>
      <c r="H328" s="138" t="s">
        <v>303</v>
      </c>
      <c r="I328" s="126" t="str">
        <f>VLOOKUP(H328,[2]Presupuesto!$B$11:$C$566,2,0)</f>
        <v>SERVICIO DE TRANSPORTE EVENTUALES</v>
      </c>
      <c r="J328" s="95" t="s">
        <v>51</v>
      </c>
      <c r="K328" s="95" t="s">
        <v>731</v>
      </c>
    </row>
    <row r="329" spans="3:11" x14ac:dyDescent="0.25">
      <c r="C329" s="137" t="s">
        <v>1934</v>
      </c>
      <c r="D329" s="154">
        <v>0</v>
      </c>
      <c r="E329" s="119">
        <v>1500</v>
      </c>
      <c r="F329" s="94">
        <f t="shared" si="19"/>
        <v>0</v>
      </c>
      <c r="G329" s="156" t="s">
        <v>712</v>
      </c>
      <c r="H329" s="138" t="s">
        <v>268</v>
      </c>
      <c r="I329" s="126" t="str">
        <f>VLOOKUP(H329,[2]Presupuesto!$B$11:$C$566,2,0)</f>
        <v>OTROS ALQUILERES</v>
      </c>
      <c r="J329" s="95" t="s">
        <v>51</v>
      </c>
      <c r="K329" s="95" t="s">
        <v>731</v>
      </c>
    </row>
    <row r="330" spans="3:11" x14ac:dyDescent="0.25">
      <c r="C330" s="137" t="s">
        <v>1897</v>
      </c>
      <c r="D330" s="154">
        <v>160</v>
      </c>
      <c r="E330" s="119">
        <v>6.7</v>
      </c>
      <c r="F330" s="94">
        <f t="shared" si="19"/>
        <v>1072</v>
      </c>
      <c r="G330" s="156" t="s">
        <v>712</v>
      </c>
      <c r="H330" s="138" t="s">
        <v>458</v>
      </c>
      <c r="I330" s="126" t="str">
        <f>VLOOKUP(H330,[2]Presupuesto!$B$11:$C$565,2,0)</f>
        <v>OTROS RESPUESTOS Y ACCESORIOS MENORES</v>
      </c>
      <c r="J330" s="95" t="s">
        <v>51</v>
      </c>
      <c r="K330" s="95" t="s">
        <v>731</v>
      </c>
    </row>
    <row r="331" spans="3:11" x14ac:dyDescent="0.25">
      <c r="C331" s="137" t="s">
        <v>1935</v>
      </c>
      <c r="D331" s="154">
        <v>160</v>
      </c>
      <c r="E331" s="119">
        <v>3</v>
      </c>
      <c r="F331" s="94">
        <f t="shared" si="19"/>
        <v>480</v>
      </c>
      <c r="G331" s="156" t="s">
        <v>712</v>
      </c>
      <c r="H331" s="138" t="s">
        <v>384</v>
      </c>
      <c r="I331" s="126" t="str">
        <f>VLOOKUP(H331,[2]Presupuesto!$B$11:$C$565,2,0)</f>
        <v>PRODUCTOS PAPEL Y CARTON</v>
      </c>
      <c r="J331" s="95" t="s">
        <v>51</v>
      </c>
      <c r="K331" s="95" t="s">
        <v>731</v>
      </c>
    </row>
    <row r="332" spans="3:11" x14ac:dyDescent="0.25">
      <c r="C332" s="137" t="s">
        <v>1936</v>
      </c>
      <c r="D332" s="154">
        <v>160</v>
      </c>
      <c r="E332" s="119">
        <v>11.37</v>
      </c>
      <c r="F332" s="94">
        <f t="shared" si="19"/>
        <v>1819.1999999999998</v>
      </c>
      <c r="G332" s="156" t="s">
        <v>712</v>
      </c>
      <c r="H332" s="138" t="s">
        <v>382</v>
      </c>
      <c r="I332" s="126" t="str">
        <f>VLOOKUP(H332,[2]Presupuesto!$B$11:$C$565,2,0)</f>
        <v>PRODUCTOS DE ARTES GRAFICAS</v>
      </c>
      <c r="J332" s="95" t="s">
        <v>51</v>
      </c>
      <c r="K332" s="95" t="s">
        <v>731</v>
      </c>
    </row>
    <row r="333" spans="3:11" x14ac:dyDescent="0.25">
      <c r="C333" s="137" t="s">
        <v>1937</v>
      </c>
      <c r="D333" s="154">
        <v>0</v>
      </c>
      <c r="E333" s="119">
        <v>3</v>
      </c>
      <c r="F333" s="94">
        <f t="shared" si="19"/>
        <v>0</v>
      </c>
      <c r="G333" s="156" t="s">
        <v>712</v>
      </c>
      <c r="H333" s="138" t="s">
        <v>450</v>
      </c>
      <c r="I333" s="126" t="str">
        <f>VLOOKUP(H333,[2]Presupuesto!$B$11:$C$566,2,0)</f>
        <v>UTILES DE ESCRITORIO, OFICINA Y ENZE¥ANZA</v>
      </c>
      <c r="J333" s="95" t="s">
        <v>51</v>
      </c>
      <c r="K333" s="95" t="s">
        <v>731</v>
      </c>
    </row>
    <row r="334" spans="3:11" x14ac:dyDescent="0.25">
      <c r="C334" s="137" t="s">
        <v>1938</v>
      </c>
      <c r="D334" s="154">
        <v>0</v>
      </c>
      <c r="E334" s="119">
        <v>0.5</v>
      </c>
      <c r="F334" s="94">
        <f t="shared" si="19"/>
        <v>0</v>
      </c>
      <c r="G334" s="156" t="s">
        <v>712</v>
      </c>
      <c r="H334" s="138" t="s">
        <v>382</v>
      </c>
      <c r="I334" s="126" t="str">
        <f>VLOOKUP(H334,[2]Presupuesto!$B$11:$C$565,2,0)</f>
        <v>PRODUCTOS DE ARTES GRAFICAS</v>
      </c>
      <c r="J334" s="95" t="s">
        <v>51</v>
      </c>
      <c r="K334" s="95" t="s">
        <v>731</v>
      </c>
    </row>
    <row r="335" spans="3:11" x14ac:dyDescent="0.25">
      <c r="C335" s="137" t="s">
        <v>1939</v>
      </c>
      <c r="D335" s="154">
        <v>160</v>
      </c>
      <c r="E335" s="119">
        <v>2.11</v>
      </c>
      <c r="F335" s="94">
        <f t="shared" si="19"/>
        <v>337.59999999999997</v>
      </c>
      <c r="G335" s="156" t="s">
        <v>712</v>
      </c>
      <c r="H335" s="138" t="s">
        <v>382</v>
      </c>
      <c r="I335" s="126" t="str">
        <f>VLOOKUP(H335,[2]Presupuesto!$B$11:$C$565,2,0)</f>
        <v>PRODUCTOS DE ARTES GRAFICAS</v>
      </c>
      <c r="J335" s="95" t="s">
        <v>51</v>
      </c>
      <c r="K335" s="95" t="s">
        <v>731</v>
      </c>
    </row>
    <row r="336" spans="3:11" x14ac:dyDescent="0.25">
      <c r="C336" s="137" t="s">
        <v>1940</v>
      </c>
      <c r="D336" s="154">
        <v>500</v>
      </c>
      <c r="E336" s="119">
        <v>150</v>
      </c>
      <c r="F336" s="94">
        <f t="shared" si="19"/>
        <v>75000</v>
      </c>
      <c r="G336" s="156" t="s">
        <v>712</v>
      </c>
      <c r="H336" s="138" t="s">
        <v>307</v>
      </c>
      <c r="I336" s="126" t="str">
        <f>VLOOKUP(H336,[2]Presupuesto!$B$11:$C$565,2,0)</f>
        <v>SERVICIOS DE IMPRENTA PUBLIC.Y REPRODUCCION</v>
      </c>
      <c r="J336" s="95" t="s">
        <v>51</v>
      </c>
      <c r="K336" s="95" t="s">
        <v>731</v>
      </c>
    </row>
    <row r="337" spans="3:11" hidden="1" x14ac:dyDescent="0.25">
      <c r="C337" s="137"/>
      <c r="D337" s="154"/>
      <c r="E337" s="119"/>
      <c r="F337" s="94">
        <f t="shared" ref="F337:F359" si="20">D337*E337</f>
        <v>0</v>
      </c>
      <c r="G337" s="156"/>
      <c r="H337" s="138"/>
      <c r="I337" s="126" t="e">
        <f>VLOOKUP(H337,Presupuesto!$B$11:$C$565,2,0)</f>
        <v>#N/A</v>
      </c>
      <c r="J337" s="95" t="str">
        <f t="shared" ref="J337:J359" si="21">$J$325</f>
        <v>Investigación Científica</v>
      </c>
      <c r="K337" s="95" t="s">
        <v>720</v>
      </c>
    </row>
    <row r="338" spans="3:11" hidden="1" x14ac:dyDescent="0.25">
      <c r="C338" s="137"/>
      <c r="D338" s="154"/>
      <c r="E338" s="119"/>
      <c r="F338" s="94">
        <f t="shared" si="20"/>
        <v>0</v>
      </c>
      <c r="G338" s="156"/>
      <c r="H338" s="138"/>
      <c r="I338" s="126" t="e">
        <f>VLOOKUP(H338,Presupuesto!$B$11:$C$565,2,0)</f>
        <v>#N/A</v>
      </c>
      <c r="J338" s="95" t="str">
        <f t="shared" si="21"/>
        <v>Investigación Científica</v>
      </c>
      <c r="K338" s="95" t="s">
        <v>720</v>
      </c>
    </row>
    <row r="339" spans="3:11" hidden="1" x14ac:dyDescent="0.25">
      <c r="C339" s="137"/>
      <c r="D339" s="154"/>
      <c r="E339" s="119"/>
      <c r="F339" s="94">
        <f t="shared" si="20"/>
        <v>0</v>
      </c>
      <c r="G339" s="156"/>
      <c r="H339" s="138"/>
      <c r="I339" s="126" t="e">
        <f>VLOOKUP(H339,Presupuesto!$B$11:$C$565,2,0)</f>
        <v>#N/A</v>
      </c>
      <c r="J339" s="95" t="str">
        <f t="shared" si="21"/>
        <v>Investigación Científica</v>
      </c>
      <c r="K339" s="95" t="s">
        <v>720</v>
      </c>
    </row>
    <row r="340" spans="3:11" hidden="1" x14ac:dyDescent="0.25">
      <c r="C340" s="137"/>
      <c r="D340" s="154"/>
      <c r="E340" s="119"/>
      <c r="F340" s="94">
        <f t="shared" si="20"/>
        <v>0</v>
      </c>
      <c r="G340" s="156"/>
      <c r="H340" s="138"/>
      <c r="I340" s="126" t="e">
        <f>VLOOKUP(H340,Presupuesto!$B$11:$C$565,2,0)</f>
        <v>#N/A</v>
      </c>
      <c r="J340" s="95" t="str">
        <f t="shared" si="21"/>
        <v>Investigación Científica</v>
      </c>
      <c r="K340" s="95" t="s">
        <v>720</v>
      </c>
    </row>
    <row r="341" spans="3:11" hidden="1" x14ac:dyDescent="0.25">
      <c r="C341" s="137"/>
      <c r="D341" s="154"/>
      <c r="E341" s="119"/>
      <c r="F341" s="94">
        <f t="shared" si="20"/>
        <v>0</v>
      </c>
      <c r="G341" s="156"/>
      <c r="H341" s="138"/>
      <c r="I341" s="126" t="e">
        <f>VLOOKUP(H341,Presupuesto!$B$11:$C$565,2,0)</f>
        <v>#N/A</v>
      </c>
      <c r="J341" s="95" t="str">
        <f t="shared" si="21"/>
        <v>Investigación Científica</v>
      </c>
      <c r="K341" s="95" t="s">
        <v>720</v>
      </c>
    </row>
    <row r="342" spans="3:11" hidden="1" x14ac:dyDescent="0.25">
      <c r="C342" s="137"/>
      <c r="D342" s="154"/>
      <c r="E342" s="119"/>
      <c r="F342" s="94">
        <f t="shared" si="20"/>
        <v>0</v>
      </c>
      <c r="G342" s="156"/>
      <c r="H342" s="138"/>
      <c r="I342" s="126" t="e">
        <f>VLOOKUP(H342,Presupuesto!$B$11:$C$565,2,0)</f>
        <v>#N/A</v>
      </c>
      <c r="J342" s="95" t="str">
        <f t="shared" si="21"/>
        <v>Investigación Científica</v>
      </c>
      <c r="K342" s="95" t="s">
        <v>720</v>
      </c>
    </row>
    <row r="343" spans="3:11" hidden="1" x14ac:dyDescent="0.25">
      <c r="C343" s="137"/>
      <c r="D343" s="154"/>
      <c r="E343" s="119"/>
      <c r="F343" s="94">
        <f t="shared" si="20"/>
        <v>0</v>
      </c>
      <c r="G343" s="156"/>
      <c r="H343" s="138"/>
      <c r="I343" s="126" t="e">
        <f>VLOOKUP(H343,Presupuesto!$B$11:$C$565,2,0)</f>
        <v>#N/A</v>
      </c>
      <c r="J343" s="95" t="str">
        <f t="shared" si="21"/>
        <v>Investigación Científica</v>
      </c>
      <c r="K343" s="95" t="s">
        <v>720</v>
      </c>
    </row>
    <row r="344" spans="3:11" hidden="1" x14ac:dyDescent="0.25">
      <c r="C344" s="137"/>
      <c r="D344" s="154"/>
      <c r="E344" s="119"/>
      <c r="F344" s="94">
        <f t="shared" si="20"/>
        <v>0</v>
      </c>
      <c r="G344" s="156"/>
      <c r="H344" s="138"/>
      <c r="I344" s="126" t="e">
        <f>VLOOKUP(H344,Presupuesto!$B$11:$C$565,2,0)</f>
        <v>#N/A</v>
      </c>
      <c r="J344" s="95" t="str">
        <f t="shared" si="21"/>
        <v>Investigación Científica</v>
      </c>
      <c r="K344" s="95" t="s">
        <v>720</v>
      </c>
    </row>
    <row r="345" spans="3:11" hidden="1" x14ac:dyDescent="0.25">
      <c r="C345" s="137"/>
      <c r="D345" s="154"/>
      <c r="E345" s="119"/>
      <c r="F345" s="94">
        <f t="shared" si="20"/>
        <v>0</v>
      </c>
      <c r="G345" s="156"/>
      <c r="H345" s="138"/>
      <c r="I345" s="126" t="e">
        <f>VLOOKUP(H345,Presupuesto!$B$11:$C$565,2,0)</f>
        <v>#N/A</v>
      </c>
      <c r="J345" s="95" t="str">
        <f t="shared" si="21"/>
        <v>Investigación Científica</v>
      </c>
      <c r="K345" s="95" t="s">
        <v>720</v>
      </c>
    </row>
    <row r="346" spans="3:11" hidden="1" x14ac:dyDescent="0.25">
      <c r="C346" s="137"/>
      <c r="D346" s="154"/>
      <c r="E346" s="119"/>
      <c r="F346" s="94">
        <f t="shared" si="20"/>
        <v>0</v>
      </c>
      <c r="G346" s="156"/>
      <c r="H346" s="138"/>
      <c r="I346" s="126" t="e">
        <f>VLOOKUP(H346,Presupuesto!$B$11:$C$565,2,0)</f>
        <v>#N/A</v>
      </c>
      <c r="J346" s="95" t="str">
        <f t="shared" si="21"/>
        <v>Investigación Científica</v>
      </c>
      <c r="K346" s="95" t="s">
        <v>720</v>
      </c>
    </row>
    <row r="347" spans="3:11" hidden="1" x14ac:dyDescent="0.25">
      <c r="C347" s="139"/>
      <c r="D347" s="147"/>
      <c r="E347" s="115"/>
      <c r="F347" s="94">
        <f t="shared" si="20"/>
        <v>0</v>
      </c>
      <c r="G347" s="156"/>
      <c r="H347" s="140"/>
      <c r="I347" s="126" t="e">
        <f>VLOOKUP(H347,Presupuesto!$B$11:$C$565,2,0)</f>
        <v>#N/A</v>
      </c>
      <c r="J347" s="95" t="str">
        <f t="shared" si="21"/>
        <v>Investigación Científica</v>
      </c>
      <c r="K347" s="95" t="s">
        <v>720</v>
      </c>
    </row>
    <row r="348" spans="3:11" hidden="1" x14ac:dyDescent="0.25">
      <c r="C348" s="139"/>
      <c r="D348" s="147"/>
      <c r="E348" s="115"/>
      <c r="F348" s="94">
        <f t="shared" si="20"/>
        <v>0</v>
      </c>
      <c r="G348" s="156"/>
      <c r="H348" s="140"/>
      <c r="I348" s="126" t="e">
        <f>VLOOKUP(H348,Presupuesto!$B$11:$C$565,2,0)</f>
        <v>#N/A</v>
      </c>
      <c r="J348" s="95" t="str">
        <f t="shared" si="21"/>
        <v>Investigación Científica</v>
      </c>
      <c r="K348" s="95" t="s">
        <v>720</v>
      </c>
    </row>
    <row r="349" spans="3:11" hidden="1" x14ac:dyDescent="0.25">
      <c r="C349" s="139"/>
      <c r="D349" s="147"/>
      <c r="E349" s="115"/>
      <c r="F349" s="94">
        <f t="shared" si="20"/>
        <v>0</v>
      </c>
      <c r="G349" s="156"/>
      <c r="H349" s="140"/>
      <c r="I349" s="126" t="e">
        <f>VLOOKUP(H349,Presupuesto!$B$11:$C$565,2,0)</f>
        <v>#N/A</v>
      </c>
      <c r="J349" s="95" t="str">
        <f t="shared" si="21"/>
        <v>Investigación Científica</v>
      </c>
      <c r="K349" s="95" t="s">
        <v>720</v>
      </c>
    </row>
    <row r="350" spans="3:11" hidden="1" x14ac:dyDescent="0.25">
      <c r="C350" s="139"/>
      <c r="D350" s="147"/>
      <c r="E350" s="115"/>
      <c r="F350" s="94">
        <f t="shared" si="20"/>
        <v>0</v>
      </c>
      <c r="G350" s="156"/>
      <c r="H350" s="140"/>
      <c r="I350" s="126" t="e">
        <f>VLOOKUP(H350,Presupuesto!$B$11:$C$565,2,0)</f>
        <v>#N/A</v>
      </c>
      <c r="J350" s="95" t="str">
        <f t="shared" si="21"/>
        <v>Investigación Científica</v>
      </c>
      <c r="K350" s="95" t="s">
        <v>720</v>
      </c>
    </row>
    <row r="351" spans="3:11" hidden="1" x14ac:dyDescent="0.25">
      <c r="C351" s="139"/>
      <c r="D351" s="147"/>
      <c r="E351" s="115"/>
      <c r="F351" s="94">
        <f t="shared" si="20"/>
        <v>0</v>
      </c>
      <c r="G351" s="156"/>
      <c r="H351" s="140"/>
      <c r="I351" s="126" t="e">
        <f>VLOOKUP(H351,Presupuesto!$B$11:$C$565,2,0)</f>
        <v>#N/A</v>
      </c>
      <c r="J351" s="95" t="str">
        <f t="shared" si="21"/>
        <v>Investigación Científica</v>
      </c>
      <c r="K351" s="95" t="s">
        <v>720</v>
      </c>
    </row>
    <row r="352" spans="3:11" hidden="1" x14ac:dyDescent="0.25">
      <c r="C352" s="139"/>
      <c r="D352" s="147"/>
      <c r="E352" s="115"/>
      <c r="F352" s="94">
        <f t="shared" si="20"/>
        <v>0</v>
      </c>
      <c r="G352" s="156"/>
      <c r="H352" s="140"/>
      <c r="I352" s="126" t="e">
        <f>VLOOKUP(H352,Presupuesto!$B$11:$C$565,2,0)</f>
        <v>#N/A</v>
      </c>
      <c r="J352" s="95" t="str">
        <f t="shared" si="21"/>
        <v>Investigación Científica</v>
      </c>
      <c r="K352" s="95" t="s">
        <v>720</v>
      </c>
    </row>
    <row r="353" spans="3:11" hidden="1" x14ac:dyDescent="0.25">
      <c r="C353" s="139"/>
      <c r="D353" s="147"/>
      <c r="E353" s="115"/>
      <c r="F353" s="94">
        <f t="shared" si="20"/>
        <v>0</v>
      </c>
      <c r="G353" s="156"/>
      <c r="H353" s="140"/>
      <c r="I353" s="126" t="e">
        <f>VLOOKUP(H353,Presupuesto!$B$11:$C$565,2,0)</f>
        <v>#N/A</v>
      </c>
      <c r="J353" s="95" t="str">
        <f t="shared" si="21"/>
        <v>Investigación Científica</v>
      </c>
      <c r="K353" s="95" t="s">
        <v>720</v>
      </c>
    </row>
    <row r="354" spans="3:11" hidden="1" x14ac:dyDescent="0.25">
      <c r="C354" s="139"/>
      <c r="D354" s="147"/>
      <c r="E354" s="115"/>
      <c r="F354" s="94">
        <f t="shared" si="20"/>
        <v>0</v>
      </c>
      <c r="G354" s="156"/>
      <c r="H354" s="140"/>
      <c r="I354" s="126" t="e">
        <f>VLOOKUP(H354,Presupuesto!$B$11:$C$565,2,0)</f>
        <v>#N/A</v>
      </c>
      <c r="J354" s="95" t="str">
        <f t="shared" si="21"/>
        <v>Investigación Científica</v>
      </c>
      <c r="K354" s="95" t="s">
        <v>720</v>
      </c>
    </row>
    <row r="355" spans="3:11" hidden="1" x14ac:dyDescent="0.25">
      <c r="C355" s="141"/>
      <c r="D355" s="147"/>
      <c r="E355" s="115"/>
      <c r="F355" s="94">
        <f t="shared" si="20"/>
        <v>0</v>
      </c>
      <c r="G355" s="156"/>
      <c r="H355" s="142"/>
      <c r="I355" s="126" t="e">
        <f>VLOOKUP(H355,Presupuesto!$B$11:$C$565,2,0)</f>
        <v>#N/A</v>
      </c>
      <c r="J355" s="95" t="str">
        <f t="shared" si="21"/>
        <v>Investigación Científica</v>
      </c>
      <c r="K355" s="95" t="s">
        <v>732</v>
      </c>
    </row>
    <row r="356" spans="3:11" hidden="1" x14ac:dyDescent="0.25">
      <c r="C356" s="141"/>
      <c r="D356" s="147"/>
      <c r="E356" s="115"/>
      <c r="F356" s="94">
        <f t="shared" si="20"/>
        <v>0</v>
      </c>
      <c r="G356" s="156"/>
      <c r="H356" s="142"/>
      <c r="I356" s="126" t="e">
        <f>VLOOKUP(H356,Presupuesto!$B$11:$C$565,2,0)</f>
        <v>#N/A</v>
      </c>
      <c r="J356" s="95" t="str">
        <f t="shared" si="21"/>
        <v>Investigación Científica</v>
      </c>
      <c r="K356" s="95" t="s">
        <v>720</v>
      </c>
    </row>
    <row r="357" spans="3:11" hidden="1" x14ac:dyDescent="0.25">
      <c r="C357" s="141"/>
      <c r="D357" s="147"/>
      <c r="E357" s="115"/>
      <c r="F357" s="94">
        <f t="shared" si="20"/>
        <v>0</v>
      </c>
      <c r="G357" s="156"/>
      <c r="H357" s="142"/>
      <c r="I357" s="126" t="e">
        <f>VLOOKUP(H357,Presupuesto!$B$11:$C$565,2,0)</f>
        <v>#N/A</v>
      </c>
      <c r="J357" s="95" t="str">
        <f t="shared" si="21"/>
        <v>Investigación Científica</v>
      </c>
      <c r="K357" s="95" t="s">
        <v>720</v>
      </c>
    </row>
    <row r="358" spans="3:11" hidden="1" x14ac:dyDescent="0.25">
      <c r="C358" s="141"/>
      <c r="D358" s="147"/>
      <c r="E358" s="115"/>
      <c r="F358" s="94">
        <f t="shared" si="20"/>
        <v>0</v>
      </c>
      <c r="G358" s="156"/>
      <c r="H358" s="142"/>
      <c r="I358" s="126" t="e">
        <f>VLOOKUP(H358,Presupuesto!$B$11:$C$565,2,0)</f>
        <v>#N/A</v>
      </c>
      <c r="J358" s="95" t="str">
        <f t="shared" si="21"/>
        <v>Investigación Científica</v>
      </c>
      <c r="K358" s="95" t="s">
        <v>720</v>
      </c>
    </row>
    <row r="359" spans="3:11" ht="15.75" thickBot="1" x14ac:dyDescent="0.3">
      <c r="C359" s="143"/>
      <c r="D359" s="155"/>
      <c r="E359" s="100"/>
      <c r="F359" s="102">
        <f t="shared" si="20"/>
        <v>0</v>
      </c>
      <c r="G359" s="157"/>
      <c r="H359" s="144"/>
      <c r="I359" s="128" t="e">
        <f>VLOOKUP(H359,Presupuesto!$B$11:$C$565,2,0)</f>
        <v>#N/A</v>
      </c>
      <c r="J359" s="103" t="str">
        <f t="shared" si="21"/>
        <v>Investigación Científica</v>
      </c>
      <c r="K359" s="120" t="s">
        <v>719</v>
      </c>
    </row>
    <row r="362" spans="3:11" ht="15.75" thickBot="1" x14ac:dyDescent="0.3">
      <c r="C362" s="426"/>
      <c r="D362" s="426"/>
      <c r="E362" s="426"/>
      <c r="F362" s="426"/>
      <c r="G362" s="415"/>
      <c r="H362" s="426"/>
      <c r="I362" s="426"/>
      <c r="J362" s="426"/>
      <c r="K362" s="426"/>
    </row>
    <row r="363" spans="3:11" ht="15.75" thickBot="1" x14ac:dyDescent="0.3">
      <c r="C363" s="153" t="s">
        <v>1332</v>
      </c>
      <c r="D363" s="343">
        <f>SUM(F370:F404)</f>
        <v>93458.8</v>
      </c>
      <c r="E363" s="426"/>
      <c r="F363" s="69"/>
      <c r="G363" s="78"/>
      <c r="H363" s="69"/>
      <c r="I363" s="69"/>
      <c r="J363" s="426"/>
      <c r="K363" s="426"/>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0" t="s">
        <v>1309</v>
      </c>
      <c r="D366" s="341" t="s">
        <v>1733</v>
      </c>
      <c r="E366" s="91"/>
      <c r="F366" s="91"/>
      <c r="G366" s="91"/>
      <c r="H366" s="75"/>
      <c r="I366" s="75"/>
      <c r="J366" s="75"/>
      <c r="K366" s="109"/>
    </row>
    <row r="367" spans="3:11" ht="18.75" x14ac:dyDescent="0.25">
      <c r="C367" s="197"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Presentacion y publicacion de resultados de los proyectos de investigación</v>
      </c>
      <c r="D367" s="31"/>
      <c r="E367" s="91"/>
      <c r="F367" s="91"/>
      <c r="G367" s="91"/>
      <c r="H367" s="75"/>
      <c r="I367" s="75"/>
      <c r="J367" s="75"/>
      <c r="K367" s="109"/>
    </row>
    <row r="368" spans="3:11" ht="15.75" thickBot="1" x14ac:dyDescent="0.3">
      <c r="C368" s="426"/>
      <c r="D368" s="426"/>
      <c r="E368" s="426"/>
      <c r="F368" s="91"/>
      <c r="G368" s="75"/>
      <c r="H368" s="75"/>
      <c r="I368" s="75"/>
      <c r="J368" s="426"/>
      <c r="K368" s="426"/>
    </row>
    <row r="369" spans="3:11" ht="30.75" thickBot="1" x14ac:dyDescent="0.3">
      <c r="C369" s="125" t="s">
        <v>1310</v>
      </c>
      <c r="D369" s="125" t="s">
        <v>99</v>
      </c>
      <c r="E369" s="132" t="s">
        <v>1312</v>
      </c>
      <c r="F369" s="131" t="s">
        <v>1313</v>
      </c>
      <c r="G369" s="129" t="s">
        <v>1314</v>
      </c>
      <c r="H369" s="132" t="s">
        <v>1315</v>
      </c>
      <c r="I369" s="129" t="s">
        <v>711</v>
      </c>
      <c r="J369" s="129" t="s">
        <v>1316</v>
      </c>
      <c r="K369" s="129" t="s">
        <v>1317</v>
      </c>
    </row>
    <row r="370" spans="3:11" x14ac:dyDescent="0.25">
      <c r="C370" s="207" t="s">
        <v>1284</v>
      </c>
      <c r="D370" s="208"/>
      <c r="E370" s="206">
        <f>HLOOKUP(C370,$AH$2:$BU$3,2,0)</f>
        <v>620</v>
      </c>
      <c r="F370" s="94">
        <f t="shared" ref="F370:F381" si="22">D370*E370</f>
        <v>0</v>
      </c>
      <c r="G370" s="156"/>
      <c r="H370" s="138"/>
      <c r="I370" s="126" t="e">
        <f>VLOOKUP(H370,Presupuesto!$B$11:$C$565,2,0)</f>
        <v>#N/A</v>
      </c>
      <c r="J370" s="205" t="s">
        <v>51</v>
      </c>
      <c r="K370" s="95" t="s">
        <v>719</v>
      </c>
    </row>
    <row r="371" spans="3:11" x14ac:dyDescent="0.25">
      <c r="C371" s="137" t="s">
        <v>1931</v>
      </c>
      <c r="D371" s="154">
        <v>150</v>
      </c>
      <c r="E371" s="119">
        <v>90</v>
      </c>
      <c r="F371" s="94">
        <f t="shared" si="22"/>
        <v>13500</v>
      </c>
      <c r="G371" s="156" t="s">
        <v>712</v>
      </c>
      <c r="H371" s="138" t="s">
        <v>361</v>
      </c>
      <c r="I371" s="126" t="str">
        <f>VLOOKUP(H371,[2]Presupuesto!$B$11:$C$565,2,0)</f>
        <v>ALIMENTOS B EBIDAS PARA PERSONAS</v>
      </c>
      <c r="J371" s="95" t="s">
        <v>51</v>
      </c>
      <c r="K371" s="95" t="s">
        <v>731</v>
      </c>
    </row>
    <row r="372" spans="3:11" x14ac:dyDescent="0.25">
      <c r="C372" s="137" t="s">
        <v>1932</v>
      </c>
      <c r="D372" s="154">
        <v>3</v>
      </c>
      <c r="E372" s="119">
        <v>350</v>
      </c>
      <c r="F372" s="94">
        <f t="shared" si="22"/>
        <v>1050</v>
      </c>
      <c r="G372" s="156" t="s">
        <v>712</v>
      </c>
      <c r="H372" s="138" t="s">
        <v>352</v>
      </c>
      <c r="I372" s="126" t="str">
        <f>VLOOKUP(H372,[2]Presupuesto!$B$11:$C$566,2,0)</f>
        <v>SERVICIOS CEREMONIAL Y PROTOCOLO</v>
      </c>
      <c r="J372" s="95" t="s">
        <v>51</v>
      </c>
      <c r="K372" s="95" t="s">
        <v>731</v>
      </c>
    </row>
    <row r="373" spans="3:11" x14ac:dyDescent="0.25">
      <c r="C373" s="137" t="s">
        <v>1933</v>
      </c>
      <c r="D373" s="154">
        <v>1</v>
      </c>
      <c r="E373" s="119">
        <v>200</v>
      </c>
      <c r="F373" s="94">
        <f t="shared" si="22"/>
        <v>200</v>
      </c>
      <c r="G373" s="156" t="s">
        <v>712</v>
      </c>
      <c r="H373" s="138" t="s">
        <v>303</v>
      </c>
      <c r="I373" s="126" t="str">
        <f>VLOOKUP(H373,[2]Presupuesto!$B$11:$C$566,2,0)</f>
        <v>SERVICIO DE TRANSPORTE EVENTUALES</v>
      </c>
      <c r="J373" s="95" t="s">
        <v>51</v>
      </c>
      <c r="K373" s="95" t="s">
        <v>731</v>
      </c>
    </row>
    <row r="374" spans="3:11" x14ac:dyDescent="0.25">
      <c r="C374" s="137" t="s">
        <v>1934</v>
      </c>
      <c r="D374" s="154">
        <v>0</v>
      </c>
      <c r="E374" s="119">
        <v>1500</v>
      </c>
      <c r="F374" s="94">
        <f t="shared" si="22"/>
        <v>0</v>
      </c>
      <c r="G374" s="156" t="s">
        <v>712</v>
      </c>
      <c r="H374" s="138" t="s">
        <v>268</v>
      </c>
      <c r="I374" s="126" t="str">
        <f>VLOOKUP(H374,[2]Presupuesto!$B$11:$C$566,2,0)</f>
        <v>OTROS ALQUILERES</v>
      </c>
      <c r="J374" s="95" t="s">
        <v>51</v>
      </c>
      <c r="K374" s="95" t="s">
        <v>731</v>
      </c>
    </row>
    <row r="375" spans="3:11" x14ac:dyDescent="0.25">
      <c r="C375" s="137" t="s">
        <v>1897</v>
      </c>
      <c r="D375" s="154">
        <v>160</v>
      </c>
      <c r="E375" s="119">
        <v>6.7</v>
      </c>
      <c r="F375" s="94">
        <f t="shared" si="22"/>
        <v>1072</v>
      </c>
      <c r="G375" s="156" t="s">
        <v>712</v>
      </c>
      <c r="H375" s="138" t="s">
        <v>458</v>
      </c>
      <c r="I375" s="126" t="str">
        <f>VLOOKUP(H375,[2]Presupuesto!$B$11:$C$565,2,0)</f>
        <v>OTROS RESPUESTOS Y ACCESORIOS MENORES</v>
      </c>
      <c r="J375" s="95" t="s">
        <v>51</v>
      </c>
      <c r="K375" s="95" t="s">
        <v>731</v>
      </c>
    </row>
    <row r="376" spans="3:11" x14ac:dyDescent="0.25">
      <c r="C376" s="137" t="s">
        <v>1935</v>
      </c>
      <c r="D376" s="154">
        <v>160</v>
      </c>
      <c r="E376" s="119">
        <v>3</v>
      </c>
      <c r="F376" s="94">
        <f t="shared" si="22"/>
        <v>480</v>
      </c>
      <c r="G376" s="156" t="s">
        <v>712</v>
      </c>
      <c r="H376" s="138" t="s">
        <v>384</v>
      </c>
      <c r="I376" s="126" t="str">
        <f>VLOOKUP(H376,[2]Presupuesto!$B$11:$C$565,2,0)</f>
        <v>PRODUCTOS PAPEL Y CARTON</v>
      </c>
      <c r="J376" s="95" t="s">
        <v>51</v>
      </c>
      <c r="K376" s="95" t="s">
        <v>731</v>
      </c>
    </row>
    <row r="377" spans="3:11" x14ac:dyDescent="0.25">
      <c r="C377" s="137" t="s">
        <v>1936</v>
      </c>
      <c r="D377" s="154">
        <v>160</v>
      </c>
      <c r="E377" s="119">
        <v>11.37</v>
      </c>
      <c r="F377" s="94">
        <f t="shared" si="22"/>
        <v>1819.1999999999998</v>
      </c>
      <c r="G377" s="156" t="s">
        <v>712</v>
      </c>
      <c r="H377" s="138" t="s">
        <v>382</v>
      </c>
      <c r="I377" s="126" t="str">
        <f>VLOOKUP(H377,[2]Presupuesto!$B$11:$C$565,2,0)</f>
        <v>PRODUCTOS DE ARTES GRAFICAS</v>
      </c>
      <c r="J377" s="95" t="s">
        <v>51</v>
      </c>
      <c r="K377" s="95" t="s">
        <v>731</v>
      </c>
    </row>
    <row r="378" spans="3:11" x14ac:dyDescent="0.25">
      <c r="C378" s="137" t="s">
        <v>1937</v>
      </c>
      <c r="D378" s="154">
        <v>0</v>
      </c>
      <c r="E378" s="119">
        <v>3</v>
      </c>
      <c r="F378" s="94">
        <f t="shared" si="22"/>
        <v>0</v>
      </c>
      <c r="G378" s="156" t="s">
        <v>712</v>
      </c>
      <c r="H378" s="138" t="s">
        <v>451</v>
      </c>
      <c r="I378" s="126" t="str">
        <f>VLOOKUP(H378,[2]Presupuesto!$B$11:$C$566,2,0)</f>
        <v>UTILES DE ESCRITORIO, OFICINA Y ENSE¥ANZA</v>
      </c>
      <c r="J378" s="95" t="s">
        <v>51</v>
      </c>
      <c r="K378" s="95" t="s">
        <v>731</v>
      </c>
    </row>
    <row r="379" spans="3:11" x14ac:dyDescent="0.25">
      <c r="C379" s="137" t="s">
        <v>1938</v>
      </c>
      <c r="D379" s="154">
        <v>0</v>
      </c>
      <c r="E379" s="119">
        <v>0.5</v>
      </c>
      <c r="F379" s="94">
        <f t="shared" si="22"/>
        <v>0</v>
      </c>
      <c r="G379" s="156" t="s">
        <v>712</v>
      </c>
      <c r="H379" s="138" t="s">
        <v>382</v>
      </c>
      <c r="I379" s="126" t="str">
        <f>VLOOKUP(H379,[2]Presupuesto!$B$11:$C$565,2,0)</f>
        <v>PRODUCTOS DE ARTES GRAFICAS</v>
      </c>
      <c r="J379" s="95" t="s">
        <v>51</v>
      </c>
      <c r="K379" s="95" t="s">
        <v>731</v>
      </c>
    </row>
    <row r="380" spans="3:11" x14ac:dyDescent="0.25">
      <c r="C380" s="137" t="s">
        <v>1939</v>
      </c>
      <c r="D380" s="154">
        <v>160</v>
      </c>
      <c r="E380" s="119">
        <v>2.11</v>
      </c>
      <c r="F380" s="94">
        <f t="shared" si="22"/>
        <v>337.59999999999997</v>
      </c>
      <c r="G380" s="156" t="s">
        <v>712</v>
      </c>
      <c r="H380" s="138" t="s">
        <v>382</v>
      </c>
      <c r="I380" s="126" t="str">
        <f>VLOOKUP(H380,[2]Presupuesto!$B$11:$C$565,2,0)</f>
        <v>PRODUCTOS DE ARTES GRAFICAS</v>
      </c>
      <c r="J380" s="95" t="s">
        <v>51</v>
      </c>
      <c r="K380" s="95" t="s">
        <v>731</v>
      </c>
    </row>
    <row r="381" spans="3:11" x14ac:dyDescent="0.25">
      <c r="C381" s="137" t="s">
        <v>1940</v>
      </c>
      <c r="D381" s="154">
        <v>500</v>
      </c>
      <c r="E381" s="119">
        <v>150</v>
      </c>
      <c r="F381" s="94">
        <f t="shared" si="22"/>
        <v>75000</v>
      </c>
      <c r="G381" s="156" t="s">
        <v>712</v>
      </c>
      <c r="H381" s="138" t="s">
        <v>307</v>
      </c>
      <c r="I381" s="126" t="str">
        <f>VLOOKUP(H381,[2]Presupuesto!$B$11:$C$565,2,0)</f>
        <v>SERVICIOS DE IMPRENTA PUBLIC.Y REPRODUCCION</v>
      </c>
      <c r="J381" s="95" t="s">
        <v>51</v>
      </c>
      <c r="K381" s="95" t="s">
        <v>731</v>
      </c>
    </row>
    <row r="382" spans="3:11" hidden="1" x14ac:dyDescent="0.25">
      <c r="C382" s="137"/>
      <c r="D382" s="154"/>
      <c r="E382" s="119"/>
      <c r="F382" s="94">
        <f t="shared" ref="F382:F404" si="23">D382*E382</f>
        <v>0</v>
      </c>
      <c r="G382" s="156"/>
      <c r="H382" s="138"/>
      <c r="I382" s="126" t="e">
        <f>VLOOKUP(H382,Presupuesto!$B$11:$C$565,2,0)</f>
        <v>#N/A</v>
      </c>
      <c r="J382" s="95" t="str">
        <f t="shared" ref="J382:J404" si="24">$J$370</f>
        <v>Investigación Científica</v>
      </c>
      <c r="K382" s="95" t="s">
        <v>720</v>
      </c>
    </row>
    <row r="383" spans="3:11" hidden="1" x14ac:dyDescent="0.25">
      <c r="C383" s="137"/>
      <c r="D383" s="154"/>
      <c r="E383" s="119"/>
      <c r="F383" s="94">
        <f t="shared" si="23"/>
        <v>0</v>
      </c>
      <c r="G383" s="156"/>
      <c r="H383" s="138"/>
      <c r="I383" s="126" t="e">
        <f>VLOOKUP(H383,Presupuesto!$B$11:$C$565,2,0)</f>
        <v>#N/A</v>
      </c>
      <c r="J383" s="95" t="str">
        <f t="shared" si="24"/>
        <v>Investigación Científica</v>
      </c>
      <c r="K383" s="95" t="s">
        <v>720</v>
      </c>
    </row>
    <row r="384" spans="3:11" hidden="1" x14ac:dyDescent="0.25">
      <c r="C384" s="137"/>
      <c r="D384" s="154"/>
      <c r="E384" s="119"/>
      <c r="F384" s="94">
        <f t="shared" si="23"/>
        <v>0</v>
      </c>
      <c r="G384" s="156"/>
      <c r="H384" s="138"/>
      <c r="I384" s="126" t="e">
        <f>VLOOKUP(H384,Presupuesto!$B$11:$C$565,2,0)</f>
        <v>#N/A</v>
      </c>
      <c r="J384" s="95" t="str">
        <f t="shared" si="24"/>
        <v>Investigación Científica</v>
      </c>
      <c r="K384" s="95" t="s">
        <v>720</v>
      </c>
    </row>
    <row r="385" spans="3:11" hidden="1" x14ac:dyDescent="0.25">
      <c r="C385" s="137"/>
      <c r="D385" s="154"/>
      <c r="E385" s="119"/>
      <c r="F385" s="94">
        <f t="shared" si="23"/>
        <v>0</v>
      </c>
      <c r="G385" s="156"/>
      <c r="H385" s="138"/>
      <c r="I385" s="126" t="e">
        <f>VLOOKUP(H385,Presupuesto!$B$11:$C$565,2,0)</f>
        <v>#N/A</v>
      </c>
      <c r="J385" s="95" t="str">
        <f t="shared" si="24"/>
        <v>Investigación Científica</v>
      </c>
      <c r="K385" s="95" t="s">
        <v>720</v>
      </c>
    </row>
    <row r="386" spans="3:11" hidden="1" x14ac:dyDescent="0.25">
      <c r="C386" s="137"/>
      <c r="D386" s="154"/>
      <c r="E386" s="119"/>
      <c r="F386" s="94">
        <f t="shared" si="23"/>
        <v>0</v>
      </c>
      <c r="G386" s="156"/>
      <c r="H386" s="138"/>
      <c r="I386" s="126" t="e">
        <f>VLOOKUP(H386,Presupuesto!$B$11:$C$565,2,0)</f>
        <v>#N/A</v>
      </c>
      <c r="J386" s="95" t="str">
        <f t="shared" si="24"/>
        <v>Investigación Científica</v>
      </c>
      <c r="K386" s="95" t="s">
        <v>720</v>
      </c>
    </row>
    <row r="387" spans="3:11" hidden="1" x14ac:dyDescent="0.25">
      <c r="C387" s="137"/>
      <c r="D387" s="154"/>
      <c r="E387" s="119"/>
      <c r="F387" s="94">
        <f t="shared" si="23"/>
        <v>0</v>
      </c>
      <c r="G387" s="156"/>
      <c r="H387" s="138"/>
      <c r="I387" s="126" t="e">
        <f>VLOOKUP(H387,Presupuesto!$B$11:$C$565,2,0)</f>
        <v>#N/A</v>
      </c>
      <c r="J387" s="95" t="str">
        <f t="shared" si="24"/>
        <v>Investigación Científica</v>
      </c>
      <c r="K387" s="95" t="s">
        <v>720</v>
      </c>
    </row>
    <row r="388" spans="3:11" hidden="1" x14ac:dyDescent="0.25">
      <c r="C388" s="137"/>
      <c r="D388" s="154"/>
      <c r="E388" s="119"/>
      <c r="F388" s="94">
        <f t="shared" si="23"/>
        <v>0</v>
      </c>
      <c r="G388" s="156"/>
      <c r="H388" s="138"/>
      <c r="I388" s="126" t="e">
        <f>VLOOKUP(H388,Presupuesto!$B$11:$C$565,2,0)</f>
        <v>#N/A</v>
      </c>
      <c r="J388" s="95" t="str">
        <f t="shared" si="24"/>
        <v>Investigación Científica</v>
      </c>
      <c r="K388" s="95" t="s">
        <v>720</v>
      </c>
    </row>
    <row r="389" spans="3:11" hidden="1" x14ac:dyDescent="0.25">
      <c r="C389" s="137"/>
      <c r="D389" s="154"/>
      <c r="E389" s="119"/>
      <c r="F389" s="94">
        <f t="shared" si="23"/>
        <v>0</v>
      </c>
      <c r="G389" s="156"/>
      <c r="H389" s="138"/>
      <c r="I389" s="126" t="e">
        <f>VLOOKUP(H389,Presupuesto!$B$11:$C$565,2,0)</f>
        <v>#N/A</v>
      </c>
      <c r="J389" s="95" t="str">
        <f t="shared" si="24"/>
        <v>Investigación Científica</v>
      </c>
      <c r="K389" s="95" t="s">
        <v>720</v>
      </c>
    </row>
    <row r="390" spans="3:11" hidden="1" x14ac:dyDescent="0.25">
      <c r="C390" s="137"/>
      <c r="D390" s="154"/>
      <c r="E390" s="119"/>
      <c r="F390" s="94">
        <f t="shared" si="23"/>
        <v>0</v>
      </c>
      <c r="G390" s="156"/>
      <c r="H390" s="138"/>
      <c r="I390" s="126" t="e">
        <f>VLOOKUP(H390,Presupuesto!$B$11:$C$565,2,0)</f>
        <v>#N/A</v>
      </c>
      <c r="J390" s="95" t="str">
        <f t="shared" si="24"/>
        <v>Investigación Científica</v>
      </c>
      <c r="K390" s="95" t="s">
        <v>720</v>
      </c>
    </row>
    <row r="391" spans="3:11" hidden="1" x14ac:dyDescent="0.25">
      <c r="C391" s="137"/>
      <c r="D391" s="154"/>
      <c r="E391" s="119"/>
      <c r="F391" s="94">
        <f t="shared" si="23"/>
        <v>0</v>
      </c>
      <c r="G391" s="156"/>
      <c r="H391" s="138"/>
      <c r="I391" s="126" t="e">
        <f>VLOOKUP(H391,Presupuesto!$B$11:$C$565,2,0)</f>
        <v>#N/A</v>
      </c>
      <c r="J391" s="95" t="str">
        <f t="shared" si="24"/>
        <v>Investigación Científica</v>
      </c>
      <c r="K391" s="95" t="s">
        <v>720</v>
      </c>
    </row>
    <row r="392" spans="3:11" hidden="1" x14ac:dyDescent="0.25">
      <c r="C392" s="139"/>
      <c r="D392" s="147"/>
      <c r="E392" s="115"/>
      <c r="F392" s="94">
        <f t="shared" si="23"/>
        <v>0</v>
      </c>
      <c r="G392" s="156"/>
      <c r="H392" s="140"/>
      <c r="I392" s="126" t="e">
        <f>VLOOKUP(H392,Presupuesto!$B$11:$C$565,2,0)</f>
        <v>#N/A</v>
      </c>
      <c r="J392" s="95" t="str">
        <f t="shared" si="24"/>
        <v>Investigación Científica</v>
      </c>
      <c r="K392" s="95" t="s">
        <v>720</v>
      </c>
    </row>
    <row r="393" spans="3:11" hidden="1" x14ac:dyDescent="0.25">
      <c r="C393" s="139"/>
      <c r="D393" s="147"/>
      <c r="E393" s="115"/>
      <c r="F393" s="94">
        <f t="shared" si="23"/>
        <v>0</v>
      </c>
      <c r="G393" s="156"/>
      <c r="H393" s="140"/>
      <c r="I393" s="126" t="e">
        <f>VLOOKUP(H393,Presupuesto!$B$11:$C$565,2,0)</f>
        <v>#N/A</v>
      </c>
      <c r="J393" s="95" t="str">
        <f t="shared" si="24"/>
        <v>Investigación Científica</v>
      </c>
      <c r="K393" s="95" t="s">
        <v>720</v>
      </c>
    </row>
    <row r="394" spans="3:11" hidden="1" x14ac:dyDescent="0.25">
      <c r="C394" s="139"/>
      <c r="D394" s="147"/>
      <c r="E394" s="115"/>
      <c r="F394" s="94">
        <f t="shared" si="23"/>
        <v>0</v>
      </c>
      <c r="G394" s="156"/>
      <c r="H394" s="140"/>
      <c r="I394" s="126" t="e">
        <f>VLOOKUP(H394,Presupuesto!$B$11:$C$565,2,0)</f>
        <v>#N/A</v>
      </c>
      <c r="J394" s="95" t="str">
        <f t="shared" si="24"/>
        <v>Investigación Científica</v>
      </c>
      <c r="K394" s="95" t="s">
        <v>720</v>
      </c>
    </row>
    <row r="395" spans="3:11" hidden="1" x14ac:dyDescent="0.25">
      <c r="C395" s="139"/>
      <c r="D395" s="147"/>
      <c r="E395" s="115"/>
      <c r="F395" s="94">
        <f t="shared" si="23"/>
        <v>0</v>
      </c>
      <c r="G395" s="156"/>
      <c r="H395" s="140"/>
      <c r="I395" s="126" t="e">
        <f>VLOOKUP(H395,Presupuesto!$B$11:$C$565,2,0)</f>
        <v>#N/A</v>
      </c>
      <c r="J395" s="95" t="str">
        <f t="shared" si="24"/>
        <v>Investigación Científica</v>
      </c>
      <c r="K395" s="95" t="s">
        <v>720</v>
      </c>
    </row>
    <row r="396" spans="3:11" hidden="1" x14ac:dyDescent="0.25">
      <c r="C396" s="139"/>
      <c r="D396" s="147"/>
      <c r="E396" s="115"/>
      <c r="F396" s="94">
        <f t="shared" si="23"/>
        <v>0</v>
      </c>
      <c r="G396" s="156"/>
      <c r="H396" s="140"/>
      <c r="I396" s="126" t="e">
        <f>VLOOKUP(H396,Presupuesto!$B$11:$C$565,2,0)</f>
        <v>#N/A</v>
      </c>
      <c r="J396" s="95" t="str">
        <f t="shared" si="24"/>
        <v>Investigación Científica</v>
      </c>
      <c r="K396" s="95" t="s">
        <v>720</v>
      </c>
    </row>
    <row r="397" spans="3:11" hidden="1" x14ac:dyDescent="0.25">
      <c r="C397" s="139"/>
      <c r="D397" s="147"/>
      <c r="E397" s="115"/>
      <c r="F397" s="94">
        <f t="shared" si="23"/>
        <v>0</v>
      </c>
      <c r="G397" s="156"/>
      <c r="H397" s="140"/>
      <c r="I397" s="126" t="e">
        <f>VLOOKUP(H397,Presupuesto!$B$11:$C$565,2,0)</f>
        <v>#N/A</v>
      </c>
      <c r="J397" s="95" t="str">
        <f t="shared" si="24"/>
        <v>Investigación Científica</v>
      </c>
      <c r="K397" s="95" t="s">
        <v>720</v>
      </c>
    </row>
    <row r="398" spans="3:11" hidden="1" x14ac:dyDescent="0.25">
      <c r="C398" s="139"/>
      <c r="D398" s="147"/>
      <c r="E398" s="115"/>
      <c r="F398" s="94">
        <f t="shared" si="23"/>
        <v>0</v>
      </c>
      <c r="G398" s="156"/>
      <c r="H398" s="140"/>
      <c r="I398" s="126" t="e">
        <f>VLOOKUP(H398,Presupuesto!$B$11:$C$565,2,0)</f>
        <v>#N/A</v>
      </c>
      <c r="J398" s="95" t="str">
        <f t="shared" si="24"/>
        <v>Investigación Científica</v>
      </c>
      <c r="K398" s="95" t="s">
        <v>720</v>
      </c>
    </row>
    <row r="399" spans="3:11" hidden="1" x14ac:dyDescent="0.25">
      <c r="C399" s="139"/>
      <c r="D399" s="147"/>
      <c r="E399" s="115"/>
      <c r="F399" s="94">
        <f t="shared" si="23"/>
        <v>0</v>
      </c>
      <c r="G399" s="156"/>
      <c r="H399" s="140"/>
      <c r="I399" s="126" t="e">
        <f>VLOOKUP(H399,Presupuesto!$B$11:$C$565,2,0)</f>
        <v>#N/A</v>
      </c>
      <c r="J399" s="95" t="str">
        <f t="shared" si="24"/>
        <v>Investigación Científica</v>
      </c>
      <c r="K399" s="95" t="s">
        <v>720</v>
      </c>
    </row>
    <row r="400" spans="3:11" hidden="1" x14ac:dyDescent="0.25">
      <c r="C400" s="141"/>
      <c r="D400" s="147"/>
      <c r="E400" s="115"/>
      <c r="F400" s="94">
        <f t="shared" si="23"/>
        <v>0</v>
      </c>
      <c r="G400" s="156"/>
      <c r="H400" s="142"/>
      <c r="I400" s="126" t="e">
        <f>VLOOKUP(H400,Presupuesto!$B$11:$C$565,2,0)</f>
        <v>#N/A</v>
      </c>
      <c r="J400" s="95" t="str">
        <f t="shared" si="24"/>
        <v>Investigación Científica</v>
      </c>
      <c r="K400" s="95" t="s">
        <v>732</v>
      </c>
    </row>
    <row r="401" spans="3:11" hidden="1" x14ac:dyDescent="0.25">
      <c r="C401" s="141"/>
      <c r="D401" s="147"/>
      <c r="E401" s="115"/>
      <c r="F401" s="94">
        <f t="shared" si="23"/>
        <v>0</v>
      </c>
      <c r="G401" s="156"/>
      <c r="H401" s="142"/>
      <c r="I401" s="126" t="e">
        <f>VLOOKUP(H401,Presupuesto!$B$11:$C$565,2,0)</f>
        <v>#N/A</v>
      </c>
      <c r="J401" s="95" t="str">
        <f t="shared" si="24"/>
        <v>Investigación Científica</v>
      </c>
      <c r="K401" s="95" t="s">
        <v>720</v>
      </c>
    </row>
    <row r="402" spans="3:11" hidden="1" x14ac:dyDescent="0.25">
      <c r="C402" s="141"/>
      <c r="D402" s="147"/>
      <c r="E402" s="115"/>
      <c r="F402" s="94">
        <f t="shared" si="23"/>
        <v>0</v>
      </c>
      <c r="G402" s="156"/>
      <c r="H402" s="142"/>
      <c r="I402" s="126" t="e">
        <f>VLOOKUP(H402,Presupuesto!$B$11:$C$565,2,0)</f>
        <v>#N/A</v>
      </c>
      <c r="J402" s="95" t="str">
        <f t="shared" si="24"/>
        <v>Investigación Científica</v>
      </c>
      <c r="K402" s="95" t="s">
        <v>720</v>
      </c>
    </row>
    <row r="403" spans="3:11" hidden="1" x14ac:dyDescent="0.25">
      <c r="C403" s="141"/>
      <c r="D403" s="147"/>
      <c r="E403" s="115"/>
      <c r="F403" s="94">
        <f t="shared" si="23"/>
        <v>0</v>
      </c>
      <c r="G403" s="156"/>
      <c r="H403" s="142"/>
      <c r="I403" s="126" t="e">
        <f>VLOOKUP(H403,Presupuesto!$B$11:$C$565,2,0)</f>
        <v>#N/A</v>
      </c>
      <c r="J403" s="95" t="str">
        <f t="shared" si="24"/>
        <v>Investigación Científica</v>
      </c>
      <c r="K403" s="95" t="s">
        <v>720</v>
      </c>
    </row>
    <row r="404" spans="3:11" ht="15.75" thickBot="1" x14ac:dyDescent="0.3">
      <c r="C404" s="143"/>
      <c r="D404" s="155"/>
      <c r="E404" s="100"/>
      <c r="F404" s="102">
        <f t="shared" si="23"/>
        <v>0</v>
      </c>
      <c r="G404" s="157"/>
      <c r="H404" s="144"/>
      <c r="I404" s="128" t="e">
        <f>VLOOKUP(H404,Presupuesto!$B$11:$C$565,2,0)</f>
        <v>#N/A</v>
      </c>
      <c r="J404" s="103" t="str">
        <f t="shared" si="24"/>
        <v>Investigación Científica</v>
      </c>
      <c r="K404" s="120" t="s">
        <v>719</v>
      </c>
    </row>
    <row r="406" spans="3:11" ht="15.75" thickBot="1" x14ac:dyDescent="0.3">
      <c r="C406" s="426"/>
      <c r="D406" s="426"/>
      <c r="E406" s="426"/>
      <c r="F406" s="89"/>
      <c r="G406" s="88"/>
      <c r="H406" s="89"/>
      <c r="I406" s="89"/>
      <c r="J406" s="426"/>
      <c r="K406" s="426"/>
    </row>
    <row r="407" spans="3:11" ht="15.75" thickBot="1" x14ac:dyDescent="0.3">
      <c r="C407" s="153" t="s">
        <v>1332</v>
      </c>
      <c r="D407" s="343">
        <f>SUM(F414:F448)</f>
        <v>0</v>
      </c>
      <c r="E407" s="426"/>
      <c r="F407" s="69"/>
      <c r="G407" s="78"/>
      <c r="H407" s="69"/>
      <c r="I407" s="69"/>
      <c r="J407" s="426"/>
      <c r="K407" s="426"/>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0" t="s">
        <v>1309</v>
      </c>
      <c r="D410" s="341" t="s">
        <v>1749</v>
      </c>
      <c r="E410" s="91"/>
      <c r="F410" s="91"/>
      <c r="G410" s="91"/>
      <c r="H410" s="75"/>
      <c r="I410" s="75"/>
      <c r="J410" s="75"/>
      <c r="K410" s="109"/>
    </row>
    <row r="411" spans="3:11" ht="18.75" x14ac:dyDescent="0.25">
      <c r="C411" s="197"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Participación y presentación de ponencias</v>
      </c>
      <c r="D411" s="31"/>
      <c r="E411" s="91"/>
      <c r="F411" s="91"/>
      <c r="G411" s="91"/>
      <c r="H411" s="75"/>
      <c r="I411" s="75"/>
      <c r="J411" s="75"/>
      <c r="K411" s="109"/>
    </row>
    <row r="412" spans="3:11" ht="15.75" thickBot="1" x14ac:dyDescent="0.3">
      <c r="C412" s="426"/>
      <c r="D412" s="426"/>
      <c r="E412" s="426"/>
      <c r="F412" s="91"/>
      <c r="G412" s="75"/>
      <c r="H412" s="75"/>
      <c r="I412" s="75"/>
      <c r="J412" s="426"/>
      <c r="K412" s="426"/>
    </row>
    <row r="413" spans="3:11" ht="30.75" thickBot="1" x14ac:dyDescent="0.3">
      <c r="C413" s="125" t="s">
        <v>1310</v>
      </c>
      <c r="D413" s="125" t="s">
        <v>99</v>
      </c>
      <c r="E413" s="132" t="s">
        <v>1312</v>
      </c>
      <c r="F413" s="131" t="s">
        <v>1313</v>
      </c>
      <c r="G413" s="129" t="s">
        <v>1314</v>
      </c>
      <c r="H413" s="132" t="s">
        <v>1315</v>
      </c>
      <c r="I413" s="129" t="s">
        <v>711</v>
      </c>
      <c r="J413" s="129" t="s">
        <v>1316</v>
      </c>
      <c r="K413" s="129" t="s">
        <v>1317</v>
      </c>
    </row>
    <row r="414" spans="3:11" x14ac:dyDescent="0.25">
      <c r="C414" s="207" t="s">
        <v>1295</v>
      </c>
      <c r="D414" s="208">
        <v>0</v>
      </c>
      <c r="E414" s="206">
        <f>HLOOKUP(C414,$AH$2:$BU$3,2,0)</f>
        <v>5420.3760000000002</v>
      </c>
      <c r="F414" s="94">
        <f t="shared" ref="F414:F417" si="25">D414*E414</f>
        <v>0</v>
      </c>
      <c r="G414" s="156" t="s">
        <v>712</v>
      </c>
      <c r="H414" s="138" t="s">
        <v>341</v>
      </c>
      <c r="I414" s="126" t="str">
        <f>VLOOKUP(H414,[2]Presupuesto!$B$11:$C$565,2,0)</f>
        <v>VIATICOS AL EXTERIOR</v>
      </c>
      <c r="J414" s="205" t="s">
        <v>51</v>
      </c>
      <c r="K414" s="95" t="s">
        <v>728</v>
      </c>
    </row>
    <row r="415" spans="3:11" x14ac:dyDescent="0.25">
      <c r="C415" s="137" t="s">
        <v>1941</v>
      </c>
      <c r="D415" s="154">
        <v>0</v>
      </c>
      <c r="E415" s="119">
        <v>28000</v>
      </c>
      <c r="F415" s="94">
        <f t="shared" si="25"/>
        <v>0</v>
      </c>
      <c r="G415" s="156" t="s">
        <v>712</v>
      </c>
      <c r="H415" s="138" t="s">
        <v>332</v>
      </c>
      <c r="I415" s="126" t="str">
        <f>VLOOKUP(H415,[2]Presupuesto!$B$11:$C$565,2,0)</f>
        <v>PASAJES AL EXTERIOR</v>
      </c>
      <c r="J415" s="95" t="s">
        <v>51</v>
      </c>
      <c r="K415" s="95" t="s">
        <v>728</v>
      </c>
    </row>
    <row r="416" spans="3:11" x14ac:dyDescent="0.25">
      <c r="C416" s="137" t="s">
        <v>1295</v>
      </c>
      <c r="D416" s="154">
        <v>0</v>
      </c>
      <c r="E416" s="119">
        <f>HLOOKUP(C416,$AH$2:$BU$3,2,0)</f>
        <v>5420.3760000000002</v>
      </c>
      <c r="F416" s="94">
        <f t="shared" si="25"/>
        <v>0</v>
      </c>
      <c r="G416" s="156" t="s">
        <v>712</v>
      </c>
      <c r="H416" s="138" t="s">
        <v>341</v>
      </c>
      <c r="I416" s="126" t="str">
        <f>VLOOKUP(H416,[2]Presupuesto!$B$11:$C$565,2,0)</f>
        <v>VIATICOS AL EXTERIOR</v>
      </c>
      <c r="J416" s="95" t="s">
        <v>51</v>
      </c>
      <c r="K416" s="95" t="s">
        <v>728</v>
      </c>
    </row>
    <row r="417" spans="3:11" x14ac:dyDescent="0.25">
      <c r="C417" s="137" t="s">
        <v>1942</v>
      </c>
      <c r="D417" s="154">
        <v>0</v>
      </c>
      <c r="E417" s="119">
        <f>150*22.27</f>
        <v>3340.5</v>
      </c>
      <c r="F417" s="94">
        <f t="shared" si="25"/>
        <v>0</v>
      </c>
      <c r="G417" s="156" t="s">
        <v>712</v>
      </c>
      <c r="H417" s="138" t="s">
        <v>323</v>
      </c>
      <c r="I417" s="126" t="str">
        <f>VLOOKUP(H417,[2]Presupuesto!$B$11:$C$565,2,0)</f>
        <v>OTROS SERVICIOS COMERCIALES Y FINANCIEROS</v>
      </c>
      <c r="J417" s="95" t="s">
        <v>51</v>
      </c>
      <c r="K417" s="95" t="s">
        <v>728</v>
      </c>
    </row>
    <row r="418" spans="3:11" hidden="1" x14ac:dyDescent="0.25">
      <c r="C418" s="137"/>
      <c r="D418" s="154"/>
      <c r="E418" s="119"/>
      <c r="F418" s="94">
        <f t="shared" ref="F418:F448" si="26">D418*E418</f>
        <v>0</v>
      </c>
      <c r="G418" s="156"/>
      <c r="H418" s="138"/>
      <c r="I418" s="126" t="e">
        <f>VLOOKUP(H418,Presupuesto!$B$11:$C$565,2,0)</f>
        <v>#N/A</v>
      </c>
      <c r="J418" s="95" t="str">
        <f t="shared" ref="J418:J448" si="27">$J$414</f>
        <v>Investigación Científica</v>
      </c>
      <c r="K418" s="95" t="s">
        <v>720</v>
      </c>
    </row>
    <row r="419" spans="3:11" hidden="1" x14ac:dyDescent="0.25">
      <c r="C419" s="137"/>
      <c r="D419" s="154"/>
      <c r="E419" s="119"/>
      <c r="F419" s="94">
        <f t="shared" si="26"/>
        <v>0</v>
      </c>
      <c r="G419" s="156"/>
      <c r="H419" s="138"/>
      <c r="I419" s="126" t="e">
        <f>VLOOKUP(H419,Presupuesto!$B$11:$C$565,2,0)</f>
        <v>#N/A</v>
      </c>
      <c r="J419" s="95" t="str">
        <f t="shared" si="27"/>
        <v>Investigación Científica</v>
      </c>
      <c r="K419" s="95" t="s">
        <v>729</v>
      </c>
    </row>
    <row r="420" spans="3:11" hidden="1" x14ac:dyDescent="0.25">
      <c r="C420" s="137"/>
      <c r="D420" s="154"/>
      <c r="E420" s="119"/>
      <c r="F420" s="94">
        <f t="shared" si="26"/>
        <v>0</v>
      </c>
      <c r="G420" s="156"/>
      <c r="H420" s="138"/>
      <c r="I420" s="126" t="e">
        <f>VLOOKUP(H420,Presupuesto!$B$11:$C$565,2,0)</f>
        <v>#N/A</v>
      </c>
      <c r="J420" s="95" t="str">
        <f t="shared" si="27"/>
        <v>Investigación Científica</v>
      </c>
      <c r="K420" s="95" t="s">
        <v>720</v>
      </c>
    </row>
    <row r="421" spans="3:11" hidden="1" x14ac:dyDescent="0.25">
      <c r="C421" s="137"/>
      <c r="D421" s="154"/>
      <c r="E421" s="119"/>
      <c r="F421" s="94">
        <f t="shared" si="26"/>
        <v>0</v>
      </c>
      <c r="G421" s="156"/>
      <c r="H421" s="138"/>
      <c r="I421" s="126" t="e">
        <f>VLOOKUP(H421,Presupuesto!$B$11:$C$565,2,0)</f>
        <v>#N/A</v>
      </c>
      <c r="J421" s="95" t="str">
        <f t="shared" si="27"/>
        <v>Investigación Científica</v>
      </c>
      <c r="K421" s="95" t="s">
        <v>720</v>
      </c>
    </row>
    <row r="422" spans="3:11" hidden="1" x14ac:dyDescent="0.25">
      <c r="C422" s="137"/>
      <c r="D422" s="154"/>
      <c r="E422" s="119"/>
      <c r="F422" s="94">
        <f t="shared" si="26"/>
        <v>0</v>
      </c>
      <c r="G422" s="156"/>
      <c r="H422" s="138"/>
      <c r="I422" s="126" t="e">
        <f>VLOOKUP(H422,Presupuesto!$B$11:$C$565,2,0)</f>
        <v>#N/A</v>
      </c>
      <c r="J422" s="95" t="str">
        <f t="shared" si="27"/>
        <v>Investigación Científica</v>
      </c>
      <c r="K422" s="95" t="s">
        <v>720</v>
      </c>
    </row>
    <row r="423" spans="3:11" hidden="1" x14ac:dyDescent="0.25">
      <c r="C423" s="137"/>
      <c r="D423" s="154"/>
      <c r="E423" s="119"/>
      <c r="F423" s="94">
        <f t="shared" si="26"/>
        <v>0</v>
      </c>
      <c r="G423" s="156"/>
      <c r="H423" s="138"/>
      <c r="I423" s="126" t="e">
        <f>VLOOKUP(H423,Presupuesto!$B$11:$C$565,2,0)</f>
        <v>#N/A</v>
      </c>
      <c r="J423" s="95" t="str">
        <f t="shared" si="27"/>
        <v>Investigación Científica</v>
      </c>
      <c r="K423" s="95" t="s">
        <v>720</v>
      </c>
    </row>
    <row r="424" spans="3:11" hidden="1" x14ac:dyDescent="0.25">
      <c r="C424" s="137"/>
      <c r="D424" s="154"/>
      <c r="E424" s="119"/>
      <c r="F424" s="94">
        <f t="shared" si="26"/>
        <v>0</v>
      </c>
      <c r="G424" s="156"/>
      <c r="H424" s="138"/>
      <c r="I424" s="126" t="e">
        <f>VLOOKUP(H424,Presupuesto!$B$11:$C$565,2,0)</f>
        <v>#N/A</v>
      </c>
      <c r="J424" s="95" t="str">
        <f t="shared" si="27"/>
        <v>Investigación Científica</v>
      </c>
      <c r="K424" s="95" t="s">
        <v>720</v>
      </c>
    </row>
    <row r="425" spans="3:11" hidden="1" x14ac:dyDescent="0.25">
      <c r="C425" s="137"/>
      <c r="D425" s="154"/>
      <c r="E425" s="119"/>
      <c r="F425" s="94">
        <f t="shared" si="26"/>
        <v>0</v>
      </c>
      <c r="G425" s="156"/>
      <c r="H425" s="138"/>
      <c r="I425" s="126" t="e">
        <f>VLOOKUP(H425,Presupuesto!$B$11:$C$565,2,0)</f>
        <v>#N/A</v>
      </c>
      <c r="J425" s="95" t="str">
        <f t="shared" si="27"/>
        <v>Investigación Científica</v>
      </c>
      <c r="K425" s="95" t="s">
        <v>720</v>
      </c>
    </row>
    <row r="426" spans="3:11" hidden="1" x14ac:dyDescent="0.25">
      <c r="C426" s="137"/>
      <c r="D426" s="154"/>
      <c r="E426" s="119"/>
      <c r="F426" s="94">
        <f t="shared" si="26"/>
        <v>0</v>
      </c>
      <c r="G426" s="156"/>
      <c r="H426" s="138"/>
      <c r="I426" s="126" t="e">
        <f>VLOOKUP(H426,Presupuesto!$B$11:$C$565,2,0)</f>
        <v>#N/A</v>
      </c>
      <c r="J426" s="95" t="str">
        <f t="shared" si="27"/>
        <v>Investigación Científica</v>
      </c>
      <c r="K426" s="95" t="s">
        <v>720</v>
      </c>
    </row>
    <row r="427" spans="3:11" hidden="1" x14ac:dyDescent="0.25">
      <c r="C427" s="137"/>
      <c r="D427" s="154"/>
      <c r="E427" s="119"/>
      <c r="F427" s="94">
        <f t="shared" si="26"/>
        <v>0</v>
      </c>
      <c r="G427" s="156"/>
      <c r="H427" s="138"/>
      <c r="I427" s="126" t="e">
        <f>VLOOKUP(H427,Presupuesto!$B$11:$C$565,2,0)</f>
        <v>#N/A</v>
      </c>
      <c r="J427" s="95" t="str">
        <f t="shared" si="27"/>
        <v>Investigación Científica</v>
      </c>
      <c r="K427" s="95" t="s">
        <v>720</v>
      </c>
    </row>
    <row r="428" spans="3:11" hidden="1" x14ac:dyDescent="0.25">
      <c r="C428" s="137"/>
      <c r="D428" s="154"/>
      <c r="E428" s="119"/>
      <c r="F428" s="94">
        <f t="shared" si="26"/>
        <v>0</v>
      </c>
      <c r="G428" s="156"/>
      <c r="H428" s="138"/>
      <c r="I428" s="126" t="e">
        <f>VLOOKUP(H428,Presupuesto!$B$11:$C$565,2,0)</f>
        <v>#N/A</v>
      </c>
      <c r="J428" s="95" t="str">
        <f t="shared" si="27"/>
        <v>Investigación Científica</v>
      </c>
      <c r="K428" s="95" t="s">
        <v>720</v>
      </c>
    </row>
    <row r="429" spans="3:11" hidden="1" x14ac:dyDescent="0.25">
      <c r="C429" s="137"/>
      <c r="D429" s="154"/>
      <c r="E429" s="119"/>
      <c r="F429" s="94">
        <f t="shared" si="26"/>
        <v>0</v>
      </c>
      <c r="G429" s="156"/>
      <c r="H429" s="138"/>
      <c r="I429" s="126" t="e">
        <f>VLOOKUP(H429,Presupuesto!$B$11:$C$565,2,0)</f>
        <v>#N/A</v>
      </c>
      <c r="J429" s="95" t="str">
        <f t="shared" si="27"/>
        <v>Investigación Científica</v>
      </c>
      <c r="K429" s="95" t="s">
        <v>720</v>
      </c>
    </row>
    <row r="430" spans="3:11" hidden="1" x14ac:dyDescent="0.25">
      <c r="C430" s="137"/>
      <c r="D430" s="154"/>
      <c r="E430" s="119"/>
      <c r="F430" s="94">
        <f t="shared" si="26"/>
        <v>0</v>
      </c>
      <c r="G430" s="156"/>
      <c r="H430" s="138"/>
      <c r="I430" s="126" t="e">
        <f>VLOOKUP(H430,Presupuesto!$B$11:$C$565,2,0)</f>
        <v>#N/A</v>
      </c>
      <c r="J430" s="95" t="str">
        <f t="shared" si="27"/>
        <v>Investigación Científica</v>
      </c>
      <c r="K430" s="95" t="s">
        <v>720</v>
      </c>
    </row>
    <row r="431" spans="3:11" hidden="1" x14ac:dyDescent="0.25">
      <c r="C431" s="137"/>
      <c r="D431" s="154"/>
      <c r="E431" s="119"/>
      <c r="F431" s="94">
        <f t="shared" si="26"/>
        <v>0</v>
      </c>
      <c r="G431" s="156"/>
      <c r="H431" s="138"/>
      <c r="I431" s="126" t="e">
        <f>VLOOKUP(H431,Presupuesto!$B$11:$C$565,2,0)</f>
        <v>#N/A</v>
      </c>
      <c r="J431" s="95" t="str">
        <f t="shared" si="27"/>
        <v>Investigación Científica</v>
      </c>
      <c r="K431" s="95" t="s">
        <v>720</v>
      </c>
    </row>
    <row r="432" spans="3:11" hidden="1" x14ac:dyDescent="0.25">
      <c r="C432" s="137"/>
      <c r="D432" s="154"/>
      <c r="E432" s="119"/>
      <c r="F432" s="94">
        <f t="shared" si="26"/>
        <v>0</v>
      </c>
      <c r="G432" s="156"/>
      <c r="H432" s="138"/>
      <c r="I432" s="126" t="e">
        <f>VLOOKUP(H432,Presupuesto!$B$11:$C$565,2,0)</f>
        <v>#N/A</v>
      </c>
      <c r="J432" s="95" t="str">
        <f t="shared" si="27"/>
        <v>Investigación Científica</v>
      </c>
      <c r="K432" s="95" t="s">
        <v>720</v>
      </c>
    </row>
    <row r="433" spans="3:11" hidden="1" x14ac:dyDescent="0.25">
      <c r="C433" s="137"/>
      <c r="D433" s="154"/>
      <c r="E433" s="119"/>
      <c r="F433" s="94">
        <f t="shared" si="26"/>
        <v>0</v>
      </c>
      <c r="G433" s="156"/>
      <c r="H433" s="138"/>
      <c r="I433" s="126" t="e">
        <f>VLOOKUP(H433,Presupuesto!$B$11:$C$565,2,0)</f>
        <v>#N/A</v>
      </c>
      <c r="J433" s="95" t="str">
        <f t="shared" si="27"/>
        <v>Investigación Científica</v>
      </c>
      <c r="K433" s="95" t="s">
        <v>720</v>
      </c>
    </row>
    <row r="434" spans="3:11" hidden="1" x14ac:dyDescent="0.25">
      <c r="C434" s="137"/>
      <c r="D434" s="154"/>
      <c r="E434" s="119"/>
      <c r="F434" s="94">
        <f t="shared" si="26"/>
        <v>0</v>
      </c>
      <c r="G434" s="156"/>
      <c r="H434" s="138"/>
      <c r="I434" s="126" t="e">
        <f>VLOOKUP(H434,Presupuesto!$B$11:$C$565,2,0)</f>
        <v>#N/A</v>
      </c>
      <c r="J434" s="95" t="str">
        <f t="shared" si="27"/>
        <v>Investigación Científica</v>
      </c>
      <c r="K434" s="95" t="s">
        <v>720</v>
      </c>
    </row>
    <row r="435" spans="3:11" hidden="1" x14ac:dyDescent="0.25">
      <c r="C435" s="137"/>
      <c r="D435" s="154"/>
      <c r="E435" s="119"/>
      <c r="F435" s="94">
        <f t="shared" si="26"/>
        <v>0</v>
      </c>
      <c r="G435" s="156"/>
      <c r="H435" s="138"/>
      <c r="I435" s="126" t="e">
        <f>VLOOKUP(H435,Presupuesto!$B$11:$C$565,2,0)</f>
        <v>#N/A</v>
      </c>
      <c r="J435" s="95" t="str">
        <f t="shared" si="27"/>
        <v>Investigación Científica</v>
      </c>
      <c r="K435" s="95" t="s">
        <v>720</v>
      </c>
    </row>
    <row r="436" spans="3:11" hidden="1" x14ac:dyDescent="0.25">
      <c r="C436" s="139"/>
      <c r="D436" s="147"/>
      <c r="E436" s="115"/>
      <c r="F436" s="94">
        <f t="shared" si="26"/>
        <v>0</v>
      </c>
      <c r="G436" s="156"/>
      <c r="H436" s="140"/>
      <c r="I436" s="126" t="e">
        <f>VLOOKUP(H436,Presupuesto!$B$11:$C$565,2,0)</f>
        <v>#N/A</v>
      </c>
      <c r="J436" s="95" t="str">
        <f t="shared" si="27"/>
        <v>Investigación Científica</v>
      </c>
      <c r="K436" s="95" t="s">
        <v>720</v>
      </c>
    </row>
    <row r="437" spans="3:11" hidden="1" x14ac:dyDescent="0.25">
      <c r="C437" s="139"/>
      <c r="D437" s="147"/>
      <c r="E437" s="115"/>
      <c r="F437" s="94">
        <f t="shared" si="26"/>
        <v>0</v>
      </c>
      <c r="G437" s="156"/>
      <c r="H437" s="140"/>
      <c r="I437" s="126" t="e">
        <f>VLOOKUP(H437,Presupuesto!$B$11:$C$565,2,0)</f>
        <v>#N/A</v>
      </c>
      <c r="J437" s="95" t="str">
        <f t="shared" si="27"/>
        <v>Investigación Científica</v>
      </c>
      <c r="K437" s="95" t="s">
        <v>720</v>
      </c>
    </row>
    <row r="438" spans="3:11" hidden="1" x14ac:dyDescent="0.25">
      <c r="C438" s="139"/>
      <c r="D438" s="147"/>
      <c r="E438" s="115"/>
      <c r="F438" s="94">
        <f t="shared" si="26"/>
        <v>0</v>
      </c>
      <c r="G438" s="156"/>
      <c r="H438" s="140"/>
      <c r="I438" s="126" t="e">
        <f>VLOOKUP(H438,Presupuesto!$B$11:$C$565,2,0)</f>
        <v>#N/A</v>
      </c>
      <c r="J438" s="95" t="str">
        <f t="shared" si="27"/>
        <v>Investigación Científica</v>
      </c>
      <c r="K438" s="95" t="s">
        <v>720</v>
      </c>
    </row>
    <row r="439" spans="3:11" hidden="1" x14ac:dyDescent="0.25">
      <c r="C439" s="139"/>
      <c r="D439" s="147"/>
      <c r="E439" s="115"/>
      <c r="F439" s="94">
        <f t="shared" si="26"/>
        <v>0</v>
      </c>
      <c r="G439" s="156"/>
      <c r="H439" s="140"/>
      <c r="I439" s="126" t="e">
        <f>VLOOKUP(H439,Presupuesto!$B$11:$C$565,2,0)</f>
        <v>#N/A</v>
      </c>
      <c r="J439" s="95" t="str">
        <f t="shared" si="27"/>
        <v>Investigación Científica</v>
      </c>
      <c r="K439" s="95" t="s">
        <v>720</v>
      </c>
    </row>
    <row r="440" spans="3:11" hidden="1" x14ac:dyDescent="0.25">
      <c r="C440" s="139"/>
      <c r="D440" s="147"/>
      <c r="E440" s="115"/>
      <c r="F440" s="94">
        <f t="shared" si="26"/>
        <v>0</v>
      </c>
      <c r="G440" s="156"/>
      <c r="H440" s="140"/>
      <c r="I440" s="126" t="e">
        <f>VLOOKUP(H440,Presupuesto!$B$11:$C$565,2,0)</f>
        <v>#N/A</v>
      </c>
      <c r="J440" s="95" t="str">
        <f t="shared" si="27"/>
        <v>Investigación Científica</v>
      </c>
      <c r="K440" s="95" t="s">
        <v>720</v>
      </c>
    </row>
    <row r="441" spans="3:11" hidden="1" x14ac:dyDescent="0.25">
      <c r="C441" s="139"/>
      <c r="D441" s="147"/>
      <c r="E441" s="115"/>
      <c r="F441" s="94">
        <f t="shared" si="26"/>
        <v>0</v>
      </c>
      <c r="G441" s="156"/>
      <c r="H441" s="140"/>
      <c r="I441" s="126" t="e">
        <f>VLOOKUP(H441,Presupuesto!$B$11:$C$565,2,0)</f>
        <v>#N/A</v>
      </c>
      <c r="J441" s="95" t="str">
        <f t="shared" si="27"/>
        <v>Investigación Científica</v>
      </c>
      <c r="K441" s="95" t="s">
        <v>720</v>
      </c>
    </row>
    <row r="442" spans="3:11" hidden="1" x14ac:dyDescent="0.25">
      <c r="C442" s="139"/>
      <c r="D442" s="147"/>
      <c r="E442" s="115"/>
      <c r="F442" s="94">
        <f t="shared" si="26"/>
        <v>0</v>
      </c>
      <c r="G442" s="156"/>
      <c r="H442" s="140"/>
      <c r="I442" s="126" t="e">
        <f>VLOOKUP(H442,Presupuesto!$B$11:$C$565,2,0)</f>
        <v>#N/A</v>
      </c>
      <c r="J442" s="95" t="str">
        <f t="shared" si="27"/>
        <v>Investigación Científica</v>
      </c>
      <c r="K442" s="95" t="s">
        <v>720</v>
      </c>
    </row>
    <row r="443" spans="3:11" hidden="1" x14ac:dyDescent="0.25">
      <c r="C443" s="139"/>
      <c r="D443" s="147"/>
      <c r="E443" s="115"/>
      <c r="F443" s="94">
        <f t="shared" si="26"/>
        <v>0</v>
      </c>
      <c r="G443" s="156"/>
      <c r="H443" s="140"/>
      <c r="I443" s="126" t="e">
        <f>VLOOKUP(H443,Presupuesto!$B$11:$C$565,2,0)</f>
        <v>#N/A</v>
      </c>
      <c r="J443" s="95" t="str">
        <f t="shared" si="27"/>
        <v>Investigación Científica</v>
      </c>
      <c r="K443" s="95" t="s">
        <v>720</v>
      </c>
    </row>
    <row r="444" spans="3:11" hidden="1" x14ac:dyDescent="0.25">
      <c r="C444" s="141"/>
      <c r="D444" s="147"/>
      <c r="E444" s="115"/>
      <c r="F444" s="94">
        <f t="shared" si="26"/>
        <v>0</v>
      </c>
      <c r="G444" s="156"/>
      <c r="H444" s="142"/>
      <c r="I444" s="126" t="e">
        <f>VLOOKUP(H444,Presupuesto!$B$11:$C$565,2,0)</f>
        <v>#N/A</v>
      </c>
      <c r="J444" s="95" t="str">
        <f t="shared" si="27"/>
        <v>Investigación Científica</v>
      </c>
      <c r="K444" s="95" t="s">
        <v>732</v>
      </c>
    </row>
    <row r="445" spans="3:11" hidden="1" x14ac:dyDescent="0.25">
      <c r="C445" s="141"/>
      <c r="D445" s="147"/>
      <c r="E445" s="115"/>
      <c r="F445" s="94">
        <f t="shared" si="26"/>
        <v>0</v>
      </c>
      <c r="G445" s="156"/>
      <c r="H445" s="142"/>
      <c r="I445" s="126" t="e">
        <f>VLOOKUP(H445,Presupuesto!$B$11:$C$565,2,0)</f>
        <v>#N/A</v>
      </c>
      <c r="J445" s="95" t="str">
        <f t="shared" si="27"/>
        <v>Investigación Científica</v>
      </c>
      <c r="K445" s="95" t="s">
        <v>720</v>
      </c>
    </row>
    <row r="446" spans="3:11" hidden="1" x14ac:dyDescent="0.25">
      <c r="C446" s="141"/>
      <c r="D446" s="147"/>
      <c r="E446" s="115"/>
      <c r="F446" s="94">
        <f t="shared" si="26"/>
        <v>0</v>
      </c>
      <c r="G446" s="156"/>
      <c r="H446" s="142"/>
      <c r="I446" s="126" t="e">
        <f>VLOOKUP(H446,Presupuesto!$B$11:$C$565,2,0)</f>
        <v>#N/A</v>
      </c>
      <c r="J446" s="95" t="str">
        <f t="shared" si="27"/>
        <v>Investigación Científica</v>
      </c>
      <c r="K446" s="95" t="s">
        <v>720</v>
      </c>
    </row>
    <row r="447" spans="3:11" hidden="1" x14ac:dyDescent="0.25">
      <c r="C447" s="141"/>
      <c r="D447" s="147"/>
      <c r="E447" s="115"/>
      <c r="F447" s="94">
        <f t="shared" si="26"/>
        <v>0</v>
      </c>
      <c r="G447" s="156"/>
      <c r="H447" s="142"/>
      <c r="I447" s="126" t="e">
        <f>VLOOKUP(H447,Presupuesto!$B$11:$C$565,2,0)</f>
        <v>#N/A</v>
      </c>
      <c r="J447" s="95" t="str">
        <f t="shared" si="27"/>
        <v>Investigación Científica</v>
      </c>
      <c r="K447" s="95" t="s">
        <v>720</v>
      </c>
    </row>
    <row r="448" spans="3:11" ht="15.75" thickBot="1" x14ac:dyDescent="0.3">
      <c r="C448" s="143"/>
      <c r="D448" s="155"/>
      <c r="E448" s="100"/>
      <c r="F448" s="102">
        <f t="shared" si="26"/>
        <v>0</v>
      </c>
      <c r="G448" s="157"/>
      <c r="H448" s="144"/>
      <c r="I448" s="128" t="e">
        <f>VLOOKUP(H448,Presupuesto!$B$11:$C$565,2,0)</f>
        <v>#N/A</v>
      </c>
      <c r="J448" s="103" t="str">
        <f t="shared" si="27"/>
        <v>Investigación Científica</v>
      </c>
      <c r="K448" s="120" t="s">
        <v>719</v>
      </c>
    </row>
    <row r="450" spans="3:11" ht="15.75" thickBot="1" x14ac:dyDescent="0.3">
      <c r="C450" s="426"/>
      <c r="D450" s="426"/>
      <c r="E450" s="426"/>
      <c r="F450" s="426"/>
      <c r="G450" s="415"/>
      <c r="H450" s="426"/>
      <c r="I450" s="426"/>
      <c r="J450" s="426"/>
      <c r="K450" s="426"/>
    </row>
    <row r="451" spans="3:11" ht="15.75" thickBot="1" x14ac:dyDescent="0.3">
      <c r="C451" s="153" t="s">
        <v>1332</v>
      </c>
      <c r="D451" s="343">
        <f>SUM(F458:F492)</f>
        <v>136305.136</v>
      </c>
      <c r="E451" s="426"/>
      <c r="F451" s="69"/>
      <c r="G451" s="78"/>
      <c r="H451" s="69"/>
      <c r="I451" s="69"/>
      <c r="J451" s="426"/>
      <c r="K451" s="426"/>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0" t="s">
        <v>1309</v>
      </c>
      <c r="D454" s="341" t="s">
        <v>1749</v>
      </c>
      <c r="E454" s="91"/>
      <c r="F454" s="91"/>
      <c r="G454" s="91"/>
      <c r="H454" s="75"/>
      <c r="I454" s="75"/>
      <c r="J454" s="75"/>
      <c r="K454" s="109"/>
    </row>
    <row r="455" spans="3:11" ht="18.75" x14ac:dyDescent="0.25">
      <c r="C455" s="197"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Participación y presentación de ponencias</v>
      </c>
      <c r="D455" s="31"/>
      <c r="E455" s="91"/>
      <c r="F455" s="91"/>
      <c r="G455" s="91"/>
      <c r="H455" s="75"/>
      <c r="I455" s="75"/>
      <c r="J455" s="75"/>
      <c r="K455" s="109"/>
    </row>
    <row r="456" spans="3:11" ht="15.75" thickBot="1" x14ac:dyDescent="0.3">
      <c r="C456" s="426"/>
      <c r="D456" s="426"/>
      <c r="E456" s="426"/>
      <c r="F456" s="91"/>
      <c r="G456" s="75"/>
      <c r="H456" s="75"/>
      <c r="I456" s="75"/>
      <c r="J456" s="426"/>
      <c r="K456" s="426"/>
    </row>
    <row r="457" spans="3:11" ht="30.75" thickBot="1" x14ac:dyDescent="0.3">
      <c r="C457" s="125" t="s">
        <v>1310</v>
      </c>
      <c r="D457" s="125" t="s">
        <v>99</v>
      </c>
      <c r="E457" s="132" t="s">
        <v>1312</v>
      </c>
      <c r="F457" s="131" t="s">
        <v>1313</v>
      </c>
      <c r="G457" s="129" t="s">
        <v>1314</v>
      </c>
      <c r="H457" s="132" t="s">
        <v>1315</v>
      </c>
      <c r="I457" s="129" t="s">
        <v>711</v>
      </c>
      <c r="J457" s="129" t="s">
        <v>1316</v>
      </c>
      <c r="K457" s="129" t="s">
        <v>1317</v>
      </c>
    </row>
    <row r="458" spans="3:11" x14ac:dyDescent="0.25">
      <c r="C458" s="207" t="s">
        <v>1295</v>
      </c>
      <c r="D458" s="208">
        <v>11</v>
      </c>
      <c r="E458" s="206">
        <f>HLOOKUP(C458,$AH$2:$BU$3,2,0)</f>
        <v>5420.3760000000002</v>
      </c>
      <c r="F458" s="94">
        <f t="shared" ref="F458:F461" si="28">D458*E458</f>
        <v>59624.135999999999</v>
      </c>
      <c r="G458" s="156" t="s">
        <v>703</v>
      </c>
      <c r="H458" s="138" t="s">
        <v>341</v>
      </c>
      <c r="I458" s="126" t="str">
        <f>VLOOKUP(H458,[2]Presupuesto!$B$11:$C$565,2,0)</f>
        <v>VIATICOS AL EXTERIOR</v>
      </c>
      <c r="J458" s="205" t="s">
        <v>51</v>
      </c>
      <c r="K458" s="95" t="s">
        <v>728</v>
      </c>
    </row>
    <row r="459" spans="3:11" x14ac:dyDescent="0.25">
      <c r="C459" s="137" t="s">
        <v>1941</v>
      </c>
      <c r="D459" s="154">
        <v>2</v>
      </c>
      <c r="E459" s="119">
        <v>35000</v>
      </c>
      <c r="F459" s="94">
        <f t="shared" si="28"/>
        <v>70000</v>
      </c>
      <c r="G459" s="156" t="s">
        <v>703</v>
      </c>
      <c r="H459" s="138" t="s">
        <v>332</v>
      </c>
      <c r="I459" s="126" t="str">
        <f>VLOOKUP(H459,[2]Presupuesto!$B$11:$C$565,2,0)</f>
        <v>PASAJES AL EXTERIOR</v>
      </c>
      <c r="J459" s="95" t="s">
        <v>51</v>
      </c>
      <c r="K459" s="95" t="s">
        <v>728</v>
      </c>
    </row>
    <row r="460" spans="3:11" x14ac:dyDescent="0.25">
      <c r="C460" s="137" t="s">
        <v>1295</v>
      </c>
      <c r="D460" s="154">
        <v>0</v>
      </c>
      <c r="E460" s="119">
        <f>HLOOKUP(C460,$AH$2:$BU$3,2,0)</f>
        <v>5420.3760000000002</v>
      </c>
      <c r="F460" s="94">
        <f t="shared" si="28"/>
        <v>0</v>
      </c>
      <c r="G460" s="156" t="s">
        <v>703</v>
      </c>
      <c r="H460" s="138" t="s">
        <v>341</v>
      </c>
      <c r="I460" s="126" t="str">
        <f>VLOOKUP(H460,[2]Presupuesto!$B$11:$C$565,2,0)</f>
        <v>VIATICOS AL EXTERIOR</v>
      </c>
      <c r="J460" s="95" t="s">
        <v>51</v>
      </c>
      <c r="K460" s="95" t="s">
        <v>728</v>
      </c>
    </row>
    <row r="461" spans="3:11" x14ac:dyDescent="0.25">
      <c r="C461" s="137" t="s">
        <v>1942</v>
      </c>
      <c r="D461" s="154">
        <v>2</v>
      </c>
      <c r="E461" s="119">
        <f>150*22.27</f>
        <v>3340.5</v>
      </c>
      <c r="F461" s="94">
        <f t="shared" si="28"/>
        <v>6681</v>
      </c>
      <c r="G461" s="156" t="s">
        <v>703</v>
      </c>
      <c r="H461" s="138" t="s">
        <v>323</v>
      </c>
      <c r="I461" s="126" t="str">
        <f>VLOOKUP(H461,[2]Presupuesto!$B$11:$C$565,2,0)</f>
        <v>OTROS SERVICIOS COMERCIALES Y FINANCIEROS</v>
      </c>
      <c r="J461" s="95" t="s">
        <v>51</v>
      </c>
      <c r="K461" s="95" t="s">
        <v>728</v>
      </c>
    </row>
    <row r="462" spans="3:11" hidden="1" x14ac:dyDescent="0.25">
      <c r="C462" s="137"/>
      <c r="D462" s="154"/>
      <c r="E462" s="119"/>
      <c r="F462" s="94">
        <f t="shared" ref="F462:F492" si="29">D462*E462</f>
        <v>0</v>
      </c>
      <c r="G462" s="156"/>
      <c r="H462" s="138"/>
      <c r="I462" s="126" t="e">
        <f>VLOOKUP(H462,Presupuesto!$B$11:$C$565,2,0)</f>
        <v>#N/A</v>
      </c>
      <c r="J462" s="95" t="str">
        <f t="shared" ref="J462:J492" si="30">$J$458</f>
        <v>Investigación Científica</v>
      </c>
      <c r="K462" s="95" t="s">
        <v>720</v>
      </c>
    </row>
    <row r="463" spans="3:11" hidden="1" x14ac:dyDescent="0.25">
      <c r="C463" s="137"/>
      <c r="D463" s="154"/>
      <c r="E463" s="119"/>
      <c r="F463" s="94">
        <f t="shared" si="29"/>
        <v>0</v>
      </c>
      <c r="G463" s="156"/>
      <c r="H463" s="138"/>
      <c r="I463" s="126" t="e">
        <f>VLOOKUP(H463,Presupuesto!$B$11:$C$565,2,0)</f>
        <v>#N/A</v>
      </c>
      <c r="J463" s="95" t="str">
        <f t="shared" si="30"/>
        <v>Investigación Científica</v>
      </c>
      <c r="K463" s="95" t="s">
        <v>729</v>
      </c>
    </row>
    <row r="464" spans="3:11" hidden="1" x14ac:dyDescent="0.25">
      <c r="C464" s="137"/>
      <c r="D464" s="154"/>
      <c r="E464" s="119"/>
      <c r="F464" s="94">
        <f t="shared" si="29"/>
        <v>0</v>
      </c>
      <c r="G464" s="156"/>
      <c r="H464" s="138"/>
      <c r="I464" s="126" t="e">
        <f>VLOOKUP(H464,Presupuesto!$B$11:$C$565,2,0)</f>
        <v>#N/A</v>
      </c>
      <c r="J464" s="95" t="str">
        <f t="shared" si="30"/>
        <v>Investigación Científica</v>
      </c>
      <c r="K464" s="95" t="s">
        <v>720</v>
      </c>
    </row>
    <row r="465" spans="3:11" hidden="1" x14ac:dyDescent="0.25">
      <c r="C465" s="137"/>
      <c r="D465" s="154"/>
      <c r="E465" s="119"/>
      <c r="F465" s="94">
        <f t="shared" si="29"/>
        <v>0</v>
      </c>
      <c r="G465" s="156"/>
      <c r="H465" s="138"/>
      <c r="I465" s="126" t="e">
        <f>VLOOKUP(H465,Presupuesto!$B$11:$C$565,2,0)</f>
        <v>#N/A</v>
      </c>
      <c r="J465" s="95" t="str">
        <f t="shared" si="30"/>
        <v>Investigación Científica</v>
      </c>
      <c r="K465" s="95" t="s">
        <v>720</v>
      </c>
    </row>
    <row r="466" spans="3:11" hidden="1" x14ac:dyDescent="0.25">
      <c r="C466" s="137"/>
      <c r="D466" s="154"/>
      <c r="E466" s="119"/>
      <c r="F466" s="94">
        <f t="shared" si="29"/>
        <v>0</v>
      </c>
      <c r="G466" s="156"/>
      <c r="H466" s="138"/>
      <c r="I466" s="126" t="e">
        <f>VLOOKUP(H466,Presupuesto!$B$11:$C$565,2,0)</f>
        <v>#N/A</v>
      </c>
      <c r="J466" s="95" t="str">
        <f t="shared" si="30"/>
        <v>Investigación Científica</v>
      </c>
      <c r="K466" s="95" t="s">
        <v>720</v>
      </c>
    </row>
    <row r="467" spans="3:11" hidden="1" x14ac:dyDescent="0.25">
      <c r="C467" s="137"/>
      <c r="D467" s="154"/>
      <c r="E467" s="119"/>
      <c r="F467" s="94">
        <f t="shared" si="29"/>
        <v>0</v>
      </c>
      <c r="G467" s="156"/>
      <c r="H467" s="138"/>
      <c r="I467" s="126" t="e">
        <f>VLOOKUP(H467,Presupuesto!$B$11:$C$565,2,0)</f>
        <v>#N/A</v>
      </c>
      <c r="J467" s="95" t="str">
        <f t="shared" si="30"/>
        <v>Investigación Científica</v>
      </c>
      <c r="K467" s="95" t="s">
        <v>720</v>
      </c>
    </row>
    <row r="468" spans="3:11" hidden="1" x14ac:dyDescent="0.25">
      <c r="C468" s="137"/>
      <c r="D468" s="154"/>
      <c r="E468" s="119"/>
      <c r="F468" s="94">
        <f t="shared" si="29"/>
        <v>0</v>
      </c>
      <c r="G468" s="156"/>
      <c r="H468" s="138"/>
      <c r="I468" s="126" t="e">
        <f>VLOOKUP(H468,Presupuesto!$B$11:$C$565,2,0)</f>
        <v>#N/A</v>
      </c>
      <c r="J468" s="95" t="str">
        <f t="shared" si="30"/>
        <v>Investigación Científica</v>
      </c>
      <c r="K468" s="95" t="s">
        <v>720</v>
      </c>
    </row>
    <row r="469" spans="3:11" hidden="1" x14ac:dyDescent="0.25">
      <c r="C469" s="137"/>
      <c r="D469" s="154"/>
      <c r="E469" s="119"/>
      <c r="F469" s="94">
        <f t="shared" si="29"/>
        <v>0</v>
      </c>
      <c r="G469" s="156"/>
      <c r="H469" s="138"/>
      <c r="I469" s="126" t="e">
        <f>VLOOKUP(H469,Presupuesto!$B$11:$C$565,2,0)</f>
        <v>#N/A</v>
      </c>
      <c r="J469" s="95" t="str">
        <f t="shared" si="30"/>
        <v>Investigación Científica</v>
      </c>
      <c r="K469" s="95" t="s">
        <v>720</v>
      </c>
    </row>
    <row r="470" spans="3:11" hidden="1" x14ac:dyDescent="0.25">
      <c r="C470" s="137"/>
      <c r="D470" s="154"/>
      <c r="E470" s="119"/>
      <c r="F470" s="94">
        <f t="shared" si="29"/>
        <v>0</v>
      </c>
      <c r="G470" s="156"/>
      <c r="H470" s="138"/>
      <c r="I470" s="126" t="e">
        <f>VLOOKUP(H470,Presupuesto!$B$11:$C$565,2,0)</f>
        <v>#N/A</v>
      </c>
      <c r="J470" s="95" t="str">
        <f t="shared" si="30"/>
        <v>Investigación Científica</v>
      </c>
      <c r="K470" s="95" t="s">
        <v>720</v>
      </c>
    </row>
    <row r="471" spans="3:11" hidden="1" x14ac:dyDescent="0.25">
      <c r="C471" s="137"/>
      <c r="D471" s="154"/>
      <c r="E471" s="119"/>
      <c r="F471" s="94">
        <f t="shared" si="29"/>
        <v>0</v>
      </c>
      <c r="G471" s="156"/>
      <c r="H471" s="138"/>
      <c r="I471" s="126" t="e">
        <f>VLOOKUP(H471,Presupuesto!$B$11:$C$565,2,0)</f>
        <v>#N/A</v>
      </c>
      <c r="J471" s="95" t="str">
        <f t="shared" si="30"/>
        <v>Investigación Científica</v>
      </c>
      <c r="K471" s="95" t="s">
        <v>720</v>
      </c>
    </row>
    <row r="472" spans="3:11" hidden="1" x14ac:dyDescent="0.25">
      <c r="C472" s="137"/>
      <c r="D472" s="154"/>
      <c r="E472" s="119"/>
      <c r="F472" s="94">
        <f t="shared" si="29"/>
        <v>0</v>
      </c>
      <c r="G472" s="156"/>
      <c r="H472" s="138"/>
      <c r="I472" s="126" t="e">
        <f>VLOOKUP(H472,Presupuesto!$B$11:$C$565,2,0)</f>
        <v>#N/A</v>
      </c>
      <c r="J472" s="95" t="str">
        <f t="shared" si="30"/>
        <v>Investigación Científica</v>
      </c>
      <c r="K472" s="95" t="s">
        <v>720</v>
      </c>
    </row>
    <row r="473" spans="3:11" hidden="1" x14ac:dyDescent="0.25">
      <c r="C473" s="137"/>
      <c r="D473" s="154"/>
      <c r="E473" s="119"/>
      <c r="F473" s="94">
        <f t="shared" si="29"/>
        <v>0</v>
      </c>
      <c r="G473" s="156"/>
      <c r="H473" s="138"/>
      <c r="I473" s="126" t="e">
        <f>VLOOKUP(H473,Presupuesto!$B$11:$C$565,2,0)</f>
        <v>#N/A</v>
      </c>
      <c r="J473" s="95" t="str">
        <f t="shared" si="30"/>
        <v>Investigación Científica</v>
      </c>
      <c r="K473" s="95" t="s">
        <v>720</v>
      </c>
    </row>
    <row r="474" spans="3:11" hidden="1" x14ac:dyDescent="0.25">
      <c r="C474" s="137"/>
      <c r="D474" s="154"/>
      <c r="E474" s="119"/>
      <c r="F474" s="94">
        <f t="shared" si="29"/>
        <v>0</v>
      </c>
      <c r="G474" s="156"/>
      <c r="H474" s="138"/>
      <c r="I474" s="126" t="e">
        <f>VLOOKUP(H474,Presupuesto!$B$11:$C$565,2,0)</f>
        <v>#N/A</v>
      </c>
      <c r="J474" s="95" t="str">
        <f t="shared" si="30"/>
        <v>Investigación Científica</v>
      </c>
      <c r="K474" s="95" t="s">
        <v>720</v>
      </c>
    </row>
    <row r="475" spans="3:11" hidden="1" x14ac:dyDescent="0.25">
      <c r="C475" s="137"/>
      <c r="D475" s="154"/>
      <c r="E475" s="119"/>
      <c r="F475" s="94">
        <f t="shared" si="29"/>
        <v>0</v>
      </c>
      <c r="G475" s="156"/>
      <c r="H475" s="138"/>
      <c r="I475" s="126" t="e">
        <f>VLOOKUP(H475,Presupuesto!$B$11:$C$565,2,0)</f>
        <v>#N/A</v>
      </c>
      <c r="J475" s="95" t="str">
        <f t="shared" si="30"/>
        <v>Investigación Científica</v>
      </c>
      <c r="K475" s="95" t="s">
        <v>720</v>
      </c>
    </row>
    <row r="476" spans="3:11" hidden="1" x14ac:dyDescent="0.25">
      <c r="C476" s="137"/>
      <c r="D476" s="154"/>
      <c r="E476" s="119"/>
      <c r="F476" s="94">
        <f t="shared" si="29"/>
        <v>0</v>
      </c>
      <c r="G476" s="156"/>
      <c r="H476" s="138"/>
      <c r="I476" s="126" t="e">
        <f>VLOOKUP(H476,Presupuesto!$B$11:$C$565,2,0)</f>
        <v>#N/A</v>
      </c>
      <c r="J476" s="95" t="str">
        <f t="shared" si="30"/>
        <v>Investigación Científica</v>
      </c>
      <c r="K476" s="95" t="s">
        <v>720</v>
      </c>
    </row>
    <row r="477" spans="3:11" hidden="1" x14ac:dyDescent="0.25">
      <c r="C477" s="137"/>
      <c r="D477" s="154"/>
      <c r="E477" s="119"/>
      <c r="F477" s="94">
        <f t="shared" si="29"/>
        <v>0</v>
      </c>
      <c r="G477" s="156"/>
      <c r="H477" s="138"/>
      <c r="I477" s="126" t="e">
        <f>VLOOKUP(H477,Presupuesto!$B$11:$C$565,2,0)</f>
        <v>#N/A</v>
      </c>
      <c r="J477" s="95" t="str">
        <f t="shared" si="30"/>
        <v>Investigación Científica</v>
      </c>
      <c r="K477" s="95" t="s">
        <v>720</v>
      </c>
    </row>
    <row r="478" spans="3:11" hidden="1" x14ac:dyDescent="0.25">
      <c r="C478" s="137"/>
      <c r="D478" s="154"/>
      <c r="E478" s="119"/>
      <c r="F478" s="94">
        <f t="shared" si="29"/>
        <v>0</v>
      </c>
      <c r="G478" s="156"/>
      <c r="H478" s="138"/>
      <c r="I478" s="126" t="e">
        <f>VLOOKUP(H478,Presupuesto!$B$11:$C$565,2,0)</f>
        <v>#N/A</v>
      </c>
      <c r="J478" s="95" t="str">
        <f t="shared" si="30"/>
        <v>Investigación Científica</v>
      </c>
      <c r="K478" s="95" t="s">
        <v>720</v>
      </c>
    </row>
    <row r="479" spans="3:11" hidden="1" x14ac:dyDescent="0.25">
      <c r="C479" s="137"/>
      <c r="D479" s="154"/>
      <c r="E479" s="119"/>
      <c r="F479" s="94">
        <f t="shared" si="29"/>
        <v>0</v>
      </c>
      <c r="G479" s="156"/>
      <c r="H479" s="138"/>
      <c r="I479" s="126" t="e">
        <f>VLOOKUP(H479,Presupuesto!$B$11:$C$565,2,0)</f>
        <v>#N/A</v>
      </c>
      <c r="J479" s="95" t="str">
        <f t="shared" si="30"/>
        <v>Investigación Científica</v>
      </c>
      <c r="K479" s="95" t="s">
        <v>720</v>
      </c>
    </row>
    <row r="480" spans="3:11" hidden="1" x14ac:dyDescent="0.25">
      <c r="C480" s="139"/>
      <c r="D480" s="147"/>
      <c r="E480" s="115"/>
      <c r="F480" s="94">
        <f t="shared" si="29"/>
        <v>0</v>
      </c>
      <c r="G480" s="156"/>
      <c r="H480" s="140"/>
      <c r="I480" s="126" t="e">
        <f>VLOOKUP(H480,Presupuesto!$B$11:$C$565,2,0)</f>
        <v>#N/A</v>
      </c>
      <c r="J480" s="95" t="str">
        <f t="shared" si="30"/>
        <v>Investigación Científica</v>
      </c>
      <c r="K480" s="95" t="s">
        <v>720</v>
      </c>
    </row>
    <row r="481" spans="3:11" hidden="1" x14ac:dyDescent="0.25">
      <c r="C481" s="139"/>
      <c r="D481" s="147"/>
      <c r="E481" s="115"/>
      <c r="F481" s="94">
        <f t="shared" si="29"/>
        <v>0</v>
      </c>
      <c r="G481" s="156"/>
      <c r="H481" s="140"/>
      <c r="I481" s="126" t="e">
        <f>VLOOKUP(H481,Presupuesto!$B$11:$C$565,2,0)</f>
        <v>#N/A</v>
      </c>
      <c r="J481" s="95" t="str">
        <f t="shared" si="30"/>
        <v>Investigación Científica</v>
      </c>
      <c r="K481" s="95" t="s">
        <v>720</v>
      </c>
    </row>
    <row r="482" spans="3:11" hidden="1" x14ac:dyDescent="0.25">
      <c r="C482" s="139"/>
      <c r="D482" s="147"/>
      <c r="E482" s="115"/>
      <c r="F482" s="94">
        <f t="shared" si="29"/>
        <v>0</v>
      </c>
      <c r="G482" s="156"/>
      <c r="H482" s="140"/>
      <c r="I482" s="126" t="e">
        <f>VLOOKUP(H482,Presupuesto!$B$11:$C$565,2,0)</f>
        <v>#N/A</v>
      </c>
      <c r="J482" s="95" t="str">
        <f t="shared" si="30"/>
        <v>Investigación Científica</v>
      </c>
      <c r="K482" s="95" t="s">
        <v>720</v>
      </c>
    </row>
    <row r="483" spans="3:11" hidden="1" x14ac:dyDescent="0.25">
      <c r="C483" s="139"/>
      <c r="D483" s="147"/>
      <c r="E483" s="115"/>
      <c r="F483" s="94">
        <f t="shared" si="29"/>
        <v>0</v>
      </c>
      <c r="G483" s="156"/>
      <c r="H483" s="140"/>
      <c r="I483" s="126" t="e">
        <f>VLOOKUP(H483,Presupuesto!$B$11:$C$565,2,0)</f>
        <v>#N/A</v>
      </c>
      <c r="J483" s="95" t="str">
        <f t="shared" si="30"/>
        <v>Investigación Científica</v>
      </c>
      <c r="K483" s="95" t="s">
        <v>720</v>
      </c>
    </row>
    <row r="484" spans="3:11" hidden="1" x14ac:dyDescent="0.25">
      <c r="C484" s="139"/>
      <c r="D484" s="147"/>
      <c r="E484" s="115"/>
      <c r="F484" s="94">
        <f t="shared" si="29"/>
        <v>0</v>
      </c>
      <c r="G484" s="156"/>
      <c r="H484" s="140"/>
      <c r="I484" s="126" t="e">
        <f>VLOOKUP(H484,Presupuesto!$B$11:$C$565,2,0)</f>
        <v>#N/A</v>
      </c>
      <c r="J484" s="95" t="str">
        <f t="shared" si="30"/>
        <v>Investigación Científica</v>
      </c>
      <c r="K484" s="95" t="s">
        <v>720</v>
      </c>
    </row>
    <row r="485" spans="3:11" hidden="1" x14ac:dyDescent="0.25">
      <c r="C485" s="139"/>
      <c r="D485" s="147"/>
      <c r="E485" s="115"/>
      <c r="F485" s="94">
        <f t="shared" si="29"/>
        <v>0</v>
      </c>
      <c r="G485" s="156"/>
      <c r="H485" s="140"/>
      <c r="I485" s="126" t="e">
        <f>VLOOKUP(H485,Presupuesto!$B$11:$C$565,2,0)</f>
        <v>#N/A</v>
      </c>
      <c r="J485" s="95" t="str">
        <f t="shared" si="30"/>
        <v>Investigación Científica</v>
      </c>
      <c r="K485" s="95" t="s">
        <v>720</v>
      </c>
    </row>
    <row r="486" spans="3:11" hidden="1" x14ac:dyDescent="0.25">
      <c r="C486" s="139"/>
      <c r="D486" s="147"/>
      <c r="E486" s="115"/>
      <c r="F486" s="94">
        <f t="shared" si="29"/>
        <v>0</v>
      </c>
      <c r="G486" s="156"/>
      <c r="H486" s="140"/>
      <c r="I486" s="126" t="e">
        <f>VLOOKUP(H486,Presupuesto!$B$11:$C$565,2,0)</f>
        <v>#N/A</v>
      </c>
      <c r="J486" s="95" t="str">
        <f t="shared" si="30"/>
        <v>Investigación Científica</v>
      </c>
      <c r="K486" s="95" t="s">
        <v>720</v>
      </c>
    </row>
    <row r="487" spans="3:11" hidden="1" x14ac:dyDescent="0.25">
      <c r="C487" s="139"/>
      <c r="D487" s="147"/>
      <c r="E487" s="115"/>
      <c r="F487" s="94">
        <f t="shared" si="29"/>
        <v>0</v>
      </c>
      <c r="G487" s="156"/>
      <c r="H487" s="140"/>
      <c r="I487" s="126" t="e">
        <f>VLOOKUP(H487,Presupuesto!$B$11:$C$565,2,0)</f>
        <v>#N/A</v>
      </c>
      <c r="J487" s="95" t="str">
        <f t="shared" si="30"/>
        <v>Investigación Científica</v>
      </c>
      <c r="K487" s="95" t="s">
        <v>720</v>
      </c>
    </row>
    <row r="488" spans="3:11" hidden="1" x14ac:dyDescent="0.25">
      <c r="C488" s="141"/>
      <c r="D488" s="147"/>
      <c r="E488" s="115"/>
      <c r="F488" s="94">
        <f t="shared" si="29"/>
        <v>0</v>
      </c>
      <c r="G488" s="156"/>
      <c r="H488" s="142"/>
      <c r="I488" s="126" t="e">
        <f>VLOOKUP(H488,Presupuesto!$B$11:$C$565,2,0)</f>
        <v>#N/A</v>
      </c>
      <c r="J488" s="95" t="str">
        <f t="shared" si="30"/>
        <v>Investigación Científica</v>
      </c>
      <c r="K488" s="95" t="s">
        <v>732</v>
      </c>
    </row>
    <row r="489" spans="3:11" hidden="1" x14ac:dyDescent="0.25">
      <c r="C489" s="141"/>
      <c r="D489" s="147"/>
      <c r="E489" s="115"/>
      <c r="F489" s="94">
        <f t="shared" si="29"/>
        <v>0</v>
      </c>
      <c r="G489" s="156"/>
      <c r="H489" s="142"/>
      <c r="I489" s="126" t="e">
        <f>VLOOKUP(H489,Presupuesto!$B$11:$C$565,2,0)</f>
        <v>#N/A</v>
      </c>
      <c r="J489" s="95" t="str">
        <f t="shared" si="30"/>
        <v>Investigación Científica</v>
      </c>
      <c r="K489" s="95" t="s">
        <v>720</v>
      </c>
    </row>
    <row r="490" spans="3:11" hidden="1" x14ac:dyDescent="0.25">
      <c r="C490" s="141"/>
      <c r="D490" s="147"/>
      <c r="E490" s="115"/>
      <c r="F490" s="94">
        <f t="shared" si="29"/>
        <v>0</v>
      </c>
      <c r="G490" s="156"/>
      <c r="H490" s="142"/>
      <c r="I490" s="126" t="e">
        <f>VLOOKUP(H490,Presupuesto!$B$11:$C$565,2,0)</f>
        <v>#N/A</v>
      </c>
      <c r="J490" s="95" t="str">
        <f t="shared" si="30"/>
        <v>Investigación Científica</v>
      </c>
      <c r="K490" s="95" t="s">
        <v>720</v>
      </c>
    </row>
    <row r="491" spans="3:11" hidden="1" x14ac:dyDescent="0.25">
      <c r="C491" s="141"/>
      <c r="D491" s="147"/>
      <c r="E491" s="115"/>
      <c r="F491" s="94">
        <f t="shared" si="29"/>
        <v>0</v>
      </c>
      <c r="G491" s="156"/>
      <c r="H491" s="142"/>
      <c r="I491" s="126" t="e">
        <f>VLOOKUP(H491,Presupuesto!$B$11:$C$565,2,0)</f>
        <v>#N/A</v>
      </c>
      <c r="J491" s="95" t="str">
        <f t="shared" si="30"/>
        <v>Investigación Científica</v>
      </c>
      <c r="K491" s="95" t="s">
        <v>720</v>
      </c>
    </row>
    <row r="492" spans="3:11" ht="15.75" thickBot="1" x14ac:dyDescent="0.3">
      <c r="C492" s="143"/>
      <c r="D492" s="155"/>
      <c r="E492" s="100"/>
      <c r="F492" s="102">
        <f t="shared" si="29"/>
        <v>0</v>
      </c>
      <c r="G492" s="157"/>
      <c r="H492" s="144"/>
      <c r="I492" s="128" t="e">
        <f>VLOOKUP(H492,Presupuesto!$B$11:$C$565,2,0)</f>
        <v>#N/A</v>
      </c>
      <c r="J492" s="103" t="str">
        <f t="shared" si="30"/>
        <v>Investigación Científica</v>
      </c>
      <c r="K492" s="120" t="s">
        <v>719</v>
      </c>
    </row>
    <row r="494" spans="3:11" ht="15.75" thickBot="1" x14ac:dyDescent="0.3">
      <c r="C494" s="426"/>
      <c r="D494" s="426"/>
      <c r="E494" s="426"/>
      <c r="F494" s="89"/>
      <c r="G494" s="88"/>
      <c r="H494" s="89"/>
      <c r="I494" s="89"/>
      <c r="J494" s="426"/>
      <c r="K494" s="426"/>
    </row>
    <row r="495" spans="3:11" ht="15.75" thickBot="1" x14ac:dyDescent="0.3">
      <c r="C495" s="153" t="s">
        <v>1332</v>
      </c>
      <c r="D495" s="343">
        <f>SUM(F502:F536)</f>
        <v>0</v>
      </c>
      <c r="E495" s="426"/>
      <c r="F495" s="69"/>
      <c r="G495" s="78"/>
      <c r="H495" s="69"/>
      <c r="I495" s="69"/>
      <c r="J495" s="426"/>
      <c r="K495" s="426"/>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0" t="s">
        <v>1309</v>
      </c>
      <c r="D498" s="341" t="s">
        <v>1749</v>
      </c>
      <c r="E498" s="91"/>
      <c r="F498" s="91"/>
      <c r="G498" s="91"/>
      <c r="H498" s="75"/>
      <c r="I498" s="75"/>
      <c r="J498" s="75"/>
      <c r="K498" s="109"/>
    </row>
    <row r="499" spans="3:11" ht="18.75" x14ac:dyDescent="0.25">
      <c r="C499" s="197"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Participación y presentación de ponencias</v>
      </c>
      <c r="D499" s="31"/>
      <c r="E499" s="91"/>
      <c r="F499" s="91"/>
      <c r="G499" s="91"/>
      <c r="H499" s="75"/>
      <c r="I499" s="75"/>
      <c r="J499" s="75"/>
      <c r="K499" s="109"/>
    </row>
    <row r="500" spans="3:11" ht="15.75" thickBot="1" x14ac:dyDescent="0.3">
      <c r="C500" s="426"/>
      <c r="D500" s="426"/>
      <c r="E500" s="426"/>
      <c r="F500" s="91"/>
      <c r="G500" s="75"/>
      <c r="H500" s="75"/>
      <c r="I500" s="75"/>
      <c r="J500" s="426"/>
      <c r="K500" s="426"/>
    </row>
    <row r="501" spans="3:11" ht="30.75" thickBot="1" x14ac:dyDescent="0.3">
      <c r="C501" s="125" t="s">
        <v>1310</v>
      </c>
      <c r="D501" s="125" t="s">
        <v>99</v>
      </c>
      <c r="E501" s="132" t="s">
        <v>1312</v>
      </c>
      <c r="F501" s="131" t="s">
        <v>1313</v>
      </c>
      <c r="G501" s="129" t="s">
        <v>1314</v>
      </c>
      <c r="H501" s="132" t="s">
        <v>1315</v>
      </c>
      <c r="I501" s="129" t="s">
        <v>711</v>
      </c>
      <c r="J501" s="129" t="s">
        <v>1316</v>
      </c>
      <c r="K501" s="129" t="s">
        <v>1317</v>
      </c>
    </row>
    <row r="502" spans="3:11" x14ac:dyDescent="0.25">
      <c r="C502" s="207" t="s">
        <v>1289</v>
      </c>
      <c r="D502" s="208">
        <v>0</v>
      </c>
      <c r="E502" s="206">
        <f>HLOOKUP(C502,$AH$2:$BU$3,2,0)</f>
        <v>5081.6025</v>
      </c>
      <c r="F502" s="94">
        <f t="shared" ref="F502:F505" si="31">D502*E502</f>
        <v>0</v>
      </c>
      <c r="G502" s="156" t="s">
        <v>712</v>
      </c>
      <c r="H502" s="138" t="s">
        <v>341</v>
      </c>
      <c r="I502" s="126" t="str">
        <f>VLOOKUP(H502,[2]Presupuesto!$B$11:$C$565,2,0)</f>
        <v>VIATICOS AL EXTERIOR</v>
      </c>
      <c r="J502" s="205" t="s">
        <v>51</v>
      </c>
      <c r="K502" s="95" t="s">
        <v>732</v>
      </c>
    </row>
    <row r="503" spans="3:11" x14ac:dyDescent="0.25">
      <c r="C503" s="137" t="s">
        <v>1941</v>
      </c>
      <c r="D503" s="154">
        <v>0</v>
      </c>
      <c r="E503" s="119">
        <v>18000</v>
      </c>
      <c r="F503" s="94">
        <f t="shared" si="31"/>
        <v>0</v>
      </c>
      <c r="G503" s="156" t="s">
        <v>712</v>
      </c>
      <c r="H503" s="138" t="s">
        <v>332</v>
      </c>
      <c r="I503" s="126" t="str">
        <f>VLOOKUP(H503,[2]Presupuesto!$B$11:$C$565,2,0)</f>
        <v>PASAJES AL EXTERIOR</v>
      </c>
      <c r="J503" s="95" t="s">
        <v>51</v>
      </c>
      <c r="K503" s="95" t="s">
        <v>732</v>
      </c>
    </row>
    <row r="504" spans="3:11" x14ac:dyDescent="0.25">
      <c r="C504" s="137" t="s">
        <v>1293</v>
      </c>
      <c r="D504" s="154">
        <v>0</v>
      </c>
      <c r="E504" s="119">
        <f>HLOOKUP(C504,$AH$2:$BU$3,2,0)</f>
        <v>4404.0555000000004</v>
      </c>
      <c r="F504" s="94">
        <f t="shared" si="31"/>
        <v>0</v>
      </c>
      <c r="G504" s="156" t="s">
        <v>712</v>
      </c>
      <c r="H504" s="138" t="s">
        <v>341</v>
      </c>
      <c r="I504" s="126" t="str">
        <f>VLOOKUP(H504,[2]Presupuesto!$B$11:$C$565,2,0)</f>
        <v>VIATICOS AL EXTERIOR</v>
      </c>
      <c r="J504" s="95" t="s">
        <v>51</v>
      </c>
      <c r="K504" s="95" t="s">
        <v>732</v>
      </c>
    </row>
    <row r="505" spans="3:11" x14ac:dyDescent="0.25">
      <c r="C505" s="137" t="s">
        <v>1942</v>
      </c>
      <c r="D505" s="154">
        <v>0</v>
      </c>
      <c r="E505" s="119">
        <f>150*22.27</f>
        <v>3340.5</v>
      </c>
      <c r="F505" s="94">
        <f t="shared" si="31"/>
        <v>0</v>
      </c>
      <c r="G505" s="156" t="s">
        <v>712</v>
      </c>
      <c r="H505" s="138" t="s">
        <v>323</v>
      </c>
      <c r="I505" s="126" t="str">
        <f>VLOOKUP(H505,[2]Presupuesto!$B$11:$C$565,2,0)</f>
        <v>OTROS SERVICIOS COMERCIALES Y FINANCIEROS</v>
      </c>
      <c r="J505" s="95" t="s">
        <v>51</v>
      </c>
      <c r="K505" s="95" t="s">
        <v>732</v>
      </c>
    </row>
    <row r="506" spans="3:11" hidden="1" x14ac:dyDescent="0.25">
      <c r="C506" s="137"/>
      <c r="D506" s="154"/>
      <c r="E506" s="119"/>
      <c r="F506" s="94">
        <f t="shared" ref="F506:F536" si="32">D506*E506</f>
        <v>0</v>
      </c>
      <c r="G506" s="156"/>
      <c r="H506" s="138"/>
      <c r="I506" s="126" t="e">
        <f>VLOOKUP(H506,Presupuesto!$B$11:$C$565,2,0)</f>
        <v>#N/A</v>
      </c>
      <c r="J506" s="95" t="str">
        <f t="shared" ref="J506:J536" si="33">$J$502</f>
        <v>Investigación Científica</v>
      </c>
      <c r="K506" s="95" t="s">
        <v>720</v>
      </c>
    </row>
    <row r="507" spans="3:11" hidden="1" x14ac:dyDescent="0.25">
      <c r="C507" s="137"/>
      <c r="D507" s="154"/>
      <c r="E507" s="119"/>
      <c r="F507" s="94">
        <f t="shared" si="32"/>
        <v>0</v>
      </c>
      <c r="G507" s="156"/>
      <c r="H507" s="138"/>
      <c r="I507" s="126" t="e">
        <f>VLOOKUP(H507,Presupuesto!$B$11:$C$565,2,0)</f>
        <v>#N/A</v>
      </c>
      <c r="J507" s="95" t="str">
        <f t="shared" si="33"/>
        <v>Investigación Científica</v>
      </c>
      <c r="K507" s="95" t="s">
        <v>729</v>
      </c>
    </row>
    <row r="508" spans="3:11" hidden="1" x14ac:dyDescent="0.25">
      <c r="C508" s="137"/>
      <c r="D508" s="154"/>
      <c r="E508" s="119"/>
      <c r="F508" s="94">
        <f t="shared" si="32"/>
        <v>0</v>
      </c>
      <c r="G508" s="156"/>
      <c r="H508" s="138"/>
      <c r="I508" s="126" t="e">
        <f>VLOOKUP(H508,Presupuesto!$B$11:$C$565,2,0)</f>
        <v>#N/A</v>
      </c>
      <c r="J508" s="95" t="str">
        <f t="shared" si="33"/>
        <v>Investigación Científica</v>
      </c>
      <c r="K508" s="95" t="s">
        <v>720</v>
      </c>
    </row>
    <row r="509" spans="3:11" hidden="1" x14ac:dyDescent="0.25">
      <c r="C509" s="137"/>
      <c r="D509" s="154"/>
      <c r="E509" s="119"/>
      <c r="F509" s="94">
        <f t="shared" si="32"/>
        <v>0</v>
      </c>
      <c r="G509" s="156"/>
      <c r="H509" s="138"/>
      <c r="I509" s="126" t="e">
        <f>VLOOKUP(H509,Presupuesto!$B$11:$C$565,2,0)</f>
        <v>#N/A</v>
      </c>
      <c r="J509" s="95" t="str">
        <f t="shared" si="33"/>
        <v>Investigación Científica</v>
      </c>
      <c r="K509" s="95" t="s">
        <v>720</v>
      </c>
    </row>
    <row r="510" spans="3:11" hidden="1" x14ac:dyDescent="0.25">
      <c r="C510" s="137"/>
      <c r="D510" s="154"/>
      <c r="E510" s="119"/>
      <c r="F510" s="94">
        <f t="shared" si="32"/>
        <v>0</v>
      </c>
      <c r="G510" s="156"/>
      <c r="H510" s="138"/>
      <c r="I510" s="126" t="e">
        <f>VLOOKUP(H510,Presupuesto!$B$11:$C$565,2,0)</f>
        <v>#N/A</v>
      </c>
      <c r="J510" s="95" t="str">
        <f t="shared" si="33"/>
        <v>Investigación Científica</v>
      </c>
      <c r="K510" s="95" t="s">
        <v>720</v>
      </c>
    </row>
    <row r="511" spans="3:11" hidden="1" x14ac:dyDescent="0.25">
      <c r="C511" s="137"/>
      <c r="D511" s="154"/>
      <c r="E511" s="119"/>
      <c r="F511" s="94">
        <f t="shared" si="32"/>
        <v>0</v>
      </c>
      <c r="G511" s="156"/>
      <c r="H511" s="138"/>
      <c r="I511" s="126" t="e">
        <f>VLOOKUP(H511,Presupuesto!$B$11:$C$565,2,0)</f>
        <v>#N/A</v>
      </c>
      <c r="J511" s="95" t="str">
        <f t="shared" si="33"/>
        <v>Investigación Científica</v>
      </c>
      <c r="K511" s="95" t="s">
        <v>720</v>
      </c>
    </row>
    <row r="512" spans="3:11" hidden="1" x14ac:dyDescent="0.25">
      <c r="C512" s="137"/>
      <c r="D512" s="154"/>
      <c r="E512" s="119"/>
      <c r="F512" s="94">
        <f t="shared" si="32"/>
        <v>0</v>
      </c>
      <c r="G512" s="156"/>
      <c r="H512" s="138"/>
      <c r="I512" s="126" t="e">
        <f>VLOOKUP(H512,Presupuesto!$B$11:$C$565,2,0)</f>
        <v>#N/A</v>
      </c>
      <c r="J512" s="95" t="str">
        <f t="shared" si="33"/>
        <v>Investigación Científica</v>
      </c>
      <c r="K512" s="95" t="s">
        <v>720</v>
      </c>
    </row>
    <row r="513" spans="3:11" hidden="1" x14ac:dyDescent="0.25">
      <c r="C513" s="137"/>
      <c r="D513" s="154"/>
      <c r="E513" s="119"/>
      <c r="F513" s="94">
        <f t="shared" si="32"/>
        <v>0</v>
      </c>
      <c r="G513" s="156"/>
      <c r="H513" s="138"/>
      <c r="I513" s="126" t="e">
        <f>VLOOKUP(H513,Presupuesto!$B$11:$C$565,2,0)</f>
        <v>#N/A</v>
      </c>
      <c r="J513" s="95" t="str">
        <f t="shared" si="33"/>
        <v>Investigación Científica</v>
      </c>
      <c r="K513" s="95" t="s">
        <v>720</v>
      </c>
    </row>
    <row r="514" spans="3:11" hidden="1" x14ac:dyDescent="0.25">
      <c r="C514" s="137"/>
      <c r="D514" s="154"/>
      <c r="E514" s="119"/>
      <c r="F514" s="94">
        <f t="shared" si="32"/>
        <v>0</v>
      </c>
      <c r="G514" s="156"/>
      <c r="H514" s="138"/>
      <c r="I514" s="126" t="e">
        <f>VLOOKUP(H514,Presupuesto!$B$11:$C$565,2,0)</f>
        <v>#N/A</v>
      </c>
      <c r="J514" s="95" t="str">
        <f t="shared" si="33"/>
        <v>Investigación Científica</v>
      </c>
      <c r="K514" s="95" t="s">
        <v>720</v>
      </c>
    </row>
    <row r="515" spans="3:11" hidden="1" x14ac:dyDescent="0.25">
      <c r="C515" s="137"/>
      <c r="D515" s="154"/>
      <c r="E515" s="119"/>
      <c r="F515" s="94">
        <f t="shared" si="32"/>
        <v>0</v>
      </c>
      <c r="G515" s="156"/>
      <c r="H515" s="138"/>
      <c r="I515" s="126" t="e">
        <f>VLOOKUP(H515,Presupuesto!$B$11:$C$565,2,0)</f>
        <v>#N/A</v>
      </c>
      <c r="J515" s="95" t="str">
        <f t="shared" si="33"/>
        <v>Investigación Científica</v>
      </c>
      <c r="K515" s="95" t="s">
        <v>720</v>
      </c>
    </row>
    <row r="516" spans="3:11" hidden="1" x14ac:dyDescent="0.25">
      <c r="C516" s="137"/>
      <c r="D516" s="154"/>
      <c r="E516" s="119"/>
      <c r="F516" s="94">
        <f t="shared" si="32"/>
        <v>0</v>
      </c>
      <c r="G516" s="156"/>
      <c r="H516" s="138"/>
      <c r="I516" s="126" t="e">
        <f>VLOOKUP(H516,Presupuesto!$B$11:$C$565,2,0)</f>
        <v>#N/A</v>
      </c>
      <c r="J516" s="95" t="str">
        <f t="shared" si="33"/>
        <v>Investigación Científica</v>
      </c>
      <c r="K516" s="95" t="s">
        <v>720</v>
      </c>
    </row>
    <row r="517" spans="3:11" hidden="1" x14ac:dyDescent="0.25">
      <c r="C517" s="137"/>
      <c r="D517" s="154"/>
      <c r="E517" s="119"/>
      <c r="F517" s="94">
        <f t="shared" si="32"/>
        <v>0</v>
      </c>
      <c r="G517" s="156"/>
      <c r="H517" s="138"/>
      <c r="I517" s="126" t="e">
        <f>VLOOKUP(H517,Presupuesto!$B$11:$C$565,2,0)</f>
        <v>#N/A</v>
      </c>
      <c r="J517" s="95" t="str">
        <f t="shared" si="33"/>
        <v>Investigación Científica</v>
      </c>
      <c r="K517" s="95" t="s">
        <v>720</v>
      </c>
    </row>
    <row r="518" spans="3:11" hidden="1" x14ac:dyDescent="0.25">
      <c r="C518" s="137"/>
      <c r="D518" s="154"/>
      <c r="E518" s="119"/>
      <c r="F518" s="94">
        <f t="shared" si="32"/>
        <v>0</v>
      </c>
      <c r="G518" s="156"/>
      <c r="H518" s="138"/>
      <c r="I518" s="126" t="e">
        <f>VLOOKUP(H518,Presupuesto!$B$11:$C$565,2,0)</f>
        <v>#N/A</v>
      </c>
      <c r="J518" s="95" t="str">
        <f t="shared" si="33"/>
        <v>Investigación Científica</v>
      </c>
      <c r="K518" s="95" t="s">
        <v>720</v>
      </c>
    </row>
    <row r="519" spans="3:11" hidden="1" x14ac:dyDescent="0.25">
      <c r="C519" s="137"/>
      <c r="D519" s="154"/>
      <c r="E519" s="119"/>
      <c r="F519" s="94">
        <f t="shared" si="32"/>
        <v>0</v>
      </c>
      <c r="G519" s="156"/>
      <c r="H519" s="138"/>
      <c r="I519" s="126" t="e">
        <f>VLOOKUP(H519,Presupuesto!$B$11:$C$565,2,0)</f>
        <v>#N/A</v>
      </c>
      <c r="J519" s="95" t="str">
        <f t="shared" si="33"/>
        <v>Investigación Científica</v>
      </c>
      <c r="K519" s="95" t="s">
        <v>720</v>
      </c>
    </row>
    <row r="520" spans="3:11" hidden="1" x14ac:dyDescent="0.25">
      <c r="C520" s="137"/>
      <c r="D520" s="154"/>
      <c r="E520" s="119"/>
      <c r="F520" s="94">
        <f t="shared" si="32"/>
        <v>0</v>
      </c>
      <c r="G520" s="156"/>
      <c r="H520" s="138"/>
      <c r="I520" s="126" t="e">
        <f>VLOOKUP(H520,Presupuesto!$B$11:$C$565,2,0)</f>
        <v>#N/A</v>
      </c>
      <c r="J520" s="95" t="str">
        <f t="shared" si="33"/>
        <v>Investigación Científica</v>
      </c>
      <c r="K520" s="95" t="s">
        <v>720</v>
      </c>
    </row>
    <row r="521" spans="3:11" hidden="1" x14ac:dyDescent="0.25">
      <c r="C521" s="137"/>
      <c r="D521" s="154"/>
      <c r="E521" s="119"/>
      <c r="F521" s="94">
        <f t="shared" si="32"/>
        <v>0</v>
      </c>
      <c r="G521" s="156"/>
      <c r="H521" s="138"/>
      <c r="I521" s="126" t="e">
        <f>VLOOKUP(H521,Presupuesto!$B$11:$C$565,2,0)</f>
        <v>#N/A</v>
      </c>
      <c r="J521" s="95" t="str">
        <f t="shared" si="33"/>
        <v>Investigación Científica</v>
      </c>
      <c r="K521" s="95" t="s">
        <v>720</v>
      </c>
    </row>
    <row r="522" spans="3:11" hidden="1" x14ac:dyDescent="0.25">
      <c r="C522" s="137"/>
      <c r="D522" s="154"/>
      <c r="E522" s="119"/>
      <c r="F522" s="94">
        <f t="shared" si="32"/>
        <v>0</v>
      </c>
      <c r="G522" s="156"/>
      <c r="H522" s="138"/>
      <c r="I522" s="126" t="e">
        <f>VLOOKUP(H522,Presupuesto!$B$11:$C$565,2,0)</f>
        <v>#N/A</v>
      </c>
      <c r="J522" s="95" t="str">
        <f t="shared" si="33"/>
        <v>Investigación Científica</v>
      </c>
      <c r="K522" s="95" t="s">
        <v>720</v>
      </c>
    </row>
    <row r="523" spans="3:11" hidden="1" x14ac:dyDescent="0.25">
      <c r="C523" s="137"/>
      <c r="D523" s="154"/>
      <c r="E523" s="119"/>
      <c r="F523" s="94">
        <f t="shared" si="32"/>
        <v>0</v>
      </c>
      <c r="G523" s="156"/>
      <c r="H523" s="138"/>
      <c r="I523" s="126" t="e">
        <f>VLOOKUP(H523,Presupuesto!$B$11:$C$565,2,0)</f>
        <v>#N/A</v>
      </c>
      <c r="J523" s="95" t="str">
        <f t="shared" si="33"/>
        <v>Investigación Científica</v>
      </c>
      <c r="K523" s="95" t="s">
        <v>720</v>
      </c>
    </row>
    <row r="524" spans="3:11" hidden="1" x14ac:dyDescent="0.25">
      <c r="C524" s="139"/>
      <c r="D524" s="147"/>
      <c r="E524" s="115"/>
      <c r="F524" s="94">
        <f t="shared" si="32"/>
        <v>0</v>
      </c>
      <c r="G524" s="156"/>
      <c r="H524" s="140"/>
      <c r="I524" s="126" t="e">
        <f>VLOOKUP(H524,Presupuesto!$B$11:$C$565,2,0)</f>
        <v>#N/A</v>
      </c>
      <c r="J524" s="95" t="str">
        <f t="shared" si="33"/>
        <v>Investigación Científica</v>
      </c>
      <c r="K524" s="95" t="s">
        <v>720</v>
      </c>
    </row>
    <row r="525" spans="3:11" hidden="1" x14ac:dyDescent="0.25">
      <c r="C525" s="139"/>
      <c r="D525" s="147"/>
      <c r="E525" s="115"/>
      <c r="F525" s="94">
        <f t="shared" si="32"/>
        <v>0</v>
      </c>
      <c r="G525" s="156"/>
      <c r="H525" s="140"/>
      <c r="I525" s="126" t="e">
        <f>VLOOKUP(H525,Presupuesto!$B$11:$C$565,2,0)</f>
        <v>#N/A</v>
      </c>
      <c r="J525" s="95" t="str">
        <f t="shared" si="33"/>
        <v>Investigación Científica</v>
      </c>
      <c r="K525" s="95" t="s">
        <v>720</v>
      </c>
    </row>
    <row r="526" spans="3:11" hidden="1" x14ac:dyDescent="0.25">
      <c r="C526" s="139"/>
      <c r="D526" s="147"/>
      <c r="E526" s="115"/>
      <c r="F526" s="94">
        <f t="shared" si="32"/>
        <v>0</v>
      </c>
      <c r="G526" s="156"/>
      <c r="H526" s="140"/>
      <c r="I526" s="126" t="e">
        <f>VLOOKUP(H526,Presupuesto!$B$11:$C$565,2,0)</f>
        <v>#N/A</v>
      </c>
      <c r="J526" s="95" t="str">
        <f t="shared" si="33"/>
        <v>Investigación Científica</v>
      </c>
      <c r="K526" s="95" t="s">
        <v>720</v>
      </c>
    </row>
    <row r="527" spans="3:11" hidden="1" x14ac:dyDescent="0.25">
      <c r="C527" s="139"/>
      <c r="D527" s="147"/>
      <c r="E527" s="115"/>
      <c r="F527" s="94">
        <f t="shared" si="32"/>
        <v>0</v>
      </c>
      <c r="G527" s="156"/>
      <c r="H527" s="140"/>
      <c r="I527" s="126" t="e">
        <f>VLOOKUP(H527,Presupuesto!$B$11:$C$565,2,0)</f>
        <v>#N/A</v>
      </c>
      <c r="J527" s="95" t="str">
        <f t="shared" si="33"/>
        <v>Investigación Científica</v>
      </c>
      <c r="K527" s="95" t="s">
        <v>720</v>
      </c>
    </row>
    <row r="528" spans="3:11" hidden="1" x14ac:dyDescent="0.25">
      <c r="C528" s="139"/>
      <c r="D528" s="147"/>
      <c r="E528" s="115"/>
      <c r="F528" s="94">
        <f t="shared" si="32"/>
        <v>0</v>
      </c>
      <c r="G528" s="156"/>
      <c r="H528" s="140"/>
      <c r="I528" s="126" t="e">
        <f>VLOOKUP(H528,Presupuesto!$B$11:$C$565,2,0)</f>
        <v>#N/A</v>
      </c>
      <c r="J528" s="95" t="str">
        <f t="shared" si="33"/>
        <v>Investigación Científica</v>
      </c>
      <c r="K528" s="95" t="s">
        <v>720</v>
      </c>
    </row>
    <row r="529" spans="3:11" hidden="1" x14ac:dyDescent="0.25">
      <c r="C529" s="139"/>
      <c r="D529" s="147"/>
      <c r="E529" s="115"/>
      <c r="F529" s="94">
        <f t="shared" si="32"/>
        <v>0</v>
      </c>
      <c r="G529" s="156"/>
      <c r="H529" s="140"/>
      <c r="I529" s="126" t="e">
        <f>VLOOKUP(H529,Presupuesto!$B$11:$C$565,2,0)</f>
        <v>#N/A</v>
      </c>
      <c r="J529" s="95" t="str">
        <f t="shared" si="33"/>
        <v>Investigación Científica</v>
      </c>
      <c r="K529" s="95" t="s">
        <v>720</v>
      </c>
    </row>
    <row r="530" spans="3:11" hidden="1" x14ac:dyDescent="0.25">
      <c r="C530" s="139"/>
      <c r="D530" s="147"/>
      <c r="E530" s="115"/>
      <c r="F530" s="94">
        <f t="shared" si="32"/>
        <v>0</v>
      </c>
      <c r="G530" s="156"/>
      <c r="H530" s="140"/>
      <c r="I530" s="126" t="e">
        <f>VLOOKUP(H530,Presupuesto!$B$11:$C$565,2,0)</f>
        <v>#N/A</v>
      </c>
      <c r="J530" s="95" t="str">
        <f t="shared" si="33"/>
        <v>Investigación Científica</v>
      </c>
      <c r="K530" s="95" t="s">
        <v>720</v>
      </c>
    </row>
    <row r="531" spans="3:11" hidden="1" x14ac:dyDescent="0.25">
      <c r="C531" s="139"/>
      <c r="D531" s="147"/>
      <c r="E531" s="115"/>
      <c r="F531" s="94">
        <f t="shared" si="32"/>
        <v>0</v>
      </c>
      <c r="G531" s="156"/>
      <c r="H531" s="140"/>
      <c r="I531" s="126" t="e">
        <f>VLOOKUP(H531,Presupuesto!$B$11:$C$565,2,0)</f>
        <v>#N/A</v>
      </c>
      <c r="J531" s="95" t="str">
        <f t="shared" si="33"/>
        <v>Investigación Científica</v>
      </c>
      <c r="K531" s="95" t="s">
        <v>720</v>
      </c>
    </row>
    <row r="532" spans="3:11" hidden="1" x14ac:dyDescent="0.25">
      <c r="C532" s="141"/>
      <c r="D532" s="147"/>
      <c r="E532" s="115"/>
      <c r="F532" s="94">
        <f t="shared" si="32"/>
        <v>0</v>
      </c>
      <c r="G532" s="156"/>
      <c r="H532" s="142"/>
      <c r="I532" s="126" t="e">
        <f>VLOOKUP(H532,Presupuesto!$B$11:$C$565,2,0)</f>
        <v>#N/A</v>
      </c>
      <c r="J532" s="95" t="str">
        <f t="shared" si="33"/>
        <v>Investigación Científica</v>
      </c>
      <c r="K532" s="95" t="s">
        <v>732</v>
      </c>
    </row>
    <row r="533" spans="3:11" hidden="1" x14ac:dyDescent="0.25">
      <c r="C533" s="141"/>
      <c r="D533" s="147"/>
      <c r="E533" s="115"/>
      <c r="F533" s="94">
        <f t="shared" si="32"/>
        <v>0</v>
      </c>
      <c r="G533" s="156"/>
      <c r="H533" s="142"/>
      <c r="I533" s="126" t="e">
        <f>VLOOKUP(H533,Presupuesto!$B$11:$C$565,2,0)</f>
        <v>#N/A</v>
      </c>
      <c r="J533" s="95" t="str">
        <f t="shared" si="33"/>
        <v>Investigación Científica</v>
      </c>
      <c r="K533" s="95" t="s">
        <v>720</v>
      </c>
    </row>
    <row r="534" spans="3:11" hidden="1" x14ac:dyDescent="0.25">
      <c r="C534" s="141"/>
      <c r="D534" s="147"/>
      <c r="E534" s="115"/>
      <c r="F534" s="94">
        <f t="shared" si="32"/>
        <v>0</v>
      </c>
      <c r="G534" s="156"/>
      <c r="H534" s="142"/>
      <c r="I534" s="126" t="e">
        <f>VLOOKUP(H534,Presupuesto!$B$11:$C$565,2,0)</f>
        <v>#N/A</v>
      </c>
      <c r="J534" s="95" t="str">
        <f t="shared" si="33"/>
        <v>Investigación Científica</v>
      </c>
      <c r="K534" s="95" t="s">
        <v>720</v>
      </c>
    </row>
    <row r="535" spans="3:11" hidden="1" x14ac:dyDescent="0.25">
      <c r="C535" s="141"/>
      <c r="D535" s="147"/>
      <c r="E535" s="115"/>
      <c r="F535" s="94">
        <f t="shared" si="32"/>
        <v>0</v>
      </c>
      <c r="G535" s="156"/>
      <c r="H535" s="142"/>
      <c r="I535" s="126" t="e">
        <f>VLOOKUP(H535,Presupuesto!$B$11:$C$565,2,0)</f>
        <v>#N/A</v>
      </c>
      <c r="J535" s="95" t="str">
        <f t="shared" si="33"/>
        <v>Investigación Científica</v>
      </c>
      <c r="K535" s="95" t="s">
        <v>720</v>
      </c>
    </row>
    <row r="536" spans="3:11" ht="15.75" thickBot="1" x14ac:dyDescent="0.3">
      <c r="C536" s="143"/>
      <c r="D536" s="155"/>
      <c r="E536" s="100"/>
      <c r="F536" s="102">
        <f t="shared" si="32"/>
        <v>0</v>
      </c>
      <c r="G536" s="157"/>
      <c r="H536" s="144"/>
      <c r="I536" s="128" t="e">
        <f>VLOOKUP(H536,Presupuesto!$B$11:$C$565,2,0)</f>
        <v>#N/A</v>
      </c>
      <c r="J536" s="103" t="str">
        <f t="shared" si="33"/>
        <v>Investigación Científica</v>
      </c>
      <c r="K536" s="120" t="s">
        <v>719</v>
      </c>
    </row>
    <row r="538" spans="3:11" ht="15.75" thickBot="1" x14ac:dyDescent="0.3">
      <c r="C538" s="426"/>
      <c r="D538" s="426"/>
      <c r="E538" s="426"/>
      <c r="F538" s="426"/>
      <c r="G538" s="415"/>
      <c r="H538" s="426"/>
      <c r="I538" s="426"/>
      <c r="J538" s="426"/>
      <c r="K538" s="426"/>
    </row>
    <row r="539" spans="3:11" ht="15.75" thickBot="1" x14ac:dyDescent="0.3">
      <c r="C539" s="153" t="s">
        <v>1332</v>
      </c>
      <c r="D539" s="343">
        <f>SUM(F546:F580)</f>
        <v>140000</v>
      </c>
      <c r="E539" s="426"/>
      <c r="F539" s="69"/>
      <c r="G539" s="78"/>
      <c r="H539" s="69"/>
      <c r="I539" s="69"/>
      <c r="J539" s="426"/>
      <c r="K539" s="426"/>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0" t="s">
        <v>1309</v>
      </c>
      <c r="D542" s="341" t="s">
        <v>1761</v>
      </c>
      <c r="E542" s="91"/>
      <c r="F542" s="91"/>
      <c r="G542" s="91"/>
      <c r="H542" s="75"/>
      <c r="I542" s="75"/>
      <c r="J542" s="75"/>
      <c r="K542" s="109"/>
    </row>
    <row r="543" spans="3:11" ht="18.75" x14ac:dyDescent="0.25">
      <c r="C543" s="197"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Aprobación de imagen editorial de FLACSO Honduras para la edición, diagramación, impresión y publicación de documentos</v>
      </c>
      <c r="D543" s="31"/>
      <c r="E543" s="91"/>
      <c r="F543" s="91"/>
      <c r="G543" s="91"/>
      <c r="H543" s="75"/>
      <c r="I543" s="75"/>
      <c r="J543" s="75"/>
      <c r="K543" s="109"/>
    </row>
    <row r="544" spans="3:11" ht="15.75" thickBot="1" x14ac:dyDescent="0.3">
      <c r="C544" s="426"/>
      <c r="D544" s="426"/>
      <c r="E544" s="426"/>
      <c r="F544" s="91"/>
      <c r="G544" s="75"/>
      <c r="H544" s="75"/>
      <c r="I544" s="75"/>
      <c r="J544" s="426"/>
      <c r="K544" s="426"/>
    </row>
    <row r="545" spans="3:11" ht="30.75" thickBot="1" x14ac:dyDescent="0.3">
      <c r="C545" s="125" t="s">
        <v>1310</v>
      </c>
      <c r="D545" s="125" t="s">
        <v>99</v>
      </c>
      <c r="E545" s="132" t="s">
        <v>1312</v>
      </c>
      <c r="F545" s="131" t="s">
        <v>1313</v>
      </c>
      <c r="G545" s="129" t="s">
        <v>1314</v>
      </c>
      <c r="H545" s="132" t="s">
        <v>1315</v>
      </c>
      <c r="I545" s="129" t="s">
        <v>711</v>
      </c>
      <c r="J545" s="129" t="s">
        <v>1316</v>
      </c>
      <c r="K545" s="129" t="s">
        <v>1317</v>
      </c>
    </row>
    <row r="546" spans="3:11" x14ac:dyDescent="0.25">
      <c r="C546" s="207" t="s">
        <v>1295</v>
      </c>
      <c r="D546" s="208">
        <v>0</v>
      </c>
      <c r="E546" s="206">
        <f>HLOOKUP(C546,$AH$2:$BU$3,2,0)</f>
        <v>5420.3760000000002</v>
      </c>
      <c r="F546" s="94">
        <f t="shared" ref="F546:F550" si="34">D546*E546</f>
        <v>0</v>
      </c>
      <c r="G546" s="156" t="s">
        <v>703</v>
      </c>
      <c r="H546" s="138" t="s">
        <v>341</v>
      </c>
      <c r="I546" s="126" t="str">
        <f>VLOOKUP(H546,[2]Presupuesto!$B$11:$C$565,2,0)</f>
        <v>VIATICOS AL EXTERIOR</v>
      </c>
      <c r="J546" s="205" t="s">
        <v>51</v>
      </c>
      <c r="K546" s="95" t="s">
        <v>728</v>
      </c>
    </row>
    <row r="547" spans="3:11" x14ac:dyDescent="0.25">
      <c r="C547" s="137" t="s">
        <v>1943</v>
      </c>
      <c r="D547" s="154">
        <v>1</v>
      </c>
      <c r="E547" s="119">
        <v>70000</v>
      </c>
      <c r="F547" s="94">
        <f t="shared" si="34"/>
        <v>70000</v>
      </c>
      <c r="G547" s="156" t="s">
        <v>703</v>
      </c>
      <c r="H547" s="138" t="s">
        <v>307</v>
      </c>
      <c r="I547" s="126" t="str">
        <f>VLOOKUP(H547,[2]Presupuesto!$B$11:$C$565,2,0)</f>
        <v>SERVICIOS DE IMPRENTA PUBLIC.Y REPRODUCCION</v>
      </c>
      <c r="J547" s="95" t="s">
        <v>51</v>
      </c>
      <c r="K547" s="95" t="s">
        <v>720</v>
      </c>
    </row>
    <row r="548" spans="3:11" x14ac:dyDescent="0.25">
      <c r="C548" s="137" t="s">
        <v>1943</v>
      </c>
      <c r="D548" s="154">
        <v>1</v>
      </c>
      <c r="E548" s="119">
        <v>70000</v>
      </c>
      <c r="F548" s="94">
        <f t="shared" si="34"/>
        <v>70000</v>
      </c>
      <c r="G548" s="156" t="s">
        <v>703</v>
      </c>
      <c r="H548" s="138" t="s">
        <v>307</v>
      </c>
      <c r="I548" s="126" t="str">
        <f>VLOOKUP(H548,[2]Presupuesto!$B$11:$C$565,2,0)</f>
        <v>SERVICIOS DE IMPRENTA PUBLIC.Y REPRODUCCION</v>
      </c>
      <c r="J548" s="95" t="s">
        <v>51</v>
      </c>
      <c r="K548" s="95" t="s">
        <v>725</v>
      </c>
    </row>
    <row r="549" spans="3:11" x14ac:dyDescent="0.25">
      <c r="C549" s="137" t="s">
        <v>1943</v>
      </c>
      <c r="D549" s="154">
        <v>0</v>
      </c>
      <c r="E549" s="119">
        <v>70000</v>
      </c>
      <c r="F549" s="94">
        <f t="shared" si="34"/>
        <v>0</v>
      </c>
      <c r="G549" s="156" t="s">
        <v>712</v>
      </c>
      <c r="H549" s="138" t="s">
        <v>307</v>
      </c>
      <c r="I549" s="126" t="str">
        <f>VLOOKUP(H549,[2]Presupuesto!$B$11:$C$565,2,0)</f>
        <v>SERVICIOS DE IMPRENTA PUBLIC.Y REPRODUCCION</v>
      </c>
      <c r="J549" s="95" t="s">
        <v>51</v>
      </c>
      <c r="K549" s="95" t="s">
        <v>727</v>
      </c>
    </row>
    <row r="550" spans="3:11" x14ac:dyDescent="0.25">
      <c r="C550" s="137" t="s">
        <v>1943</v>
      </c>
      <c r="D550" s="154">
        <v>0</v>
      </c>
      <c r="E550" s="119">
        <v>70000</v>
      </c>
      <c r="F550" s="94">
        <f t="shared" si="34"/>
        <v>0</v>
      </c>
      <c r="G550" s="156" t="s">
        <v>712</v>
      </c>
      <c r="H550" s="138" t="s">
        <v>307</v>
      </c>
      <c r="I550" s="126" t="str">
        <f>VLOOKUP(H550,[2]Presupuesto!$B$11:$C$565,2,0)</f>
        <v>SERVICIOS DE IMPRENTA PUBLIC.Y REPRODUCCION</v>
      </c>
      <c r="J550" s="95" t="s">
        <v>51</v>
      </c>
      <c r="K550" s="95" t="s">
        <v>731</v>
      </c>
    </row>
    <row r="551" spans="3:11" hidden="1" x14ac:dyDescent="0.25">
      <c r="C551" s="137"/>
      <c r="D551" s="154"/>
      <c r="E551" s="119"/>
      <c r="F551" s="94">
        <f t="shared" ref="F551:F580" si="35">D551*E551</f>
        <v>0</v>
      </c>
      <c r="G551" s="156"/>
      <c r="H551" s="138"/>
      <c r="I551" s="126" t="e">
        <f>VLOOKUP(H551,Presupuesto!$B$11:$C$565,2,0)</f>
        <v>#N/A</v>
      </c>
      <c r="J551" s="95" t="str">
        <f t="shared" ref="J551:J580" si="36">$J$546</f>
        <v>Investigación Científica</v>
      </c>
      <c r="K551" s="95" t="s">
        <v>729</v>
      </c>
    </row>
    <row r="552" spans="3:11" hidden="1" x14ac:dyDescent="0.25">
      <c r="C552" s="137"/>
      <c r="D552" s="154"/>
      <c r="E552" s="119"/>
      <c r="F552" s="94">
        <f t="shared" si="35"/>
        <v>0</v>
      </c>
      <c r="G552" s="156"/>
      <c r="H552" s="138"/>
      <c r="I552" s="126" t="e">
        <f>VLOOKUP(H552,Presupuesto!$B$11:$C$565,2,0)</f>
        <v>#N/A</v>
      </c>
      <c r="J552" s="95" t="str">
        <f t="shared" si="36"/>
        <v>Investigación Científica</v>
      </c>
      <c r="K552" s="95" t="s">
        <v>720</v>
      </c>
    </row>
    <row r="553" spans="3:11" hidden="1" x14ac:dyDescent="0.25">
      <c r="C553" s="137"/>
      <c r="D553" s="154"/>
      <c r="E553" s="119"/>
      <c r="F553" s="94">
        <f t="shared" si="35"/>
        <v>0</v>
      </c>
      <c r="G553" s="156"/>
      <c r="H553" s="138"/>
      <c r="I553" s="126" t="e">
        <f>VLOOKUP(H553,Presupuesto!$B$11:$C$565,2,0)</f>
        <v>#N/A</v>
      </c>
      <c r="J553" s="95" t="str">
        <f t="shared" si="36"/>
        <v>Investigación Científica</v>
      </c>
      <c r="K553" s="95" t="s">
        <v>720</v>
      </c>
    </row>
    <row r="554" spans="3:11" hidden="1" x14ac:dyDescent="0.25">
      <c r="C554" s="137"/>
      <c r="D554" s="154"/>
      <c r="E554" s="119"/>
      <c r="F554" s="94">
        <f t="shared" si="35"/>
        <v>0</v>
      </c>
      <c r="G554" s="156"/>
      <c r="H554" s="138"/>
      <c r="I554" s="126" t="e">
        <f>VLOOKUP(H554,Presupuesto!$B$11:$C$565,2,0)</f>
        <v>#N/A</v>
      </c>
      <c r="J554" s="95" t="str">
        <f t="shared" si="36"/>
        <v>Investigación Científica</v>
      </c>
      <c r="K554" s="95" t="s">
        <v>720</v>
      </c>
    </row>
    <row r="555" spans="3:11" hidden="1" x14ac:dyDescent="0.25">
      <c r="C555" s="137"/>
      <c r="D555" s="154"/>
      <c r="E555" s="119"/>
      <c r="F555" s="94">
        <f t="shared" si="35"/>
        <v>0</v>
      </c>
      <c r="G555" s="156"/>
      <c r="H555" s="138"/>
      <c r="I555" s="126" t="e">
        <f>VLOOKUP(H555,Presupuesto!$B$11:$C$565,2,0)</f>
        <v>#N/A</v>
      </c>
      <c r="J555" s="95" t="str">
        <f t="shared" si="36"/>
        <v>Investigación Científica</v>
      </c>
      <c r="K555" s="95" t="s">
        <v>720</v>
      </c>
    </row>
    <row r="556" spans="3:11" hidden="1" x14ac:dyDescent="0.25">
      <c r="C556" s="137"/>
      <c r="D556" s="154"/>
      <c r="E556" s="119"/>
      <c r="F556" s="94">
        <f t="shared" si="35"/>
        <v>0</v>
      </c>
      <c r="G556" s="156"/>
      <c r="H556" s="138"/>
      <c r="I556" s="126" t="e">
        <f>VLOOKUP(H556,Presupuesto!$B$11:$C$565,2,0)</f>
        <v>#N/A</v>
      </c>
      <c r="J556" s="95" t="str">
        <f t="shared" si="36"/>
        <v>Investigación Científica</v>
      </c>
      <c r="K556" s="95" t="s">
        <v>720</v>
      </c>
    </row>
    <row r="557" spans="3:11" hidden="1" x14ac:dyDescent="0.25">
      <c r="C557" s="137"/>
      <c r="D557" s="154"/>
      <c r="E557" s="119"/>
      <c r="F557" s="94">
        <f t="shared" si="35"/>
        <v>0</v>
      </c>
      <c r="G557" s="156"/>
      <c r="H557" s="138"/>
      <c r="I557" s="126" t="e">
        <f>VLOOKUP(H557,Presupuesto!$B$11:$C$565,2,0)</f>
        <v>#N/A</v>
      </c>
      <c r="J557" s="95" t="str">
        <f t="shared" si="36"/>
        <v>Investigación Científica</v>
      </c>
      <c r="K557" s="95" t="s">
        <v>720</v>
      </c>
    </row>
    <row r="558" spans="3:11" hidden="1" x14ac:dyDescent="0.25">
      <c r="C558" s="137"/>
      <c r="D558" s="154"/>
      <c r="E558" s="119"/>
      <c r="F558" s="94">
        <f t="shared" si="35"/>
        <v>0</v>
      </c>
      <c r="G558" s="156"/>
      <c r="H558" s="138"/>
      <c r="I558" s="126" t="e">
        <f>VLOOKUP(H558,Presupuesto!$B$11:$C$565,2,0)</f>
        <v>#N/A</v>
      </c>
      <c r="J558" s="95" t="str">
        <f t="shared" si="36"/>
        <v>Investigación Científica</v>
      </c>
      <c r="K558" s="95" t="s">
        <v>720</v>
      </c>
    </row>
    <row r="559" spans="3:11" hidden="1" x14ac:dyDescent="0.25">
      <c r="C559" s="137"/>
      <c r="D559" s="154"/>
      <c r="E559" s="119"/>
      <c r="F559" s="94">
        <f t="shared" si="35"/>
        <v>0</v>
      </c>
      <c r="G559" s="156"/>
      <c r="H559" s="138"/>
      <c r="I559" s="126" t="e">
        <f>VLOOKUP(H559,Presupuesto!$B$11:$C$565,2,0)</f>
        <v>#N/A</v>
      </c>
      <c r="J559" s="95" t="str">
        <f t="shared" si="36"/>
        <v>Investigación Científica</v>
      </c>
      <c r="K559" s="95" t="s">
        <v>720</v>
      </c>
    </row>
    <row r="560" spans="3:11" hidden="1" x14ac:dyDescent="0.25">
      <c r="C560" s="137"/>
      <c r="D560" s="154"/>
      <c r="E560" s="119"/>
      <c r="F560" s="94">
        <f t="shared" si="35"/>
        <v>0</v>
      </c>
      <c r="G560" s="156"/>
      <c r="H560" s="138"/>
      <c r="I560" s="126" t="e">
        <f>VLOOKUP(H560,Presupuesto!$B$11:$C$565,2,0)</f>
        <v>#N/A</v>
      </c>
      <c r="J560" s="95" t="str">
        <f t="shared" si="36"/>
        <v>Investigación Científica</v>
      </c>
      <c r="K560" s="95" t="s">
        <v>720</v>
      </c>
    </row>
    <row r="561" spans="3:11" hidden="1" x14ac:dyDescent="0.25">
      <c r="C561" s="137"/>
      <c r="D561" s="154"/>
      <c r="E561" s="119"/>
      <c r="F561" s="94">
        <f t="shared" si="35"/>
        <v>0</v>
      </c>
      <c r="G561" s="156"/>
      <c r="H561" s="138"/>
      <c r="I561" s="126" t="e">
        <f>VLOOKUP(H561,Presupuesto!$B$11:$C$565,2,0)</f>
        <v>#N/A</v>
      </c>
      <c r="J561" s="95" t="str">
        <f t="shared" si="36"/>
        <v>Investigación Científica</v>
      </c>
      <c r="K561" s="95" t="s">
        <v>720</v>
      </c>
    </row>
    <row r="562" spans="3:11" hidden="1" x14ac:dyDescent="0.25">
      <c r="C562" s="137"/>
      <c r="D562" s="154"/>
      <c r="E562" s="119"/>
      <c r="F562" s="94">
        <f t="shared" si="35"/>
        <v>0</v>
      </c>
      <c r="G562" s="156"/>
      <c r="H562" s="138"/>
      <c r="I562" s="126" t="e">
        <f>VLOOKUP(H562,Presupuesto!$B$11:$C$565,2,0)</f>
        <v>#N/A</v>
      </c>
      <c r="J562" s="95" t="str">
        <f t="shared" si="36"/>
        <v>Investigación Científica</v>
      </c>
      <c r="K562" s="95" t="s">
        <v>720</v>
      </c>
    </row>
    <row r="563" spans="3:11" hidden="1" x14ac:dyDescent="0.25">
      <c r="C563" s="137"/>
      <c r="D563" s="154"/>
      <c r="E563" s="119"/>
      <c r="F563" s="94">
        <f t="shared" si="35"/>
        <v>0</v>
      </c>
      <c r="G563" s="156"/>
      <c r="H563" s="138"/>
      <c r="I563" s="126" t="e">
        <f>VLOOKUP(H563,Presupuesto!$B$11:$C$565,2,0)</f>
        <v>#N/A</v>
      </c>
      <c r="J563" s="95" t="str">
        <f t="shared" si="36"/>
        <v>Investigación Científica</v>
      </c>
      <c r="K563" s="95" t="s">
        <v>720</v>
      </c>
    </row>
    <row r="564" spans="3:11" hidden="1" x14ac:dyDescent="0.25">
      <c r="C564" s="137"/>
      <c r="D564" s="154"/>
      <c r="E564" s="119"/>
      <c r="F564" s="94">
        <f t="shared" si="35"/>
        <v>0</v>
      </c>
      <c r="G564" s="156"/>
      <c r="H564" s="138"/>
      <c r="I564" s="126" t="e">
        <f>VLOOKUP(H564,Presupuesto!$B$11:$C$565,2,0)</f>
        <v>#N/A</v>
      </c>
      <c r="J564" s="95" t="str">
        <f t="shared" si="36"/>
        <v>Investigación Científica</v>
      </c>
      <c r="K564" s="95" t="s">
        <v>720</v>
      </c>
    </row>
    <row r="565" spans="3:11" hidden="1" x14ac:dyDescent="0.25">
      <c r="C565" s="137"/>
      <c r="D565" s="154"/>
      <c r="E565" s="119"/>
      <c r="F565" s="94">
        <f t="shared" si="35"/>
        <v>0</v>
      </c>
      <c r="G565" s="156"/>
      <c r="H565" s="138"/>
      <c r="I565" s="126" t="e">
        <f>VLOOKUP(H565,Presupuesto!$B$11:$C$565,2,0)</f>
        <v>#N/A</v>
      </c>
      <c r="J565" s="95" t="str">
        <f t="shared" si="36"/>
        <v>Investigación Científica</v>
      </c>
      <c r="K565" s="95" t="s">
        <v>720</v>
      </c>
    </row>
    <row r="566" spans="3:11" hidden="1" x14ac:dyDescent="0.25">
      <c r="C566" s="137"/>
      <c r="D566" s="154"/>
      <c r="E566" s="119"/>
      <c r="F566" s="94">
        <f t="shared" si="35"/>
        <v>0</v>
      </c>
      <c r="G566" s="156"/>
      <c r="H566" s="138"/>
      <c r="I566" s="126" t="e">
        <f>VLOOKUP(H566,Presupuesto!$B$11:$C$565,2,0)</f>
        <v>#N/A</v>
      </c>
      <c r="J566" s="95" t="str">
        <f t="shared" si="36"/>
        <v>Investigación Científica</v>
      </c>
      <c r="K566" s="95" t="s">
        <v>720</v>
      </c>
    </row>
    <row r="567" spans="3:11" hidden="1" x14ac:dyDescent="0.25">
      <c r="C567" s="137"/>
      <c r="D567" s="154"/>
      <c r="E567" s="119"/>
      <c r="F567" s="94">
        <f t="shared" si="35"/>
        <v>0</v>
      </c>
      <c r="G567" s="156"/>
      <c r="H567" s="138"/>
      <c r="I567" s="126" t="e">
        <f>VLOOKUP(H567,Presupuesto!$B$11:$C$565,2,0)</f>
        <v>#N/A</v>
      </c>
      <c r="J567" s="95" t="str">
        <f t="shared" si="36"/>
        <v>Investigación Científica</v>
      </c>
      <c r="K567" s="95" t="s">
        <v>720</v>
      </c>
    </row>
    <row r="568" spans="3:11" hidden="1" x14ac:dyDescent="0.25">
      <c r="C568" s="139"/>
      <c r="D568" s="147"/>
      <c r="E568" s="115"/>
      <c r="F568" s="94">
        <f t="shared" si="35"/>
        <v>0</v>
      </c>
      <c r="G568" s="156"/>
      <c r="H568" s="140"/>
      <c r="I568" s="126" t="e">
        <f>VLOOKUP(H568,Presupuesto!$B$11:$C$565,2,0)</f>
        <v>#N/A</v>
      </c>
      <c r="J568" s="95" t="str">
        <f t="shared" si="36"/>
        <v>Investigación Científica</v>
      </c>
      <c r="K568" s="95" t="s">
        <v>720</v>
      </c>
    </row>
    <row r="569" spans="3:11" hidden="1" x14ac:dyDescent="0.25">
      <c r="C569" s="139"/>
      <c r="D569" s="147"/>
      <c r="E569" s="115"/>
      <c r="F569" s="94">
        <f t="shared" si="35"/>
        <v>0</v>
      </c>
      <c r="G569" s="156"/>
      <c r="H569" s="140"/>
      <c r="I569" s="126" t="e">
        <f>VLOOKUP(H569,Presupuesto!$B$11:$C$565,2,0)</f>
        <v>#N/A</v>
      </c>
      <c r="J569" s="95" t="str">
        <f t="shared" si="36"/>
        <v>Investigación Científica</v>
      </c>
      <c r="K569" s="95" t="s">
        <v>720</v>
      </c>
    </row>
    <row r="570" spans="3:11" hidden="1" x14ac:dyDescent="0.25">
      <c r="C570" s="139"/>
      <c r="D570" s="147"/>
      <c r="E570" s="115"/>
      <c r="F570" s="94">
        <f t="shared" si="35"/>
        <v>0</v>
      </c>
      <c r="G570" s="156"/>
      <c r="H570" s="140"/>
      <c r="I570" s="126" t="e">
        <f>VLOOKUP(H570,Presupuesto!$B$11:$C$565,2,0)</f>
        <v>#N/A</v>
      </c>
      <c r="J570" s="95" t="str">
        <f t="shared" si="36"/>
        <v>Investigación Científica</v>
      </c>
      <c r="K570" s="95" t="s">
        <v>720</v>
      </c>
    </row>
    <row r="571" spans="3:11" hidden="1" x14ac:dyDescent="0.25">
      <c r="C571" s="139"/>
      <c r="D571" s="147"/>
      <c r="E571" s="115"/>
      <c r="F571" s="94">
        <f t="shared" si="35"/>
        <v>0</v>
      </c>
      <c r="G571" s="156"/>
      <c r="H571" s="140"/>
      <c r="I571" s="126" t="e">
        <f>VLOOKUP(H571,Presupuesto!$B$11:$C$565,2,0)</f>
        <v>#N/A</v>
      </c>
      <c r="J571" s="95" t="str">
        <f t="shared" si="36"/>
        <v>Investigación Científica</v>
      </c>
      <c r="K571" s="95" t="s">
        <v>720</v>
      </c>
    </row>
    <row r="572" spans="3:11" hidden="1" x14ac:dyDescent="0.25">
      <c r="C572" s="139"/>
      <c r="D572" s="147"/>
      <c r="E572" s="115"/>
      <c r="F572" s="94">
        <f t="shared" si="35"/>
        <v>0</v>
      </c>
      <c r="G572" s="156"/>
      <c r="H572" s="140"/>
      <c r="I572" s="126" t="e">
        <f>VLOOKUP(H572,Presupuesto!$B$11:$C$565,2,0)</f>
        <v>#N/A</v>
      </c>
      <c r="J572" s="95" t="str">
        <f t="shared" si="36"/>
        <v>Investigación Científica</v>
      </c>
      <c r="K572" s="95" t="s">
        <v>720</v>
      </c>
    </row>
    <row r="573" spans="3:11" hidden="1" x14ac:dyDescent="0.25">
      <c r="C573" s="139"/>
      <c r="D573" s="147"/>
      <c r="E573" s="115"/>
      <c r="F573" s="94">
        <f t="shared" si="35"/>
        <v>0</v>
      </c>
      <c r="G573" s="156"/>
      <c r="H573" s="140"/>
      <c r="I573" s="126" t="e">
        <f>VLOOKUP(H573,Presupuesto!$B$11:$C$565,2,0)</f>
        <v>#N/A</v>
      </c>
      <c r="J573" s="95" t="str">
        <f t="shared" si="36"/>
        <v>Investigación Científica</v>
      </c>
      <c r="K573" s="95" t="s">
        <v>720</v>
      </c>
    </row>
    <row r="574" spans="3:11" hidden="1" x14ac:dyDescent="0.25">
      <c r="C574" s="139"/>
      <c r="D574" s="147"/>
      <c r="E574" s="115"/>
      <c r="F574" s="94">
        <f t="shared" si="35"/>
        <v>0</v>
      </c>
      <c r="G574" s="156"/>
      <c r="H574" s="140"/>
      <c r="I574" s="126" t="e">
        <f>VLOOKUP(H574,Presupuesto!$B$11:$C$565,2,0)</f>
        <v>#N/A</v>
      </c>
      <c r="J574" s="95" t="str">
        <f t="shared" si="36"/>
        <v>Investigación Científica</v>
      </c>
      <c r="K574" s="95" t="s">
        <v>720</v>
      </c>
    </row>
    <row r="575" spans="3:11" hidden="1" x14ac:dyDescent="0.25">
      <c r="C575" s="139"/>
      <c r="D575" s="147"/>
      <c r="E575" s="115"/>
      <c r="F575" s="94">
        <f t="shared" si="35"/>
        <v>0</v>
      </c>
      <c r="G575" s="156"/>
      <c r="H575" s="140"/>
      <c r="I575" s="126" t="e">
        <f>VLOOKUP(H575,Presupuesto!$B$11:$C$565,2,0)</f>
        <v>#N/A</v>
      </c>
      <c r="J575" s="95" t="str">
        <f t="shared" si="36"/>
        <v>Investigación Científica</v>
      </c>
      <c r="K575" s="95" t="s">
        <v>720</v>
      </c>
    </row>
    <row r="576" spans="3:11" hidden="1" x14ac:dyDescent="0.25">
      <c r="C576" s="141"/>
      <c r="D576" s="147"/>
      <c r="E576" s="115"/>
      <c r="F576" s="94">
        <f t="shared" si="35"/>
        <v>0</v>
      </c>
      <c r="G576" s="156"/>
      <c r="H576" s="142"/>
      <c r="I576" s="126" t="e">
        <f>VLOOKUP(H576,Presupuesto!$B$11:$C$565,2,0)</f>
        <v>#N/A</v>
      </c>
      <c r="J576" s="95" t="str">
        <f t="shared" si="36"/>
        <v>Investigación Científica</v>
      </c>
      <c r="K576" s="95" t="s">
        <v>732</v>
      </c>
    </row>
    <row r="577" spans="3:11" hidden="1" x14ac:dyDescent="0.25">
      <c r="C577" s="141"/>
      <c r="D577" s="147"/>
      <c r="E577" s="115"/>
      <c r="F577" s="94">
        <f t="shared" si="35"/>
        <v>0</v>
      </c>
      <c r="G577" s="156"/>
      <c r="H577" s="142"/>
      <c r="I577" s="126" t="e">
        <f>VLOOKUP(H577,Presupuesto!$B$11:$C$565,2,0)</f>
        <v>#N/A</v>
      </c>
      <c r="J577" s="95" t="str">
        <f t="shared" si="36"/>
        <v>Investigación Científica</v>
      </c>
      <c r="K577" s="95" t="s">
        <v>720</v>
      </c>
    </row>
    <row r="578" spans="3:11" hidden="1" x14ac:dyDescent="0.25">
      <c r="C578" s="141"/>
      <c r="D578" s="147"/>
      <c r="E578" s="115"/>
      <c r="F578" s="94">
        <f t="shared" si="35"/>
        <v>0</v>
      </c>
      <c r="G578" s="156"/>
      <c r="H578" s="142"/>
      <c r="I578" s="126" t="e">
        <f>VLOOKUP(H578,Presupuesto!$B$11:$C$565,2,0)</f>
        <v>#N/A</v>
      </c>
      <c r="J578" s="95" t="str">
        <f t="shared" si="36"/>
        <v>Investigación Científica</v>
      </c>
      <c r="K578" s="95" t="s">
        <v>720</v>
      </c>
    </row>
    <row r="579" spans="3:11" hidden="1" x14ac:dyDescent="0.25">
      <c r="C579" s="141"/>
      <c r="D579" s="147"/>
      <c r="E579" s="115"/>
      <c r="F579" s="94">
        <f t="shared" si="35"/>
        <v>0</v>
      </c>
      <c r="G579" s="156"/>
      <c r="H579" s="142"/>
      <c r="I579" s="126" t="e">
        <f>VLOOKUP(H579,Presupuesto!$B$11:$C$565,2,0)</f>
        <v>#N/A</v>
      </c>
      <c r="J579" s="95" t="str">
        <f t="shared" si="36"/>
        <v>Investigación Científica</v>
      </c>
      <c r="K579" s="95" t="s">
        <v>720</v>
      </c>
    </row>
    <row r="580" spans="3:11" ht="15.75" thickBot="1" x14ac:dyDescent="0.3">
      <c r="C580" s="143"/>
      <c r="D580" s="155"/>
      <c r="E580" s="100"/>
      <c r="F580" s="102">
        <f t="shared" si="35"/>
        <v>0</v>
      </c>
      <c r="G580" s="157"/>
      <c r="H580" s="144"/>
      <c r="I580" s="128" t="e">
        <f>VLOOKUP(H580,Presupuesto!$B$11:$C$565,2,0)</f>
        <v>#N/A</v>
      </c>
      <c r="J580" s="103" t="str">
        <f t="shared" si="36"/>
        <v>Investigación Científica</v>
      </c>
      <c r="K580" s="120" t="s">
        <v>719</v>
      </c>
    </row>
    <row r="582" spans="3:11" ht="15.75" thickBot="1" x14ac:dyDescent="0.3">
      <c r="C582" s="426"/>
      <c r="D582" s="426"/>
      <c r="E582" s="426"/>
      <c r="F582" s="89"/>
      <c r="G582" s="88"/>
      <c r="H582" s="89"/>
      <c r="I582" s="89"/>
      <c r="J582" s="426"/>
      <c r="K582" s="426"/>
    </row>
    <row r="583" spans="3:11" ht="15.75" thickBot="1" x14ac:dyDescent="0.3">
      <c r="C583" s="153" t="s">
        <v>1332</v>
      </c>
      <c r="D583" s="343">
        <f>SUM(F590:F624)</f>
        <v>40000</v>
      </c>
      <c r="E583" s="426"/>
      <c r="F583" s="69"/>
      <c r="G583" s="78"/>
      <c r="H583" s="69"/>
      <c r="I583" s="69"/>
      <c r="J583" s="426"/>
      <c r="K583" s="426"/>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0" t="s">
        <v>1309</v>
      </c>
      <c r="D586" s="341" t="s">
        <v>1761</v>
      </c>
      <c r="E586" s="91"/>
      <c r="F586" s="91"/>
      <c r="G586" s="91"/>
      <c r="H586" s="75"/>
      <c r="I586" s="75"/>
      <c r="J586" s="75"/>
      <c r="K586" s="109"/>
    </row>
    <row r="587" spans="3:11" ht="18.75" x14ac:dyDescent="0.25">
      <c r="C587" s="197"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Aprobación de imagen editorial de FLACSO Honduras para la edición, diagramación, impresión y publicación de documentos</v>
      </c>
      <c r="D587" s="31"/>
      <c r="E587" s="91"/>
      <c r="F587" s="91"/>
      <c r="G587" s="91"/>
      <c r="H587" s="75"/>
      <c r="I587" s="75"/>
      <c r="J587" s="75"/>
      <c r="K587" s="109"/>
    </row>
    <row r="588" spans="3:11" ht="15.75" thickBot="1" x14ac:dyDescent="0.3">
      <c r="C588" s="426"/>
      <c r="D588" s="426"/>
      <c r="E588" s="426"/>
      <c r="F588" s="91"/>
      <c r="G588" s="75"/>
      <c r="H588" s="75"/>
      <c r="I588" s="75"/>
      <c r="J588" s="426"/>
      <c r="K588" s="426"/>
    </row>
    <row r="589" spans="3:11" ht="30.75" thickBot="1" x14ac:dyDescent="0.3">
      <c r="C589" s="125" t="s">
        <v>1310</v>
      </c>
      <c r="D589" s="125" t="s">
        <v>99</v>
      </c>
      <c r="E589" s="132" t="s">
        <v>1312</v>
      </c>
      <c r="F589" s="131" t="s">
        <v>1313</v>
      </c>
      <c r="G589" s="129" t="s">
        <v>1314</v>
      </c>
      <c r="H589" s="132" t="s">
        <v>1315</v>
      </c>
      <c r="I589" s="129" t="s">
        <v>711</v>
      </c>
      <c r="J589" s="129" t="s">
        <v>1316</v>
      </c>
      <c r="K589" s="129" t="s">
        <v>1317</v>
      </c>
    </row>
    <row r="590" spans="3:11" x14ac:dyDescent="0.25">
      <c r="C590" s="207" t="s">
        <v>1284</v>
      </c>
      <c r="D590" s="208"/>
      <c r="E590" s="206">
        <f>HLOOKUP(C590,$AH$2:$BU$3,2,0)</f>
        <v>620</v>
      </c>
      <c r="F590" s="94">
        <f t="shared" ref="F590:F624" si="37">D590*E590</f>
        <v>0</v>
      </c>
      <c r="G590" s="156"/>
      <c r="H590" s="138"/>
      <c r="I590" s="126" t="e">
        <f>VLOOKUP(H590,Presupuesto!$B$11:$C$565,2,0)</f>
        <v>#N/A</v>
      </c>
      <c r="J590" s="205" t="s">
        <v>51</v>
      </c>
      <c r="K590" s="95" t="s">
        <v>719</v>
      </c>
    </row>
    <row r="591" spans="3:11" x14ac:dyDescent="0.25">
      <c r="C591" s="137" t="s">
        <v>1944</v>
      </c>
      <c r="D591" s="154">
        <v>2</v>
      </c>
      <c r="E591" s="119">
        <v>20000</v>
      </c>
      <c r="F591" s="94">
        <f t="shared" si="37"/>
        <v>40000</v>
      </c>
      <c r="G591" s="156" t="s">
        <v>703</v>
      </c>
      <c r="H591" s="138" t="s">
        <v>307</v>
      </c>
      <c r="I591" s="126" t="str">
        <f>VLOOKUP(H591,[2]Presupuesto!$B$11:$C$565,2,0)</f>
        <v>SERVICIOS DE IMPRENTA PUBLIC.Y REPRODUCCION</v>
      </c>
      <c r="J591" s="95" t="s">
        <v>51</v>
      </c>
      <c r="K591" s="95" t="s">
        <v>724</v>
      </c>
    </row>
    <row r="592" spans="3:11" x14ac:dyDescent="0.25">
      <c r="C592" s="137" t="s">
        <v>1944</v>
      </c>
      <c r="D592" s="154">
        <v>0</v>
      </c>
      <c r="E592" s="119">
        <v>20000</v>
      </c>
      <c r="F592" s="94">
        <f t="shared" si="37"/>
        <v>0</v>
      </c>
      <c r="G592" s="156" t="s">
        <v>703</v>
      </c>
      <c r="H592" s="138" t="s">
        <v>307</v>
      </c>
      <c r="I592" s="126" t="str">
        <f>VLOOKUP(H592,[2]Presupuesto!$B$11:$C$565,2,0)</f>
        <v>SERVICIOS DE IMPRENTA PUBLIC.Y REPRODUCCION</v>
      </c>
      <c r="J592" s="95" t="s">
        <v>51</v>
      </c>
      <c r="K592" s="95" t="s">
        <v>728</v>
      </c>
    </row>
    <row r="593" spans="3:11" x14ac:dyDescent="0.25">
      <c r="C593" s="137" t="s">
        <v>1944</v>
      </c>
      <c r="D593" s="154">
        <v>0</v>
      </c>
      <c r="E593" s="119">
        <v>20000</v>
      </c>
      <c r="F593" s="94">
        <f t="shared" si="37"/>
        <v>0</v>
      </c>
      <c r="G593" s="156" t="s">
        <v>703</v>
      </c>
      <c r="H593" s="138" t="s">
        <v>307</v>
      </c>
      <c r="I593" s="126" t="str">
        <f>VLOOKUP(H593,[2]Presupuesto!$B$11:$C$565,2,0)</f>
        <v>SERVICIOS DE IMPRENTA PUBLIC.Y REPRODUCCION</v>
      </c>
      <c r="J593" s="95" t="s">
        <v>51</v>
      </c>
      <c r="K593" s="95" t="s">
        <v>728</v>
      </c>
    </row>
    <row r="594" spans="3:11" x14ac:dyDescent="0.25">
      <c r="C594" s="137" t="s">
        <v>1944</v>
      </c>
      <c r="D594" s="154">
        <v>0</v>
      </c>
      <c r="E594" s="119">
        <v>20000</v>
      </c>
      <c r="F594" s="94">
        <f t="shared" si="37"/>
        <v>0</v>
      </c>
      <c r="G594" s="156" t="s">
        <v>712</v>
      </c>
      <c r="H594" s="138" t="s">
        <v>307</v>
      </c>
      <c r="I594" s="126" t="str">
        <f>VLOOKUP(H594,[2]Presupuesto!$B$11:$C$565,2,0)</f>
        <v>SERVICIOS DE IMPRENTA PUBLIC.Y REPRODUCCION</v>
      </c>
      <c r="J594" s="95" t="s">
        <v>51</v>
      </c>
      <c r="K594" s="95" t="s">
        <v>731</v>
      </c>
    </row>
    <row r="595" spans="3:11" hidden="1" x14ac:dyDescent="0.25">
      <c r="C595" s="137"/>
      <c r="D595" s="154"/>
      <c r="E595" s="119"/>
      <c r="F595" s="94">
        <f t="shared" si="37"/>
        <v>0</v>
      </c>
      <c r="G595" s="156"/>
      <c r="H595" s="138"/>
      <c r="I595" s="126" t="e">
        <f>VLOOKUP(H595,Presupuesto!$B$11:$C$565,2,0)</f>
        <v>#N/A</v>
      </c>
      <c r="J595" s="95" t="str">
        <f t="shared" ref="J595:J624" si="38">$J$590</f>
        <v>Investigación Científica</v>
      </c>
      <c r="K595" s="95" t="s">
        <v>729</v>
      </c>
    </row>
    <row r="596" spans="3:11" hidden="1" x14ac:dyDescent="0.25">
      <c r="C596" s="137"/>
      <c r="D596" s="154"/>
      <c r="E596" s="119"/>
      <c r="F596" s="94">
        <f t="shared" si="37"/>
        <v>0</v>
      </c>
      <c r="G596" s="156"/>
      <c r="H596" s="138"/>
      <c r="I596" s="126" t="e">
        <f>VLOOKUP(H596,Presupuesto!$B$11:$C$565,2,0)</f>
        <v>#N/A</v>
      </c>
      <c r="J596" s="95" t="str">
        <f t="shared" si="38"/>
        <v>Investigación Científica</v>
      </c>
      <c r="K596" s="95" t="s">
        <v>720</v>
      </c>
    </row>
    <row r="597" spans="3:11" hidden="1" x14ac:dyDescent="0.25">
      <c r="C597" s="137"/>
      <c r="D597" s="154"/>
      <c r="E597" s="119"/>
      <c r="F597" s="94">
        <f t="shared" si="37"/>
        <v>0</v>
      </c>
      <c r="G597" s="156"/>
      <c r="H597" s="138"/>
      <c r="I597" s="126" t="e">
        <f>VLOOKUP(H597,Presupuesto!$B$11:$C$565,2,0)</f>
        <v>#N/A</v>
      </c>
      <c r="J597" s="95" t="str">
        <f t="shared" si="38"/>
        <v>Investigación Científica</v>
      </c>
      <c r="K597" s="95" t="s">
        <v>720</v>
      </c>
    </row>
    <row r="598" spans="3:11" hidden="1" x14ac:dyDescent="0.25">
      <c r="C598" s="137"/>
      <c r="D598" s="154"/>
      <c r="E598" s="119"/>
      <c r="F598" s="94">
        <f t="shared" si="37"/>
        <v>0</v>
      </c>
      <c r="G598" s="156"/>
      <c r="H598" s="138"/>
      <c r="I598" s="126" t="e">
        <f>VLOOKUP(H598,Presupuesto!$B$11:$C$565,2,0)</f>
        <v>#N/A</v>
      </c>
      <c r="J598" s="95" t="str">
        <f t="shared" si="38"/>
        <v>Investigación Científica</v>
      </c>
      <c r="K598" s="95" t="s">
        <v>720</v>
      </c>
    </row>
    <row r="599" spans="3:11" hidden="1" x14ac:dyDescent="0.25">
      <c r="C599" s="137"/>
      <c r="D599" s="154"/>
      <c r="E599" s="119"/>
      <c r="F599" s="94">
        <f t="shared" si="37"/>
        <v>0</v>
      </c>
      <c r="G599" s="156"/>
      <c r="H599" s="138"/>
      <c r="I599" s="126" t="e">
        <f>VLOOKUP(H599,Presupuesto!$B$11:$C$565,2,0)</f>
        <v>#N/A</v>
      </c>
      <c r="J599" s="95" t="str">
        <f t="shared" si="38"/>
        <v>Investigación Científica</v>
      </c>
      <c r="K599" s="95" t="s">
        <v>720</v>
      </c>
    </row>
    <row r="600" spans="3:11" hidden="1" x14ac:dyDescent="0.25">
      <c r="C600" s="137"/>
      <c r="D600" s="154"/>
      <c r="E600" s="119"/>
      <c r="F600" s="94">
        <f t="shared" si="37"/>
        <v>0</v>
      </c>
      <c r="G600" s="156"/>
      <c r="H600" s="138"/>
      <c r="I600" s="126" t="e">
        <f>VLOOKUP(H600,Presupuesto!$B$11:$C$565,2,0)</f>
        <v>#N/A</v>
      </c>
      <c r="J600" s="95" t="str">
        <f t="shared" si="38"/>
        <v>Investigación Científica</v>
      </c>
      <c r="K600" s="95" t="s">
        <v>720</v>
      </c>
    </row>
    <row r="601" spans="3:11" hidden="1" x14ac:dyDescent="0.25">
      <c r="C601" s="137"/>
      <c r="D601" s="154"/>
      <c r="E601" s="119"/>
      <c r="F601" s="94">
        <f t="shared" si="37"/>
        <v>0</v>
      </c>
      <c r="G601" s="156"/>
      <c r="H601" s="138"/>
      <c r="I601" s="126" t="e">
        <f>VLOOKUP(H601,Presupuesto!$B$11:$C$565,2,0)</f>
        <v>#N/A</v>
      </c>
      <c r="J601" s="95" t="str">
        <f t="shared" si="38"/>
        <v>Investigación Científica</v>
      </c>
      <c r="K601" s="95" t="s">
        <v>720</v>
      </c>
    </row>
    <row r="602" spans="3:11" hidden="1" x14ac:dyDescent="0.25">
      <c r="C602" s="137"/>
      <c r="D602" s="154"/>
      <c r="E602" s="119"/>
      <c r="F602" s="94">
        <f t="shared" si="37"/>
        <v>0</v>
      </c>
      <c r="G602" s="156"/>
      <c r="H602" s="138"/>
      <c r="I602" s="126" t="e">
        <f>VLOOKUP(H602,Presupuesto!$B$11:$C$565,2,0)</f>
        <v>#N/A</v>
      </c>
      <c r="J602" s="95" t="str">
        <f t="shared" si="38"/>
        <v>Investigación Científica</v>
      </c>
      <c r="K602" s="95" t="s">
        <v>720</v>
      </c>
    </row>
    <row r="603" spans="3:11" hidden="1" x14ac:dyDescent="0.25">
      <c r="C603" s="137"/>
      <c r="D603" s="154"/>
      <c r="E603" s="119"/>
      <c r="F603" s="94">
        <f t="shared" si="37"/>
        <v>0</v>
      </c>
      <c r="G603" s="156"/>
      <c r="H603" s="138"/>
      <c r="I603" s="126" t="e">
        <f>VLOOKUP(H603,Presupuesto!$B$11:$C$565,2,0)</f>
        <v>#N/A</v>
      </c>
      <c r="J603" s="95" t="str">
        <f t="shared" si="38"/>
        <v>Investigación Científica</v>
      </c>
      <c r="K603" s="95" t="s">
        <v>720</v>
      </c>
    </row>
    <row r="604" spans="3:11" hidden="1" x14ac:dyDescent="0.25">
      <c r="C604" s="137"/>
      <c r="D604" s="154"/>
      <c r="E604" s="119"/>
      <c r="F604" s="94">
        <f t="shared" si="37"/>
        <v>0</v>
      </c>
      <c r="G604" s="156"/>
      <c r="H604" s="138"/>
      <c r="I604" s="126" t="e">
        <f>VLOOKUP(H604,Presupuesto!$B$11:$C$565,2,0)</f>
        <v>#N/A</v>
      </c>
      <c r="J604" s="95" t="str">
        <f t="shared" si="38"/>
        <v>Investigación Científica</v>
      </c>
      <c r="K604" s="95" t="s">
        <v>720</v>
      </c>
    </row>
    <row r="605" spans="3:11" hidden="1" x14ac:dyDescent="0.25">
      <c r="C605" s="137"/>
      <c r="D605" s="154"/>
      <c r="E605" s="119"/>
      <c r="F605" s="94">
        <f t="shared" si="37"/>
        <v>0</v>
      </c>
      <c r="G605" s="156"/>
      <c r="H605" s="138"/>
      <c r="I605" s="126" t="e">
        <f>VLOOKUP(H605,Presupuesto!$B$11:$C$565,2,0)</f>
        <v>#N/A</v>
      </c>
      <c r="J605" s="95" t="str">
        <f t="shared" si="38"/>
        <v>Investigación Científica</v>
      </c>
      <c r="K605" s="95" t="s">
        <v>720</v>
      </c>
    </row>
    <row r="606" spans="3:11" hidden="1" x14ac:dyDescent="0.25">
      <c r="C606" s="137"/>
      <c r="D606" s="154"/>
      <c r="E606" s="119"/>
      <c r="F606" s="94">
        <f t="shared" si="37"/>
        <v>0</v>
      </c>
      <c r="G606" s="156"/>
      <c r="H606" s="138"/>
      <c r="I606" s="126" t="e">
        <f>VLOOKUP(H606,Presupuesto!$B$11:$C$565,2,0)</f>
        <v>#N/A</v>
      </c>
      <c r="J606" s="95" t="str">
        <f t="shared" si="38"/>
        <v>Investigación Científica</v>
      </c>
      <c r="K606" s="95" t="s">
        <v>720</v>
      </c>
    </row>
    <row r="607" spans="3:11" hidden="1" x14ac:dyDescent="0.25">
      <c r="C607" s="137"/>
      <c r="D607" s="154"/>
      <c r="E607" s="119"/>
      <c r="F607" s="94">
        <f t="shared" si="37"/>
        <v>0</v>
      </c>
      <c r="G607" s="156"/>
      <c r="H607" s="138"/>
      <c r="I607" s="126" t="e">
        <f>VLOOKUP(H607,Presupuesto!$B$11:$C$565,2,0)</f>
        <v>#N/A</v>
      </c>
      <c r="J607" s="95" t="str">
        <f t="shared" si="38"/>
        <v>Investigación Científica</v>
      </c>
      <c r="K607" s="95" t="s">
        <v>720</v>
      </c>
    </row>
    <row r="608" spans="3:11" hidden="1" x14ac:dyDescent="0.25">
      <c r="C608" s="137"/>
      <c r="D608" s="154"/>
      <c r="E608" s="119"/>
      <c r="F608" s="94">
        <f t="shared" si="37"/>
        <v>0</v>
      </c>
      <c r="G608" s="156"/>
      <c r="H608" s="138"/>
      <c r="I608" s="126" t="e">
        <f>VLOOKUP(H608,Presupuesto!$B$11:$C$565,2,0)</f>
        <v>#N/A</v>
      </c>
      <c r="J608" s="95" t="str">
        <f t="shared" si="38"/>
        <v>Investigación Científica</v>
      </c>
      <c r="K608" s="95" t="s">
        <v>720</v>
      </c>
    </row>
    <row r="609" spans="3:11" hidden="1" x14ac:dyDescent="0.25">
      <c r="C609" s="137"/>
      <c r="D609" s="154"/>
      <c r="E609" s="119"/>
      <c r="F609" s="94">
        <f t="shared" si="37"/>
        <v>0</v>
      </c>
      <c r="G609" s="156"/>
      <c r="H609" s="138"/>
      <c r="I609" s="126" t="e">
        <f>VLOOKUP(H609,Presupuesto!$B$11:$C$565,2,0)</f>
        <v>#N/A</v>
      </c>
      <c r="J609" s="95" t="str">
        <f t="shared" si="38"/>
        <v>Investigación Científica</v>
      </c>
      <c r="K609" s="95" t="s">
        <v>720</v>
      </c>
    </row>
    <row r="610" spans="3:11" hidden="1" x14ac:dyDescent="0.25">
      <c r="C610" s="137"/>
      <c r="D610" s="154"/>
      <c r="E610" s="119"/>
      <c r="F610" s="94">
        <f t="shared" si="37"/>
        <v>0</v>
      </c>
      <c r="G610" s="156"/>
      <c r="H610" s="138"/>
      <c r="I610" s="126" t="e">
        <f>VLOOKUP(H610,Presupuesto!$B$11:$C$565,2,0)</f>
        <v>#N/A</v>
      </c>
      <c r="J610" s="95" t="str">
        <f t="shared" si="38"/>
        <v>Investigación Científica</v>
      </c>
      <c r="K610" s="95" t="s">
        <v>720</v>
      </c>
    </row>
    <row r="611" spans="3:11" hidden="1" x14ac:dyDescent="0.25">
      <c r="C611" s="137"/>
      <c r="D611" s="154"/>
      <c r="E611" s="119"/>
      <c r="F611" s="94">
        <f t="shared" si="37"/>
        <v>0</v>
      </c>
      <c r="G611" s="156"/>
      <c r="H611" s="138"/>
      <c r="I611" s="126" t="e">
        <f>VLOOKUP(H611,Presupuesto!$B$11:$C$565,2,0)</f>
        <v>#N/A</v>
      </c>
      <c r="J611" s="95" t="str">
        <f t="shared" si="38"/>
        <v>Investigación Científica</v>
      </c>
      <c r="K611" s="95" t="s">
        <v>720</v>
      </c>
    </row>
    <row r="612" spans="3:11" hidden="1" x14ac:dyDescent="0.25">
      <c r="C612" s="139"/>
      <c r="D612" s="147"/>
      <c r="E612" s="115"/>
      <c r="F612" s="94">
        <f t="shared" si="37"/>
        <v>0</v>
      </c>
      <c r="G612" s="156"/>
      <c r="H612" s="140"/>
      <c r="I612" s="126" t="e">
        <f>VLOOKUP(H612,Presupuesto!$B$11:$C$565,2,0)</f>
        <v>#N/A</v>
      </c>
      <c r="J612" s="95" t="str">
        <f t="shared" si="38"/>
        <v>Investigación Científica</v>
      </c>
      <c r="K612" s="95" t="s">
        <v>720</v>
      </c>
    </row>
    <row r="613" spans="3:11" hidden="1" x14ac:dyDescent="0.25">
      <c r="C613" s="139"/>
      <c r="D613" s="147"/>
      <c r="E613" s="115"/>
      <c r="F613" s="94">
        <f t="shared" si="37"/>
        <v>0</v>
      </c>
      <c r="G613" s="156"/>
      <c r="H613" s="140"/>
      <c r="I613" s="126" t="e">
        <f>VLOOKUP(H613,Presupuesto!$B$11:$C$565,2,0)</f>
        <v>#N/A</v>
      </c>
      <c r="J613" s="95" t="str">
        <f t="shared" si="38"/>
        <v>Investigación Científica</v>
      </c>
      <c r="K613" s="95" t="s">
        <v>720</v>
      </c>
    </row>
    <row r="614" spans="3:11" hidden="1" x14ac:dyDescent="0.25">
      <c r="C614" s="139"/>
      <c r="D614" s="147"/>
      <c r="E614" s="115"/>
      <c r="F614" s="94">
        <f t="shared" si="37"/>
        <v>0</v>
      </c>
      <c r="G614" s="156"/>
      <c r="H614" s="140"/>
      <c r="I614" s="126" t="e">
        <f>VLOOKUP(H614,Presupuesto!$B$11:$C$565,2,0)</f>
        <v>#N/A</v>
      </c>
      <c r="J614" s="95" t="str">
        <f t="shared" si="38"/>
        <v>Investigación Científica</v>
      </c>
      <c r="K614" s="95" t="s">
        <v>720</v>
      </c>
    </row>
    <row r="615" spans="3:11" hidden="1" x14ac:dyDescent="0.25">
      <c r="C615" s="139"/>
      <c r="D615" s="147"/>
      <c r="E615" s="115"/>
      <c r="F615" s="94">
        <f t="shared" si="37"/>
        <v>0</v>
      </c>
      <c r="G615" s="156"/>
      <c r="H615" s="140"/>
      <c r="I615" s="126" t="e">
        <f>VLOOKUP(H615,Presupuesto!$B$11:$C$565,2,0)</f>
        <v>#N/A</v>
      </c>
      <c r="J615" s="95" t="str">
        <f t="shared" si="38"/>
        <v>Investigación Científica</v>
      </c>
      <c r="K615" s="95" t="s">
        <v>720</v>
      </c>
    </row>
    <row r="616" spans="3:11" hidden="1" x14ac:dyDescent="0.25">
      <c r="C616" s="139"/>
      <c r="D616" s="147"/>
      <c r="E616" s="115"/>
      <c r="F616" s="94">
        <f t="shared" si="37"/>
        <v>0</v>
      </c>
      <c r="G616" s="156"/>
      <c r="H616" s="140"/>
      <c r="I616" s="126" t="e">
        <f>VLOOKUP(H616,Presupuesto!$B$11:$C$565,2,0)</f>
        <v>#N/A</v>
      </c>
      <c r="J616" s="95" t="str">
        <f t="shared" si="38"/>
        <v>Investigación Científica</v>
      </c>
      <c r="K616" s="95" t="s">
        <v>720</v>
      </c>
    </row>
    <row r="617" spans="3:11" hidden="1" x14ac:dyDescent="0.25">
      <c r="C617" s="139"/>
      <c r="D617" s="147"/>
      <c r="E617" s="115"/>
      <c r="F617" s="94">
        <f t="shared" si="37"/>
        <v>0</v>
      </c>
      <c r="G617" s="156"/>
      <c r="H617" s="140"/>
      <c r="I617" s="126" t="e">
        <f>VLOOKUP(H617,Presupuesto!$B$11:$C$565,2,0)</f>
        <v>#N/A</v>
      </c>
      <c r="J617" s="95" t="str">
        <f t="shared" si="38"/>
        <v>Investigación Científica</v>
      </c>
      <c r="K617" s="95" t="s">
        <v>720</v>
      </c>
    </row>
    <row r="618" spans="3:11" hidden="1" x14ac:dyDescent="0.25">
      <c r="C618" s="139"/>
      <c r="D618" s="147"/>
      <c r="E618" s="115"/>
      <c r="F618" s="94">
        <f t="shared" si="37"/>
        <v>0</v>
      </c>
      <c r="G618" s="156"/>
      <c r="H618" s="140"/>
      <c r="I618" s="126" t="e">
        <f>VLOOKUP(H618,Presupuesto!$B$11:$C$565,2,0)</f>
        <v>#N/A</v>
      </c>
      <c r="J618" s="95" t="str">
        <f t="shared" si="38"/>
        <v>Investigación Científica</v>
      </c>
      <c r="K618" s="95" t="s">
        <v>720</v>
      </c>
    </row>
    <row r="619" spans="3:11" hidden="1" x14ac:dyDescent="0.25">
      <c r="C619" s="139"/>
      <c r="D619" s="147"/>
      <c r="E619" s="115"/>
      <c r="F619" s="94">
        <f t="shared" si="37"/>
        <v>0</v>
      </c>
      <c r="G619" s="156"/>
      <c r="H619" s="140"/>
      <c r="I619" s="126" t="e">
        <f>VLOOKUP(H619,Presupuesto!$B$11:$C$565,2,0)</f>
        <v>#N/A</v>
      </c>
      <c r="J619" s="95" t="str">
        <f t="shared" si="38"/>
        <v>Investigación Científica</v>
      </c>
      <c r="K619" s="95" t="s">
        <v>720</v>
      </c>
    </row>
    <row r="620" spans="3:11" hidden="1" x14ac:dyDescent="0.25">
      <c r="C620" s="141"/>
      <c r="D620" s="147"/>
      <c r="E620" s="115"/>
      <c r="F620" s="94">
        <f t="shared" si="37"/>
        <v>0</v>
      </c>
      <c r="G620" s="156"/>
      <c r="H620" s="142"/>
      <c r="I620" s="126" t="e">
        <f>VLOOKUP(H620,Presupuesto!$B$11:$C$565,2,0)</f>
        <v>#N/A</v>
      </c>
      <c r="J620" s="95" t="str">
        <f t="shared" si="38"/>
        <v>Investigación Científica</v>
      </c>
      <c r="K620" s="95" t="s">
        <v>732</v>
      </c>
    </row>
    <row r="621" spans="3:11" hidden="1" x14ac:dyDescent="0.25">
      <c r="C621" s="141"/>
      <c r="D621" s="147"/>
      <c r="E621" s="115"/>
      <c r="F621" s="94">
        <f t="shared" si="37"/>
        <v>0</v>
      </c>
      <c r="G621" s="156"/>
      <c r="H621" s="142"/>
      <c r="I621" s="126" t="e">
        <f>VLOOKUP(H621,Presupuesto!$B$11:$C$565,2,0)</f>
        <v>#N/A</v>
      </c>
      <c r="J621" s="95" t="str">
        <f t="shared" si="38"/>
        <v>Investigación Científica</v>
      </c>
      <c r="K621" s="95" t="s">
        <v>720</v>
      </c>
    </row>
    <row r="622" spans="3:11" hidden="1" x14ac:dyDescent="0.25">
      <c r="C622" s="141"/>
      <c r="D622" s="147"/>
      <c r="E622" s="115"/>
      <c r="F622" s="94">
        <f t="shared" si="37"/>
        <v>0</v>
      </c>
      <c r="G622" s="156"/>
      <c r="H622" s="142"/>
      <c r="I622" s="126" t="e">
        <f>VLOOKUP(H622,Presupuesto!$B$11:$C$565,2,0)</f>
        <v>#N/A</v>
      </c>
      <c r="J622" s="95" t="str">
        <f t="shared" si="38"/>
        <v>Investigación Científica</v>
      </c>
      <c r="K622" s="95" t="s">
        <v>720</v>
      </c>
    </row>
    <row r="623" spans="3:11" hidden="1" x14ac:dyDescent="0.25">
      <c r="C623" s="141"/>
      <c r="D623" s="147"/>
      <c r="E623" s="115"/>
      <c r="F623" s="94">
        <f t="shared" si="37"/>
        <v>0</v>
      </c>
      <c r="G623" s="156"/>
      <c r="H623" s="142"/>
      <c r="I623" s="126" t="e">
        <f>VLOOKUP(H623,Presupuesto!$B$11:$C$565,2,0)</f>
        <v>#N/A</v>
      </c>
      <c r="J623" s="95" t="str">
        <f t="shared" si="38"/>
        <v>Investigación Científica</v>
      </c>
      <c r="K623" s="95" t="s">
        <v>720</v>
      </c>
    </row>
    <row r="624" spans="3:11" ht="15.75" thickBot="1" x14ac:dyDescent="0.3">
      <c r="C624" s="143"/>
      <c r="D624" s="155">
        <v>0</v>
      </c>
      <c r="E624" s="100"/>
      <c r="F624" s="102">
        <f t="shared" si="37"/>
        <v>0</v>
      </c>
      <c r="G624" s="157"/>
      <c r="H624" s="144"/>
      <c r="I624" s="128" t="e">
        <f>VLOOKUP(H624,Presupuesto!$B$11:$C$565,2,0)</f>
        <v>#N/A</v>
      </c>
      <c r="J624" s="103" t="str">
        <f t="shared" si="38"/>
        <v>Investigación Científica</v>
      </c>
      <c r="K624" s="120" t="s">
        <v>719</v>
      </c>
    </row>
    <row r="626" spans="3:11" ht="15.75" thickBot="1" x14ac:dyDescent="0.3">
      <c r="C626" s="426"/>
      <c r="D626" s="426"/>
      <c r="E626" s="426"/>
      <c r="F626" s="426"/>
      <c r="G626" s="415"/>
      <c r="H626" s="426"/>
      <c r="I626" s="426"/>
      <c r="J626" s="426"/>
      <c r="K626" s="426"/>
    </row>
    <row r="627" spans="3:11" ht="15.75" thickBot="1" x14ac:dyDescent="0.3">
      <c r="C627" s="153" t="s">
        <v>1332</v>
      </c>
      <c r="D627" s="343">
        <f>SUM(F634:F668)</f>
        <v>90000</v>
      </c>
      <c r="E627" s="426"/>
      <c r="F627" s="69"/>
      <c r="G627" s="78"/>
      <c r="H627" s="69"/>
      <c r="I627" s="69"/>
      <c r="J627" s="426"/>
      <c r="K627" s="426"/>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0" t="s">
        <v>1309</v>
      </c>
      <c r="D630" s="341" t="s">
        <v>1761</v>
      </c>
      <c r="E630" s="91"/>
      <c r="F630" s="91"/>
      <c r="G630" s="91"/>
      <c r="H630" s="75"/>
      <c r="I630" s="75"/>
      <c r="J630" s="75"/>
      <c r="K630" s="109"/>
    </row>
    <row r="631" spans="3:11" ht="18.75" x14ac:dyDescent="0.25">
      <c r="C631" s="197"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Aprobación de imagen editorial de FLACSO Honduras para la edición, diagramación, impresión y publicación de documentos</v>
      </c>
      <c r="D631" s="31"/>
      <c r="E631" s="91"/>
      <c r="F631" s="91"/>
      <c r="G631" s="91"/>
      <c r="H631" s="75"/>
      <c r="I631" s="75"/>
      <c r="J631" s="75"/>
      <c r="K631" s="109"/>
    </row>
    <row r="632" spans="3:11" ht="15.75" thickBot="1" x14ac:dyDescent="0.3">
      <c r="C632" s="426"/>
      <c r="D632" s="426"/>
      <c r="E632" s="426"/>
      <c r="F632" s="91"/>
      <c r="G632" s="75"/>
      <c r="H632" s="75"/>
      <c r="I632" s="75"/>
      <c r="J632" s="426"/>
      <c r="K632" s="426"/>
    </row>
    <row r="633" spans="3:11" ht="30.75" thickBot="1" x14ac:dyDescent="0.3">
      <c r="C633" s="125" t="s">
        <v>1310</v>
      </c>
      <c r="D633" s="125" t="s">
        <v>99</v>
      </c>
      <c r="E633" s="132" t="s">
        <v>1312</v>
      </c>
      <c r="F633" s="131" t="s">
        <v>1313</v>
      </c>
      <c r="G633" s="129" t="s">
        <v>1314</v>
      </c>
      <c r="H633" s="132" t="s">
        <v>1315</v>
      </c>
      <c r="I633" s="129" t="s">
        <v>711</v>
      </c>
      <c r="J633" s="129" t="s">
        <v>1316</v>
      </c>
      <c r="K633" s="129" t="s">
        <v>1317</v>
      </c>
    </row>
    <row r="634" spans="3:11" x14ac:dyDescent="0.25">
      <c r="C634" s="207" t="s">
        <v>1284</v>
      </c>
      <c r="D634" s="208"/>
      <c r="E634" s="206">
        <f>HLOOKUP(C634,$AH$2:$BU$3,2,0)</f>
        <v>620</v>
      </c>
      <c r="F634" s="94">
        <f t="shared" ref="F634:F668" si="39">D634*E634</f>
        <v>0</v>
      </c>
      <c r="G634" s="156"/>
      <c r="H634" s="138"/>
      <c r="I634" s="126" t="e">
        <f>VLOOKUP(H634,Presupuesto!$B$11:$C$565,2,0)</f>
        <v>#N/A</v>
      </c>
      <c r="J634" s="205" t="s">
        <v>51</v>
      </c>
      <c r="K634" s="95" t="s">
        <v>719</v>
      </c>
    </row>
    <row r="635" spans="3:11" x14ac:dyDescent="0.25">
      <c r="C635" s="137" t="s">
        <v>1945</v>
      </c>
      <c r="D635" s="154">
        <v>300</v>
      </c>
      <c r="E635" s="119">
        <v>150</v>
      </c>
      <c r="F635" s="94">
        <f t="shared" si="39"/>
        <v>45000</v>
      </c>
      <c r="G635" s="156" t="s">
        <v>703</v>
      </c>
      <c r="H635" s="138" t="s">
        <v>307</v>
      </c>
      <c r="I635" s="126" t="str">
        <f>VLOOKUP(H635,[2]Presupuesto!$B$11:$C$565,2,0)</f>
        <v>SERVICIOS DE IMPRENTA PUBLIC.Y REPRODUCCION</v>
      </c>
      <c r="J635" s="95" t="s">
        <v>51</v>
      </c>
      <c r="K635" s="95" t="s">
        <v>720</v>
      </c>
    </row>
    <row r="636" spans="3:11" x14ac:dyDescent="0.25">
      <c r="C636" s="137" t="s">
        <v>1946</v>
      </c>
      <c r="D636" s="154">
        <v>300</v>
      </c>
      <c r="E636" s="119">
        <v>150</v>
      </c>
      <c r="F636" s="94">
        <f t="shared" si="39"/>
        <v>45000</v>
      </c>
      <c r="G636" s="156" t="s">
        <v>703</v>
      </c>
      <c r="H636" s="138" t="s">
        <v>307</v>
      </c>
      <c r="I636" s="126" t="str">
        <f>VLOOKUP(H636,[2]Presupuesto!$B$11:$C$565,2,0)</f>
        <v>SERVICIOS DE IMPRENTA PUBLIC.Y REPRODUCCION</v>
      </c>
      <c r="J636" s="95" t="s">
        <v>51</v>
      </c>
      <c r="K636" s="95" t="s">
        <v>727</v>
      </c>
    </row>
    <row r="637" spans="3:11" x14ac:dyDescent="0.25">
      <c r="C637" s="137" t="s">
        <v>1947</v>
      </c>
      <c r="D637" s="154">
        <v>0</v>
      </c>
      <c r="E637" s="119">
        <v>150</v>
      </c>
      <c r="F637" s="94">
        <f t="shared" si="39"/>
        <v>0</v>
      </c>
      <c r="G637" s="156" t="s">
        <v>712</v>
      </c>
      <c r="H637" s="138" t="s">
        <v>307</v>
      </c>
      <c r="I637" s="126" t="str">
        <f>VLOOKUP(H637,[2]Presupuesto!$B$11:$C$565,2,0)</f>
        <v>SERVICIOS DE IMPRENTA PUBLIC.Y REPRODUCCION</v>
      </c>
      <c r="J637" s="95" t="s">
        <v>51</v>
      </c>
      <c r="K637" s="95" t="s">
        <v>733</v>
      </c>
    </row>
    <row r="638" spans="3:11" hidden="1" x14ac:dyDescent="0.25">
      <c r="C638" s="137"/>
      <c r="D638" s="154"/>
      <c r="E638" s="119"/>
      <c r="F638" s="94">
        <f t="shared" si="39"/>
        <v>0</v>
      </c>
      <c r="G638" s="156"/>
      <c r="H638" s="138"/>
      <c r="I638" s="126" t="e">
        <f>VLOOKUP(H638,Presupuesto!$B$11:$C$565,2,0)</f>
        <v>#N/A</v>
      </c>
      <c r="J638" s="95" t="str">
        <f t="shared" ref="J638:J668" si="40">$J$634</f>
        <v>Investigación Científica</v>
      </c>
      <c r="K638" s="95" t="s">
        <v>720</v>
      </c>
    </row>
    <row r="639" spans="3:11" hidden="1" x14ac:dyDescent="0.25">
      <c r="C639" s="137"/>
      <c r="D639" s="154"/>
      <c r="E639" s="119"/>
      <c r="F639" s="94">
        <f t="shared" si="39"/>
        <v>0</v>
      </c>
      <c r="G639" s="156"/>
      <c r="H639" s="138"/>
      <c r="I639" s="126" t="e">
        <f>VLOOKUP(H639,Presupuesto!$B$11:$C$565,2,0)</f>
        <v>#N/A</v>
      </c>
      <c r="J639" s="95" t="str">
        <f t="shared" si="40"/>
        <v>Investigación Científica</v>
      </c>
      <c r="K639" s="95" t="s">
        <v>729</v>
      </c>
    </row>
    <row r="640" spans="3:11" hidden="1" x14ac:dyDescent="0.25">
      <c r="C640" s="137"/>
      <c r="D640" s="154"/>
      <c r="E640" s="119"/>
      <c r="F640" s="94">
        <f t="shared" si="39"/>
        <v>0</v>
      </c>
      <c r="G640" s="156"/>
      <c r="H640" s="138"/>
      <c r="I640" s="126" t="e">
        <f>VLOOKUP(H640,Presupuesto!$B$11:$C$565,2,0)</f>
        <v>#N/A</v>
      </c>
      <c r="J640" s="95" t="str">
        <f t="shared" si="40"/>
        <v>Investigación Científica</v>
      </c>
      <c r="K640" s="95" t="s">
        <v>720</v>
      </c>
    </row>
    <row r="641" spans="3:11" hidden="1" x14ac:dyDescent="0.25">
      <c r="C641" s="137"/>
      <c r="D641" s="154"/>
      <c r="E641" s="119"/>
      <c r="F641" s="94">
        <f t="shared" si="39"/>
        <v>0</v>
      </c>
      <c r="G641" s="156"/>
      <c r="H641" s="138"/>
      <c r="I641" s="126" t="e">
        <f>VLOOKUP(H641,Presupuesto!$B$11:$C$565,2,0)</f>
        <v>#N/A</v>
      </c>
      <c r="J641" s="95" t="str">
        <f t="shared" si="40"/>
        <v>Investigación Científica</v>
      </c>
      <c r="K641" s="95" t="s">
        <v>720</v>
      </c>
    </row>
    <row r="642" spans="3:11" hidden="1" x14ac:dyDescent="0.25">
      <c r="C642" s="137"/>
      <c r="D642" s="154"/>
      <c r="E642" s="119"/>
      <c r="F642" s="94">
        <f t="shared" si="39"/>
        <v>0</v>
      </c>
      <c r="G642" s="156"/>
      <c r="H642" s="138"/>
      <c r="I642" s="126" t="e">
        <f>VLOOKUP(H642,Presupuesto!$B$11:$C$565,2,0)</f>
        <v>#N/A</v>
      </c>
      <c r="J642" s="95" t="str">
        <f t="shared" si="40"/>
        <v>Investigación Científica</v>
      </c>
      <c r="K642" s="95" t="s">
        <v>720</v>
      </c>
    </row>
    <row r="643" spans="3:11" hidden="1" x14ac:dyDescent="0.25">
      <c r="C643" s="137"/>
      <c r="D643" s="154"/>
      <c r="E643" s="119"/>
      <c r="F643" s="94">
        <f t="shared" si="39"/>
        <v>0</v>
      </c>
      <c r="G643" s="156"/>
      <c r="H643" s="138"/>
      <c r="I643" s="126" t="e">
        <f>VLOOKUP(H643,Presupuesto!$B$11:$C$565,2,0)</f>
        <v>#N/A</v>
      </c>
      <c r="J643" s="95" t="str">
        <f t="shared" si="40"/>
        <v>Investigación Científica</v>
      </c>
      <c r="K643" s="95" t="s">
        <v>720</v>
      </c>
    </row>
    <row r="644" spans="3:11" hidden="1" x14ac:dyDescent="0.25">
      <c r="C644" s="137"/>
      <c r="D644" s="154"/>
      <c r="E644" s="119"/>
      <c r="F644" s="94">
        <f t="shared" si="39"/>
        <v>0</v>
      </c>
      <c r="G644" s="156"/>
      <c r="H644" s="138"/>
      <c r="I644" s="126" t="e">
        <f>VLOOKUP(H644,Presupuesto!$B$11:$C$565,2,0)</f>
        <v>#N/A</v>
      </c>
      <c r="J644" s="95" t="str">
        <f t="shared" si="40"/>
        <v>Investigación Científica</v>
      </c>
      <c r="K644" s="95" t="s">
        <v>720</v>
      </c>
    </row>
    <row r="645" spans="3:11" hidden="1" x14ac:dyDescent="0.25">
      <c r="C645" s="137"/>
      <c r="D645" s="154"/>
      <c r="E645" s="119"/>
      <c r="F645" s="94">
        <f t="shared" si="39"/>
        <v>0</v>
      </c>
      <c r="G645" s="156"/>
      <c r="H645" s="138"/>
      <c r="I645" s="126" t="e">
        <f>VLOOKUP(H645,Presupuesto!$B$11:$C$565,2,0)</f>
        <v>#N/A</v>
      </c>
      <c r="J645" s="95" t="str">
        <f t="shared" si="40"/>
        <v>Investigación Científica</v>
      </c>
      <c r="K645" s="95" t="s">
        <v>720</v>
      </c>
    </row>
    <row r="646" spans="3:11" hidden="1" x14ac:dyDescent="0.25">
      <c r="C646" s="137"/>
      <c r="D646" s="154"/>
      <c r="E646" s="119"/>
      <c r="F646" s="94">
        <f t="shared" si="39"/>
        <v>0</v>
      </c>
      <c r="G646" s="156"/>
      <c r="H646" s="138"/>
      <c r="I646" s="126" t="e">
        <f>VLOOKUP(H646,Presupuesto!$B$11:$C$565,2,0)</f>
        <v>#N/A</v>
      </c>
      <c r="J646" s="95" t="str">
        <f t="shared" si="40"/>
        <v>Investigación Científica</v>
      </c>
      <c r="K646" s="95" t="s">
        <v>720</v>
      </c>
    </row>
    <row r="647" spans="3:11" hidden="1" x14ac:dyDescent="0.25">
      <c r="C647" s="137"/>
      <c r="D647" s="154"/>
      <c r="E647" s="119"/>
      <c r="F647" s="94">
        <f t="shared" si="39"/>
        <v>0</v>
      </c>
      <c r="G647" s="156"/>
      <c r="H647" s="138"/>
      <c r="I647" s="126" t="e">
        <f>VLOOKUP(H647,Presupuesto!$B$11:$C$565,2,0)</f>
        <v>#N/A</v>
      </c>
      <c r="J647" s="95" t="str">
        <f t="shared" si="40"/>
        <v>Investigación Científica</v>
      </c>
      <c r="K647" s="95" t="s">
        <v>720</v>
      </c>
    </row>
    <row r="648" spans="3:11" hidden="1" x14ac:dyDescent="0.25">
      <c r="C648" s="137"/>
      <c r="D648" s="154"/>
      <c r="E648" s="119"/>
      <c r="F648" s="94">
        <f t="shared" si="39"/>
        <v>0</v>
      </c>
      <c r="G648" s="156"/>
      <c r="H648" s="138"/>
      <c r="I648" s="126" t="e">
        <f>VLOOKUP(H648,Presupuesto!$B$11:$C$565,2,0)</f>
        <v>#N/A</v>
      </c>
      <c r="J648" s="95" t="str">
        <f t="shared" si="40"/>
        <v>Investigación Científica</v>
      </c>
      <c r="K648" s="95" t="s">
        <v>720</v>
      </c>
    </row>
    <row r="649" spans="3:11" hidden="1" x14ac:dyDescent="0.25">
      <c r="C649" s="137"/>
      <c r="D649" s="154"/>
      <c r="E649" s="119"/>
      <c r="F649" s="94">
        <f t="shared" si="39"/>
        <v>0</v>
      </c>
      <c r="G649" s="156"/>
      <c r="H649" s="138"/>
      <c r="I649" s="126" t="e">
        <f>VLOOKUP(H649,Presupuesto!$B$11:$C$565,2,0)</f>
        <v>#N/A</v>
      </c>
      <c r="J649" s="95" t="str">
        <f t="shared" si="40"/>
        <v>Investigación Científica</v>
      </c>
      <c r="K649" s="95" t="s">
        <v>720</v>
      </c>
    </row>
    <row r="650" spans="3:11" hidden="1" x14ac:dyDescent="0.25">
      <c r="C650" s="137"/>
      <c r="D650" s="154"/>
      <c r="E650" s="119"/>
      <c r="F650" s="94">
        <f t="shared" si="39"/>
        <v>0</v>
      </c>
      <c r="G650" s="156"/>
      <c r="H650" s="138"/>
      <c r="I650" s="126" t="e">
        <f>VLOOKUP(H650,Presupuesto!$B$11:$C$565,2,0)</f>
        <v>#N/A</v>
      </c>
      <c r="J650" s="95" t="str">
        <f t="shared" si="40"/>
        <v>Investigación Científica</v>
      </c>
      <c r="K650" s="95" t="s">
        <v>720</v>
      </c>
    </row>
    <row r="651" spans="3:11" hidden="1" x14ac:dyDescent="0.25">
      <c r="C651" s="137"/>
      <c r="D651" s="154"/>
      <c r="E651" s="119"/>
      <c r="F651" s="94">
        <f t="shared" si="39"/>
        <v>0</v>
      </c>
      <c r="G651" s="156"/>
      <c r="H651" s="138"/>
      <c r="I651" s="126" t="e">
        <f>VLOOKUP(H651,Presupuesto!$B$11:$C$565,2,0)</f>
        <v>#N/A</v>
      </c>
      <c r="J651" s="95" t="str">
        <f t="shared" si="40"/>
        <v>Investigación Científica</v>
      </c>
      <c r="K651" s="95" t="s">
        <v>720</v>
      </c>
    </row>
    <row r="652" spans="3:11" hidden="1" x14ac:dyDescent="0.25">
      <c r="C652" s="137"/>
      <c r="D652" s="154"/>
      <c r="E652" s="119"/>
      <c r="F652" s="94">
        <f t="shared" si="39"/>
        <v>0</v>
      </c>
      <c r="G652" s="156"/>
      <c r="H652" s="138"/>
      <c r="I652" s="126" t="e">
        <f>VLOOKUP(H652,Presupuesto!$B$11:$C$565,2,0)</f>
        <v>#N/A</v>
      </c>
      <c r="J652" s="95" t="str">
        <f t="shared" si="40"/>
        <v>Investigación Científica</v>
      </c>
      <c r="K652" s="95" t="s">
        <v>720</v>
      </c>
    </row>
    <row r="653" spans="3:11" hidden="1" x14ac:dyDescent="0.25">
      <c r="C653" s="137"/>
      <c r="D653" s="154"/>
      <c r="E653" s="119"/>
      <c r="F653" s="94">
        <f t="shared" si="39"/>
        <v>0</v>
      </c>
      <c r="G653" s="156"/>
      <c r="H653" s="138"/>
      <c r="I653" s="126" t="e">
        <f>VLOOKUP(H653,Presupuesto!$B$11:$C$565,2,0)</f>
        <v>#N/A</v>
      </c>
      <c r="J653" s="95" t="str">
        <f t="shared" si="40"/>
        <v>Investigación Científica</v>
      </c>
      <c r="K653" s="95" t="s">
        <v>720</v>
      </c>
    </row>
    <row r="654" spans="3:11" hidden="1" x14ac:dyDescent="0.25">
      <c r="C654" s="137"/>
      <c r="D654" s="154"/>
      <c r="E654" s="119"/>
      <c r="F654" s="94">
        <f t="shared" si="39"/>
        <v>0</v>
      </c>
      <c r="G654" s="156"/>
      <c r="H654" s="138"/>
      <c r="I654" s="126" t="e">
        <f>VLOOKUP(H654,Presupuesto!$B$11:$C$565,2,0)</f>
        <v>#N/A</v>
      </c>
      <c r="J654" s="95" t="str">
        <f t="shared" si="40"/>
        <v>Investigación Científica</v>
      </c>
      <c r="K654" s="95" t="s">
        <v>720</v>
      </c>
    </row>
    <row r="655" spans="3:11" hidden="1" x14ac:dyDescent="0.25">
      <c r="C655" s="137"/>
      <c r="D655" s="154"/>
      <c r="E655" s="119"/>
      <c r="F655" s="94">
        <f t="shared" si="39"/>
        <v>0</v>
      </c>
      <c r="G655" s="156"/>
      <c r="H655" s="138"/>
      <c r="I655" s="126" t="e">
        <f>VLOOKUP(H655,Presupuesto!$B$11:$C$565,2,0)</f>
        <v>#N/A</v>
      </c>
      <c r="J655" s="95" t="str">
        <f t="shared" si="40"/>
        <v>Investigación Científica</v>
      </c>
      <c r="K655" s="95" t="s">
        <v>720</v>
      </c>
    </row>
    <row r="656" spans="3:11" hidden="1" x14ac:dyDescent="0.25">
      <c r="C656" s="139"/>
      <c r="D656" s="147"/>
      <c r="E656" s="115"/>
      <c r="F656" s="94">
        <f t="shared" si="39"/>
        <v>0</v>
      </c>
      <c r="G656" s="156"/>
      <c r="H656" s="140"/>
      <c r="I656" s="126" t="e">
        <f>VLOOKUP(H656,Presupuesto!$B$11:$C$565,2,0)</f>
        <v>#N/A</v>
      </c>
      <c r="J656" s="95" t="str">
        <f t="shared" si="40"/>
        <v>Investigación Científica</v>
      </c>
      <c r="K656" s="95" t="s">
        <v>720</v>
      </c>
    </row>
    <row r="657" spans="3:11" hidden="1" x14ac:dyDescent="0.25">
      <c r="C657" s="139"/>
      <c r="D657" s="147"/>
      <c r="E657" s="115"/>
      <c r="F657" s="94">
        <f t="shared" si="39"/>
        <v>0</v>
      </c>
      <c r="G657" s="156"/>
      <c r="H657" s="140"/>
      <c r="I657" s="126" t="e">
        <f>VLOOKUP(H657,Presupuesto!$B$11:$C$565,2,0)</f>
        <v>#N/A</v>
      </c>
      <c r="J657" s="95" t="str">
        <f t="shared" si="40"/>
        <v>Investigación Científica</v>
      </c>
      <c r="K657" s="95" t="s">
        <v>720</v>
      </c>
    </row>
    <row r="658" spans="3:11" hidden="1" x14ac:dyDescent="0.25">
      <c r="C658" s="139"/>
      <c r="D658" s="147"/>
      <c r="E658" s="115"/>
      <c r="F658" s="94">
        <f t="shared" si="39"/>
        <v>0</v>
      </c>
      <c r="G658" s="156"/>
      <c r="H658" s="140"/>
      <c r="I658" s="126" t="e">
        <f>VLOOKUP(H658,Presupuesto!$B$11:$C$565,2,0)</f>
        <v>#N/A</v>
      </c>
      <c r="J658" s="95" t="str">
        <f t="shared" si="40"/>
        <v>Investigación Científica</v>
      </c>
      <c r="K658" s="95" t="s">
        <v>720</v>
      </c>
    </row>
    <row r="659" spans="3:11" hidden="1" x14ac:dyDescent="0.25">
      <c r="C659" s="139"/>
      <c r="D659" s="147"/>
      <c r="E659" s="115"/>
      <c r="F659" s="94">
        <f t="shared" si="39"/>
        <v>0</v>
      </c>
      <c r="G659" s="156"/>
      <c r="H659" s="140"/>
      <c r="I659" s="126" t="e">
        <f>VLOOKUP(H659,Presupuesto!$B$11:$C$565,2,0)</f>
        <v>#N/A</v>
      </c>
      <c r="J659" s="95" t="str">
        <f t="shared" si="40"/>
        <v>Investigación Científica</v>
      </c>
      <c r="K659" s="95" t="s">
        <v>720</v>
      </c>
    </row>
    <row r="660" spans="3:11" hidden="1" x14ac:dyDescent="0.25">
      <c r="C660" s="139"/>
      <c r="D660" s="147"/>
      <c r="E660" s="115"/>
      <c r="F660" s="94">
        <f t="shared" si="39"/>
        <v>0</v>
      </c>
      <c r="G660" s="156"/>
      <c r="H660" s="140"/>
      <c r="I660" s="126" t="e">
        <f>VLOOKUP(H660,Presupuesto!$B$11:$C$565,2,0)</f>
        <v>#N/A</v>
      </c>
      <c r="J660" s="95" t="str">
        <f t="shared" si="40"/>
        <v>Investigación Científica</v>
      </c>
      <c r="K660" s="95" t="s">
        <v>720</v>
      </c>
    </row>
    <row r="661" spans="3:11" hidden="1" x14ac:dyDescent="0.25">
      <c r="C661" s="139"/>
      <c r="D661" s="147"/>
      <c r="E661" s="115"/>
      <c r="F661" s="94">
        <f t="shared" si="39"/>
        <v>0</v>
      </c>
      <c r="G661" s="156"/>
      <c r="H661" s="140"/>
      <c r="I661" s="126" t="e">
        <f>VLOOKUP(H661,Presupuesto!$B$11:$C$565,2,0)</f>
        <v>#N/A</v>
      </c>
      <c r="J661" s="95" t="str">
        <f t="shared" si="40"/>
        <v>Investigación Científica</v>
      </c>
      <c r="K661" s="95" t="s">
        <v>720</v>
      </c>
    </row>
    <row r="662" spans="3:11" hidden="1" x14ac:dyDescent="0.25">
      <c r="C662" s="139"/>
      <c r="D662" s="147"/>
      <c r="E662" s="115"/>
      <c r="F662" s="94">
        <f t="shared" si="39"/>
        <v>0</v>
      </c>
      <c r="G662" s="156"/>
      <c r="H662" s="140"/>
      <c r="I662" s="126" t="e">
        <f>VLOOKUP(H662,Presupuesto!$B$11:$C$565,2,0)</f>
        <v>#N/A</v>
      </c>
      <c r="J662" s="95" t="str">
        <f t="shared" si="40"/>
        <v>Investigación Científica</v>
      </c>
      <c r="K662" s="95" t="s">
        <v>720</v>
      </c>
    </row>
    <row r="663" spans="3:11" hidden="1" x14ac:dyDescent="0.25">
      <c r="C663" s="139"/>
      <c r="D663" s="147"/>
      <c r="E663" s="115"/>
      <c r="F663" s="94">
        <f t="shared" si="39"/>
        <v>0</v>
      </c>
      <c r="G663" s="156"/>
      <c r="H663" s="140"/>
      <c r="I663" s="126" t="e">
        <f>VLOOKUP(H663,Presupuesto!$B$11:$C$565,2,0)</f>
        <v>#N/A</v>
      </c>
      <c r="J663" s="95" t="str">
        <f t="shared" si="40"/>
        <v>Investigación Científica</v>
      </c>
      <c r="K663" s="95" t="s">
        <v>720</v>
      </c>
    </row>
    <row r="664" spans="3:11" hidden="1" x14ac:dyDescent="0.25">
      <c r="C664" s="141"/>
      <c r="D664" s="147"/>
      <c r="E664" s="115"/>
      <c r="F664" s="94">
        <f t="shared" si="39"/>
        <v>0</v>
      </c>
      <c r="G664" s="156"/>
      <c r="H664" s="142"/>
      <c r="I664" s="126" t="e">
        <f>VLOOKUP(H664,Presupuesto!$B$11:$C$565,2,0)</f>
        <v>#N/A</v>
      </c>
      <c r="J664" s="95" t="str">
        <f t="shared" si="40"/>
        <v>Investigación Científica</v>
      </c>
      <c r="K664" s="95" t="s">
        <v>732</v>
      </c>
    </row>
    <row r="665" spans="3:11" hidden="1" x14ac:dyDescent="0.25">
      <c r="C665" s="141"/>
      <c r="D665" s="147"/>
      <c r="E665" s="115"/>
      <c r="F665" s="94">
        <f t="shared" si="39"/>
        <v>0</v>
      </c>
      <c r="G665" s="156"/>
      <c r="H665" s="142"/>
      <c r="I665" s="126" t="e">
        <f>VLOOKUP(H665,Presupuesto!$B$11:$C$565,2,0)</f>
        <v>#N/A</v>
      </c>
      <c r="J665" s="95" t="str">
        <f t="shared" si="40"/>
        <v>Investigación Científica</v>
      </c>
      <c r="K665" s="95" t="s">
        <v>720</v>
      </c>
    </row>
    <row r="666" spans="3:11" hidden="1" x14ac:dyDescent="0.25">
      <c r="C666" s="141"/>
      <c r="D666" s="147"/>
      <c r="E666" s="115"/>
      <c r="F666" s="94">
        <f t="shared" si="39"/>
        <v>0</v>
      </c>
      <c r="G666" s="156"/>
      <c r="H666" s="142"/>
      <c r="I666" s="126" t="e">
        <f>VLOOKUP(H666,Presupuesto!$B$11:$C$565,2,0)</f>
        <v>#N/A</v>
      </c>
      <c r="J666" s="95" t="str">
        <f t="shared" si="40"/>
        <v>Investigación Científica</v>
      </c>
      <c r="K666" s="95" t="s">
        <v>720</v>
      </c>
    </row>
    <row r="667" spans="3:11" hidden="1" x14ac:dyDescent="0.25">
      <c r="C667" s="141"/>
      <c r="D667" s="147"/>
      <c r="E667" s="115"/>
      <c r="F667" s="94">
        <f t="shared" si="39"/>
        <v>0</v>
      </c>
      <c r="G667" s="156"/>
      <c r="H667" s="142"/>
      <c r="I667" s="126" t="e">
        <f>VLOOKUP(H667,Presupuesto!$B$11:$C$565,2,0)</f>
        <v>#N/A</v>
      </c>
      <c r="J667" s="95" t="str">
        <f t="shared" si="40"/>
        <v>Investigación Científica</v>
      </c>
      <c r="K667" s="95" t="s">
        <v>720</v>
      </c>
    </row>
    <row r="668" spans="3:11" ht="15.75" thickBot="1" x14ac:dyDescent="0.3">
      <c r="C668" s="143"/>
      <c r="D668" s="155"/>
      <c r="E668" s="100"/>
      <c r="F668" s="102">
        <f t="shared" si="39"/>
        <v>0</v>
      </c>
      <c r="G668" s="157"/>
      <c r="H668" s="144"/>
      <c r="I668" s="128" t="e">
        <f>VLOOKUP(H668,Presupuesto!$B$11:$C$565,2,0)</f>
        <v>#N/A</v>
      </c>
      <c r="J668" s="103" t="str">
        <f t="shared" si="40"/>
        <v>Investigación Científica</v>
      </c>
      <c r="K668" s="120" t="s">
        <v>719</v>
      </c>
    </row>
    <row r="670" spans="3:11" ht="15.75" thickBot="1" x14ac:dyDescent="0.3">
      <c r="C670" s="426"/>
      <c r="D670" s="426"/>
      <c r="E670" s="426"/>
      <c r="F670" s="89"/>
      <c r="G670" s="88"/>
      <c r="H670" s="89"/>
      <c r="I670" s="89"/>
      <c r="J670" s="426"/>
      <c r="K670" s="426"/>
    </row>
    <row r="671" spans="3:11" ht="15.75" thickBot="1" x14ac:dyDescent="0.3">
      <c r="C671" s="153" t="s">
        <v>1332</v>
      </c>
      <c r="D671" s="343">
        <f>SUM(F678:F712)</f>
        <v>36000</v>
      </c>
      <c r="E671" s="426"/>
      <c r="F671" s="69"/>
      <c r="G671" s="78"/>
      <c r="H671" s="69"/>
      <c r="I671" s="69"/>
      <c r="J671" s="426"/>
      <c r="K671" s="426"/>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0" t="s">
        <v>1309</v>
      </c>
      <c r="D674" s="341" t="s">
        <v>1761</v>
      </c>
      <c r="E674" s="91"/>
      <c r="F674" s="91"/>
      <c r="G674" s="91"/>
      <c r="H674" s="75"/>
      <c r="I674" s="75"/>
      <c r="J674" s="75"/>
      <c r="K674" s="109"/>
    </row>
    <row r="675" spans="3:11" ht="18.75" x14ac:dyDescent="0.25">
      <c r="C675" s="197"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Aprobación de imagen editorial de FLACSO Honduras para la edición, diagramación, impresión y publicación de documentos</v>
      </c>
      <c r="D675" s="31"/>
      <c r="E675" s="91"/>
      <c r="F675" s="91"/>
      <c r="G675" s="91"/>
      <c r="H675" s="75"/>
      <c r="I675" s="75"/>
      <c r="J675" s="75"/>
      <c r="K675" s="109"/>
    </row>
    <row r="676" spans="3:11" ht="15.75" thickBot="1" x14ac:dyDescent="0.3">
      <c r="C676" s="426"/>
      <c r="D676" s="426"/>
      <c r="E676" s="426"/>
      <c r="F676" s="91"/>
      <c r="G676" s="75"/>
      <c r="H676" s="75"/>
      <c r="I676" s="75"/>
      <c r="J676" s="426"/>
      <c r="K676" s="426"/>
    </row>
    <row r="677" spans="3:11" ht="30.75" thickBot="1" x14ac:dyDescent="0.3">
      <c r="C677" s="125" t="s">
        <v>1310</v>
      </c>
      <c r="D677" s="125" t="s">
        <v>99</v>
      </c>
      <c r="E677" s="132" t="s">
        <v>1312</v>
      </c>
      <c r="F677" s="131" t="s">
        <v>1313</v>
      </c>
      <c r="G677" s="129" t="s">
        <v>1314</v>
      </c>
      <c r="H677" s="132" t="s">
        <v>1315</v>
      </c>
      <c r="I677" s="129" t="s">
        <v>711</v>
      </c>
      <c r="J677" s="129" t="s">
        <v>1316</v>
      </c>
      <c r="K677" s="129" t="s">
        <v>1317</v>
      </c>
    </row>
    <row r="678" spans="3:11" x14ac:dyDescent="0.25">
      <c r="C678" s="207" t="s">
        <v>1284</v>
      </c>
      <c r="D678" s="208"/>
      <c r="E678" s="206">
        <f>HLOOKUP(C678,$AH$2:$BU$3,2,0)</f>
        <v>620</v>
      </c>
      <c r="F678" s="94">
        <f t="shared" ref="F678:F712" si="41">D678*E678</f>
        <v>0</v>
      </c>
      <c r="G678" s="156"/>
      <c r="H678" s="138"/>
      <c r="I678" s="126" t="e">
        <f>VLOOKUP(H678,Presupuesto!$B$11:$C$565,2,0)</f>
        <v>#N/A</v>
      </c>
      <c r="J678" s="205" t="s">
        <v>51</v>
      </c>
      <c r="K678" s="95" t="s">
        <v>719</v>
      </c>
    </row>
    <row r="679" spans="3:11" x14ac:dyDescent="0.25">
      <c r="C679" s="137" t="s">
        <v>1948</v>
      </c>
      <c r="D679" s="154">
        <v>300</v>
      </c>
      <c r="E679" s="119">
        <v>120</v>
      </c>
      <c r="F679" s="94">
        <f t="shared" si="41"/>
        <v>36000</v>
      </c>
      <c r="G679" s="156" t="s">
        <v>703</v>
      </c>
      <c r="H679" s="138" t="s">
        <v>307</v>
      </c>
      <c r="I679" s="126" t="str">
        <f>VLOOKUP(H679,[2]Presupuesto!$B$11:$C$565,2,0)</f>
        <v>SERVICIOS DE IMPRENTA PUBLIC.Y REPRODUCCION</v>
      </c>
      <c r="J679" s="95" t="s">
        <v>51</v>
      </c>
      <c r="K679" s="95" t="s">
        <v>720</v>
      </c>
    </row>
    <row r="680" spans="3:11" hidden="1" x14ac:dyDescent="0.25">
      <c r="C680" s="137"/>
      <c r="D680" s="154"/>
      <c r="E680" s="119"/>
      <c r="F680" s="94">
        <f t="shared" si="41"/>
        <v>0</v>
      </c>
      <c r="G680" s="156"/>
      <c r="H680" s="138"/>
      <c r="I680" s="126" t="e">
        <f>VLOOKUP(H680,Presupuesto!$B$11:$C$565,2,0)</f>
        <v>#N/A</v>
      </c>
      <c r="J680" s="95" t="str">
        <f t="shared" ref="J680:J712" si="42">$J$678</f>
        <v>Investigación Científica</v>
      </c>
      <c r="K680" s="95" t="s">
        <v>720</v>
      </c>
    </row>
    <row r="681" spans="3:11" hidden="1" x14ac:dyDescent="0.25">
      <c r="C681" s="137"/>
      <c r="D681" s="154"/>
      <c r="E681" s="119"/>
      <c r="F681" s="94">
        <f t="shared" si="41"/>
        <v>0</v>
      </c>
      <c r="G681" s="156"/>
      <c r="H681" s="138"/>
      <c r="I681" s="126" t="e">
        <f>VLOOKUP(H681,Presupuesto!$B$11:$C$565,2,0)</f>
        <v>#N/A</v>
      </c>
      <c r="J681" s="95" t="str">
        <f t="shared" si="42"/>
        <v>Investigación Científica</v>
      </c>
      <c r="K681" s="95" t="s">
        <v>720</v>
      </c>
    </row>
    <row r="682" spans="3:11" hidden="1" x14ac:dyDescent="0.25">
      <c r="C682" s="137"/>
      <c r="D682" s="154"/>
      <c r="E682" s="119"/>
      <c r="F682" s="94">
        <f t="shared" si="41"/>
        <v>0</v>
      </c>
      <c r="G682" s="156"/>
      <c r="H682" s="138"/>
      <c r="I682" s="126" t="e">
        <f>VLOOKUP(H682,Presupuesto!$B$11:$C$565,2,0)</f>
        <v>#N/A</v>
      </c>
      <c r="J682" s="95" t="str">
        <f t="shared" si="42"/>
        <v>Investigación Científica</v>
      </c>
      <c r="K682" s="95" t="s">
        <v>720</v>
      </c>
    </row>
    <row r="683" spans="3:11" hidden="1" x14ac:dyDescent="0.25">
      <c r="C683" s="137"/>
      <c r="D683" s="154"/>
      <c r="E683" s="119"/>
      <c r="F683" s="94">
        <f t="shared" si="41"/>
        <v>0</v>
      </c>
      <c r="G683" s="156"/>
      <c r="H683" s="138"/>
      <c r="I683" s="126" t="e">
        <f>VLOOKUP(H683,Presupuesto!$B$11:$C$565,2,0)</f>
        <v>#N/A</v>
      </c>
      <c r="J683" s="95" t="str">
        <f t="shared" si="42"/>
        <v>Investigación Científica</v>
      </c>
      <c r="K683" s="95" t="s">
        <v>729</v>
      </c>
    </row>
    <row r="684" spans="3:11" hidden="1" x14ac:dyDescent="0.25">
      <c r="C684" s="137"/>
      <c r="D684" s="154"/>
      <c r="E684" s="119"/>
      <c r="F684" s="94">
        <f t="shared" si="41"/>
        <v>0</v>
      </c>
      <c r="G684" s="156"/>
      <c r="H684" s="138"/>
      <c r="I684" s="126" t="e">
        <f>VLOOKUP(H684,Presupuesto!$B$11:$C$565,2,0)</f>
        <v>#N/A</v>
      </c>
      <c r="J684" s="95" t="str">
        <f t="shared" si="42"/>
        <v>Investigación Científica</v>
      </c>
      <c r="K684" s="95" t="s">
        <v>720</v>
      </c>
    </row>
    <row r="685" spans="3:11" hidden="1" x14ac:dyDescent="0.25">
      <c r="C685" s="137"/>
      <c r="D685" s="154"/>
      <c r="E685" s="119"/>
      <c r="F685" s="94">
        <f t="shared" si="41"/>
        <v>0</v>
      </c>
      <c r="G685" s="156"/>
      <c r="H685" s="138"/>
      <c r="I685" s="126" t="e">
        <f>VLOOKUP(H685,Presupuesto!$B$11:$C$565,2,0)</f>
        <v>#N/A</v>
      </c>
      <c r="J685" s="95" t="str">
        <f t="shared" si="42"/>
        <v>Investigación Científica</v>
      </c>
      <c r="K685" s="95" t="s">
        <v>720</v>
      </c>
    </row>
    <row r="686" spans="3:11" hidden="1" x14ac:dyDescent="0.25">
      <c r="C686" s="137"/>
      <c r="D686" s="154"/>
      <c r="E686" s="119"/>
      <c r="F686" s="94">
        <f t="shared" si="41"/>
        <v>0</v>
      </c>
      <c r="G686" s="156"/>
      <c r="H686" s="138"/>
      <c r="I686" s="126" t="e">
        <f>VLOOKUP(H686,Presupuesto!$B$11:$C$565,2,0)</f>
        <v>#N/A</v>
      </c>
      <c r="J686" s="95" t="str">
        <f t="shared" si="42"/>
        <v>Investigación Científica</v>
      </c>
      <c r="K686" s="95" t="s">
        <v>720</v>
      </c>
    </row>
    <row r="687" spans="3:11" hidden="1" x14ac:dyDescent="0.25">
      <c r="C687" s="137"/>
      <c r="D687" s="154"/>
      <c r="E687" s="119"/>
      <c r="F687" s="94">
        <f t="shared" si="41"/>
        <v>0</v>
      </c>
      <c r="G687" s="156"/>
      <c r="H687" s="138"/>
      <c r="I687" s="126" t="e">
        <f>VLOOKUP(H687,Presupuesto!$B$11:$C$565,2,0)</f>
        <v>#N/A</v>
      </c>
      <c r="J687" s="95" t="str">
        <f t="shared" si="42"/>
        <v>Investigación Científica</v>
      </c>
      <c r="K687" s="95" t="s">
        <v>720</v>
      </c>
    </row>
    <row r="688" spans="3:11" hidden="1" x14ac:dyDescent="0.25">
      <c r="C688" s="137"/>
      <c r="D688" s="154"/>
      <c r="E688" s="119"/>
      <c r="F688" s="94">
        <f t="shared" si="41"/>
        <v>0</v>
      </c>
      <c r="G688" s="156"/>
      <c r="H688" s="138"/>
      <c r="I688" s="126" t="e">
        <f>VLOOKUP(H688,Presupuesto!$B$11:$C$565,2,0)</f>
        <v>#N/A</v>
      </c>
      <c r="J688" s="95" t="str">
        <f t="shared" si="42"/>
        <v>Investigación Científica</v>
      </c>
      <c r="K688" s="95" t="s">
        <v>720</v>
      </c>
    </row>
    <row r="689" spans="3:11" hidden="1" x14ac:dyDescent="0.25">
      <c r="C689" s="137"/>
      <c r="D689" s="154"/>
      <c r="E689" s="119"/>
      <c r="F689" s="94">
        <f t="shared" si="41"/>
        <v>0</v>
      </c>
      <c r="G689" s="156"/>
      <c r="H689" s="138"/>
      <c r="I689" s="126" t="e">
        <f>VLOOKUP(H689,Presupuesto!$B$11:$C$565,2,0)</f>
        <v>#N/A</v>
      </c>
      <c r="J689" s="95" t="str">
        <f t="shared" si="42"/>
        <v>Investigación Científica</v>
      </c>
      <c r="K689" s="95" t="s">
        <v>720</v>
      </c>
    </row>
    <row r="690" spans="3:11" hidden="1" x14ac:dyDescent="0.25">
      <c r="C690" s="137"/>
      <c r="D690" s="154"/>
      <c r="E690" s="119"/>
      <c r="F690" s="94">
        <f t="shared" si="41"/>
        <v>0</v>
      </c>
      <c r="G690" s="156"/>
      <c r="H690" s="138"/>
      <c r="I690" s="126" t="e">
        <f>VLOOKUP(H690,Presupuesto!$B$11:$C$565,2,0)</f>
        <v>#N/A</v>
      </c>
      <c r="J690" s="95" t="str">
        <f t="shared" si="42"/>
        <v>Investigación Científica</v>
      </c>
      <c r="K690" s="95" t="s">
        <v>720</v>
      </c>
    </row>
    <row r="691" spans="3:11" hidden="1" x14ac:dyDescent="0.25">
      <c r="C691" s="137"/>
      <c r="D691" s="154"/>
      <c r="E691" s="119"/>
      <c r="F691" s="94">
        <f t="shared" si="41"/>
        <v>0</v>
      </c>
      <c r="G691" s="156"/>
      <c r="H691" s="138"/>
      <c r="I691" s="126" t="e">
        <f>VLOOKUP(H691,Presupuesto!$B$11:$C$565,2,0)</f>
        <v>#N/A</v>
      </c>
      <c r="J691" s="95" t="str">
        <f t="shared" si="42"/>
        <v>Investigación Científica</v>
      </c>
      <c r="K691" s="95" t="s">
        <v>720</v>
      </c>
    </row>
    <row r="692" spans="3:11" hidden="1" x14ac:dyDescent="0.25">
      <c r="C692" s="137"/>
      <c r="D692" s="154"/>
      <c r="E692" s="119"/>
      <c r="F692" s="94">
        <f t="shared" si="41"/>
        <v>0</v>
      </c>
      <c r="G692" s="156"/>
      <c r="H692" s="138"/>
      <c r="I692" s="126" t="e">
        <f>VLOOKUP(H692,Presupuesto!$B$11:$C$565,2,0)</f>
        <v>#N/A</v>
      </c>
      <c r="J692" s="95" t="str">
        <f t="shared" si="42"/>
        <v>Investigación Científica</v>
      </c>
      <c r="K692" s="95" t="s">
        <v>720</v>
      </c>
    </row>
    <row r="693" spans="3:11" hidden="1" x14ac:dyDescent="0.25">
      <c r="C693" s="137"/>
      <c r="D693" s="154"/>
      <c r="E693" s="119"/>
      <c r="F693" s="94">
        <f t="shared" si="41"/>
        <v>0</v>
      </c>
      <c r="G693" s="156"/>
      <c r="H693" s="138"/>
      <c r="I693" s="126" t="e">
        <f>VLOOKUP(H693,Presupuesto!$B$11:$C$565,2,0)</f>
        <v>#N/A</v>
      </c>
      <c r="J693" s="95" t="str">
        <f t="shared" si="42"/>
        <v>Investigación Científica</v>
      </c>
      <c r="K693" s="95" t="s">
        <v>720</v>
      </c>
    </row>
    <row r="694" spans="3:11" hidden="1" x14ac:dyDescent="0.25">
      <c r="C694" s="137"/>
      <c r="D694" s="154"/>
      <c r="E694" s="119"/>
      <c r="F694" s="94">
        <f t="shared" si="41"/>
        <v>0</v>
      </c>
      <c r="G694" s="156"/>
      <c r="H694" s="138"/>
      <c r="I694" s="126" t="e">
        <f>VLOOKUP(H694,Presupuesto!$B$11:$C$565,2,0)</f>
        <v>#N/A</v>
      </c>
      <c r="J694" s="95" t="str">
        <f t="shared" si="42"/>
        <v>Investigación Científica</v>
      </c>
      <c r="K694" s="95" t="s">
        <v>720</v>
      </c>
    </row>
    <row r="695" spans="3:11" hidden="1" x14ac:dyDescent="0.25">
      <c r="C695" s="137"/>
      <c r="D695" s="154"/>
      <c r="E695" s="119"/>
      <c r="F695" s="94">
        <f t="shared" si="41"/>
        <v>0</v>
      </c>
      <c r="G695" s="156"/>
      <c r="H695" s="138"/>
      <c r="I695" s="126" t="e">
        <f>VLOOKUP(H695,Presupuesto!$B$11:$C$565,2,0)</f>
        <v>#N/A</v>
      </c>
      <c r="J695" s="95" t="str">
        <f t="shared" si="42"/>
        <v>Investigación Científica</v>
      </c>
      <c r="K695" s="95" t="s">
        <v>720</v>
      </c>
    </row>
    <row r="696" spans="3:11" hidden="1" x14ac:dyDescent="0.25">
      <c r="C696" s="137"/>
      <c r="D696" s="154"/>
      <c r="E696" s="119"/>
      <c r="F696" s="94">
        <f t="shared" si="41"/>
        <v>0</v>
      </c>
      <c r="G696" s="156"/>
      <c r="H696" s="138"/>
      <c r="I696" s="126" t="e">
        <f>VLOOKUP(H696,Presupuesto!$B$11:$C$565,2,0)</f>
        <v>#N/A</v>
      </c>
      <c r="J696" s="95" t="str">
        <f t="shared" si="42"/>
        <v>Investigación Científica</v>
      </c>
      <c r="K696" s="95" t="s">
        <v>720</v>
      </c>
    </row>
    <row r="697" spans="3:11" hidden="1" x14ac:dyDescent="0.25">
      <c r="C697" s="137"/>
      <c r="D697" s="154"/>
      <c r="E697" s="119"/>
      <c r="F697" s="94">
        <f t="shared" si="41"/>
        <v>0</v>
      </c>
      <c r="G697" s="156"/>
      <c r="H697" s="138"/>
      <c r="I697" s="126" t="e">
        <f>VLOOKUP(H697,Presupuesto!$B$11:$C$565,2,0)</f>
        <v>#N/A</v>
      </c>
      <c r="J697" s="95" t="str">
        <f t="shared" si="42"/>
        <v>Investigación Científica</v>
      </c>
      <c r="K697" s="95" t="s">
        <v>720</v>
      </c>
    </row>
    <row r="698" spans="3:11" hidden="1" x14ac:dyDescent="0.25">
      <c r="C698" s="137"/>
      <c r="D698" s="154"/>
      <c r="E698" s="119"/>
      <c r="F698" s="94">
        <f t="shared" si="41"/>
        <v>0</v>
      </c>
      <c r="G698" s="156"/>
      <c r="H698" s="138"/>
      <c r="I698" s="126" t="e">
        <f>VLOOKUP(H698,Presupuesto!$B$11:$C$565,2,0)</f>
        <v>#N/A</v>
      </c>
      <c r="J698" s="95" t="str">
        <f t="shared" si="42"/>
        <v>Investigación Científica</v>
      </c>
      <c r="K698" s="95" t="s">
        <v>720</v>
      </c>
    </row>
    <row r="699" spans="3:11" hidden="1" x14ac:dyDescent="0.25">
      <c r="C699" s="137"/>
      <c r="D699" s="154"/>
      <c r="E699" s="119"/>
      <c r="F699" s="94">
        <f t="shared" si="41"/>
        <v>0</v>
      </c>
      <c r="G699" s="156"/>
      <c r="H699" s="138"/>
      <c r="I699" s="126" t="e">
        <f>VLOOKUP(H699,Presupuesto!$B$11:$C$565,2,0)</f>
        <v>#N/A</v>
      </c>
      <c r="J699" s="95" t="str">
        <f t="shared" si="42"/>
        <v>Investigación Científica</v>
      </c>
      <c r="K699" s="95" t="s">
        <v>720</v>
      </c>
    </row>
    <row r="700" spans="3:11" hidden="1" x14ac:dyDescent="0.25">
      <c r="C700" s="139"/>
      <c r="D700" s="147"/>
      <c r="E700" s="115"/>
      <c r="F700" s="94">
        <f t="shared" si="41"/>
        <v>0</v>
      </c>
      <c r="G700" s="156"/>
      <c r="H700" s="140"/>
      <c r="I700" s="126" t="e">
        <f>VLOOKUP(H700,Presupuesto!$B$11:$C$565,2,0)</f>
        <v>#N/A</v>
      </c>
      <c r="J700" s="95" t="str">
        <f t="shared" si="42"/>
        <v>Investigación Científica</v>
      </c>
      <c r="K700" s="95" t="s">
        <v>720</v>
      </c>
    </row>
    <row r="701" spans="3:11" hidden="1" x14ac:dyDescent="0.25">
      <c r="C701" s="139"/>
      <c r="D701" s="147"/>
      <c r="E701" s="115"/>
      <c r="F701" s="94">
        <f t="shared" si="41"/>
        <v>0</v>
      </c>
      <c r="G701" s="156"/>
      <c r="H701" s="140"/>
      <c r="I701" s="126" t="e">
        <f>VLOOKUP(H701,Presupuesto!$B$11:$C$565,2,0)</f>
        <v>#N/A</v>
      </c>
      <c r="J701" s="95" t="str">
        <f t="shared" si="42"/>
        <v>Investigación Científica</v>
      </c>
      <c r="K701" s="95" t="s">
        <v>720</v>
      </c>
    </row>
    <row r="702" spans="3:11" hidden="1" x14ac:dyDescent="0.25">
      <c r="C702" s="139"/>
      <c r="D702" s="147"/>
      <c r="E702" s="115"/>
      <c r="F702" s="94">
        <f t="shared" si="41"/>
        <v>0</v>
      </c>
      <c r="G702" s="156"/>
      <c r="H702" s="140"/>
      <c r="I702" s="126" t="e">
        <f>VLOOKUP(H702,Presupuesto!$B$11:$C$565,2,0)</f>
        <v>#N/A</v>
      </c>
      <c r="J702" s="95" t="str">
        <f t="shared" si="42"/>
        <v>Investigación Científica</v>
      </c>
      <c r="K702" s="95" t="s">
        <v>720</v>
      </c>
    </row>
    <row r="703" spans="3:11" hidden="1" x14ac:dyDescent="0.25">
      <c r="C703" s="139"/>
      <c r="D703" s="147"/>
      <c r="E703" s="115"/>
      <c r="F703" s="94">
        <f t="shared" si="41"/>
        <v>0</v>
      </c>
      <c r="G703" s="156"/>
      <c r="H703" s="140"/>
      <c r="I703" s="126" t="e">
        <f>VLOOKUP(H703,Presupuesto!$B$11:$C$565,2,0)</f>
        <v>#N/A</v>
      </c>
      <c r="J703" s="95" t="str">
        <f t="shared" si="42"/>
        <v>Investigación Científica</v>
      </c>
      <c r="K703" s="95" t="s">
        <v>720</v>
      </c>
    </row>
    <row r="704" spans="3:11" hidden="1" x14ac:dyDescent="0.25">
      <c r="C704" s="139"/>
      <c r="D704" s="147"/>
      <c r="E704" s="115"/>
      <c r="F704" s="94">
        <f t="shared" si="41"/>
        <v>0</v>
      </c>
      <c r="G704" s="156"/>
      <c r="H704" s="140"/>
      <c r="I704" s="126" t="e">
        <f>VLOOKUP(H704,Presupuesto!$B$11:$C$565,2,0)</f>
        <v>#N/A</v>
      </c>
      <c r="J704" s="95" t="str">
        <f t="shared" si="42"/>
        <v>Investigación Científica</v>
      </c>
      <c r="K704" s="95" t="s">
        <v>720</v>
      </c>
    </row>
    <row r="705" spans="3:11" hidden="1" x14ac:dyDescent="0.25">
      <c r="C705" s="139"/>
      <c r="D705" s="147"/>
      <c r="E705" s="115"/>
      <c r="F705" s="94">
        <f t="shared" si="41"/>
        <v>0</v>
      </c>
      <c r="G705" s="156"/>
      <c r="H705" s="140"/>
      <c r="I705" s="126" t="e">
        <f>VLOOKUP(H705,Presupuesto!$B$11:$C$565,2,0)</f>
        <v>#N/A</v>
      </c>
      <c r="J705" s="95" t="str">
        <f t="shared" si="42"/>
        <v>Investigación Científica</v>
      </c>
      <c r="K705" s="95" t="s">
        <v>720</v>
      </c>
    </row>
    <row r="706" spans="3:11" hidden="1" x14ac:dyDescent="0.25">
      <c r="C706" s="139"/>
      <c r="D706" s="147"/>
      <c r="E706" s="115"/>
      <c r="F706" s="94">
        <f t="shared" si="41"/>
        <v>0</v>
      </c>
      <c r="G706" s="156"/>
      <c r="H706" s="140"/>
      <c r="I706" s="126" t="e">
        <f>VLOOKUP(H706,Presupuesto!$B$11:$C$565,2,0)</f>
        <v>#N/A</v>
      </c>
      <c r="J706" s="95" t="str">
        <f t="shared" si="42"/>
        <v>Investigación Científica</v>
      </c>
      <c r="K706" s="95" t="s">
        <v>720</v>
      </c>
    </row>
    <row r="707" spans="3:11" hidden="1" x14ac:dyDescent="0.25">
      <c r="C707" s="139"/>
      <c r="D707" s="147"/>
      <c r="E707" s="115"/>
      <c r="F707" s="94">
        <f t="shared" si="41"/>
        <v>0</v>
      </c>
      <c r="G707" s="156"/>
      <c r="H707" s="140"/>
      <c r="I707" s="126" t="e">
        <f>VLOOKUP(H707,Presupuesto!$B$11:$C$565,2,0)</f>
        <v>#N/A</v>
      </c>
      <c r="J707" s="95" t="str">
        <f t="shared" si="42"/>
        <v>Investigación Científica</v>
      </c>
      <c r="K707" s="95" t="s">
        <v>720</v>
      </c>
    </row>
    <row r="708" spans="3:11" hidden="1" x14ac:dyDescent="0.25">
      <c r="C708" s="141"/>
      <c r="D708" s="147"/>
      <c r="E708" s="115"/>
      <c r="F708" s="94">
        <f t="shared" si="41"/>
        <v>0</v>
      </c>
      <c r="G708" s="156"/>
      <c r="H708" s="142"/>
      <c r="I708" s="126" t="e">
        <f>VLOOKUP(H708,Presupuesto!$B$11:$C$565,2,0)</f>
        <v>#N/A</v>
      </c>
      <c r="J708" s="95" t="str">
        <f t="shared" si="42"/>
        <v>Investigación Científica</v>
      </c>
      <c r="K708" s="95" t="s">
        <v>732</v>
      </c>
    </row>
    <row r="709" spans="3:11" hidden="1" x14ac:dyDescent="0.25">
      <c r="C709" s="141"/>
      <c r="D709" s="147"/>
      <c r="E709" s="115"/>
      <c r="F709" s="94">
        <f t="shared" si="41"/>
        <v>0</v>
      </c>
      <c r="G709" s="156"/>
      <c r="H709" s="142"/>
      <c r="I709" s="126" t="e">
        <f>VLOOKUP(H709,Presupuesto!$B$11:$C$565,2,0)</f>
        <v>#N/A</v>
      </c>
      <c r="J709" s="95" t="str">
        <f t="shared" si="42"/>
        <v>Investigación Científica</v>
      </c>
      <c r="K709" s="95" t="s">
        <v>720</v>
      </c>
    </row>
    <row r="710" spans="3:11" hidden="1" x14ac:dyDescent="0.25">
      <c r="C710" s="141"/>
      <c r="D710" s="147"/>
      <c r="E710" s="115"/>
      <c r="F710" s="94">
        <f t="shared" si="41"/>
        <v>0</v>
      </c>
      <c r="G710" s="156"/>
      <c r="H710" s="142"/>
      <c r="I710" s="126" t="e">
        <f>VLOOKUP(H710,Presupuesto!$B$11:$C$565,2,0)</f>
        <v>#N/A</v>
      </c>
      <c r="J710" s="95" t="str">
        <f t="shared" si="42"/>
        <v>Investigación Científica</v>
      </c>
      <c r="K710" s="95" t="s">
        <v>720</v>
      </c>
    </row>
    <row r="711" spans="3:11" hidden="1" x14ac:dyDescent="0.25">
      <c r="C711" s="141"/>
      <c r="D711" s="147"/>
      <c r="E711" s="115"/>
      <c r="F711" s="94">
        <f t="shared" si="41"/>
        <v>0</v>
      </c>
      <c r="G711" s="156"/>
      <c r="H711" s="142"/>
      <c r="I711" s="126" t="e">
        <f>VLOOKUP(H711,Presupuesto!$B$11:$C$565,2,0)</f>
        <v>#N/A</v>
      </c>
      <c r="J711" s="95" t="str">
        <f t="shared" si="42"/>
        <v>Investigación Científica</v>
      </c>
      <c r="K711" s="95" t="s">
        <v>720</v>
      </c>
    </row>
    <row r="712" spans="3:11" ht="15.75" thickBot="1" x14ac:dyDescent="0.3">
      <c r="C712" s="143"/>
      <c r="D712" s="155"/>
      <c r="E712" s="100"/>
      <c r="F712" s="102">
        <f t="shared" si="41"/>
        <v>0</v>
      </c>
      <c r="G712" s="157"/>
      <c r="H712" s="144"/>
      <c r="I712" s="128" t="e">
        <f>VLOOKUP(H712,Presupuesto!$B$11:$C$565,2,0)</f>
        <v>#N/A</v>
      </c>
      <c r="J712" s="103" t="str">
        <f t="shared" si="42"/>
        <v>Investigación Científica</v>
      </c>
      <c r="K712" s="120" t="s">
        <v>719</v>
      </c>
    </row>
    <row r="714" spans="3:11" ht="15.75" thickBot="1" x14ac:dyDescent="0.3">
      <c r="C714" s="426"/>
      <c r="D714" s="426"/>
      <c r="E714" s="426"/>
      <c r="F714" s="426"/>
      <c r="G714" s="415"/>
      <c r="H714" s="426"/>
      <c r="I714" s="426"/>
      <c r="J714" s="426"/>
      <c r="K714" s="426"/>
    </row>
    <row r="715" spans="3:11" ht="15.75" thickBot="1" x14ac:dyDescent="0.3">
      <c r="C715" s="153" t="s">
        <v>1332</v>
      </c>
      <c r="D715" s="343">
        <f>SUM(F722:F756)</f>
        <v>10800</v>
      </c>
      <c r="E715" s="426"/>
      <c r="F715" s="69"/>
      <c r="G715" s="78"/>
      <c r="H715" s="69"/>
      <c r="I715" s="69"/>
      <c r="J715" s="426"/>
      <c r="K715" s="426"/>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0" t="s">
        <v>1309</v>
      </c>
      <c r="D718" s="341" t="s">
        <v>1761</v>
      </c>
      <c r="E718" s="91"/>
      <c r="F718" s="91"/>
      <c r="G718" s="91"/>
      <c r="H718" s="75"/>
      <c r="I718" s="75"/>
      <c r="J718" s="75"/>
      <c r="K718" s="109"/>
    </row>
    <row r="719" spans="3:11" ht="18.75" x14ac:dyDescent="0.25">
      <c r="C719" s="197"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Aprobación de imagen editorial de FLACSO Honduras para la edición, diagramación, impresión y publicación de documentos</v>
      </c>
      <c r="D719" s="31"/>
      <c r="E719" s="91"/>
      <c r="F719" s="91"/>
      <c r="G719" s="91"/>
      <c r="H719" s="75"/>
      <c r="I719" s="75"/>
      <c r="J719" s="75"/>
      <c r="K719" s="109"/>
    </row>
    <row r="720" spans="3:11" ht="15.75" thickBot="1" x14ac:dyDescent="0.3">
      <c r="C720" s="426"/>
      <c r="D720" s="426"/>
      <c r="E720" s="426"/>
      <c r="F720" s="91"/>
      <c r="G720" s="75"/>
      <c r="H720" s="75"/>
      <c r="I720" s="75"/>
      <c r="J720" s="426"/>
      <c r="K720" s="426"/>
    </row>
    <row r="721" spans="3:11" ht="30.75" thickBot="1" x14ac:dyDescent="0.3">
      <c r="C721" s="125" t="s">
        <v>1310</v>
      </c>
      <c r="D721" s="125" t="s">
        <v>99</v>
      </c>
      <c r="E721" s="132" t="s">
        <v>1312</v>
      </c>
      <c r="F721" s="131" t="s">
        <v>1313</v>
      </c>
      <c r="G721" s="129" t="s">
        <v>1314</v>
      </c>
      <c r="H721" s="132" t="s">
        <v>1315</v>
      </c>
      <c r="I721" s="129" t="s">
        <v>711</v>
      </c>
      <c r="J721" s="129" t="s">
        <v>1316</v>
      </c>
      <c r="K721" s="129" t="s">
        <v>1317</v>
      </c>
    </row>
    <row r="722" spans="3:11" x14ac:dyDescent="0.25">
      <c r="C722" s="207" t="s">
        <v>1284</v>
      </c>
      <c r="D722" s="208"/>
      <c r="E722" s="206">
        <f>HLOOKUP(C722,$AH$2:$BU$3,2,0)</f>
        <v>620</v>
      </c>
      <c r="F722" s="94">
        <f t="shared" ref="F722:F756" si="43">D722*E722</f>
        <v>0</v>
      </c>
      <c r="G722" s="156"/>
      <c r="H722" s="138"/>
      <c r="I722" s="126" t="e">
        <f>VLOOKUP(H722,Presupuesto!$B$11:$C$565,2,0)</f>
        <v>#N/A</v>
      </c>
      <c r="J722" s="205" t="s">
        <v>51</v>
      </c>
      <c r="K722" s="95" t="s">
        <v>719</v>
      </c>
    </row>
    <row r="723" spans="3:11" x14ac:dyDescent="0.25">
      <c r="C723" s="137" t="s">
        <v>1949</v>
      </c>
      <c r="D723" s="154">
        <v>0</v>
      </c>
      <c r="E723" s="119">
        <v>1800</v>
      </c>
      <c r="F723" s="94">
        <f t="shared" si="43"/>
        <v>0</v>
      </c>
      <c r="G723" s="156" t="s">
        <v>712</v>
      </c>
      <c r="H723" s="138" t="s">
        <v>307</v>
      </c>
      <c r="I723" s="126" t="str">
        <f>VLOOKUP(H723,Presupuesto!$B$11:$C$565,2,0)</f>
        <v>SERVICIOS DE IMPRENTA PUBLIC.Y REPRODUCCION</v>
      </c>
      <c r="J723" s="95" t="s">
        <v>51</v>
      </c>
      <c r="K723" s="95" t="s">
        <v>721</v>
      </c>
    </row>
    <row r="724" spans="3:11" x14ac:dyDescent="0.25">
      <c r="C724" s="137" t="s">
        <v>1950</v>
      </c>
      <c r="D724" s="154">
        <v>0</v>
      </c>
      <c r="E724" s="119">
        <v>1800</v>
      </c>
      <c r="F724" s="94">
        <f t="shared" si="43"/>
        <v>0</v>
      </c>
      <c r="G724" s="156" t="s">
        <v>712</v>
      </c>
      <c r="H724" s="138" t="s">
        <v>307</v>
      </c>
      <c r="I724" s="126" t="str">
        <f>VLOOKUP(H724,Presupuesto!$B$11:$C$565,2,0)</f>
        <v>SERVICIOS DE IMPRENTA PUBLIC.Y REPRODUCCION</v>
      </c>
      <c r="J724" s="95" t="s">
        <v>51</v>
      </c>
      <c r="K724" s="95" t="s">
        <v>721</v>
      </c>
    </row>
    <row r="725" spans="3:11" x14ac:dyDescent="0.25">
      <c r="C725" s="137" t="s">
        <v>1951</v>
      </c>
      <c r="D725" s="154">
        <v>3</v>
      </c>
      <c r="E725" s="119">
        <v>1800</v>
      </c>
      <c r="F725" s="94">
        <f t="shared" si="43"/>
        <v>5400</v>
      </c>
      <c r="G725" s="156" t="s">
        <v>712</v>
      </c>
      <c r="H725" s="138" t="s">
        <v>307</v>
      </c>
      <c r="I725" s="126" t="str">
        <f>VLOOKUP(H725,Presupuesto!$B$11:$C$565,2,0)</f>
        <v>SERVICIOS DE IMPRENTA PUBLIC.Y REPRODUCCION</v>
      </c>
      <c r="J725" s="95" t="s">
        <v>51</v>
      </c>
      <c r="K725" s="95" t="s">
        <v>723</v>
      </c>
    </row>
    <row r="726" spans="3:11" x14ac:dyDescent="0.25">
      <c r="C726" s="137" t="s">
        <v>1952</v>
      </c>
      <c r="D726" s="154">
        <v>3</v>
      </c>
      <c r="E726" s="119">
        <v>1800</v>
      </c>
      <c r="F726" s="94">
        <f t="shared" si="43"/>
        <v>5400</v>
      </c>
      <c r="G726" s="156" t="s">
        <v>712</v>
      </c>
      <c r="H726" s="138" t="s">
        <v>307</v>
      </c>
      <c r="I726" s="126" t="str">
        <f>VLOOKUP(H726,Presupuesto!$B$11:$C$565,2,0)</f>
        <v>SERVICIOS DE IMPRENTA PUBLIC.Y REPRODUCCION</v>
      </c>
      <c r="J726" s="95" t="s">
        <v>51</v>
      </c>
      <c r="K726" s="95" t="s">
        <v>724</v>
      </c>
    </row>
    <row r="727" spans="3:11" hidden="1" x14ac:dyDescent="0.25">
      <c r="C727" s="137"/>
      <c r="D727" s="154"/>
      <c r="E727" s="119"/>
      <c r="F727" s="94">
        <f t="shared" si="43"/>
        <v>0</v>
      </c>
      <c r="G727" s="156"/>
      <c r="H727" s="138"/>
      <c r="I727" s="126" t="e">
        <f>VLOOKUP(H727,Presupuesto!$B$11:$C$565,2,0)</f>
        <v>#N/A</v>
      </c>
      <c r="J727" s="95" t="str">
        <f t="shared" ref="J727:J756" si="44">$J$722</f>
        <v>Investigación Científica</v>
      </c>
      <c r="K727" s="95" t="s">
        <v>729</v>
      </c>
    </row>
    <row r="728" spans="3:11" hidden="1" x14ac:dyDescent="0.25">
      <c r="C728" s="137"/>
      <c r="D728" s="154"/>
      <c r="E728" s="119"/>
      <c r="F728" s="94">
        <f t="shared" si="43"/>
        <v>0</v>
      </c>
      <c r="G728" s="156"/>
      <c r="H728" s="138"/>
      <c r="I728" s="126" t="e">
        <f>VLOOKUP(H728,Presupuesto!$B$11:$C$565,2,0)</f>
        <v>#N/A</v>
      </c>
      <c r="J728" s="95" t="str">
        <f t="shared" si="44"/>
        <v>Investigación Científica</v>
      </c>
      <c r="K728" s="95" t="s">
        <v>720</v>
      </c>
    </row>
    <row r="729" spans="3:11" hidden="1" x14ac:dyDescent="0.25">
      <c r="C729" s="137"/>
      <c r="D729" s="154"/>
      <c r="E729" s="119"/>
      <c r="F729" s="94">
        <f t="shared" si="43"/>
        <v>0</v>
      </c>
      <c r="G729" s="156"/>
      <c r="H729" s="138"/>
      <c r="I729" s="126" t="e">
        <f>VLOOKUP(H729,Presupuesto!$B$11:$C$565,2,0)</f>
        <v>#N/A</v>
      </c>
      <c r="J729" s="95" t="str">
        <f t="shared" si="44"/>
        <v>Investigación Científica</v>
      </c>
      <c r="K729" s="95" t="s">
        <v>720</v>
      </c>
    </row>
    <row r="730" spans="3:11" hidden="1" x14ac:dyDescent="0.25">
      <c r="C730" s="137"/>
      <c r="D730" s="154"/>
      <c r="E730" s="119"/>
      <c r="F730" s="94">
        <f t="shared" si="43"/>
        <v>0</v>
      </c>
      <c r="G730" s="156"/>
      <c r="H730" s="138"/>
      <c r="I730" s="126" t="e">
        <f>VLOOKUP(H730,Presupuesto!$B$11:$C$565,2,0)</f>
        <v>#N/A</v>
      </c>
      <c r="J730" s="95" t="str">
        <f t="shared" si="44"/>
        <v>Investigación Científica</v>
      </c>
      <c r="K730" s="95" t="s">
        <v>720</v>
      </c>
    </row>
    <row r="731" spans="3:11" hidden="1" x14ac:dyDescent="0.25">
      <c r="C731" s="137"/>
      <c r="D731" s="154"/>
      <c r="E731" s="119"/>
      <c r="F731" s="94">
        <f t="shared" si="43"/>
        <v>0</v>
      </c>
      <c r="G731" s="156"/>
      <c r="H731" s="138"/>
      <c r="I731" s="126" t="e">
        <f>VLOOKUP(H731,Presupuesto!$B$11:$C$565,2,0)</f>
        <v>#N/A</v>
      </c>
      <c r="J731" s="95" t="str">
        <f t="shared" si="44"/>
        <v>Investigación Científica</v>
      </c>
      <c r="K731" s="95" t="s">
        <v>720</v>
      </c>
    </row>
    <row r="732" spans="3:11" hidden="1" x14ac:dyDescent="0.25">
      <c r="C732" s="137"/>
      <c r="D732" s="154"/>
      <c r="E732" s="119"/>
      <c r="F732" s="94">
        <f t="shared" si="43"/>
        <v>0</v>
      </c>
      <c r="G732" s="156"/>
      <c r="H732" s="138"/>
      <c r="I732" s="126" t="e">
        <f>VLOOKUP(H732,Presupuesto!$B$11:$C$565,2,0)</f>
        <v>#N/A</v>
      </c>
      <c r="J732" s="95" t="str">
        <f t="shared" si="44"/>
        <v>Investigación Científica</v>
      </c>
      <c r="K732" s="95" t="s">
        <v>720</v>
      </c>
    </row>
    <row r="733" spans="3:11" hidden="1" x14ac:dyDescent="0.25">
      <c r="C733" s="137"/>
      <c r="D733" s="154"/>
      <c r="E733" s="119"/>
      <c r="F733" s="94">
        <f t="shared" si="43"/>
        <v>0</v>
      </c>
      <c r="G733" s="156"/>
      <c r="H733" s="138"/>
      <c r="I733" s="126" t="e">
        <f>VLOOKUP(H733,Presupuesto!$B$11:$C$565,2,0)</f>
        <v>#N/A</v>
      </c>
      <c r="J733" s="95" t="str">
        <f t="shared" si="44"/>
        <v>Investigación Científica</v>
      </c>
      <c r="K733" s="95" t="s">
        <v>720</v>
      </c>
    </row>
    <row r="734" spans="3:11" hidden="1" x14ac:dyDescent="0.25">
      <c r="C734" s="137"/>
      <c r="D734" s="154"/>
      <c r="E734" s="119"/>
      <c r="F734" s="94">
        <f t="shared" si="43"/>
        <v>0</v>
      </c>
      <c r="G734" s="156"/>
      <c r="H734" s="138"/>
      <c r="I734" s="126" t="e">
        <f>VLOOKUP(H734,Presupuesto!$B$11:$C$565,2,0)</f>
        <v>#N/A</v>
      </c>
      <c r="J734" s="95" t="str">
        <f t="shared" si="44"/>
        <v>Investigación Científica</v>
      </c>
      <c r="K734" s="95" t="s">
        <v>720</v>
      </c>
    </row>
    <row r="735" spans="3:11" hidden="1" x14ac:dyDescent="0.25">
      <c r="C735" s="137"/>
      <c r="D735" s="154"/>
      <c r="E735" s="119"/>
      <c r="F735" s="94">
        <f t="shared" si="43"/>
        <v>0</v>
      </c>
      <c r="G735" s="156"/>
      <c r="H735" s="138"/>
      <c r="I735" s="126" t="e">
        <f>VLOOKUP(H735,Presupuesto!$B$11:$C$565,2,0)</f>
        <v>#N/A</v>
      </c>
      <c r="J735" s="95" t="str">
        <f t="shared" si="44"/>
        <v>Investigación Científica</v>
      </c>
      <c r="K735" s="95" t="s">
        <v>720</v>
      </c>
    </row>
    <row r="736" spans="3:11" hidden="1" x14ac:dyDescent="0.25">
      <c r="C736" s="137"/>
      <c r="D736" s="154"/>
      <c r="E736" s="119"/>
      <c r="F736" s="94">
        <f t="shared" si="43"/>
        <v>0</v>
      </c>
      <c r="G736" s="156"/>
      <c r="H736" s="138"/>
      <c r="I736" s="126" t="e">
        <f>VLOOKUP(H736,Presupuesto!$B$11:$C$565,2,0)</f>
        <v>#N/A</v>
      </c>
      <c r="J736" s="95" t="str">
        <f t="shared" si="44"/>
        <v>Investigación Científica</v>
      </c>
      <c r="K736" s="95" t="s">
        <v>720</v>
      </c>
    </row>
    <row r="737" spans="3:11" hidden="1" x14ac:dyDescent="0.25">
      <c r="C737" s="137"/>
      <c r="D737" s="154"/>
      <c r="E737" s="119"/>
      <c r="F737" s="94">
        <f t="shared" si="43"/>
        <v>0</v>
      </c>
      <c r="G737" s="156"/>
      <c r="H737" s="138"/>
      <c r="I737" s="126" t="e">
        <f>VLOOKUP(H737,Presupuesto!$B$11:$C$565,2,0)</f>
        <v>#N/A</v>
      </c>
      <c r="J737" s="95" t="str">
        <f t="shared" si="44"/>
        <v>Investigación Científica</v>
      </c>
      <c r="K737" s="95" t="s">
        <v>720</v>
      </c>
    </row>
    <row r="738" spans="3:11" hidden="1" x14ac:dyDescent="0.25">
      <c r="C738" s="137"/>
      <c r="D738" s="154"/>
      <c r="E738" s="119"/>
      <c r="F738" s="94">
        <f t="shared" si="43"/>
        <v>0</v>
      </c>
      <c r="G738" s="156"/>
      <c r="H738" s="138"/>
      <c r="I738" s="126" t="e">
        <f>VLOOKUP(H738,Presupuesto!$B$11:$C$565,2,0)</f>
        <v>#N/A</v>
      </c>
      <c r="J738" s="95" t="str">
        <f t="shared" si="44"/>
        <v>Investigación Científica</v>
      </c>
      <c r="K738" s="95" t="s">
        <v>720</v>
      </c>
    </row>
    <row r="739" spans="3:11" hidden="1" x14ac:dyDescent="0.25">
      <c r="C739" s="137"/>
      <c r="D739" s="154"/>
      <c r="E739" s="119"/>
      <c r="F739" s="94">
        <f t="shared" si="43"/>
        <v>0</v>
      </c>
      <c r="G739" s="156"/>
      <c r="H739" s="138"/>
      <c r="I739" s="126" t="e">
        <f>VLOOKUP(H739,Presupuesto!$B$11:$C$565,2,0)</f>
        <v>#N/A</v>
      </c>
      <c r="J739" s="95" t="str">
        <f t="shared" si="44"/>
        <v>Investigación Científica</v>
      </c>
      <c r="K739" s="95" t="s">
        <v>720</v>
      </c>
    </row>
    <row r="740" spans="3:11" hidden="1" x14ac:dyDescent="0.25">
      <c r="C740" s="137"/>
      <c r="D740" s="154"/>
      <c r="E740" s="119"/>
      <c r="F740" s="94">
        <f t="shared" si="43"/>
        <v>0</v>
      </c>
      <c r="G740" s="156"/>
      <c r="H740" s="138"/>
      <c r="I740" s="126" t="e">
        <f>VLOOKUP(H740,Presupuesto!$B$11:$C$565,2,0)</f>
        <v>#N/A</v>
      </c>
      <c r="J740" s="95" t="str">
        <f t="shared" si="44"/>
        <v>Investigación Científica</v>
      </c>
      <c r="K740" s="95" t="s">
        <v>720</v>
      </c>
    </row>
    <row r="741" spans="3:11" hidden="1" x14ac:dyDescent="0.25">
      <c r="C741" s="137"/>
      <c r="D741" s="154"/>
      <c r="E741" s="119"/>
      <c r="F741" s="94">
        <f t="shared" si="43"/>
        <v>0</v>
      </c>
      <c r="G741" s="156"/>
      <c r="H741" s="138"/>
      <c r="I741" s="126" t="e">
        <f>VLOOKUP(H741,Presupuesto!$B$11:$C$565,2,0)</f>
        <v>#N/A</v>
      </c>
      <c r="J741" s="95" t="str">
        <f t="shared" si="44"/>
        <v>Investigación Científica</v>
      </c>
      <c r="K741" s="95" t="s">
        <v>720</v>
      </c>
    </row>
    <row r="742" spans="3:11" hidden="1" x14ac:dyDescent="0.25">
      <c r="C742" s="137"/>
      <c r="D742" s="154"/>
      <c r="E742" s="119"/>
      <c r="F742" s="94">
        <f t="shared" si="43"/>
        <v>0</v>
      </c>
      <c r="G742" s="156"/>
      <c r="H742" s="138"/>
      <c r="I742" s="126" t="e">
        <f>VLOOKUP(H742,Presupuesto!$B$11:$C$565,2,0)</f>
        <v>#N/A</v>
      </c>
      <c r="J742" s="95" t="str">
        <f t="shared" si="44"/>
        <v>Investigación Científica</v>
      </c>
      <c r="K742" s="95" t="s">
        <v>720</v>
      </c>
    </row>
    <row r="743" spans="3:11" hidden="1" x14ac:dyDescent="0.25">
      <c r="C743" s="137"/>
      <c r="D743" s="154"/>
      <c r="E743" s="119"/>
      <c r="F743" s="94">
        <f t="shared" si="43"/>
        <v>0</v>
      </c>
      <c r="G743" s="156"/>
      <c r="H743" s="138"/>
      <c r="I743" s="126" t="e">
        <f>VLOOKUP(H743,Presupuesto!$B$11:$C$565,2,0)</f>
        <v>#N/A</v>
      </c>
      <c r="J743" s="95" t="str">
        <f t="shared" si="44"/>
        <v>Investigación Científica</v>
      </c>
      <c r="K743" s="95" t="s">
        <v>720</v>
      </c>
    </row>
    <row r="744" spans="3:11" hidden="1" x14ac:dyDescent="0.25">
      <c r="C744" s="139"/>
      <c r="D744" s="147"/>
      <c r="E744" s="115"/>
      <c r="F744" s="94">
        <f t="shared" si="43"/>
        <v>0</v>
      </c>
      <c r="G744" s="156"/>
      <c r="H744" s="140"/>
      <c r="I744" s="126" t="e">
        <f>VLOOKUP(H744,Presupuesto!$B$11:$C$565,2,0)</f>
        <v>#N/A</v>
      </c>
      <c r="J744" s="95" t="str">
        <f t="shared" si="44"/>
        <v>Investigación Científica</v>
      </c>
      <c r="K744" s="95" t="s">
        <v>720</v>
      </c>
    </row>
    <row r="745" spans="3:11" hidden="1" x14ac:dyDescent="0.25">
      <c r="C745" s="139"/>
      <c r="D745" s="147"/>
      <c r="E745" s="115"/>
      <c r="F745" s="94">
        <f t="shared" si="43"/>
        <v>0</v>
      </c>
      <c r="G745" s="156"/>
      <c r="H745" s="140"/>
      <c r="I745" s="126" t="e">
        <f>VLOOKUP(H745,Presupuesto!$B$11:$C$565,2,0)</f>
        <v>#N/A</v>
      </c>
      <c r="J745" s="95" t="str">
        <f t="shared" si="44"/>
        <v>Investigación Científica</v>
      </c>
      <c r="K745" s="95" t="s">
        <v>720</v>
      </c>
    </row>
    <row r="746" spans="3:11" hidden="1" x14ac:dyDescent="0.25">
      <c r="C746" s="139"/>
      <c r="D746" s="147"/>
      <c r="E746" s="115"/>
      <c r="F746" s="94">
        <f t="shared" si="43"/>
        <v>0</v>
      </c>
      <c r="G746" s="156"/>
      <c r="H746" s="140"/>
      <c r="I746" s="126" t="e">
        <f>VLOOKUP(H746,Presupuesto!$B$11:$C$565,2,0)</f>
        <v>#N/A</v>
      </c>
      <c r="J746" s="95" t="str">
        <f t="shared" si="44"/>
        <v>Investigación Científica</v>
      </c>
      <c r="K746" s="95" t="s">
        <v>720</v>
      </c>
    </row>
    <row r="747" spans="3:11" hidden="1" x14ac:dyDescent="0.25">
      <c r="C747" s="139"/>
      <c r="D747" s="147"/>
      <c r="E747" s="115"/>
      <c r="F747" s="94">
        <f t="shared" si="43"/>
        <v>0</v>
      </c>
      <c r="G747" s="156"/>
      <c r="H747" s="140"/>
      <c r="I747" s="126" t="e">
        <f>VLOOKUP(H747,Presupuesto!$B$11:$C$565,2,0)</f>
        <v>#N/A</v>
      </c>
      <c r="J747" s="95" t="str">
        <f t="shared" si="44"/>
        <v>Investigación Científica</v>
      </c>
      <c r="K747" s="95" t="s">
        <v>720</v>
      </c>
    </row>
    <row r="748" spans="3:11" hidden="1" x14ac:dyDescent="0.25">
      <c r="C748" s="139"/>
      <c r="D748" s="147"/>
      <c r="E748" s="115"/>
      <c r="F748" s="94">
        <f t="shared" si="43"/>
        <v>0</v>
      </c>
      <c r="G748" s="156"/>
      <c r="H748" s="140"/>
      <c r="I748" s="126" t="e">
        <f>VLOOKUP(H748,Presupuesto!$B$11:$C$565,2,0)</f>
        <v>#N/A</v>
      </c>
      <c r="J748" s="95" t="str">
        <f t="shared" si="44"/>
        <v>Investigación Científica</v>
      </c>
      <c r="K748" s="95" t="s">
        <v>720</v>
      </c>
    </row>
    <row r="749" spans="3:11" hidden="1" x14ac:dyDescent="0.25">
      <c r="C749" s="139"/>
      <c r="D749" s="147"/>
      <c r="E749" s="115"/>
      <c r="F749" s="94">
        <f t="shared" si="43"/>
        <v>0</v>
      </c>
      <c r="G749" s="156"/>
      <c r="H749" s="140"/>
      <c r="I749" s="126" t="e">
        <f>VLOOKUP(H749,Presupuesto!$B$11:$C$565,2,0)</f>
        <v>#N/A</v>
      </c>
      <c r="J749" s="95" t="str">
        <f t="shared" si="44"/>
        <v>Investigación Científica</v>
      </c>
      <c r="K749" s="95" t="s">
        <v>720</v>
      </c>
    </row>
    <row r="750" spans="3:11" hidden="1" x14ac:dyDescent="0.25">
      <c r="C750" s="139"/>
      <c r="D750" s="147"/>
      <c r="E750" s="115"/>
      <c r="F750" s="94">
        <f t="shared" si="43"/>
        <v>0</v>
      </c>
      <c r="G750" s="156"/>
      <c r="H750" s="140"/>
      <c r="I750" s="126" t="e">
        <f>VLOOKUP(H750,Presupuesto!$B$11:$C$565,2,0)</f>
        <v>#N/A</v>
      </c>
      <c r="J750" s="95" t="str">
        <f t="shared" si="44"/>
        <v>Investigación Científica</v>
      </c>
      <c r="K750" s="95" t="s">
        <v>720</v>
      </c>
    </row>
    <row r="751" spans="3:11" hidden="1" x14ac:dyDescent="0.25">
      <c r="C751" s="139"/>
      <c r="D751" s="147"/>
      <c r="E751" s="115"/>
      <c r="F751" s="94">
        <f t="shared" si="43"/>
        <v>0</v>
      </c>
      <c r="G751" s="156"/>
      <c r="H751" s="140"/>
      <c r="I751" s="126" t="e">
        <f>VLOOKUP(H751,Presupuesto!$B$11:$C$565,2,0)</f>
        <v>#N/A</v>
      </c>
      <c r="J751" s="95" t="str">
        <f t="shared" si="44"/>
        <v>Investigación Científica</v>
      </c>
      <c r="K751" s="95" t="s">
        <v>720</v>
      </c>
    </row>
    <row r="752" spans="3:11" hidden="1" x14ac:dyDescent="0.25">
      <c r="C752" s="141"/>
      <c r="D752" s="147"/>
      <c r="E752" s="115"/>
      <c r="F752" s="94">
        <f t="shared" si="43"/>
        <v>0</v>
      </c>
      <c r="G752" s="156"/>
      <c r="H752" s="142"/>
      <c r="I752" s="126" t="e">
        <f>VLOOKUP(H752,Presupuesto!$B$11:$C$565,2,0)</f>
        <v>#N/A</v>
      </c>
      <c r="J752" s="95" t="str">
        <f t="shared" si="44"/>
        <v>Investigación Científica</v>
      </c>
      <c r="K752" s="95" t="s">
        <v>732</v>
      </c>
    </row>
    <row r="753" spans="3:11" hidden="1" x14ac:dyDescent="0.25">
      <c r="C753" s="141"/>
      <c r="D753" s="147"/>
      <c r="E753" s="115"/>
      <c r="F753" s="94">
        <f t="shared" si="43"/>
        <v>0</v>
      </c>
      <c r="G753" s="156"/>
      <c r="H753" s="142"/>
      <c r="I753" s="126" t="e">
        <f>VLOOKUP(H753,Presupuesto!$B$11:$C$565,2,0)</f>
        <v>#N/A</v>
      </c>
      <c r="J753" s="95" t="str">
        <f t="shared" si="44"/>
        <v>Investigación Científica</v>
      </c>
      <c r="K753" s="95" t="s">
        <v>720</v>
      </c>
    </row>
    <row r="754" spans="3:11" hidden="1" x14ac:dyDescent="0.25">
      <c r="C754" s="141"/>
      <c r="D754" s="147"/>
      <c r="E754" s="115"/>
      <c r="F754" s="94">
        <f t="shared" si="43"/>
        <v>0</v>
      </c>
      <c r="G754" s="156"/>
      <c r="H754" s="142"/>
      <c r="I754" s="126" t="e">
        <f>VLOOKUP(H754,Presupuesto!$B$11:$C$565,2,0)</f>
        <v>#N/A</v>
      </c>
      <c r="J754" s="95" t="str">
        <f t="shared" si="44"/>
        <v>Investigación Científica</v>
      </c>
      <c r="K754" s="95" t="s">
        <v>720</v>
      </c>
    </row>
    <row r="755" spans="3:11" hidden="1" x14ac:dyDescent="0.25">
      <c r="C755" s="141"/>
      <c r="D755" s="147"/>
      <c r="E755" s="115"/>
      <c r="F755" s="94">
        <f t="shared" si="43"/>
        <v>0</v>
      </c>
      <c r="G755" s="156"/>
      <c r="H755" s="142"/>
      <c r="I755" s="126" t="e">
        <f>VLOOKUP(H755,Presupuesto!$B$11:$C$565,2,0)</f>
        <v>#N/A</v>
      </c>
      <c r="J755" s="95" t="str">
        <f t="shared" si="44"/>
        <v>Investigación Científica</v>
      </c>
      <c r="K755" s="95" t="s">
        <v>720</v>
      </c>
    </row>
    <row r="756" spans="3:11" ht="15.75" thickBot="1" x14ac:dyDescent="0.3">
      <c r="C756" s="143"/>
      <c r="D756" s="155"/>
      <c r="E756" s="100"/>
      <c r="F756" s="102">
        <f t="shared" si="43"/>
        <v>0</v>
      </c>
      <c r="G756" s="157"/>
      <c r="H756" s="144"/>
      <c r="I756" s="128" t="e">
        <f>VLOOKUP(H756,Presupuesto!$B$11:$C$565,2,0)</f>
        <v>#N/A</v>
      </c>
      <c r="J756" s="103" t="str">
        <f t="shared" si="44"/>
        <v>Investigación Científica</v>
      </c>
      <c r="K756" s="120" t="s">
        <v>719</v>
      </c>
    </row>
    <row r="758" spans="3:11" ht="15.75" thickBot="1" x14ac:dyDescent="0.3">
      <c r="C758" s="426"/>
      <c r="D758" s="426"/>
      <c r="E758" s="426"/>
      <c r="F758" s="89"/>
      <c r="G758" s="88"/>
      <c r="H758" s="89"/>
      <c r="I758" s="89"/>
      <c r="J758" s="426"/>
      <c r="K758" s="426"/>
    </row>
    <row r="759" spans="3:11" ht="15.75" thickBot="1" x14ac:dyDescent="0.3">
      <c r="C759" s="153" t="s">
        <v>1332</v>
      </c>
      <c r="D759" s="343">
        <f>SUM(F766:F800)</f>
        <v>32875</v>
      </c>
      <c r="E759" s="426"/>
      <c r="F759" s="69"/>
      <c r="G759" s="78"/>
      <c r="H759" s="69"/>
      <c r="I759" s="69"/>
      <c r="J759" s="426"/>
      <c r="K759" s="426"/>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0" t="s">
        <v>1309</v>
      </c>
      <c r="D762" s="341" t="s">
        <v>1843</v>
      </c>
      <c r="E762" s="91"/>
      <c r="F762" s="91"/>
      <c r="G762" s="91"/>
      <c r="H762" s="75"/>
      <c r="I762" s="75"/>
      <c r="J762" s="75"/>
      <c r="K762" s="109"/>
    </row>
    <row r="763" spans="3:11" ht="18.75" x14ac:dyDescent="0.25">
      <c r="C763" s="197"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a) Gestionado la estructura organizativa del proyecto FLACSO Honduras</v>
      </c>
      <c r="D763" s="31"/>
      <c r="E763" s="91"/>
      <c r="F763" s="91"/>
      <c r="G763" s="91"/>
      <c r="H763" s="75"/>
      <c r="I763" s="75"/>
      <c r="J763" s="75"/>
      <c r="K763" s="109"/>
    </row>
    <row r="764" spans="3:11" ht="15.75" thickBot="1" x14ac:dyDescent="0.3">
      <c r="C764" s="426"/>
      <c r="D764" s="426"/>
      <c r="E764" s="426"/>
      <c r="F764" s="91"/>
      <c r="G764" s="75"/>
      <c r="H764" s="75"/>
      <c r="I764" s="75"/>
      <c r="J764" s="426"/>
      <c r="K764" s="426"/>
    </row>
    <row r="765" spans="3:11" ht="30.75" thickBot="1" x14ac:dyDescent="0.3">
      <c r="C765" s="125" t="s">
        <v>1310</v>
      </c>
      <c r="D765" s="125" t="s">
        <v>99</v>
      </c>
      <c r="E765" s="132" t="s">
        <v>1312</v>
      </c>
      <c r="F765" s="131" t="s">
        <v>1313</v>
      </c>
      <c r="G765" s="129" t="s">
        <v>1314</v>
      </c>
      <c r="H765" s="132" t="s">
        <v>1315</v>
      </c>
      <c r="I765" s="129" t="s">
        <v>711</v>
      </c>
      <c r="J765" s="129" t="s">
        <v>1316</v>
      </c>
      <c r="K765" s="129" t="s">
        <v>1317</v>
      </c>
    </row>
    <row r="766" spans="3:11" x14ac:dyDescent="0.25">
      <c r="C766" s="207" t="s">
        <v>1284</v>
      </c>
      <c r="D766" s="208"/>
      <c r="E766" s="206">
        <f>HLOOKUP(C766,$AH$2:$BU$3,2,0)</f>
        <v>620</v>
      </c>
      <c r="F766" s="94">
        <f t="shared" ref="F766:F800" si="45">D766*E766</f>
        <v>0</v>
      </c>
      <c r="G766" s="156"/>
      <c r="H766" s="138"/>
      <c r="I766" s="126" t="e">
        <f>VLOOKUP(H766,Presupuesto!$B$11:$C$565,2,0)</f>
        <v>#N/A</v>
      </c>
      <c r="J766" s="205" t="s">
        <v>74</v>
      </c>
      <c r="K766" s="95" t="s">
        <v>719</v>
      </c>
    </row>
    <row r="767" spans="3:11" x14ac:dyDescent="0.25">
      <c r="C767" s="137" t="s">
        <v>2036</v>
      </c>
      <c r="D767" s="154">
        <v>3</v>
      </c>
      <c r="E767" s="119">
        <v>1200</v>
      </c>
      <c r="F767" s="94">
        <f t="shared" si="45"/>
        <v>3600</v>
      </c>
      <c r="G767" s="156" t="s">
        <v>712</v>
      </c>
      <c r="H767" s="138" t="s">
        <v>382</v>
      </c>
      <c r="I767" s="126" t="str">
        <f>VLOOKUP(H767,[2]Presupuesto!$B$11:$C$565,2,0)</f>
        <v>PRODUCTOS DE ARTES GRAFICAS</v>
      </c>
      <c r="J767" s="95" t="s">
        <v>74</v>
      </c>
      <c r="K767" s="95" t="s">
        <v>720</v>
      </c>
    </row>
    <row r="768" spans="3:11" x14ac:dyDescent="0.25">
      <c r="C768" s="137" t="s">
        <v>2037</v>
      </c>
      <c r="D768" s="154">
        <v>1000</v>
      </c>
      <c r="E768" s="119">
        <v>3.5</v>
      </c>
      <c r="F768" s="94">
        <f t="shared" si="45"/>
        <v>3500</v>
      </c>
      <c r="G768" s="156" t="s">
        <v>712</v>
      </c>
      <c r="H768" s="138" t="s">
        <v>382</v>
      </c>
      <c r="I768" s="126" t="str">
        <f>VLOOKUP(H768,[2]Presupuesto!$B$11:$C$565,2,0)</f>
        <v>PRODUCTOS DE ARTES GRAFICAS</v>
      </c>
      <c r="J768" s="95" t="s">
        <v>74</v>
      </c>
      <c r="K768" s="95" t="s">
        <v>720</v>
      </c>
    </row>
    <row r="769" spans="3:11" x14ac:dyDescent="0.25">
      <c r="C769" s="137" t="s">
        <v>2038</v>
      </c>
      <c r="D769" s="154">
        <v>1000</v>
      </c>
      <c r="E769" s="119">
        <v>3.8</v>
      </c>
      <c r="F769" s="94">
        <f t="shared" si="45"/>
        <v>3800</v>
      </c>
      <c r="G769" s="156" t="s">
        <v>712</v>
      </c>
      <c r="H769" s="138" t="s">
        <v>382</v>
      </c>
      <c r="I769" s="126" t="str">
        <f>VLOOKUP(H769,[2]Presupuesto!$B$11:$C$565,2,0)</f>
        <v>PRODUCTOS DE ARTES GRAFICAS</v>
      </c>
      <c r="J769" s="95" t="s">
        <v>74</v>
      </c>
      <c r="K769" s="95" t="s">
        <v>720</v>
      </c>
    </row>
    <row r="770" spans="3:11" x14ac:dyDescent="0.25">
      <c r="C770" s="137" t="s">
        <v>2039</v>
      </c>
      <c r="D770" s="154">
        <v>300</v>
      </c>
      <c r="E770" s="119">
        <v>15</v>
      </c>
      <c r="F770" s="94">
        <f t="shared" si="45"/>
        <v>4500</v>
      </c>
      <c r="G770" s="156" t="s">
        <v>712</v>
      </c>
      <c r="H770" s="138" t="s">
        <v>382</v>
      </c>
      <c r="I770" s="126" t="str">
        <f>VLOOKUP(H770,[2]Presupuesto!$B$11:$C$565,2,0)</f>
        <v>PRODUCTOS DE ARTES GRAFICAS</v>
      </c>
      <c r="J770" s="95" t="s">
        <v>74</v>
      </c>
      <c r="K770" s="95" t="s">
        <v>720</v>
      </c>
    </row>
    <row r="771" spans="3:11" x14ac:dyDescent="0.25">
      <c r="C771" s="137" t="s">
        <v>2040</v>
      </c>
      <c r="D771" s="154">
        <v>15</v>
      </c>
      <c r="E771" s="119">
        <v>150</v>
      </c>
      <c r="F771" s="94">
        <f t="shared" si="45"/>
        <v>2250</v>
      </c>
      <c r="G771" s="156" t="s">
        <v>712</v>
      </c>
      <c r="H771" s="138" t="s">
        <v>384</v>
      </c>
      <c r="I771" s="126" t="str">
        <f>VLOOKUP(H771,[2]Presupuesto!$B$11:$C$565,2,0)</f>
        <v>PRODUCTOS PAPEL Y CARTON</v>
      </c>
      <c r="J771" s="95" t="s">
        <v>74</v>
      </c>
      <c r="K771" s="95" t="s">
        <v>720</v>
      </c>
    </row>
    <row r="772" spans="3:11" x14ac:dyDescent="0.25">
      <c r="C772" s="137" t="s">
        <v>2041</v>
      </c>
      <c r="D772" s="154">
        <v>15</v>
      </c>
      <c r="E772" s="119">
        <v>25</v>
      </c>
      <c r="F772" s="94">
        <f t="shared" si="45"/>
        <v>375</v>
      </c>
      <c r="G772" s="156" t="s">
        <v>712</v>
      </c>
      <c r="H772" s="138" t="s">
        <v>384</v>
      </c>
      <c r="I772" s="126" t="str">
        <f>VLOOKUP(H772,[2]Presupuesto!$B$11:$C$565,2,0)</f>
        <v>PRODUCTOS PAPEL Y CARTON</v>
      </c>
      <c r="J772" s="95" t="s">
        <v>74</v>
      </c>
      <c r="K772" s="95" t="s">
        <v>720</v>
      </c>
    </row>
    <row r="773" spans="3:11" x14ac:dyDescent="0.25">
      <c r="C773" s="137" t="s">
        <v>2042</v>
      </c>
      <c r="D773" s="154">
        <v>30</v>
      </c>
      <c r="E773" s="119">
        <v>25</v>
      </c>
      <c r="F773" s="94">
        <f t="shared" si="45"/>
        <v>750</v>
      </c>
      <c r="G773" s="156" t="s">
        <v>712</v>
      </c>
      <c r="H773" s="138" t="s">
        <v>454</v>
      </c>
      <c r="I773" s="126" t="str">
        <f>VLOOKUP(H773,[2]Presupuesto!$B$11:$C$565,2,0)</f>
        <v>UTENCILIOS DE COCINA Y COMEDOR</v>
      </c>
      <c r="J773" s="95" t="s">
        <v>74</v>
      </c>
      <c r="K773" s="95" t="s">
        <v>720</v>
      </c>
    </row>
    <row r="774" spans="3:11" x14ac:dyDescent="0.25">
      <c r="C774" s="137" t="s">
        <v>2043</v>
      </c>
      <c r="D774" s="154">
        <v>30</v>
      </c>
      <c r="E774" s="119">
        <v>32</v>
      </c>
      <c r="F774" s="94">
        <f t="shared" si="45"/>
        <v>960</v>
      </c>
      <c r="G774" s="156" t="s">
        <v>712</v>
      </c>
      <c r="H774" s="138" t="s">
        <v>454</v>
      </c>
      <c r="I774" s="126" t="str">
        <f>VLOOKUP(H774,[2]Presupuesto!$B$11:$C$565,2,0)</f>
        <v>UTENCILIOS DE COCINA Y COMEDOR</v>
      </c>
      <c r="J774" s="95" t="s">
        <v>74</v>
      </c>
      <c r="K774" s="95" t="s">
        <v>720</v>
      </c>
    </row>
    <row r="775" spans="3:11" x14ac:dyDescent="0.25">
      <c r="C775" s="137" t="s">
        <v>2044</v>
      </c>
      <c r="D775" s="154">
        <v>30</v>
      </c>
      <c r="E775" s="119">
        <v>18</v>
      </c>
      <c r="F775" s="94">
        <f t="shared" si="45"/>
        <v>540</v>
      </c>
      <c r="G775" s="156" t="s">
        <v>712</v>
      </c>
      <c r="H775" s="138" t="s">
        <v>454</v>
      </c>
      <c r="I775" s="126" t="str">
        <f>VLOOKUP(H775,[2]Presupuesto!$B$11:$C$565,2,0)</f>
        <v>UTENCILIOS DE COCINA Y COMEDOR</v>
      </c>
      <c r="J775" s="95" t="s">
        <v>74</v>
      </c>
      <c r="K775" s="95" t="s">
        <v>720</v>
      </c>
    </row>
    <row r="776" spans="3:11" x14ac:dyDescent="0.25">
      <c r="C776" s="137" t="s">
        <v>2045</v>
      </c>
      <c r="D776" s="154">
        <v>0</v>
      </c>
      <c r="E776" s="119">
        <v>3000</v>
      </c>
      <c r="F776" s="94">
        <f t="shared" si="45"/>
        <v>0</v>
      </c>
      <c r="G776" s="156" t="s">
        <v>712</v>
      </c>
      <c r="H776" s="138" t="s">
        <v>458</v>
      </c>
      <c r="I776" s="126" t="str">
        <f>VLOOKUP(H776,[2]Presupuesto!$B$11:$C$565,2,0)</f>
        <v>OTROS RESPUESTOS Y ACCESORIOS MENORES</v>
      </c>
      <c r="J776" s="95" t="s">
        <v>74</v>
      </c>
      <c r="K776" s="95" t="s">
        <v>720</v>
      </c>
    </row>
    <row r="777" spans="3:11" x14ac:dyDescent="0.25">
      <c r="C777" s="137" t="s">
        <v>2045</v>
      </c>
      <c r="D777" s="154">
        <v>0</v>
      </c>
      <c r="E777" s="119">
        <v>3000</v>
      </c>
      <c r="F777" s="94">
        <f t="shared" si="45"/>
        <v>0</v>
      </c>
      <c r="G777" s="156" t="s">
        <v>712</v>
      </c>
      <c r="H777" s="138" t="s">
        <v>458</v>
      </c>
      <c r="I777" s="126" t="str">
        <f>VLOOKUP(H777,[2]Presupuesto!$B$11:$C$565,2,0)</f>
        <v>OTROS RESPUESTOS Y ACCESORIOS MENORES</v>
      </c>
      <c r="J777" s="95" t="s">
        <v>74</v>
      </c>
      <c r="K777" s="95" t="s">
        <v>720</v>
      </c>
    </row>
    <row r="778" spans="3:11" x14ac:dyDescent="0.25">
      <c r="C778" s="137" t="s">
        <v>2046</v>
      </c>
      <c r="D778" s="154">
        <v>3</v>
      </c>
      <c r="E778" s="119">
        <v>900</v>
      </c>
      <c r="F778" s="94">
        <f t="shared" si="45"/>
        <v>2700</v>
      </c>
      <c r="G778" s="156" t="s">
        <v>712</v>
      </c>
      <c r="H778" s="138" t="s">
        <v>458</v>
      </c>
      <c r="I778" s="126" t="str">
        <f>VLOOKUP(H778,[2]Presupuesto!$B$11:$C$565,2,0)</f>
        <v>OTROS RESPUESTOS Y ACCESORIOS MENORES</v>
      </c>
      <c r="J778" s="95" t="s">
        <v>74</v>
      </c>
      <c r="K778" s="95" t="s">
        <v>720</v>
      </c>
    </row>
    <row r="779" spans="3:11" x14ac:dyDescent="0.25">
      <c r="C779" s="137" t="s">
        <v>2047</v>
      </c>
      <c r="D779" s="154">
        <v>2</v>
      </c>
      <c r="E779" s="119">
        <v>550</v>
      </c>
      <c r="F779" s="94">
        <f t="shared" si="45"/>
        <v>1100</v>
      </c>
      <c r="G779" s="156" t="s">
        <v>712</v>
      </c>
      <c r="H779" s="138" t="s">
        <v>451</v>
      </c>
      <c r="I779" s="126" t="str">
        <f>VLOOKUP(H779,[2]Presupuesto!$B$11:$C$565,2,0)</f>
        <v>UTILES DE ESCRITORIO, OFICINA Y ENSE¥ANZA</v>
      </c>
      <c r="J779" s="95" t="s">
        <v>74</v>
      </c>
      <c r="K779" s="95" t="s">
        <v>721</v>
      </c>
    </row>
    <row r="780" spans="3:11" x14ac:dyDescent="0.25">
      <c r="C780" s="137" t="s">
        <v>2048</v>
      </c>
      <c r="D780" s="154">
        <v>3</v>
      </c>
      <c r="E780" s="119">
        <v>500</v>
      </c>
      <c r="F780" s="94">
        <f t="shared" si="45"/>
        <v>1500</v>
      </c>
      <c r="G780" s="156" t="s">
        <v>712</v>
      </c>
      <c r="H780" s="138" t="s">
        <v>458</v>
      </c>
      <c r="I780" s="126" t="str">
        <f>VLOOKUP(H780,[2]Presupuesto!$B$11:$C$565,2,0)</f>
        <v>OTROS RESPUESTOS Y ACCESORIOS MENORES</v>
      </c>
      <c r="J780" s="95" t="s">
        <v>74</v>
      </c>
      <c r="K780" s="95" t="s">
        <v>720</v>
      </c>
    </row>
    <row r="781" spans="3:11" x14ac:dyDescent="0.25">
      <c r="C781" s="137" t="s">
        <v>2049</v>
      </c>
      <c r="D781" s="154">
        <v>1</v>
      </c>
      <c r="E781" s="119">
        <v>500</v>
      </c>
      <c r="F781" s="94">
        <f t="shared" si="45"/>
        <v>500</v>
      </c>
      <c r="G781" s="156" t="s">
        <v>712</v>
      </c>
      <c r="H781" s="138" t="s">
        <v>458</v>
      </c>
      <c r="I781" s="126" t="str">
        <f>VLOOKUP(H781,[2]Presupuesto!$B$11:$C$565,2,0)</f>
        <v>OTROS RESPUESTOS Y ACCESORIOS MENORES</v>
      </c>
      <c r="J781" s="95" t="s">
        <v>74</v>
      </c>
      <c r="K781" s="95" t="s">
        <v>720</v>
      </c>
    </row>
    <row r="782" spans="3:11" x14ac:dyDescent="0.25">
      <c r="C782" s="137" t="s">
        <v>2050</v>
      </c>
      <c r="D782" s="154">
        <v>5</v>
      </c>
      <c r="E782" s="119">
        <v>800</v>
      </c>
      <c r="F782" s="94">
        <f t="shared" si="45"/>
        <v>4000</v>
      </c>
      <c r="G782" s="156" t="s">
        <v>712</v>
      </c>
      <c r="H782" s="138" t="s">
        <v>380</v>
      </c>
      <c r="I782" s="126" t="str">
        <f>VLOOKUP(H782,[2]Presupuesto!$B$11:$C$565,2,0)</f>
        <v>PAPEL DE ESCRITORIO</v>
      </c>
      <c r="J782" s="95" t="s">
        <v>74</v>
      </c>
      <c r="K782" s="95" t="s">
        <v>720</v>
      </c>
    </row>
    <row r="783" spans="3:11" x14ac:dyDescent="0.25">
      <c r="C783" s="137" t="s">
        <v>2051</v>
      </c>
      <c r="D783" s="154">
        <v>1</v>
      </c>
      <c r="E783" s="119">
        <v>800</v>
      </c>
      <c r="F783" s="94">
        <f t="shared" si="45"/>
        <v>800</v>
      </c>
      <c r="G783" s="156" t="s">
        <v>712</v>
      </c>
      <c r="H783" s="138" t="s">
        <v>380</v>
      </c>
      <c r="I783" s="126" t="str">
        <f>VLOOKUP(H783,[2]Presupuesto!$B$11:$C$565,2,0)</f>
        <v>PAPEL DE ESCRITORIO</v>
      </c>
      <c r="J783" s="95" t="s">
        <v>74</v>
      </c>
      <c r="K783" s="95" t="s">
        <v>720</v>
      </c>
    </row>
    <row r="784" spans="3:11" x14ac:dyDescent="0.25">
      <c r="C784" s="137" t="s">
        <v>2052</v>
      </c>
      <c r="D784" s="154">
        <v>1</v>
      </c>
      <c r="E784" s="119">
        <v>800</v>
      </c>
      <c r="F784" s="94">
        <f t="shared" si="45"/>
        <v>800</v>
      </c>
      <c r="G784" s="156" t="s">
        <v>712</v>
      </c>
      <c r="H784" s="138" t="s">
        <v>380</v>
      </c>
      <c r="I784" s="126" t="str">
        <f>VLOOKUP(H784,[2]Presupuesto!$B$11:$C$565,2,0)</f>
        <v>PAPEL DE ESCRITORIO</v>
      </c>
      <c r="J784" s="95" t="s">
        <v>74</v>
      </c>
      <c r="K784" s="95" t="s">
        <v>720</v>
      </c>
    </row>
    <row r="785" spans="3:11" x14ac:dyDescent="0.25">
      <c r="C785" s="137" t="s">
        <v>2053</v>
      </c>
      <c r="D785" s="154">
        <v>1</v>
      </c>
      <c r="E785" s="119">
        <v>1200</v>
      </c>
      <c r="F785" s="94">
        <f t="shared" si="45"/>
        <v>1200</v>
      </c>
      <c r="G785" s="156" t="s">
        <v>712</v>
      </c>
      <c r="H785" s="138" t="s">
        <v>283</v>
      </c>
      <c r="I785" s="126" t="str">
        <f>VLOOKUP(H785,[2]Presupuesto!$B$11:$C$565,2,0)</f>
        <v>LIMPIEZA ASEO Y FUMIGACION</v>
      </c>
      <c r="J785" s="95" t="s">
        <v>74</v>
      </c>
      <c r="K785" s="95" t="s">
        <v>720</v>
      </c>
    </row>
    <row r="786" spans="3:11" x14ac:dyDescent="0.25">
      <c r="C786" s="137"/>
      <c r="D786" s="154"/>
      <c r="E786" s="119"/>
      <c r="F786" s="94">
        <f t="shared" si="45"/>
        <v>0</v>
      </c>
      <c r="G786" s="156" t="s">
        <v>712</v>
      </c>
      <c r="H786" s="138"/>
      <c r="I786" s="126" t="e">
        <f>VLOOKUP(H786,Presupuesto!$B$11:$C$565,2,0)</f>
        <v>#N/A</v>
      </c>
      <c r="J786" s="95" t="str">
        <f t="shared" ref="J786:J800" si="46">$J$766</f>
        <v>Gestión Administrativa y  financiera en apoyo al Desarrollo Académico</v>
      </c>
      <c r="K786" s="95" t="s">
        <v>720</v>
      </c>
    </row>
    <row r="787" spans="3:11" x14ac:dyDescent="0.25">
      <c r="C787" s="137"/>
      <c r="D787" s="154"/>
      <c r="E787" s="119"/>
      <c r="F787" s="94">
        <f t="shared" si="45"/>
        <v>0</v>
      </c>
      <c r="G787" s="156"/>
      <c r="H787" s="138"/>
      <c r="I787" s="126" t="e">
        <f>VLOOKUP(H787,Presupuesto!$B$11:$C$565,2,0)</f>
        <v>#N/A</v>
      </c>
      <c r="J787" s="95" t="str">
        <f t="shared" si="46"/>
        <v>Gestión Administrativa y  financiera en apoyo al Desarrollo Académico</v>
      </c>
      <c r="K787" s="95" t="s">
        <v>720</v>
      </c>
    </row>
    <row r="788" spans="3:11" x14ac:dyDescent="0.25">
      <c r="C788" s="139"/>
      <c r="D788" s="147"/>
      <c r="E788" s="115"/>
      <c r="F788" s="94">
        <f t="shared" si="45"/>
        <v>0</v>
      </c>
      <c r="G788" s="156"/>
      <c r="H788" s="140"/>
      <c r="I788" s="126" t="e">
        <f>VLOOKUP(H788,Presupuesto!$B$11:$C$565,2,0)</f>
        <v>#N/A</v>
      </c>
      <c r="J788" s="95" t="str">
        <f t="shared" si="46"/>
        <v>Gestión Administrativa y  financiera en apoyo al Desarrollo Académico</v>
      </c>
      <c r="K788" s="95" t="s">
        <v>720</v>
      </c>
    </row>
    <row r="789" spans="3:11" x14ac:dyDescent="0.25">
      <c r="C789" s="139"/>
      <c r="D789" s="147"/>
      <c r="E789" s="115"/>
      <c r="F789" s="94">
        <f t="shared" si="45"/>
        <v>0</v>
      </c>
      <c r="G789" s="156"/>
      <c r="H789" s="140"/>
      <c r="I789" s="126" t="e">
        <f>VLOOKUP(H789,Presupuesto!$B$11:$C$565,2,0)</f>
        <v>#N/A</v>
      </c>
      <c r="J789" s="95" t="str">
        <f t="shared" si="46"/>
        <v>Gestión Administrativa y  financiera en apoyo al Desarrollo Académico</v>
      </c>
      <c r="K789" s="95" t="s">
        <v>720</v>
      </c>
    </row>
    <row r="790" spans="3:11" x14ac:dyDescent="0.25">
      <c r="C790" s="139"/>
      <c r="D790" s="147"/>
      <c r="E790" s="115"/>
      <c r="F790" s="94">
        <f t="shared" si="45"/>
        <v>0</v>
      </c>
      <c r="G790" s="156"/>
      <c r="H790" s="140"/>
      <c r="I790" s="126" t="e">
        <f>VLOOKUP(H790,Presupuesto!$B$11:$C$565,2,0)</f>
        <v>#N/A</v>
      </c>
      <c r="J790" s="95" t="str">
        <f t="shared" si="46"/>
        <v>Gestión Administrativa y  financiera en apoyo al Desarrollo Académico</v>
      </c>
      <c r="K790" s="95" t="s">
        <v>720</v>
      </c>
    </row>
    <row r="791" spans="3:11" x14ac:dyDescent="0.25">
      <c r="C791" s="139"/>
      <c r="D791" s="147"/>
      <c r="E791" s="115"/>
      <c r="F791" s="94">
        <f t="shared" si="45"/>
        <v>0</v>
      </c>
      <c r="G791" s="156"/>
      <c r="H791" s="140"/>
      <c r="I791" s="126" t="e">
        <f>VLOOKUP(H791,Presupuesto!$B$11:$C$565,2,0)</f>
        <v>#N/A</v>
      </c>
      <c r="J791" s="95" t="str">
        <f t="shared" si="46"/>
        <v>Gestión Administrativa y  financiera en apoyo al Desarrollo Académico</v>
      </c>
      <c r="K791" s="95" t="s">
        <v>720</v>
      </c>
    </row>
    <row r="792" spans="3:11" x14ac:dyDescent="0.25">
      <c r="C792" s="139"/>
      <c r="D792" s="147"/>
      <c r="E792" s="115"/>
      <c r="F792" s="94">
        <f t="shared" si="45"/>
        <v>0</v>
      </c>
      <c r="G792" s="156"/>
      <c r="H792" s="140"/>
      <c r="I792" s="126" t="e">
        <f>VLOOKUP(H792,Presupuesto!$B$11:$C$565,2,0)</f>
        <v>#N/A</v>
      </c>
      <c r="J792" s="95" t="str">
        <f t="shared" si="46"/>
        <v>Gestión Administrativa y  financiera en apoyo al Desarrollo Académico</v>
      </c>
      <c r="K792" s="95" t="s">
        <v>720</v>
      </c>
    </row>
    <row r="793" spans="3:11" x14ac:dyDescent="0.25">
      <c r="C793" s="139"/>
      <c r="D793" s="147"/>
      <c r="E793" s="115"/>
      <c r="F793" s="94">
        <f t="shared" si="45"/>
        <v>0</v>
      </c>
      <c r="G793" s="156"/>
      <c r="H793" s="140"/>
      <c r="I793" s="126" t="e">
        <f>VLOOKUP(H793,Presupuesto!$B$11:$C$565,2,0)</f>
        <v>#N/A</v>
      </c>
      <c r="J793" s="95" t="str">
        <f t="shared" si="46"/>
        <v>Gestión Administrativa y  financiera en apoyo al Desarrollo Académico</v>
      </c>
      <c r="K793" s="95" t="s">
        <v>720</v>
      </c>
    </row>
    <row r="794" spans="3:11" x14ac:dyDescent="0.25">
      <c r="C794" s="139"/>
      <c r="D794" s="147"/>
      <c r="E794" s="115"/>
      <c r="F794" s="94">
        <f t="shared" si="45"/>
        <v>0</v>
      </c>
      <c r="G794" s="156"/>
      <c r="H794" s="140"/>
      <c r="I794" s="126" t="e">
        <f>VLOOKUP(H794,Presupuesto!$B$11:$C$565,2,0)</f>
        <v>#N/A</v>
      </c>
      <c r="J794" s="95" t="str">
        <f t="shared" si="46"/>
        <v>Gestión Administrativa y  financiera en apoyo al Desarrollo Académico</v>
      </c>
      <c r="K794" s="95" t="s">
        <v>720</v>
      </c>
    </row>
    <row r="795" spans="3:11" x14ac:dyDescent="0.25">
      <c r="C795" s="139"/>
      <c r="D795" s="147"/>
      <c r="E795" s="115"/>
      <c r="F795" s="94">
        <f t="shared" si="45"/>
        <v>0</v>
      </c>
      <c r="G795" s="156"/>
      <c r="H795" s="140"/>
      <c r="I795" s="126" t="e">
        <f>VLOOKUP(H795,Presupuesto!$B$11:$C$565,2,0)</f>
        <v>#N/A</v>
      </c>
      <c r="J795" s="95" t="str">
        <f t="shared" si="46"/>
        <v>Gestión Administrativa y  financiera en apoyo al Desarrollo Académico</v>
      </c>
      <c r="K795" s="95" t="s">
        <v>720</v>
      </c>
    </row>
    <row r="796" spans="3:11" x14ac:dyDescent="0.25">
      <c r="C796" s="141"/>
      <c r="D796" s="147"/>
      <c r="E796" s="115"/>
      <c r="F796" s="94">
        <f t="shared" si="45"/>
        <v>0</v>
      </c>
      <c r="G796" s="156"/>
      <c r="H796" s="142"/>
      <c r="I796" s="126" t="e">
        <f>VLOOKUP(H796,Presupuesto!$B$11:$C$565,2,0)</f>
        <v>#N/A</v>
      </c>
      <c r="J796" s="95" t="str">
        <f t="shared" si="46"/>
        <v>Gestión Administrativa y  financiera en apoyo al Desarrollo Académico</v>
      </c>
      <c r="K796" s="95" t="s">
        <v>732</v>
      </c>
    </row>
    <row r="797" spans="3:11" x14ac:dyDescent="0.25">
      <c r="C797" s="141"/>
      <c r="D797" s="147"/>
      <c r="E797" s="115"/>
      <c r="F797" s="94">
        <f t="shared" si="45"/>
        <v>0</v>
      </c>
      <c r="G797" s="156"/>
      <c r="H797" s="142"/>
      <c r="I797" s="126" t="e">
        <f>VLOOKUP(H797,Presupuesto!$B$11:$C$565,2,0)</f>
        <v>#N/A</v>
      </c>
      <c r="J797" s="95" t="str">
        <f t="shared" si="46"/>
        <v>Gestión Administrativa y  financiera en apoyo al Desarrollo Académico</v>
      </c>
      <c r="K797" s="95" t="s">
        <v>720</v>
      </c>
    </row>
    <row r="798" spans="3:11" x14ac:dyDescent="0.25">
      <c r="C798" s="141"/>
      <c r="D798" s="147"/>
      <c r="E798" s="115"/>
      <c r="F798" s="94">
        <f t="shared" si="45"/>
        <v>0</v>
      </c>
      <c r="G798" s="156"/>
      <c r="H798" s="142"/>
      <c r="I798" s="126" t="e">
        <f>VLOOKUP(H798,Presupuesto!$B$11:$C$565,2,0)</f>
        <v>#N/A</v>
      </c>
      <c r="J798" s="95" t="str">
        <f t="shared" si="46"/>
        <v>Gestión Administrativa y  financiera en apoyo al Desarrollo Académico</v>
      </c>
      <c r="K798" s="95" t="s">
        <v>720</v>
      </c>
    </row>
    <row r="799" spans="3:11" x14ac:dyDescent="0.25">
      <c r="C799" s="141"/>
      <c r="D799" s="147"/>
      <c r="E799" s="115"/>
      <c r="F799" s="94">
        <f t="shared" si="45"/>
        <v>0</v>
      </c>
      <c r="G799" s="156"/>
      <c r="H799" s="142"/>
      <c r="I799" s="126" t="e">
        <f>VLOOKUP(H799,Presupuesto!$B$11:$C$565,2,0)</f>
        <v>#N/A</v>
      </c>
      <c r="J799" s="95" t="str">
        <f t="shared" si="46"/>
        <v>Gestión Administrativa y  financiera en apoyo al Desarrollo Académico</v>
      </c>
      <c r="K799" s="95" t="s">
        <v>720</v>
      </c>
    </row>
    <row r="800" spans="3:11" ht="15.75" thickBot="1" x14ac:dyDescent="0.3">
      <c r="C800" s="143"/>
      <c r="D800" s="155"/>
      <c r="E800" s="100"/>
      <c r="F800" s="102">
        <f t="shared" si="45"/>
        <v>0</v>
      </c>
      <c r="G800" s="157"/>
      <c r="H800" s="144"/>
      <c r="I800" s="128" t="e">
        <f>VLOOKUP(H800,Presupuesto!$B$11:$C$565,2,0)</f>
        <v>#N/A</v>
      </c>
      <c r="J800" s="103" t="str">
        <f t="shared" si="46"/>
        <v>Gestión Administrativa y  financiera en apoyo al Desarrollo Académico</v>
      </c>
      <c r="K800" s="120" t="s">
        <v>719</v>
      </c>
    </row>
    <row r="802" spans="3:11" ht="15.75" thickBot="1" x14ac:dyDescent="0.3">
      <c r="C802" s="426"/>
      <c r="D802" s="426"/>
      <c r="E802" s="426"/>
      <c r="F802" s="426"/>
      <c r="G802" s="415"/>
      <c r="H802" s="426"/>
      <c r="I802" s="426"/>
      <c r="J802" s="426"/>
      <c r="K802" s="426"/>
    </row>
    <row r="803" spans="3:11" ht="15.75" thickBot="1" x14ac:dyDescent="0.3">
      <c r="C803" s="153" t="s">
        <v>1332</v>
      </c>
      <c r="D803" s="343">
        <f>SUM(F810:F844)</f>
        <v>16065</v>
      </c>
      <c r="E803" s="426"/>
      <c r="F803" s="69"/>
      <c r="G803" s="78"/>
      <c r="H803" s="69"/>
      <c r="I803" s="69"/>
      <c r="J803" s="426"/>
      <c r="K803" s="426"/>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0" t="s">
        <v>1309</v>
      </c>
      <c r="D806" s="341" t="s">
        <v>1843</v>
      </c>
      <c r="E806" s="91"/>
      <c r="F806" s="91"/>
      <c r="G806" s="91"/>
      <c r="H806" s="75"/>
      <c r="I806" s="75"/>
      <c r="J806" s="75"/>
      <c r="K806" s="109"/>
    </row>
    <row r="807" spans="3:11" ht="18.75" x14ac:dyDescent="0.25">
      <c r="C807" s="197"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a) Gestionado la estructura organizativa del proyecto FLACSO Honduras</v>
      </c>
      <c r="D807" s="31"/>
      <c r="E807" s="91"/>
      <c r="F807" s="91"/>
      <c r="G807" s="91"/>
      <c r="H807" s="75"/>
      <c r="I807" s="75"/>
      <c r="J807" s="75"/>
      <c r="K807" s="109"/>
    </row>
    <row r="808" spans="3:11" ht="15.75" thickBot="1" x14ac:dyDescent="0.3">
      <c r="C808" s="426"/>
      <c r="D808" s="426"/>
      <c r="E808" s="426"/>
      <c r="F808" s="91"/>
      <c r="G808" s="75"/>
      <c r="H808" s="75"/>
      <c r="I808" s="75"/>
      <c r="J808" s="426"/>
      <c r="K808" s="426"/>
    </row>
    <row r="809" spans="3:11" ht="30.75" thickBot="1" x14ac:dyDescent="0.3">
      <c r="C809" s="125" t="s">
        <v>1310</v>
      </c>
      <c r="D809" s="125" t="s">
        <v>99</v>
      </c>
      <c r="E809" s="132" t="s">
        <v>1312</v>
      </c>
      <c r="F809" s="131" t="s">
        <v>1313</v>
      </c>
      <c r="G809" s="129" t="s">
        <v>1314</v>
      </c>
      <c r="H809" s="132" t="s">
        <v>1315</v>
      </c>
      <c r="I809" s="129" t="s">
        <v>711</v>
      </c>
      <c r="J809" s="129" t="s">
        <v>1316</v>
      </c>
      <c r="K809" s="129" t="s">
        <v>1317</v>
      </c>
    </row>
    <row r="810" spans="3:11" x14ac:dyDescent="0.25">
      <c r="C810" s="207" t="s">
        <v>1284</v>
      </c>
      <c r="D810" s="208"/>
      <c r="E810" s="206">
        <f>HLOOKUP(C810,$AH$2:$BU$3,2,0)</f>
        <v>620</v>
      </c>
      <c r="F810" s="94">
        <f t="shared" ref="F810:F844" si="47">D810*E810</f>
        <v>0</v>
      </c>
      <c r="G810" s="156"/>
      <c r="H810" s="138"/>
      <c r="I810" s="126" t="e">
        <f>VLOOKUP(H810,Presupuesto!$B$11:$C$565,2,0)</f>
        <v>#N/A</v>
      </c>
      <c r="J810" s="205" t="s">
        <v>74</v>
      </c>
      <c r="K810" s="95" t="s">
        <v>719</v>
      </c>
    </row>
    <row r="811" spans="3:11" x14ac:dyDescent="0.25">
      <c r="C811" s="137" t="s">
        <v>2036</v>
      </c>
      <c r="D811" s="154">
        <v>2</v>
      </c>
      <c r="E811" s="119">
        <v>1200</v>
      </c>
      <c r="F811" s="94">
        <f t="shared" si="47"/>
        <v>2400</v>
      </c>
      <c r="G811" s="156" t="s">
        <v>712</v>
      </c>
      <c r="H811" s="138" t="s">
        <v>382</v>
      </c>
      <c r="I811" s="126" t="str">
        <f>VLOOKUP(H811,[2]Presupuesto!$B$11:$C$565,2,0)</f>
        <v>PRODUCTOS DE ARTES GRAFICAS</v>
      </c>
      <c r="J811" s="95" t="s">
        <v>74</v>
      </c>
      <c r="K811" s="95" t="s">
        <v>721</v>
      </c>
    </row>
    <row r="812" spans="3:11" x14ac:dyDescent="0.25">
      <c r="C812" s="137" t="s">
        <v>1937</v>
      </c>
      <c r="D812" s="154">
        <v>200</v>
      </c>
      <c r="E812" s="119">
        <v>3</v>
      </c>
      <c r="F812" s="94">
        <f t="shared" si="47"/>
        <v>600</v>
      </c>
      <c r="G812" s="156" t="s">
        <v>712</v>
      </c>
      <c r="H812" s="138" t="s">
        <v>451</v>
      </c>
      <c r="I812" s="126" t="str">
        <f>VLOOKUP(H812,[2]Presupuesto!$B$11:$C$566,2,0)</f>
        <v>UTILES DE ESCRITORIO, OFICINA Y ENSE¥ANZA</v>
      </c>
      <c r="J812" s="95" t="s">
        <v>74</v>
      </c>
      <c r="K812" s="95" t="s">
        <v>721</v>
      </c>
    </row>
    <row r="813" spans="3:11" x14ac:dyDescent="0.25">
      <c r="C813" s="137" t="s">
        <v>1938</v>
      </c>
      <c r="D813" s="154">
        <v>1000</v>
      </c>
      <c r="E813" s="119">
        <v>0.5</v>
      </c>
      <c r="F813" s="94">
        <f t="shared" si="47"/>
        <v>500</v>
      </c>
      <c r="G813" s="156" t="s">
        <v>712</v>
      </c>
      <c r="H813" s="138" t="s">
        <v>382</v>
      </c>
      <c r="I813" s="126" t="str">
        <f>VLOOKUP(H813,[2]Presupuesto!$B$11:$C$565,2,0)</f>
        <v>PRODUCTOS DE ARTES GRAFICAS</v>
      </c>
      <c r="J813" s="95" t="s">
        <v>74</v>
      </c>
      <c r="K813" s="95" t="s">
        <v>721</v>
      </c>
    </row>
    <row r="814" spans="3:11" x14ac:dyDescent="0.25">
      <c r="C814" s="137" t="s">
        <v>1939</v>
      </c>
      <c r="D814" s="154">
        <v>500</v>
      </c>
      <c r="E814" s="119">
        <v>2.11</v>
      </c>
      <c r="F814" s="94">
        <f t="shared" si="47"/>
        <v>1055</v>
      </c>
      <c r="G814" s="156" t="s">
        <v>712</v>
      </c>
      <c r="H814" s="138" t="s">
        <v>382</v>
      </c>
      <c r="I814" s="126" t="str">
        <f>VLOOKUP(H814,[2]Presupuesto!$B$11:$C$565,2,0)</f>
        <v>PRODUCTOS DE ARTES GRAFICAS</v>
      </c>
      <c r="J814" s="95" t="s">
        <v>74</v>
      </c>
      <c r="K814" s="95" t="s">
        <v>721</v>
      </c>
    </row>
    <row r="815" spans="3:11" x14ac:dyDescent="0.25">
      <c r="C815" s="137" t="s">
        <v>2040</v>
      </c>
      <c r="D815" s="154">
        <v>20</v>
      </c>
      <c r="E815" s="119">
        <v>150</v>
      </c>
      <c r="F815" s="94">
        <f t="shared" si="47"/>
        <v>3000</v>
      </c>
      <c r="G815" s="156" t="s">
        <v>712</v>
      </c>
      <c r="H815" s="138" t="s">
        <v>384</v>
      </c>
      <c r="I815" s="126" t="str">
        <f>VLOOKUP(H815,[2]Presupuesto!$B$11:$C$565,2,0)</f>
        <v>PRODUCTOS PAPEL Y CARTON</v>
      </c>
      <c r="J815" s="95" t="s">
        <v>74</v>
      </c>
      <c r="K815" s="95" t="s">
        <v>721</v>
      </c>
    </row>
    <row r="816" spans="3:11" x14ac:dyDescent="0.25">
      <c r="C816" s="137" t="s">
        <v>2041</v>
      </c>
      <c r="D816" s="154">
        <v>10</v>
      </c>
      <c r="E816" s="119">
        <v>25</v>
      </c>
      <c r="F816" s="94">
        <f t="shared" si="47"/>
        <v>250</v>
      </c>
      <c r="G816" s="156" t="s">
        <v>712</v>
      </c>
      <c r="H816" s="138" t="s">
        <v>384</v>
      </c>
      <c r="I816" s="126" t="str">
        <f>VLOOKUP(H816,[2]Presupuesto!$B$11:$C$565,2,0)</f>
        <v>PRODUCTOS PAPEL Y CARTON</v>
      </c>
      <c r="J816" s="95" t="s">
        <v>74</v>
      </c>
      <c r="K816" s="95" t="s">
        <v>721</v>
      </c>
    </row>
    <row r="817" spans="3:11" x14ac:dyDescent="0.25">
      <c r="C817" s="137" t="s">
        <v>2042</v>
      </c>
      <c r="D817" s="154">
        <v>40</v>
      </c>
      <c r="E817" s="119">
        <v>25</v>
      </c>
      <c r="F817" s="94">
        <f t="shared" si="47"/>
        <v>1000</v>
      </c>
      <c r="G817" s="156" t="s">
        <v>712</v>
      </c>
      <c r="H817" s="138" t="s">
        <v>454</v>
      </c>
      <c r="I817" s="126" t="str">
        <f>VLOOKUP(H817,[2]Presupuesto!$B$11:$C$565,2,0)</f>
        <v>UTENCILIOS DE COCINA Y COMEDOR</v>
      </c>
      <c r="J817" s="95" t="s">
        <v>74</v>
      </c>
      <c r="K817" s="95" t="s">
        <v>721</v>
      </c>
    </row>
    <row r="818" spans="3:11" x14ac:dyDescent="0.25">
      <c r="C818" s="137" t="s">
        <v>2043</v>
      </c>
      <c r="D818" s="154">
        <v>30</v>
      </c>
      <c r="E818" s="119">
        <v>32</v>
      </c>
      <c r="F818" s="94">
        <f t="shared" si="47"/>
        <v>960</v>
      </c>
      <c r="G818" s="156" t="s">
        <v>712</v>
      </c>
      <c r="H818" s="138" t="s">
        <v>454</v>
      </c>
      <c r="I818" s="126" t="str">
        <f>VLOOKUP(H818,[2]Presupuesto!$B$11:$C$565,2,0)</f>
        <v>UTENCILIOS DE COCINA Y COMEDOR</v>
      </c>
      <c r="J818" s="95" t="s">
        <v>74</v>
      </c>
      <c r="K818" s="95" t="s">
        <v>721</v>
      </c>
    </row>
    <row r="819" spans="3:11" x14ac:dyDescent="0.25">
      <c r="C819" s="137" t="s">
        <v>2044</v>
      </c>
      <c r="D819" s="154">
        <v>100</v>
      </c>
      <c r="E819" s="119">
        <v>18</v>
      </c>
      <c r="F819" s="94">
        <f t="shared" si="47"/>
        <v>1800</v>
      </c>
      <c r="G819" s="156" t="s">
        <v>712</v>
      </c>
      <c r="H819" s="138" t="s">
        <v>454</v>
      </c>
      <c r="I819" s="126" t="str">
        <f>VLOOKUP(H819,[2]Presupuesto!$B$11:$C$565,2,0)</f>
        <v>UTENCILIOS DE COCINA Y COMEDOR</v>
      </c>
      <c r="J819" s="95" t="s">
        <v>74</v>
      </c>
      <c r="K819" s="95" t="s">
        <v>721</v>
      </c>
    </row>
    <row r="820" spans="3:11" x14ac:dyDescent="0.25">
      <c r="C820" s="137" t="s">
        <v>2045</v>
      </c>
      <c r="D820" s="154">
        <v>1</v>
      </c>
      <c r="E820" s="119">
        <v>3000</v>
      </c>
      <c r="F820" s="94">
        <f t="shared" si="47"/>
        <v>3000</v>
      </c>
      <c r="G820" s="156" t="s">
        <v>712</v>
      </c>
      <c r="H820" s="138" t="s">
        <v>458</v>
      </c>
      <c r="I820" s="126" t="str">
        <f>VLOOKUP(H820,[2]Presupuesto!$B$11:$C$565,2,0)</f>
        <v>OTROS RESPUESTOS Y ACCESORIOS MENORES</v>
      </c>
      <c r="J820" s="95" t="s">
        <v>74</v>
      </c>
      <c r="K820" s="95" t="s">
        <v>721</v>
      </c>
    </row>
    <row r="821" spans="3:11" x14ac:dyDescent="0.25">
      <c r="C821" s="137" t="s">
        <v>2045</v>
      </c>
      <c r="D821" s="154">
        <v>0</v>
      </c>
      <c r="E821" s="119">
        <v>3000</v>
      </c>
      <c r="F821" s="94">
        <f t="shared" si="47"/>
        <v>0</v>
      </c>
      <c r="G821" s="156" t="s">
        <v>712</v>
      </c>
      <c r="H821" s="138" t="s">
        <v>458</v>
      </c>
      <c r="I821" s="126" t="str">
        <f>VLOOKUP(H821,[2]Presupuesto!$B$11:$C$565,2,0)</f>
        <v>OTROS RESPUESTOS Y ACCESORIOS MENORES</v>
      </c>
      <c r="J821" s="95" t="s">
        <v>74</v>
      </c>
      <c r="K821" s="95" t="s">
        <v>727</v>
      </c>
    </row>
    <row r="822" spans="3:11" x14ac:dyDescent="0.25">
      <c r="C822" s="137" t="s">
        <v>2046</v>
      </c>
      <c r="D822" s="154">
        <v>0</v>
      </c>
      <c r="E822" s="119">
        <v>900</v>
      </c>
      <c r="F822" s="94">
        <f t="shared" si="47"/>
        <v>0</v>
      </c>
      <c r="G822" s="156" t="s">
        <v>712</v>
      </c>
      <c r="H822" s="138" t="s">
        <v>458</v>
      </c>
      <c r="I822" s="126" t="str">
        <f>VLOOKUP(H822,[2]Presupuesto!$B$11:$C$565,2,0)</f>
        <v>OTROS RESPUESTOS Y ACCESORIOS MENORES</v>
      </c>
      <c r="J822" s="95" t="s">
        <v>74</v>
      </c>
      <c r="K822" s="95" t="s">
        <v>727</v>
      </c>
    </row>
    <row r="823" spans="3:11" x14ac:dyDescent="0.25">
      <c r="C823" s="137" t="s">
        <v>2047</v>
      </c>
      <c r="D823" s="154">
        <v>0</v>
      </c>
      <c r="E823" s="119">
        <v>550</v>
      </c>
      <c r="F823" s="94">
        <f t="shared" si="47"/>
        <v>0</v>
      </c>
      <c r="G823" s="156" t="s">
        <v>712</v>
      </c>
      <c r="H823" s="138" t="s">
        <v>451</v>
      </c>
      <c r="I823" s="126" t="str">
        <f>VLOOKUP(H823,[2]Presupuesto!$B$11:$C$565,2,0)</f>
        <v>UTILES DE ESCRITORIO, OFICINA Y ENSE¥ANZA</v>
      </c>
      <c r="J823" s="95" t="s">
        <v>74</v>
      </c>
      <c r="K823" s="95" t="s">
        <v>727</v>
      </c>
    </row>
    <row r="824" spans="3:11" x14ac:dyDescent="0.25">
      <c r="C824" s="137" t="s">
        <v>2048</v>
      </c>
      <c r="D824" s="154">
        <v>0</v>
      </c>
      <c r="E824" s="119">
        <v>500</v>
      </c>
      <c r="F824" s="94">
        <f t="shared" si="47"/>
        <v>0</v>
      </c>
      <c r="G824" s="156" t="s">
        <v>712</v>
      </c>
      <c r="H824" s="138" t="s">
        <v>458</v>
      </c>
      <c r="I824" s="126" t="str">
        <f>VLOOKUP(H824,[2]Presupuesto!$B$11:$C$565,2,0)</f>
        <v>OTROS RESPUESTOS Y ACCESORIOS MENORES</v>
      </c>
      <c r="J824" s="95" t="s">
        <v>74</v>
      </c>
      <c r="K824" s="95" t="s">
        <v>727</v>
      </c>
    </row>
    <row r="825" spans="3:11" x14ac:dyDescent="0.25">
      <c r="C825" s="137" t="s">
        <v>2049</v>
      </c>
      <c r="D825" s="154">
        <v>3</v>
      </c>
      <c r="E825" s="119">
        <v>500</v>
      </c>
      <c r="F825" s="94">
        <f t="shared" si="47"/>
        <v>1500</v>
      </c>
      <c r="G825" s="156" t="s">
        <v>712</v>
      </c>
      <c r="H825" s="138" t="s">
        <v>458</v>
      </c>
      <c r="I825" s="126" t="str">
        <f>VLOOKUP(H825,[2]Presupuesto!$B$11:$C$565,2,0)</f>
        <v>OTROS RESPUESTOS Y ACCESORIOS MENORES</v>
      </c>
      <c r="J825" s="95" t="s">
        <v>74</v>
      </c>
      <c r="K825" s="95" t="s">
        <v>727</v>
      </c>
    </row>
    <row r="826" spans="3:11" x14ac:dyDescent="0.25">
      <c r="C826" s="137" t="s">
        <v>2050</v>
      </c>
      <c r="D826" s="154">
        <v>0</v>
      </c>
      <c r="E826" s="119">
        <v>800</v>
      </c>
      <c r="F826" s="94">
        <f t="shared" si="47"/>
        <v>0</v>
      </c>
      <c r="G826" s="156" t="s">
        <v>712</v>
      </c>
      <c r="H826" s="138" t="s">
        <v>380</v>
      </c>
      <c r="I826" s="126" t="str">
        <f>VLOOKUP(H826,[2]Presupuesto!$B$11:$C$565,2,0)</f>
        <v>PAPEL DE ESCRITORIO</v>
      </c>
      <c r="J826" s="95" t="s">
        <v>74</v>
      </c>
      <c r="K826" s="95" t="s">
        <v>727</v>
      </c>
    </row>
    <row r="827" spans="3:11" x14ac:dyDescent="0.25">
      <c r="C827" s="137" t="s">
        <v>2051</v>
      </c>
      <c r="D827" s="154">
        <v>0</v>
      </c>
      <c r="E827" s="119">
        <v>800</v>
      </c>
      <c r="F827" s="94">
        <f t="shared" si="47"/>
        <v>0</v>
      </c>
      <c r="G827" s="156" t="s">
        <v>712</v>
      </c>
      <c r="H827" s="138" t="s">
        <v>380</v>
      </c>
      <c r="I827" s="126" t="str">
        <f>VLOOKUP(H827,[2]Presupuesto!$B$11:$C$565,2,0)</f>
        <v>PAPEL DE ESCRITORIO</v>
      </c>
      <c r="J827" s="95" t="s">
        <v>74</v>
      </c>
      <c r="K827" s="95" t="s">
        <v>727</v>
      </c>
    </row>
    <row r="828" spans="3:11" x14ac:dyDescent="0.25">
      <c r="C828" s="137" t="s">
        <v>2052</v>
      </c>
      <c r="D828" s="154">
        <v>0</v>
      </c>
      <c r="E828" s="119">
        <v>800</v>
      </c>
      <c r="F828" s="94">
        <f t="shared" si="47"/>
        <v>0</v>
      </c>
      <c r="G828" s="156" t="s">
        <v>712</v>
      </c>
      <c r="H828" s="138" t="s">
        <v>380</v>
      </c>
      <c r="I828" s="126" t="str">
        <f>VLOOKUP(H828,[2]Presupuesto!$B$11:$C$565,2,0)</f>
        <v>PAPEL DE ESCRITORIO</v>
      </c>
      <c r="J828" s="95" t="s">
        <v>74</v>
      </c>
      <c r="K828" s="95" t="s">
        <v>727</v>
      </c>
    </row>
    <row r="829" spans="3:11" x14ac:dyDescent="0.25">
      <c r="C829" s="137" t="s">
        <v>2054</v>
      </c>
      <c r="D829" s="154">
        <v>0</v>
      </c>
      <c r="E829" s="119">
        <v>1200</v>
      </c>
      <c r="F829" s="94">
        <f t="shared" si="47"/>
        <v>0</v>
      </c>
      <c r="G829" s="156" t="s">
        <v>712</v>
      </c>
      <c r="H829" s="138" t="s">
        <v>283</v>
      </c>
      <c r="I829" s="126" t="str">
        <f>VLOOKUP(H829,[2]Presupuesto!$B$11:$C$565,2,0)</f>
        <v>LIMPIEZA ASEO Y FUMIGACION</v>
      </c>
      <c r="J829" s="95" t="s">
        <v>74</v>
      </c>
      <c r="K829" s="95" t="s">
        <v>727</v>
      </c>
    </row>
    <row r="830" spans="3:11" x14ac:dyDescent="0.25">
      <c r="C830" s="137"/>
      <c r="D830" s="154"/>
      <c r="E830" s="119"/>
      <c r="F830" s="94">
        <f t="shared" si="47"/>
        <v>0</v>
      </c>
      <c r="G830" s="156"/>
      <c r="H830" s="138"/>
      <c r="I830" s="126" t="e">
        <f>VLOOKUP(H830,Presupuesto!$B$11:$C$565,2,0)</f>
        <v>#N/A</v>
      </c>
      <c r="J830" s="95" t="str">
        <f t="shared" ref="J830:J844" si="48">$J$810</f>
        <v>Gestión Administrativa y  financiera en apoyo al Desarrollo Académico</v>
      </c>
      <c r="K830" s="95" t="s">
        <v>720</v>
      </c>
    </row>
    <row r="831" spans="3:11" x14ac:dyDescent="0.25">
      <c r="C831" s="137"/>
      <c r="D831" s="154"/>
      <c r="E831" s="119"/>
      <c r="F831" s="94">
        <f t="shared" si="47"/>
        <v>0</v>
      </c>
      <c r="G831" s="156"/>
      <c r="H831" s="138"/>
      <c r="I831" s="126" t="e">
        <f>VLOOKUP(H831,Presupuesto!$B$11:$C$565,2,0)</f>
        <v>#N/A</v>
      </c>
      <c r="J831" s="95" t="str">
        <f t="shared" si="48"/>
        <v>Gestión Administrativa y  financiera en apoyo al Desarrollo Académico</v>
      </c>
      <c r="K831" s="95" t="s">
        <v>720</v>
      </c>
    </row>
    <row r="832" spans="3:11" x14ac:dyDescent="0.25">
      <c r="C832" s="139"/>
      <c r="D832" s="147"/>
      <c r="E832" s="115"/>
      <c r="F832" s="94">
        <f t="shared" si="47"/>
        <v>0</v>
      </c>
      <c r="G832" s="156"/>
      <c r="H832" s="140"/>
      <c r="I832" s="126" t="e">
        <f>VLOOKUP(H832,Presupuesto!$B$11:$C$565,2,0)</f>
        <v>#N/A</v>
      </c>
      <c r="J832" s="95" t="str">
        <f t="shared" si="48"/>
        <v>Gestión Administrativa y  financiera en apoyo al Desarrollo Académico</v>
      </c>
      <c r="K832" s="95" t="s">
        <v>720</v>
      </c>
    </row>
    <row r="833" spans="3:11" x14ac:dyDescent="0.25">
      <c r="C833" s="139"/>
      <c r="D833" s="147"/>
      <c r="E833" s="115"/>
      <c r="F833" s="94">
        <f t="shared" si="47"/>
        <v>0</v>
      </c>
      <c r="G833" s="156"/>
      <c r="H833" s="140"/>
      <c r="I833" s="126" t="e">
        <f>VLOOKUP(H833,Presupuesto!$B$11:$C$565,2,0)</f>
        <v>#N/A</v>
      </c>
      <c r="J833" s="95" t="str">
        <f t="shared" si="48"/>
        <v>Gestión Administrativa y  financiera en apoyo al Desarrollo Académico</v>
      </c>
      <c r="K833" s="95" t="s">
        <v>720</v>
      </c>
    </row>
    <row r="834" spans="3:11" x14ac:dyDescent="0.25">
      <c r="C834" s="139"/>
      <c r="D834" s="147"/>
      <c r="E834" s="115"/>
      <c r="F834" s="94">
        <f t="shared" si="47"/>
        <v>0</v>
      </c>
      <c r="G834" s="156"/>
      <c r="H834" s="140"/>
      <c r="I834" s="126" t="e">
        <f>VLOOKUP(H834,Presupuesto!$B$11:$C$565,2,0)</f>
        <v>#N/A</v>
      </c>
      <c r="J834" s="95" t="str">
        <f t="shared" si="48"/>
        <v>Gestión Administrativa y  financiera en apoyo al Desarrollo Académico</v>
      </c>
      <c r="K834" s="95" t="s">
        <v>720</v>
      </c>
    </row>
    <row r="835" spans="3:11" x14ac:dyDescent="0.25">
      <c r="C835" s="139"/>
      <c r="D835" s="147"/>
      <c r="E835" s="115"/>
      <c r="F835" s="94">
        <f t="shared" si="47"/>
        <v>0</v>
      </c>
      <c r="G835" s="156"/>
      <c r="H835" s="140"/>
      <c r="I835" s="126" t="e">
        <f>VLOOKUP(H835,Presupuesto!$B$11:$C$565,2,0)</f>
        <v>#N/A</v>
      </c>
      <c r="J835" s="95" t="str">
        <f t="shared" si="48"/>
        <v>Gestión Administrativa y  financiera en apoyo al Desarrollo Académico</v>
      </c>
      <c r="K835" s="95" t="s">
        <v>720</v>
      </c>
    </row>
    <row r="836" spans="3:11" x14ac:dyDescent="0.25">
      <c r="C836" s="139"/>
      <c r="D836" s="147"/>
      <c r="E836" s="115"/>
      <c r="F836" s="94">
        <f t="shared" si="47"/>
        <v>0</v>
      </c>
      <c r="G836" s="156"/>
      <c r="H836" s="140"/>
      <c r="I836" s="126" t="e">
        <f>VLOOKUP(H836,Presupuesto!$B$11:$C$565,2,0)</f>
        <v>#N/A</v>
      </c>
      <c r="J836" s="95" t="str">
        <f t="shared" si="48"/>
        <v>Gestión Administrativa y  financiera en apoyo al Desarrollo Académico</v>
      </c>
      <c r="K836" s="95" t="s">
        <v>720</v>
      </c>
    </row>
    <row r="837" spans="3:11" x14ac:dyDescent="0.25">
      <c r="C837" s="139"/>
      <c r="D837" s="147"/>
      <c r="E837" s="115"/>
      <c r="F837" s="94">
        <f t="shared" si="47"/>
        <v>0</v>
      </c>
      <c r="G837" s="156"/>
      <c r="H837" s="140"/>
      <c r="I837" s="126" t="e">
        <f>VLOOKUP(H837,Presupuesto!$B$11:$C$565,2,0)</f>
        <v>#N/A</v>
      </c>
      <c r="J837" s="95" t="str">
        <f t="shared" si="48"/>
        <v>Gestión Administrativa y  financiera en apoyo al Desarrollo Académico</v>
      </c>
      <c r="K837" s="95" t="s">
        <v>720</v>
      </c>
    </row>
    <row r="838" spans="3:11" x14ac:dyDescent="0.25">
      <c r="C838" s="139"/>
      <c r="D838" s="147"/>
      <c r="E838" s="115"/>
      <c r="F838" s="94">
        <f t="shared" si="47"/>
        <v>0</v>
      </c>
      <c r="G838" s="156"/>
      <c r="H838" s="140"/>
      <c r="I838" s="126" t="e">
        <f>VLOOKUP(H838,Presupuesto!$B$11:$C$565,2,0)</f>
        <v>#N/A</v>
      </c>
      <c r="J838" s="95" t="str">
        <f t="shared" si="48"/>
        <v>Gestión Administrativa y  financiera en apoyo al Desarrollo Académico</v>
      </c>
      <c r="K838" s="95" t="s">
        <v>720</v>
      </c>
    </row>
    <row r="839" spans="3:11" x14ac:dyDescent="0.25">
      <c r="C839" s="139"/>
      <c r="D839" s="147"/>
      <c r="E839" s="115"/>
      <c r="F839" s="94">
        <f t="shared" si="47"/>
        <v>0</v>
      </c>
      <c r="G839" s="156"/>
      <c r="H839" s="140"/>
      <c r="I839" s="126" t="e">
        <f>VLOOKUP(H839,Presupuesto!$B$11:$C$565,2,0)</f>
        <v>#N/A</v>
      </c>
      <c r="J839" s="95" t="str">
        <f t="shared" si="48"/>
        <v>Gestión Administrativa y  financiera en apoyo al Desarrollo Académico</v>
      </c>
      <c r="K839" s="95" t="s">
        <v>720</v>
      </c>
    </row>
    <row r="840" spans="3:11" x14ac:dyDescent="0.25">
      <c r="C840" s="141"/>
      <c r="D840" s="147"/>
      <c r="E840" s="115"/>
      <c r="F840" s="94">
        <f t="shared" si="47"/>
        <v>0</v>
      </c>
      <c r="G840" s="156"/>
      <c r="H840" s="142"/>
      <c r="I840" s="126" t="e">
        <f>VLOOKUP(H840,Presupuesto!$B$11:$C$565,2,0)</f>
        <v>#N/A</v>
      </c>
      <c r="J840" s="95" t="str">
        <f t="shared" si="48"/>
        <v>Gestión Administrativa y  financiera en apoyo al Desarrollo Académico</v>
      </c>
      <c r="K840" s="95" t="s">
        <v>732</v>
      </c>
    </row>
    <row r="841" spans="3:11" x14ac:dyDescent="0.25">
      <c r="C841" s="141"/>
      <c r="D841" s="147"/>
      <c r="E841" s="115"/>
      <c r="F841" s="94">
        <f t="shared" si="47"/>
        <v>0</v>
      </c>
      <c r="G841" s="156"/>
      <c r="H841" s="142"/>
      <c r="I841" s="126" t="e">
        <f>VLOOKUP(H841,Presupuesto!$B$11:$C$565,2,0)</f>
        <v>#N/A</v>
      </c>
      <c r="J841" s="95" t="str">
        <f t="shared" si="48"/>
        <v>Gestión Administrativa y  financiera en apoyo al Desarrollo Académico</v>
      </c>
      <c r="K841" s="95" t="s">
        <v>720</v>
      </c>
    </row>
    <row r="842" spans="3:11" x14ac:dyDescent="0.25">
      <c r="C842" s="141"/>
      <c r="D842" s="147"/>
      <c r="E842" s="115"/>
      <c r="F842" s="94">
        <f t="shared" si="47"/>
        <v>0</v>
      </c>
      <c r="G842" s="156"/>
      <c r="H842" s="142"/>
      <c r="I842" s="126" t="e">
        <f>VLOOKUP(H842,Presupuesto!$B$11:$C$565,2,0)</f>
        <v>#N/A</v>
      </c>
      <c r="J842" s="95" t="str">
        <f t="shared" si="48"/>
        <v>Gestión Administrativa y  financiera en apoyo al Desarrollo Académico</v>
      </c>
      <c r="K842" s="95" t="s">
        <v>720</v>
      </c>
    </row>
    <row r="843" spans="3:11" x14ac:dyDescent="0.25">
      <c r="C843" s="141"/>
      <c r="D843" s="147"/>
      <c r="E843" s="115"/>
      <c r="F843" s="94">
        <f t="shared" si="47"/>
        <v>0</v>
      </c>
      <c r="G843" s="156"/>
      <c r="H843" s="142"/>
      <c r="I843" s="126" t="e">
        <f>VLOOKUP(H843,Presupuesto!$B$11:$C$565,2,0)</f>
        <v>#N/A</v>
      </c>
      <c r="J843" s="95" t="str">
        <f t="shared" si="48"/>
        <v>Gestión Administrativa y  financiera en apoyo al Desarrollo Académico</v>
      </c>
      <c r="K843" s="95" t="s">
        <v>720</v>
      </c>
    </row>
    <row r="844" spans="3:11" ht="15.75" thickBot="1" x14ac:dyDescent="0.3">
      <c r="C844" s="143"/>
      <c r="D844" s="155"/>
      <c r="E844" s="100"/>
      <c r="F844" s="102">
        <f t="shared" si="47"/>
        <v>0</v>
      </c>
      <c r="G844" s="157"/>
      <c r="H844" s="144"/>
      <c r="I844" s="128" t="e">
        <f>VLOOKUP(H844,Presupuesto!$B$11:$C$565,2,0)</f>
        <v>#N/A</v>
      </c>
      <c r="J844" s="103" t="str">
        <f t="shared" si="48"/>
        <v>Gestión Administrativa y  financiera en apoyo al Desarrollo Académico</v>
      </c>
      <c r="K844" s="120" t="s">
        <v>719</v>
      </c>
    </row>
    <row r="846" spans="3:11" ht="15.75" thickBot="1" x14ac:dyDescent="0.3">
      <c r="C846" s="426"/>
      <c r="D846" s="426"/>
      <c r="E846" s="426"/>
      <c r="F846" s="89"/>
      <c r="G846" s="88"/>
      <c r="H846" s="89"/>
      <c r="I846" s="89"/>
      <c r="J846" s="426"/>
      <c r="K846" s="426"/>
    </row>
    <row r="847" spans="3:11" ht="15.75" thickBot="1" x14ac:dyDescent="0.3">
      <c r="C847" s="153" t="s">
        <v>1332</v>
      </c>
      <c r="D847" s="343">
        <f>SUM(F854:F888)</f>
        <v>66500</v>
      </c>
      <c r="E847" s="426"/>
      <c r="F847" s="69"/>
      <c r="G847" s="78"/>
      <c r="H847" s="69"/>
      <c r="I847" s="69"/>
      <c r="J847" s="426"/>
      <c r="K847" s="426"/>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0" t="s">
        <v>1309</v>
      </c>
      <c r="D850" s="341" t="s">
        <v>1843</v>
      </c>
      <c r="E850" s="91"/>
      <c r="F850" s="91"/>
      <c r="G850" s="91"/>
      <c r="H850" s="75"/>
      <c r="I850" s="75"/>
      <c r="J850" s="75"/>
      <c r="K850" s="109"/>
    </row>
    <row r="851" spans="3:11" ht="18.75" x14ac:dyDescent="0.25">
      <c r="C851" s="197"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a) Gestionado la estructura organizativa del proyecto FLACSO Honduras</v>
      </c>
      <c r="D851" s="31"/>
      <c r="E851" s="91"/>
      <c r="F851" s="91"/>
      <c r="G851" s="91"/>
      <c r="H851" s="75"/>
      <c r="I851" s="75"/>
      <c r="J851" s="75"/>
      <c r="K851" s="109"/>
    </row>
    <row r="852" spans="3:11" ht="15.75" thickBot="1" x14ac:dyDescent="0.3">
      <c r="C852" s="426"/>
      <c r="D852" s="426"/>
      <c r="E852" s="426"/>
      <c r="F852" s="91"/>
      <c r="G852" s="75"/>
      <c r="H852" s="75"/>
      <c r="I852" s="75"/>
      <c r="J852" s="426"/>
      <c r="K852" s="426"/>
    </row>
    <row r="853" spans="3:11" ht="30.75" thickBot="1" x14ac:dyDescent="0.3">
      <c r="C853" s="125" t="s">
        <v>1310</v>
      </c>
      <c r="D853" s="125" t="s">
        <v>99</v>
      </c>
      <c r="E853" s="132" t="s">
        <v>1312</v>
      </c>
      <c r="F853" s="131" t="s">
        <v>1313</v>
      </c>
      <c r="G853" s="129" t="s">
        <v>1314</v>
      </c>
      <c r="H853" s="132" t="s">
        <v>1315</v>
      </c>
      <c r="I853" s="129" t="s">
        <v>711</v>
      </c>
      <c r="J853" s="129" t="s">
        <v>1316</v>
      </c>
      <c r="K853" s="129" t="s">
        <v>1317</v>
      </c>
    </row>
    <row r="854" spans="3:11" x14ac:dyDescent="0.25">
      <c r="C854" s="207" t="s">
        <v>1284</v>
      </c>
      <c r="D854" s="208"/>
      <c r="E854" s="206">
        <f>HLOOKUP(C854,$AH$2:$BU$3,2,0)</f>
        <v>620</v>
      </c>
      <c r="F854" s="94">
        <f t="shared" ref="F854:F888" si="49">D854*E854</f>
        <v>0</v>
      </c>
      <c r="G854" s="156"/>
      <c r="H854" s="138"/>
      <c r="I854" s="126" t="e">
        <f>VLOOKUP(H854,Presupuesto!$B$11:$C$565,2,0)</f>
        <v>#N/A</v>
      </c>
      <c r="J854" s="205" t="s">
        <v>74</v>
      </c>
      <c r="K854" s="95" t="s">
        <v>719</v>
      </c>
    </row>
    <row r="855" spans="3:11" x14ac:dyDescent="0.25">
      <c r="C855" s="137" t="s">
        <v>2055</v>
      </c>
      <c r="D855" s="154">
        <v>4</v>
      </c>
      <c r="E855" s="119">
        <v>2500</v>
      </c>
      <c r="F855" s="94">
        <f t="shared" si="49"/>
        <v>10000</v>
      </c>
      <c r="G855" s="156" t="s">
        <v>712</v>
      </c>
      <c r="H855" s="138" t="s">
        <v>458</v>
      </c>
      <c r="I855" s="126" t="str">
        <f>VLOOKUP(H855,[2]Presupuesto!$B$11:$C$565,2,0)</f>
        <v>OTROS RESPUESTOS Y ACCESORIOS MENORES</v>
      </c>
      <c r="J855" s="95" t="s">
        <v>74</v>
      </c>
      <c r="K855" s="95" t="s">
        <v>720</v>
      </c>
    </row>
    <row r="856" spans="3:11" x14ac:dyDescent="0.25">
      <c r="C856" s="137" t="s">
        <v>2056</v>
      </c>
      <c r="D856" s="154">
        <v>5</v>
      </c>
      <c r="E856" s="119">
        <v>2300</v>
      </c>
      <c r="F856" s="94">
        <f t="shared" si="49"/>
        <v>11500</v>
      </c>
      <c r="G856" s="156" t="s">
        <v>712</v>
      </c>
      <c r="H856" s="138" t="s">
        <v>458</v>
      </c>
      <c r="I856" s="126" t="str">
        <f>VLOOKUP(H856,[2]Presupuesto!$B$11:$C$565,2,0)</f>
        <v>OTROS RESPUESTOS Y ACCESORIOS MENORES</v>
      </c>
      <c r="J856" s="95" t="s">
        <v>74</v>
      </c>
      <c r="K856" s="95" t="s">
        <v>720</v>
      </c>
    </row>
    <row r="857" spans="3:11" x14ac:dyDescent="0.25">
      <c r="C857" s="137" t="s">
        <v>2057</v>
      </c>
      <c r="D857" s="154">
        <v>5</v>
      </c>
      <c r="E857" s="119">
        <v>2300</v>
      </c>
      <c r="F857" s="94">
        <f t="shared" si="49"/>
        <v>11500</v>
      </c>
      <c r="G857" s="156" t="s">
        <v>712</v>
      </c>
      <c r="H857" s="138" t="s">
        <v>458</v>
      </c>
      <c r="I857" s="126" t="str">
        <f>VLOOKUP(H857,[2]Presupuesto!$B$11:$C$565,2,0)</f>
        <v>OTROS RESPUESTOS Y ACCESORIOS MENORES</v>
      </c>
      <c r="J857" s="95" t="s">
        <v>74</v>
      </c>
      <c r="K857" s="95" t="s">
        <v>720</v>
      </c>
    </row>
    <row r="858" spans="3:11" x14ac:dyDescent="0.25">
      <c r="C858" s="137" t="s">
        <v>2058</v>
      </c>
      <c r="D858" s="154">
        <v>5</v>
      </c>
      <c r="E858" s="119">
        <v>2300</v>
      </c>
      <c r="F858" s="94">
        <f t="shared" si="49"/>
        <v>11500</v>
      </c>
      <c r="G858" s="156" t="s">
        <v>712</v>
      </c>
      <c r="H858" s="138" t="s">
        <v>458</v>
      </c>
      <c r="I858" s="126" t="str">
        <f>VLOOKUP(H858,[2]Presupuesto!$B$11:$C$565,2,0)</f>
        <v>OTROS RESPUESTOS Y ACCESORIOS MENORES</v>
      </c>
      <c r="J858" s="95" t="s">
        <v>74</v>
      </c>
      <c r="K858" s="95" t="s">
        <v>720</v>
      </c>
    </row>
    <row r="859" spans="3:11" x14ac:dyDescent="0.25">
      <c r="C859" s="137" t="s">
        <v>2059</v>
      </c>
      <c r="D859" s="154">
        <v>5</v>
      </c>
      <c r="E859" s="119">
        <v>2300</v>
      </c>
      <c r="F859" s="94">
        <f t="shared" si="49"/>
        <v>11500</v>
      </c>
      <c r="G859" s="156" t="s">
        <v>712</v>
      </c>
      <c r="H859" s="138" t="s">
        <v>458</v>
      </c>
      <c r="I859" s="126" t="str">
        <f>VLOOKUP(H859,[2]Presupuesto!$B$11:$C$565,2,0)</f>
        <v>OTROS RESPUESTOS Y ACCESORIOS MENORES</v>
      </c>
      <c r="J859" s="95" t="s">
        <v>74</v>
      </c>
      <c r="K859" s="95" t="s">
        <v>720</v>
      </c>
    </row>
    <row r="860" spans="3:11" x14ac:dyDescent="0.25">
      <c r="C860" s="137" t="s">
        <v>2060</v>
      </c>
      <c r="D860" s="154">
        <v>5</v>
      </c>
      <c r="E860" s="119">
        <v>300</v>
      </c>
      <c r="F860" s="94">
        <f t="shared" si="49"/>
        <v>1500</v>
      </c>
      <c r="G860" s="156" t="s">
        <v>712</v>
      </c>
      <c r="H860" s="138" t="s">
        <v>458</v>
      </c>
      <c r="I860" s="126" t="str">
        <f>VLOOKUP(H860,[2]Presupuesto!$B$11:$C$565,2,0)</f>
        <v>OTROS RESPUESTOS Y ACCESORIOS MENORES</v>
      </c>
      <c r="J860" s="95" t="s">
        <v>74</v>
      </c>
      <c r="K860" s="95" t="s">
        <v>720</v>
      </c>
    </row>
    <row r="861" spans="3:11" x14ac:dyDescent="0.25">
      <c r="C861" s="137" t="s">
        <v>2061</v>
      </c>
      <c r="D861" s="154">
        <v>5</v>
      </c>
      <c r="E861" s="119">
        <v>300</v>
      </c>
      <c r="F861" s="94">
        <f t="shared" si="49"/>
        <v>1500</v>
      </c>
      <c r="G861" s="156" t="s">
        <v>712</v>
      </c>
      <c r="H861" s="138" t="s">
        <v>458</v>
      </c>
      <c r="I861" s="126" t="str">
        <f>VLOOKUP(H861,[2]Presupuesto!$B$11:$C$565,2,0)</f>
        <v>OTROS RESPUESTOS Y ACCESORIOS MENORES</v>
      </c>
      <c r="J861" s="95" t="s">
        <v>74</v>
      </c>
      <c r="K861" s="95" t="s">
        <v>720</v>
      </c>
    </row>
    <row r="862" spans="3:11" x14ac:dyDescent="0.25">
      <c r="C862" s="137" t="s">
        <v>2062</v>
      </c>
      <c r="D862" s="154">
        <v>5</v>
      </c>
      <c r="E862" s="119">
        <v>1500</v>
      </c>
      <c r="F862" s="94">
        <f t="shared" si="49"/>
        <v>7500</v>
      </c>
      <c r="G862" s="156" t="s">
        <v>712</v>
      </c>
      <c r="H862" s="138" t="s">
        <v>458</v>
      </c>
      <c r="I862" s="126" t="str">
        <f>VLOOKUP(H862,[2]Presupuesto!$B$11:$C$565,2,0)</f>
        <v>OTROS RESPUESTOS Y ACCESORIOS MENORES</v>
      </c>
      <c r="J862" s="95" t="s">
        <v>74</v>
      </c>
      <c r="K862" s="95" t="s">
        <v>720</v>
      </c>
    </row>
    <row r="863" spans="3:11" x14ac:dyDescent="0.25">
      <c r="C863" s="137"/>
      <c r="D863" s="154"/>
      <c r="E863" s="119"/>
      <c r="F863" s="94">
        <f t="shared" si="49"/>
        <v>0</v>
      </c>
      <c r="G863" s="156" t="s">
        <v>712</v>
      </c>
      <c r="H863" s="138"/>
      <c r="I863" s="126" t="e">
        <f>VLOOKUP(H863,Presupuesto!$B$11:$C$565,2,0)</f>
        <v>#N/A</v>
      </c>
      <c r="J863" s="95" t="str">
        <f t="shared" ref="J863:J888" si="50">$J$854</f>
        <v>Gestión Administrativa y  financiera en apoyo al Desarrollo Académico</v>
      </c>
      <c r="K863" s="95" t="s">
        <v>720</v>
      </c>
    </row>
    <row r="864" spans="3:11" x14ac:dyDescent="0.25">
      <c r="C864" s="137"/>
      <c r="D864" s="154"/>
      <c r="E864" s="119"/>
      <c r="F864" s="94">
        <f t="shared" si="49"/>
        <v>0</v>
      </c>
      <c r="G864" s="156"/>
      <c r="H864" s="138"/>
      <c r="I864" s="126" t="e">
        <f>VLOOKUP(H864,Presupuesto!$B$11:$C$565,2,0)</f>
        <v>#N/A</v>
      </c>
      <c r="J864" s="95" t="str">
        <f t="shared" si="50"/>
        <v>Gestión Administrativa y  financiera en apoyo al Desarrollo Académico</v>
      </c>
      <c r="K864" s="95" t="s">
        <v>720</v>
      </c>
    </row>
    <row r="865" spans="3:11" x14ac:dyDescent="0.25">
      <c r="C865" s="137"/>
      <c r="D865" s="154"/>
      <c r="E865" s="119"/>
      <c r="F865" s="94">
        <f t="shared" si="49"/>
        <v>0</v>
      </c>
      <c r="G865" s="156"/>
      <c r="H865" s="138"/>
      <c r="I865" s="126" t="e">
        <f>VLOOKUP(H865,Presupuesto!$B$11:$C$565,2,0)</f>
        <v>#N/A</v>
      </c>
      <c r="J865" s="95" t="str">
        <f t="shared" si="50"/>
        <v>Gestión Administrativa y  financiera en apoyo al Desarrollo Académico</v>
      </c>
      <c r="K865" s="95" t="s">
        <v>720</v>
      </c>
    </row>
    <row r="866" spans="3:11" x14ac:dyDescent="0.25">
      <c r="C866" s="137"/>
      <c r="D866" s="154"/>
      <c r="E866" s="119"/>
      <c r="F866" s="94">
        <f t="shared" si="49"/>
        <v>0</v>
      </c>
      <c r="G866" s="156"/>
      <c r="H866" s="138"/>
      <c r="I866" s="126" t="e">
        <f>VLOOKUP(H866,Presupuesto!$B$11:$C$565,2,0)</f>
        <v>#N/A</v>
      </c>
      <c r="J866" s="95" t="str">
        <f t="shared" si="50"/>
        <v>Gestión Administrativa y  financiera en apoyo al Desarrollo Académico</v>
      </c>
      <c r="K866" s="95" t="s">
        <v>720</v>
      </c>
    </row>
    <row r="867" spans="3:11" x14ac:dyDescent="0.25">
      <c r="C867" s="137"/>
      <c r="D867" s="154"/>
      <c r="E867" s="119"/>
      <c r="F867" s="94">
        <f t="shared" si="49"/>
        <v>0</v>
      </c>
      <c r="G867" s="156"/>
      <c r="H867" s="138"/>
      <c r="I867" s="126" t="e">
        <f>VLOOKUP(H867,Presupuesto!$B$11:$C$565,2,0)</f>
        <v>#N/A</v>
      </c>
      <c r="J867" s="95" t="str">
        <f t="shared" si="50"/>
        <v>Gestión Administrativa y  financiera en apoyo al Desarrollo Académico</v>
      </c>
      <c r="K867" s="95" t="s">
        <v>720</v>
      </c>
    </row>
    <row r="868" spans="3:11" x14ac:dyDescent="0.25">
      <c r="C868" s="137"/>
      <c r="D868" s="154"/>
      <c r="E868" s="119"/>
      <c r="F868" s="94">
        <f t="shared" si="49"/>
        <v>0</v>
      </c>
      <c r="G868" s="156"/>
      <c r="H868" s="138"/>
      <c r="I868" s="126" t="e">
        <f>VLOOKUP(H868,Presupuesto!$B$11:$C$565,2,0)</f>
        <v>#N/A</v>
      </c>
      <c r="J868" s="95" t="str">
        <f t="shared" si="50"/>
        <v>Gestión Administrativa y  financiera en apoyo al Desarrollo Académico</v>
      </c>
      <c r="K868" s="95" t="s">
        <v>720</v>
      </c>
    </row>
    <row r="869" spans="3:11" x14ac:dyDescent="0.25">
      <c r="C869" s="137"/>
      <c r="D869" s="154"/>
      <c r="E869" s="119"/>
      <c r="F869" s="94">
        <f t="shared" si="49"/>
        <v>0</v>
      </c>
      <c r="G869" s="156"/>
      <c r="H869" s="138"/>
      <c r="I869" s="126" t="e">
        <f>VLOOKUP(H869,Presupuesto!$B$11:$C$565,2,0)</f>
        <v>#N/A</v>
      </c>
      <c r="J869" s="95" t="str">
        <f t="shared" si="50"/>
        <v>Gestión Administrativa y  financiera en apoyo al Desarrollo Académico</v>
      </c>
      <c r="K869" s="95" t="s">
        <v>720</v>
      </c>
    </row>
    <row r="870" spans="3:11" x14ac:dyDescent="0.25">
      <c r="C870" s="137"/>
      <c r="D870" s="154"/>
      <c r="E870" s="119"/>
      <c r="F870" s="94">
        <f t="shared" si="49"/>
        <v>0</v>
      </c>
      <c r="G870" s="156"/>
      <c r="H870" s="138"/>
      <c r="I870" s="126" t="e">
        <f>VLOOKUP(H870,Presupuesto!$B$11:$C$565,2,0)</f>
        <v>#N/A</v>
      </c>
      <c r="J870" s="95" t="str">
        <f t="shared" si="50"/>
        <v>Gestión Administrativa y  financiera en apoyo al Desarrollo Académico</v>
      </c>
      <c r="K870" s="95" t="s">
        <v>720</v>
      </c>
    </row>
    <row r="871" spans="3:11" x14ac:dyDescent="0.25">
      <c r="C871" s="137"/>
      <c r="D871" s="154"/>
      <c r="E871" s="119"/>
      <c r="F871" s="94">
        <f t="shared" si="49"/>
        <v>0</v>
      </c>
      <c r="G871" s="156"/>
      <c r="H871" s="138"/>
      <c r="I871" s="126" t="e">
        <f>VLOOKUP(H871,Presupuesto!$B$11:$C$565,2,0)</f>
        <v>#N/A</v>
      </c>
      <c r="J871" s="95" t="str">
        <f t="shared" si="50"/>
        <v>Gestión Administrativa y  financiera en apoyo al Desarrollo Académico</v>
      </c>
      <c r="K871" s="95" t="s">
        <v>720</v>
      </c>
    </row>
    <row r="872" spans="3:11" x14ac:dyDescent="0.25">
      <c r="C872" s="137"/>
      <c r="D872" s="154"/>
      <c r="E872" s="119"/>
      <c r="F872" s="94">
        <f t="shared" si="49"/>
        <v>0</v>
      </c>
      <c r="G872" s="156"/>
      <c r="H872" s="138"/>
      <c r="I872" s="126" t="e">
        <f>VLOOKUP(H872,Presupuesto!$B$11:$C$565,2,0)</f>
        <v>#N/A</v>
      </c>
      <c r="J872" s="95" t="str">
        <f t="shared" si="50"/>
        <v>Gestión Administrativa y  financiera en apoyo al Desarrollo Académico</v>
      </c>
      <c r="K872" s="95" t="s">
        <v>720</v>
      </c>
    </row>
    <row r="873" spans="3:11" x14ac:dyDescent="0.25">
      <c r="C873" s="137"/>
      <c r="D873" s="154"/>
      <c r="E873" s="119"/>
      <c r="F873" s="94">
        <f t="shared" si="49"/>
        <v>0</v>
      </c>
      <c r="G873" s="156"/>
      <c r="H873" s="138"/>
      <c r="I873" s="126" t="e">
        <f>VLOOKUP(H873,Presupuesto!$B$11:$C$565,2,0)</f>
        <v>#N/A</v>
      </c>
      <c r="J873" s="95" t="str">
        <f t="shared" si="50"/>
        <v>Gestión Administrativa y  financiera en apoyo al Desarrollo Académico</v>
      </c>
      <c r="K873" s="95" t="s">
        <v>720</v>
      </c>
    </row>
    <row r="874" spans="3:11" x14ac:dyDescent="0.25">
      <c r="C874" s="137"/>
      <c r="D874" s="154"/>
      <c r="E874" s="119"/>
      <c r="F874" s="94">
        <f t="shared" si="49"/>
        <v>0</v>
      </c>
      <c r="G874" s="156"/>
      <c r="H874" s="138"/>
      <c r="I874" s="126" t="e">
        <f>VLOOKUP(H874,Presupuesto!$B$11:$C$565,2,0)</f>
        <v>#N/A</v>
      </c>
      <c r="J874" s="95" t="str">
        <f t="shared" si="50"/>
        <v>Gestión Administrativa y  financiera en apoyo al Desarrollo Académico</v>
      </c>
      <c r="K874" s="95" t="s">
        <v>720</v>
      </c>
    </row>
    <row r="875" spans="3:11" x14ac:dyDescent="0.25">
      <c r="C875" s="137"/>
      <c r="D875" s="154"/>
      <c r="E875" s="119"/>
      <c r="F875" s="94">
        <f t="shared" si="49"/>
        <v>0</v>
      </c>
      <c r="G875" s="156"/>
      <c r="H875" s="138"/>
      <c r="I875" s="126" t="e">
        <f>VLOOKUP(H875,Presupuesto!$B$11:$C$565,2,0)</f>
        <v>#N/A</v>
      </c>
      <c r="J875" s="95" t="str">
        <f t="shared" si="50"/>
        <v>Gestión Administrativa y  financiera en apoyo al Desarrollo Académico</v>
      </c>
      <c r="K875" s="95" t="s">
        <v>720</v>
      </c>
    </row>
    <row r="876" spans="3:11" x14ac:dyDescent="0.25">
      <c r="C876" s="139"/>
      <c r="D876" s="147"/>
      <c r="E876" s="115"/>
      <c r="F876" s="94">
        <f t="shared" si="49"/>
        <v>0</v>
      </c>
      <c r="G876" s="156"/>
      <c r="H876" s="140"/>
      <c r="I876" s="126" t="e">
        <f>VLOOKUP(H876,Presupuesto!$B$11:$C$565,2,0)</f>
        <v>#N/A</v>
      </c>
      <c r="J876" s="95" t="str">
        <f t="shared" si="50"/>
        <v>Gestión Administrativa y  financiera en apoyo al Desarrollo Académico</v>
      </c>
      <c r="K876" s="95" t="s">
        <v>720</v>
      </c>
    </row>
    <row r="877" spans="3:11" x14ac:dyDescent="0.25">
      <c r="C877" s="139"/>
      <c r="D877" s="147"/>
      <c r="E877" s="115"/>
      <c r="F877" s="94">
        <f t="shared" si="49"/>
        <v>0</v>
      </c>
      <c r="G877" s="156"/>
      <c r="H877" s="140"/>
      <c r="I877" s="126" t="e">
        <f>VLOOKUP(H877,Presupuesto!$B$11:$C$565,2,0)</f>
        <v>#N/A</v>
      </c>
      <c r="J877" s="95" t="str">
        <f t="shared" si="50"/>
        <v>Gestión Administrativa y  financiera en apoyo al Desarrollo Académico</v>
      </c>
      <c r="K877" s="95" t="s">
        <v>720</v>
      </c>
    </row>
    <row r="878" spans="3:11" x14ac:dyDescent="0.25">
      <c r="C878" s="139"/>
      <c r="D878" s="147"/>
      <c r="E878" s="115"/>
      <c r="F878" s="94">
        <f t="shared" si="49"/>
        <v>0</v>
      </c>
      <c r="G878" s="156"/>
      <c r="H878" s="140"/>
      <c r="I878" s="126" t="e">
        <f>VLOOKUP(H878,Presupuesto!$B$11:$C$565,2,0)</f>
        <v>#N/A</v>
      </c>
      <c r="J878" s="95" t="str">
        <f t="shared" si="50"/>
        <v>Gestión Administrativa y  financiera en apoyo al Desarrollo Académico</v>
      </c>
      <c r="K878" s="95" t="s">
        <v>720</v>
      </c>
    </row>
    <row r="879" spans="3:11" x14ac:dyDescent="0.25">
      <c r="C879" s="139"/>
      <c r="D879" s="147"/>
      <c r="E879" s="115"/>
      <c r="F879" s="94">
        <f t="shared" si="49"/>
        <v>0</v>
      </c>
      <c r="G879" s="156"/>
      <c r="H879" s="140"/>
      <c r="I879" s="126" t="e">
        <f>VLOOKUP(H879,Presupuesto!$B$11:$C$565,2,0)</f>
        <v>#N/A</v>
      </c>
      <c r="J879" s="95" t="str">
        <f t="shared" si="50"/>
        <v>Gestión Administrativa y  financiera en apoyo al Desarrollo Académico</v>
      </c>
      <c r="K879" s="95" t="s">
        <v>720</v>
      </c>
    </row>
    <row r="880" spans="3:11" x14ac:dyDescent="0.25">
      <c r="C880" s="139"/>
      <c r="D880" s="147"/>
      <c r="E880" s="115"/>
      <c r="F880" s="94">
        <f t="shared" si="49"/>
        <v>0</v>
      </c>
      <c r="G880" s="156"/>
      <c r="H880" s="140"/>
      <c r="I880" s="126" t="e">
        <f>VLOOKUP(H880,Presupuesto!$B$11:$C$565,2,0)</f>
        <v>#N/A</v>
      </c>
      <c r="J880" s="95" t="str">
        <f t="shared" si="50"/>
        <v>Gestión Administrativa y  financiera en apoyo al Desarrollo Académico</v>
      </c>
      <c r="K880" s="95" t="s">
        <v>720</v>
      </c>
    </row>
    <row r="881" spans="3:11" x14ac:dyDescent="0.25">
      <c r="C881" s="139"/>
      <c r="D881" s="147"/>
      <c r="E881" s="115"/>
      <c r="F881" s="94">
        <f t="shared" si="49"/>
        <v>0</v>
      </c>
      <c r="G881" s="156"/>
      <c r="H881" s="140"/>
      <c r="I881" s="126" t="e">
        <f>VLOOKUP(H881,Presupuesto!$B$11:$C$565,2,0)</f>
        <v>#N/A</v>
      </c>
      <c r="J881" s="95" t="str">
        <f t="shared" si="50"/>
        <v>Gestión Administrativa y  financiera en apoyo al Desarrollo Académico</v>
      </c>
      <c r="K881" s="95" t="s">
        <v>720</v>
      </c>
    </row>
    <row r="882" spans="3:11" x14ac:dyDescent="0.25">
      <c r="C882" s="139"/>
      <c r="D882" s="147"/>
      <c r="E882" s="115"/>
      <c r="F882" s="94">
        <f t="shared" si="49"/>
        <v>0</v>
      </c>
      <c r="G882" s="156"/>
      <c r="H882" s="140"/>
      <c r="I882" s="126" t="e">
        <f>VLOOKUP(H882,Presupuesto!$B$11:$C$565,2,0)</f>
        <v>#N/A</v>
      </c>
      <c r="J882" s="95" t="str">
        <f t="shared" si="50"/>
        <v>Gestión Administrativa y  financiera en apoyo al Desarrollo Académico</v>
      </c>
      <c r="K882" s="95" t="s">
        <v>720</v>
      </c>
    </row>
    <row r="883" spans="3:11" x14ac:dyDescent="0.25">
      <c r="C883" s="139"/>
      <c r="D883" s="147"/>
      <c r="E883" s="115"/>
      <c r="F883" s="94">
        <f t="shared" si="49"/>
        <v>0</v>
      </c>
      <c r="G883" s="156"/>
      <c r="H883" s="140"/>
      <c r="I883" s="126" t="e">
        <f>VLOOKUP(H883,Presupuesto!$B$11:$C$565,2,0)</f>
        <v>#N/A</v>
      </c>
      <c r="J883" s="95" t="str">
        <f t="shared" si="50"/>
        <v>Gestión Administrativa y  financiera en apoyo al Desarrollo Académico</v>
      </c>
      <c r="K883" s="95" t="s">
        <v>720</v>
      </c>
    </row>
    <row r="884" spans="3:11" x14ac:dyDescent="0.25">
      <c r="C884" s="141"/>
      <c r="D884" s="147"/>
      <c r="E884" s="115"/>
      <c r="F884" s="94">
        <f t="shared" si="49"/>
        <v>0</v>
      </c>
      <c r="G884" s="156"/>
      <c r="H884" s="142"/>
      <c r="I884" s="126" t="e">
        <f>VLOOKUP(H884,Presupuesto!$B$11:$C$565,2,0)</f>
        <v>#N/A</v>
      </c>
      <c r="J884" s="95" t="str">
        <f t="shared" si="50"/>
        <v>Gestión Administrativa y  financiera en apoyo al Desarrollo Académico</v>
      </c>
      <c r="K884" s="95" t="s">
        <v>732</v>
      </c>
    </row>
    <row r="885" spans="3:11" x14ac:dyDescent="0.25">
      <c r="C885" s="141"/>
      <c r="D885" s="147"/>
      <c r="E885" s="115"/>
      <c r="F885" s="94">
        <f t="shared" si="49"/>
        <v>0</v>
      </c>
      <c r="G885" s="156"/>
      <c r="H885" s="142"/>
      <c r="I885" s="126" t="e">
        <f>VLOOKUP(H885,Presupuesto!$B$11:$C$565,2,0)</f>
        <v>#N/A</v>
      </c>
      <c r="J885" s="95" t="str">
        <f t="shared" si="50"/>
        <v>Gestión Administrativa y  financiera en apoyo al Desarrollo Académico</v>
      </c>
      <c r="K885" s="95" t="s">
        <v>720</v>
      </c>
    </row>
    <row r="886" spans="3:11" x14ac:dyDescent="0.25">
      <c r="C886" s="141"/>
      <c r="D886" s="147"/>
      <c r="E886" s="115"/>
      <c r="F886" s="94">
        <f t="shared" si="49"/>
        <v>0</v>
      </c>
      <c r="G886" s="156"/>
      <c r="H886" s="142"/>
      <c r="I886" s="126" t="e">
        <f>VLOOKUP(H886,Presupuesto!$B$11:$C$565,2,0)</f>
        <v>#N/A</v>
      </c>
      <c r="J886" s="95" t="str">
        <f t="shared" si="50"/>
        <v>Gestión Administrativa y  financiera en apoyo al Desarrollo Académico</v>
      </c>
      <c r="K886" s="95" t="s">
        <v>720</v>
      </c>
    </row>
    <row r="887" spans="3:11" x14ac:dyDescent="0.25">
      <c r="C887" s="141"/>
      <c r="D887" s="147"/>
      <c r="E887" s="115"/>
      <c r="F887" s="94">
        <f t="shared" si="49"/>
        <v>0</v>
      </c>
      <c r="G887" s="156"/>
      <c r="H887" s="142"/>
      <c r="I887" s="126" t="e">
        <f>VLOOKUP(H887,Presupuesto!$B$11:$C$565,2,0)</f>
        <v>#N/A</v>
      </c>
      <c r="J887" s="95" t="str">
        <f t="shared" si="50"/>
        <v>Gestión Administrativa y  financiera en apoyo al Desarrollo Académico</v>
      </c>
      <c r="K887" s="95" t="s">
        <v>720</v>
      </c>
    </row>
    <row r="888" spans="3:11" ht="15.75" thickBot="1" x14ac:dyDescent="0.3">
      <c r="C888" s="143"/>
      <c r="D888" s="155"/>
      <c r="E888" s="100"/>
      <c r="F888" s="102">
        <f t="shared" si="49"/>
        <v>0</v>
      </c>
      <c r="G888" s="157"/>
      <c r="H888" s="144"/>
      <c r="I888" s="128" t="e">
        <f>VLOOKUP(H888,Presupuesto!$B$11:$C$565,2,0)</f>
        <v>#N/A</v>
      </c>
      <c r="J888" s="103" t="str">
        <f t="shared" si="50"/>
        <v>Gestión Administrativa y  financiera en apoyo al Desarrollo Académico</v>
      </c>
      <c r="K888" s="120" t="s">
        <v>719</v>
      </c>
    </row>
    <row r="890" spans="3:11" ht="15.75" thickBot="1" x14ac:dyDescent="0.3"/>
    <row r="891" spans="3:11" s="426" customFormat="1" ht="15.75" thickBot="1" x14ac:dyDescent="0.3">
      <c r="C891" s="153" t="s">
        <v>1332</v>
      </c>
      <c r="D891" s="343">
        <f>SUM(F898:F932)</f>
        <v>0</v>
      </c>
      <c r="F891" s="69"/>
      <c r="G891" s="78"/>
      <c r="H891" s="69"/>
      <c r="I891" s="69"/>
    </row>
    <row r="892" spans="3:11" s="426" customFormat="1" x14ac:dyDescent="0.25">
      <c r="C892" s="69"/>
      <c r="D892" s="31"/>
      <c r="E892" s="91"/>
      <c r="F892" s="91"/>
      <c r="G892" s="91"/>
      <c r="H892" s="75"/>
      <c r="I892" s="75"/>
      <c r="J892" s="75"/>
      <c r="K892" s="109"/>
    </row>
    <row r="893" spans="3:11" s="426" customFormat="1" x14ac:dyDescent="0.25">
      <c r="C893" s="69"/>
      <c r="D893" s="31"/>
      <c r="E893" s="91"/>
      <c r="F893" s="91"/>
      <c r="G893" s="91"/>
      <c r="H893" s="75"/>
      <c r="I893" s="75"/>
      <c r="J893" s="75"/>
      <c r="K893" s="109"/>
    </row>
    <row r="894" spans="3:11" s="426" customFormat="1" ht="15.75" x14ac:dyDescent="0.25">
      <c r="C894" s="190" t="s">
        <v>1309</v>
      </c>
      <c r="D894" s="341" t="s">
        <v>1849</v>
      </c>
      <c r="E894" s="91"/>
      <c r="F894" s="91"/>
      <c r="G894" s="91"/>
      <c r="H894" s="75"/>
      <c r="I894" s="75"/>
      <c r="J894" s="75"/>
      <c r="K894" s="109"/>
    </row>
    <row r="895" spans="3:11" s="426" customFormat="1" ht="18.75" x14ac:dyDescent="0.25">
      <c r="C895" s="197"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Celebración del aniversario de FLACSO Honduras</v>
      </c>
      <c r="D895" s="31"/>
      <c r="E895" s="91"/>
      <c r="F895" s="91"/>
      <c r="G895" s="91"/>
      <c r="H895" s="75"/>
      <c r="I895" s="75"/>
      <c r="J895" s="75"/>
      <c r="K895" s="109"/>
    </row>
    <row r="896" spans="3:11" s="426" customFormat="1" ht="15.75" thickBot="1" x14ac:dyDescent="0.3">
      <c r="F896" s="91"/>
      <c r="G896" s="75"/>
      <c r="H896" s="75"/>
      <c r="I896" s="75"/>
    </row>
    <row r="897" spans="3:11" s="426" customFormat="1" ht="30.75" thickBot="1" x14ac:dyDescent="0.3">
      <c r="C897" s="125" t="s">
        <v>1310</v>
      </c>
      <c r="D897" s="125" t="s">
        <v>99</v>
      </c>
      <c r="E897" s="132" t="s">
        <v>1312</v>
      </c>
      <c r="F897" s="131" t="s">
        <v>1313</v>
      </c>
      <c r="G897" s="129" t="s">
        <v>1314</v>
      </c>
      <c r="H897" s="132" t="s">
        <v>1315</v>
      </c>
      <c r="I897" s="129" t="s">
        <v>711</v>
      </c>
      <c r="J897" s="129" t="s">
        <v>1316</v>
      </c>
      <c r="K897" s="129" t="s">
        <v>1317</v>
      </c>
    </row>
    <row r="898" spans="3:11" s="426" customFormat="1" x14ac:dyDescent="0.25">
      <c r="C898" s="207" t="s">
        <v>1284</v>
      </c>
      <c r="D898" s="208"/>
      <c r="E898" s="206">
        <f>HLOOKUP(C898,$AH$2:$BU$3,2,0)</f>
        <v>620</v>
      </c>
      <c r="F898" s="94">
        <f t="shared" ref="F898:F932" si="51">D898*E898</f>
        <v>0</v>
      </c>
      <c r="G898" s="156"/>
      <c r="H898" s="138"/>
      <c r="I898" s="126" t="e">
        <f>VLOOKUP(H898,Presupuesto!$B$11:$C$565,2,0)</f>
        <v>#N/A</v>
      </c>
      <c r="J898" s="205" t="s">
        <v>74</v>
      </c>
      <c r="K898" s="95" t="s">
        <v>719</v>
      </c>
    </row>
    <row r="899" spans="3:11" s="426" customFormat="1" x14ac:dyDescent="0.25">
      <c r="C899" s="137" t="s">
        <v>1931</v>
      </c>
      <c r="D899" s="154">
        <v>0</v>
      </c>
      <c r="E899" s="119">
        <v>90</v>
      </c>
      <c r="F899" s="94">
        <f t="shared" si="51"/>
        <v>0</v>
      </c>
      <c r="G899" s="156" t="s">
        <v>712</v>
      </c>
      <c r="H899" s="138" t="s">
        <v>361</v>
      </c>
      <c r="I899" s="126" t="str">
        <f>VLOOKUP(H899,[2]Presupuesto!$B$11:$C$565,2,0)</f>
        <v>ALIMENTOS B EBIDAS PARA PERSONAS</v>
      </c>
      <c r="J899" s="95" t="s">
        <v>74</v>
      </c>
      <c r="K899" s="95" t="s">
        <v>724</v>
      </c>
    </row>
    <row r="900" spans="3:11" s="426" customFormat="1" x14ac:dyDescent="0.25">
      <c r="C900" s="137" t="s">
        <v>1932</v>
      </c>
      <c r="D900" s="154">
        <v>0</v>
      </c>
      <c r="E900" s="119">
        <v>350</v>
      </c>
      <c r="F900" s="94">
        <f t="shared" si="51"/>
        <v>0</v>
      </c>
      <c r="G900" s="156" t="s">
        <v>712</v>
      </c>
      <c r="H900" s="138" t="s">
        <v>361</v>
      </c>
      <c r="I900" s="126" t="str">
        <f>VLOOKUP(H900,[2]Presupuesto!$B$11:$C$565,2,0)</f>
        <v>ALIMENTOS B EBIDAS PARA PERSONAS</v>
      </c>
      <c r="J900" s="95" t="s">
        <v>74</v>
      </c>
      <c r="K900" s="95" t="s">
        <v>724</v>
      </c>
    </row>
    <row r="901" spans="3:11" s="426" customFormat="1" x14ac:dyDescent="0.25">
      <c r="C901" s="137" t="s">
        <v>1933</v>
      </c>
      <c r="D901" s="154">
        <v>0</v>
      </c>
      <c r="E901" s="119">
        <v>200</v>
      </c>
      <c r="F901" s="94">
        <f t="shared" si="51"/>
        <v>0</v>
      </c>
      <c r="G901" s="156" t="s">
        <v>712</v>
      </c>
      <c r="H901" s="138" t="s">
        <v>268</v>
      </c>
      <c r="I901" s="126" t="str">
        <f>VLOOKUP(H901,[2]Presupuesto!$B$11:$C$565,2,0)</f>
        <v>OTROS ALQUILERES</v>
      </c>
      <c r="J901" s="95" t="s">
        <v>74</v>
      </c>
      <c r="K901" s="95" t="s">
        <v>724</v>
      </c>
    </row>
    <row r="902" spans="3:11" s="426" customFormat="1" x14ac:dyDescent="0.25">
      <c r="C902" s="137" t="s">
        <v>1934</v>
      </c>
      <c r="D902" s="154">
        <v>0</v>
      </c>
      <c r="E902" s="119">
        <v>1500</v>
      </c>
      <c r="F902" s="94">
        <f t="shared" si="51"/>
        <v>0</v>
      </c>
      <c r="G902" s="156" t="s">
        <v>712</v>
      </c>
      <c r="H902" s="138" t="s">
        <v>352</v>
      </c>
      <c r="I902" s="126" t="str">
        <f>VLOOKUP(H902,[2]Presupuesto!$B$11:$C$565,2,0)</f>
        <v>SERVICIOS CEREMONIAL Y PROTOCOLO</v>
      </c>
      <c r="J902" s="95" t="s">
        <v>74</v>
      </c>
      <c r="K902" s="95" t="s">
        <v>724</v>
      </c>
    </row>
    <row r="903" spans="3:11" s="426" customFormat="1" x14ac:dyDescent="0.25">
      <c r="C903" s="137" t="s">
        <v>1897</v>
      </c>
      <c r="D903" s="154">
        <v>0</v>
      </c>
      <c r="E903" s="119">
        <v>6.7</v>
      </c>
      <c r="F903" s="94">
        <f t="shared" si="51"/>
        <v>0</v>
      </c>
      <c r="G903" s="156" t="s">
        <v>712</v>
      </c>
      <c r="H903" s="138" t="s">
        <v>361</v>
      </c>
      <c r="I903" s="126" t="str">
        <f>VLOOKUP(H903,[2]Presupuesto!$B$11:$C$565,2,0)</f>
        <v>ALIMENTOS B EBIDAS PARA PERSONAS</v>
      </c>
      <c r="J903" s="95" t="s">
        <v>74</v>
      </c>
      <c r="K903" s="95" t="s">
        <v>724</v>
      </c>
    </row>
    <row r="904" spans="3:11" s="426" customFormat="1" x14ac:dyDescent="0.25">
      <c r="C904" s="137" t="s">
        <v>1935</v>
      </c>
      <c r="D904" s="154">
        <v>0</v>
      </c>
      <c r="E904" s="119">
        <v>3</v>
      </c>
      <c r="F904" s="94">
        <f t="shared" si="51"/>
        <v>0</v>
      </c>
      <c r="G904" s="156" t="s">
        <v>712</v>
      </c>
      <c r="H904" s="138" t="s">
        <v>268</v>
      </c>
      <c r="I904" s="126" t="str">
        <f>VLOOKUP(H904,[2]Presupuesto!$B$11:$C$565,2,0)</f>
        <v>OTROS ALQUILERES</v>
      </c>
      <c r="J904" s="95" t="s">
        <v>74</v>
      </c>
      <c r="K904" s="95" t="s">
        <v>724</v>
      </c>
    </row>
    <row r="905" spans="3:11" s="426" customFormat="1" x14ac:dyDescent="0.25">
      <c r="C905" s="137" t="s">
        <v>1936</v>
      </c>
      <c r="D905" s="154">
        <v>0</v>
      </c>
      <c r="E905" s="119">
        <v>11.37</v>
      </c>
      <c r="F905" s="94">
        <f t="shared" si="51"/>
        <v>0</v>
      </c>
      <c r="G905" s="156" t="s">
        <v>712</v>
      </c>
      <c r="H905" s="138" t="s">
        <v>352</v>
      </c>
      <c r="I905" s="126" t="str">
        <f>VLOOKUP(H905,[2]Presupuesto!$B$11:$C$565,2,0)</f>
        <v>SERVICIOS CEREMONIAL Y PROTOCOLO</v>
      </c>
      <c r="J905" s="95" t="s">
        <v>74</v>
      </c>
      <c r="K905" s="95" t="s">
        <v>724</v>
      </c>
    </row>
    <row r="906" spans="3:11" s="426" customFormat="1" x14ac:dyDescent="0.25">
      <c r="C906" s="137" t="s">
        <v>1937</v>
      </c>
      <c r="D906" s="154">
        <v>0</v>
      </c>
      <c r="E906" s="119">
        <v>3</v>
      </c>
      <c r="F906" s="94">
        <f t="shared" si="51"/>
        <v>0</v>
      </c>
      <c r="G906" s="156" t="s">
        <v>712</v>
      </c>
      <c r="H906" s="138" t="s">
        <v>361</v>
      </c>
      <c r="I906" s="126" t="str">
        <f>VLOOKUP(H906,[2]Presupuesto!$B$11:$C$565,2,0)</f>
        <v>ALIMENTOS B EBIDAS PARA PERSONAS</v>
      </c>
      <c r="J906" s="95" t="s">
        <v>74</v>
      </c>
      <c r="K906" s="95" t="s">
        <v>724</v>
      </c>
    </row>
    <row r="907" spans="3:11" s="426" customFormat="1" x14ac:dyDescent="0.25">
      <c r="C907" s="137" t="s">
        <v>1938</v>
      </c>
      <c r="D907" s="154">
        <v>0</v>
      </c>
      <c r="E907" s="119">
        <v>1.21</v>
      </c>
      <c r="F907" s="94">
        <f>D907*E907</f>
        <v>0</v>
      </c>
      <c r="G907" s="156" t="s">
        <v>712</v>
      </c>
      <c r="H907" s="138" t="s">
        <v>361</v>
      </c>
      <c r="I907" s="126" t="str">
        <f>VLOOKUP(H907,[2]Presupuesto!$B$11:$C$565,2,0)</f>
        <v>ALIMENTOS B EBIDAS PARA PERSONAS</v>
      </c>
      <c r="J907" s="95" t="s">
        <v>74</v>
      </c>
      <c r="K907" s="95" t="s">
        <v>724</v>
      </c>
    </row>
    <row r="908" spans="3:11" s="426" customFormat="1" x14ac:dyDescent="0.25">
      <c r="C908" s="137" t="s">
        <v>1939</v>
      </c>
      <c r="D908" s="154">
        <v>0</v>
      </c>
      <c r="E908" s="119">
        <v>2.11</v>
      </c>
      <c r="F908" s="94">
        <f t="shared" si="51"/>
        <v>0</v>
      </c>
      <c r="G908" s="156" t="s">
        <v>712</v>
      </c>
      <c r="H908" s="138" t="s">
        <v>352</v>
      </c>
      <c r="I908" s="126" t="str">
        <f>VLOOKUP(H908,[2]Presupuesto!$B$11:$C$565,2,0)</f>
        <v>SERVICIOS CEREMONIAL Y PROTOCOLO</v>
      </c>
      <c r="J908" s="95" t="s">
        <v>74</v>
      </c>
      <c r="K908" s="95" t="s">
        <v>724</v>
      </c>
    </row>
    <row r="909" spans="3:11" s="426" customFormat="1" x14ac:dyDescent="0.25">
      <c r="C909" s="137" t="s">
        <v>2064</v>
      </c>
      <c r="D909" s="154">
        <v>0</v>
      </c>
      <c r="E909" s="119">
        <v>120</v>
      </c>
      <c r="F909" s="94">
        <f t="shared" si="51"/>
        <v>0</v>
      </c>
      <c r="G909" s="156" t="s">
        <v>712</v>
      </c>
      <c r="H909" s="138" t="s">
        <v>361</v>
      </c>
      <c r="I909" s="126" t="str">
        <f>VLOOKUP(H909,[2]Presupuesto!$B$11:$C$565,2,0)</f>
        <v>ALIMENTOS B EBIDAS PARA PERSONAS</v>
      </c>
      <c r="J909" s="95" t="s">
        <v>74</v>
      </c>
      <c r="K909" s="95" t="s">
        <v>724</v>
      </c>
    </row>
    <row r="910" spans="3:11" s="426" customFormat="1" x14ac:dyDescent="0.25">
      <c r="C910" s="137"/>
      <c r="D910" s="154">
        <v>0</v>
      </c>
      <c r="E910" s="119"/>
      <c r="F910" s="94">
        <f t="shared" si="51"/>
        <v>0</v>
      </c>
      <c r="G910" s="156"/>
      <c r="H910" s="138"/>
      <c r="I910" s="126" t="e">
        <f>VLOOKUP(H910,Presupuesto!$B$11:$C$565,2,0)</f>
        <v>#N/A</v>
      </c>
      <c r="J910" s="95" t="str">
        <f t="shared" ref="J910:J932" si="52">$J$854</f>
        <v>Gestión Administrativa y  financiera en apoyo al Desarrollo Académico</v>
      </c>
      <c r="K910" s="95" t="s">
        <v>720</v>
      </c>
    </row>
    <row r="911" spans="3:11" s="426" customFormat="1" x14ac:dyDescent="0.25">
      <c r="C911" s="137"/>
      <c r="D911" s="154">
        <v>0</v>
      </c>
      <c r="E911" s="119"/>
      <c r="F911" s="94">
        <f t="shared" si="51"/>
        <v>0</v>
      </c>
      <c r="G911" s="156"/>
      <c r="H911" s="138"/>
      <c r="I911" s="126" t="e">
        <f>VLOOKUP(H911,Presupuesto!$B$11:$C$565,2,0)</f>
        <v>#N/A</v>
      </c>
      <c r="J911" s="95" t="str">
        <f t="shared" si="52"/>
        <v>Gestión Administrativa y  financiera en apoyo al Desarrollo Académico</v>
      </c>
      <c r="K911" s="95" t="s">
        <v>720</v>
      </c>
    </row>
    <row r="912" spans="3:11" s="426" customFormat="1" x14ac:dyDescent="0.25">
      <c r="C912" s="137"/>
      <c r="D912" s="154">
        <v>0</v>
      </c>
      <c r="E912" s="119"/>
      <c r="F912" s="94">
        <f t="shared" si="51"/>
        <v>0</v>
      </c>
      <c r="G912" s="156"/>
      <c r="H912" s="138"/>
      <c r="I912" s="126" t="e">
        <f>VLOOKUP(H912,Presupuesto!$B$11:$C$565,2,0)</f>
        <v>#N/A</v>
      </c>
      <c r="J912" s="95" t="str">
        <f t="shared" si="52"/>
        <v>Gestión Administrativa y  financiera en apoyo al Desarrollo Académico</v>
      </c>
      <c r="K912" s="95" t="s">
        <v>720</v>
      </c>
    </row>
    <row r="913" spans="3:11" s="426" customFormat="1" x14ac:dyDescent="0.25">
      <c r="C913" s="137"/>
      <c r="D913" s="154">
        <v>0</v>
      </c>
      <c r="E913" s="119"/>
      <c r="F913" s="94">
        <f t="shared" si="51"/>
        <v>0</v>
      </c>
      <c r="G913" s="156"/>
      <c r="H913" s="138"/>
      <c r="I913" s="126" t="e">
        <f>VLOOKUP(H913,Presupuesto!$B$11:$C$565,2,0)</f>
        <v>#N/A</v>
      </c>
      <c r="J913" s="95" t="str">
        <f t="shared" si="52"/>
        <v>Gestión Administrativa y  financiera en apoyo al Desarrollo Académico</v>
      </c>
      <c r="K913" s="95" t="s">
        <v>720</v>
      </c>
    </row>
    <row r="914" spans="3:11" s="426" customFormat="1" x14ac:dyDescent="0.25">
      <c r="C914" s="137"/>
      <c r="D914" s="154">
        <v>0</v>
      </c>
      <c r="E914" s="119"/>
      <c r="F914" s="94">
        <f t="shared" si="51"/>
        <v>0</v>
      </c>
      <c r="G914" s="156"/>
      <c r="H914" s="138"/>
      <c r="I914" s="126" t="e">
        <f>VLOOKUP(H914,Presupuesto!$B$11:$C$565,2,0)</f>
        <v>#N/A</v>
      </c>
      <c r="J914" s="95" t="str">
        <f t="shared" si="52"/>
        <v>Gestión Administrativa y  financiera en apoyo al Desarrollo Académico</v>
      </c>
      <c r="K914" s="95" t="s">
        <v>720</v>
      </c>
    </row>
    <row r="915" spans="3:11" s="426" customFormat="1" x14ac:dyDescent="0.25">
      <c r="C915" s="137"/>
      <c r="D915" s="154">
        <v>0</v>
      </c>
      <c r="E915" s="119"/>
      <c r="F915" s="94">
        <f t="shared" si="51"/>
        <v>0</v>
      </c>
      <c r="G915" s="156"/>
      <c r="H915" s="138"/>
      <c r="I915" s="126" t="e">
        <f>VLOOKUP(H915,Presupuesto!$B$11:$C$565,2,0)</f>
        <v>#N/A</v>
      </c>
      <c r="J915" s="95" t="str">
        <f t="shared" si="52"/>
        <v>Gestión Administrativa y  financiera en apoyo al Desarrollo Académico</v>
      </c>
      <c r="K915" s="95" t="s">
        <v>720</v>
      </c>
    </row>
    <row r="916" spans="3:11" s="426" customFormat="1" x14ac:dyDescent="0.25">
      <c r="C916" s="137"/>
      <c r="D916" s="154"/>
      <c r="E916" s="119"/>
      <c r="F916" s="94">
        <f t="shared" si="51"/>
        <v>0</v>
      </c>
      <c r="G916" s="156"/>
      <c r="H916" s="138"/>
      <c r="I916" s="126" t="e">
        <f>VLOOKUP(H916,Presupuesto!$B$11:$C$565,2,0)</f>
        <v>#N/A</v>
      </c>
      <c r="J916" s="95" t="str">
        <f t="shared" si="52"/>
        <v>Gestión Administrativa y  financiera en apoyo al Desarrollo Académico</v>
      </c>
      <c r="K916" s="95" t="s">
        <v>720</v>
      </c>
    </row>
    <row r="917" spans="3:11" s="426" customFormat="1" x14ac:dyDescent="0.25">
      <c r="C917" s="137"/>
      <c r="D917" s="154"/>
      <c r="E917" s="119"/>
      <c r="F917" s="94">
        <f t="shared" si="51"/>
        <v>0</v>
      </c>
      <c r="G917" s="156"/>
      <c r="H917" s="138"/>
      <c r="I917" s="126" t="e">
        <f>VLOOKUP(H917,Presupuesto!$B$11:$C$565,2,0)</f>
        <v>#N/A</v>
      </c>
      <c r="J917" s="95" t="str">
        <f t="shared" si="52"/>
        <v>Gestión Administrativa y  financiera en apoyo al Desarrollo Académico</v>
      </c>
      <c r="K917" s="95" t="s">
        <v>720</v>
      </c>
    </row>
    <row r="918" spans="3:11" s="426" customFormat="1" x14ac:dyDescent="0.25">
      <c r="C918" s="137"/>
      <c r="D918" s="154"/>
      <c r="E918" s="119"/>
      <c r="F918" s="94">
        <f t="shared" si="51"/>
        <v>0</v>
      </c>
      <c r="G918" s="156"/>
      <c r="H918" s="138"/>
      <c r="I918" s="126" t="e">
        <f>VLOOKUP(H918,Presupuesto!$B$11:$C$565,2,0)</f>
        <v>#N/A</v>
      </c>
      <c r="J918" s="95" t="str">
        <f t="shared" si="52"/>
        <v>Gestión Administrativa y  financiera en apoyo al Desarrollo Académico</v>
      </c>
      <c r="K918" s="95" t="s">
        <v>720</v>
      </c>
    </row>
    <row r="919" spans="3:11" s="426" customFormat="1" x14ac:dyDescent="0.25">
      <c r="C919" s="137"/>
      <c r="D919" s="154"/>
      <c r="E919" s="119"/>
      <c r="F919" s="94">
        <f t="shared" si="51"/>
        <v>0</v>
      </c>
      <c r="G919" s="156"/>
      <c r="H919" s="138"/>
      <c r="I919" s="126" t="e">
        <f>VLOOKUP(H919,Presupuesto!$B$11:$C$565,2,0)</f>
        <v>#N/A</v>
      </c>
      <c r="J919" s="95" t="str">
        <f t="shared" si="52"/>
        <v>Gestión Administrativa y  financiera en apoyo al Desarrollo Académico</v>
      </c>
      <c r="K919" s="95" t="s">
        <v>720</v>
      </c>
    </row>
    <row r="920" spans="3:11" s="426" customFormat="1" x14ac:dyDescent="0.25">
      <c r="C920" s="139"/>
      <c r="D920" s="147"/>
      <c r="E920" s="115"/>
      <c r="F920" s="94">
        <f t="shared" si="51"/>
        <v>0</v>
      </c>
      <c r="G920" s="156"/>
      <c r="H920" s="140"/>
      <c r="I920" s="126" t="e">
        <f>VLOOKUP(H920,Presupuesto!$B$11:$C$565,2,0)</f>
        <v>#N/A</v>
      </c>
      <c r="J920" s="95" t="str">
        <f t="shared" si="52"/>
        <v>Gestión Administrativa y  financiera en apoyo al Desarrollo Académico</v>
      </c>
      <c r="K920" s="95" t="s">
        <v>720</v>
      </c>
    </row>
    <row r="921" spans="3:11" s="426" customFormat="1" x14ac:dyDescent="0.25">
      <c r="C921" s="139"/>
      <c r="D921" s="147"/>
      <c r="E921" s="115"/>
      <c r="F921" s="94">
        <f t="shared" si="51"/>
        <v>0</v>
      </c>
      <c r="G921" s="156"/>
      <c r="H921" s="140"/>
      <c r="I921" s="126" t="e">
        <f>VLOOKUP(H921,Presupuesto!$B$11:$C$565,2,0)</f>
        <v>#N/A</v>
      </c>
      <c r="J921" s="95" t="str">
        <f t="shared" si="52"/>
        <v>Gestión Administrativa y  financiera en apoyo al Desarrollo Académico</v>
      </c>
      <c r="K921" s="95" t="s">
        <v>720</v>
      </c>
    </row>
    <row r="922" spans="3:11" s="426" customFormat="1" x14ac:dyDescent="0.25">
      <c r="C922" s="139"/>
      <c r="D922" s="147"/>
      <c r="E922" s="115"/>
      <c r="F922" s="94">
        <f t="shared" si="51"/>
        <v>0</v>
      </c>
      <c r="G922" s="156"/>
      <c r="H922" s="140"/>
      <c r="I922" s="126" t="e">
        <f>VLOOKUP(H922,Presupuesto!$B$11:$C$565,2,0)</f>
        <v>#N/A</v>
      </c>
      <c r="J922" s="95" t="str">
        <f t="shared" si="52"/>
        <v>Gestión Administrativa y  financiera en apoyo al Desarrollo Académico</v>
      </c>
      <c r="K922" s="95" t="s">
        <v>720</v>
      </c>
    </row>
    <row r="923" spans="3:11" s="426" customFormat="1" x14ac:dyDescent="0.25">
      <c r="C923" s="139"/>
      <c r="D923" s="147"/>
      <c r="E923" s="115"/>
      <c r="F923" s="94">
        <f t="shared" si="51"/>
        <v>0</v>
      </c>
      <c r="G923" s="156"/>
      <c r="H923" s="140"/>
      <c r="I923" s="126" t="e">
        <f>VLOOKUP(H923,Presupuesto!$B$11:$C$565,2,0)</f>
        <v>#N/A</v>
      </c>
      <c r="J923" s="95" t="str">
        <f t="shared" si="52"/>
        <v>Gestión Administrativa y  financiera en apoyo al Desarrollo Académico</v>
      </c>
      <c r="K923" s="95" t="s">
        <v>720</v>
      </c>
    </row>
    <row r="924" spans="3:11" s="426" customFormat="1" x14ac:dyDescent="0.25">
      <c r="C924" s="139"/>
      <c r="D924" s="147"/>
      <c r="E924" s="115"/>
      <c r="F924" s="94">
        <f t="shared" si="51"/>
        <v>0</v>
      </c>
      <c r="G924" s="156"/>
      <c r="H924" s="140"/>
      <c r="I924" s="126" t="e">
        <f>VLOOKUP(H924,Presupuesto!$B$11:$C$565,2,0)</f>
        <v>#N/A</v>
      </c>
      <c r="J924" s="95" t="str">
        <f t="shared" si="52"/>
        <v>Gestión Administrativa y  financiera en apoyo al Desarrollo Académico</v>
      </c>
      <c r="K924" s="95" t="s">
        <v>720</v>
      </c>
    </row>
    <row r="925" spans="3:11" s="426" customFormat="1" x14ac:dyDescent="0.25">
      <c r="C925" s="139"/>
      <c r="D925" s="147"/>
      <c r="E925" s="115"/>
      <c r="F925" s="94">
        <f t="shared" si="51"/>
        <v>0</v>
      </c>
      <c r="G925" s="156"/>
      <c r="H925" s="140"/>
      <c r="I925" s="126" t="e">
        <f>VLOOKUP(H925,Presupuesto!$B$11:$C$565,2,0)</f>
        <v>#N/A</v>
      </c>
      <c r="J925" s="95" t="str">
        <f t="shared" si="52"/>
        <v>Gestión Administrativa y  financiera en apoyo al Desarrollo Académico</v>
      </c>
      <c r="K925" s="95" t="s">
        <v>720</v>
      </c>
    </row>
    <row r="926" spans="3:11" s="426" customFormat="1" x14ac:dyDescent="0.25">
      <c r="C926" s="139"/>
      <c r="D926" s="147"/>
      <c r="E926" s="115"/>
      <c r="F926" s="94">
        <f t="shared" si="51"/>
        <v>0</v>
      </c>
      <c r="G926" s="156"/>
      <c r="H926" s="140"/>
      <c r="I926" s="126" t="e">
        <f>VLOOKUP(H926,Presupuesto!$B$11:$C$565,2,0)</f>
        <v>#N/A</v>
      </c>
      <c r="J926" s="95" t="str">
        <f t="shared" si="52"/>
        <v>Gestión Administrativa y  financiera en apoyo al Desarrollo Académico</v>
      </c>
      <c r="K926" s="95" t="s">
        <v>720</v>
      </c>
    </row>
    <row r="927" spans="3:11" s="426" customFormat="1" x14ac:dyDescent="0.25">
      <c r="C927" s="139"/>
      <c r="D927" s="147"/>
      <c r="E927" s="115"/>
      <c r="F927" s="94">
        <f t="shared" si="51"/>
        <v>0</v>
      </c>
      <c r="G927" s="156"/>
      <c r="H927" s="140"/>
      <c r="I927" s="126" t="e">
        <f>VLOOKUP(H927,Presupuesto!$B$11:$C$565,2,0)</f>
        <v>#N/A</v>
      </c>
      <c r="J927" s="95" t="str">
        <f t="shared" si="52"/>
        <v>Gestión Administrativa y  financiera en apoyo al Desarrollo Académico</v>
      </c>
      <c r="K927" s="95" t="s">
        <v>720</v>
      </c>
    </row>
    <row r="928" spans="3:11" s="426" customFormat="1" x14ac:dyDescent="0.25">
      <c r="C928" s="141"/>
      <c r="D928" s="147"/>
      <c r="E928" s="115"/>
      <c r="F928" s="94">
        <f t="shared" si="51"/>
        <v>0</v>
      </c>
      <c r="G928" s="156"/>
      <c r="H928" s="142"/>
      <c r="I928" s="126" t="e">
        <f>VLOOKUP(H928,Presupuesto!$B$11:$C$565,2,0)</f>
        <v>#N/A</v>
      </c>
      <c r="J928" s="95" t="str">
        <f t="shared" si="52"/>
        <v>Gestión Administrativa y  financiera en apoyo al Desarrollo Académico</v>
      </c>
      <c r="K928" s="95" t="s">
        <v>732</v>
      </c>
    </row>
    <row r="929" spans="3:11" s="426" customFormat="1" x14ac:dyDescent="0.25">
      <c r="C929" s="141"/>
      <c r="D929" s="147"/>
      <c r="E929" s="115"/>
      <c r="F929" s="94">
        <f t="shared" si="51"/>
        <v>0</v>
      </c>
      <c r="G929" s="156"/>
      <c r="H929" s="142"/>
      <c r="I929" s="126" t="e">
        <f>VLOOKUP(H929,Presupuesto!$B$11:$C$565,2,0)</f>
        <v>#N/A</v>
      </c>
      <c r="J929" s="95" t="str">
        <f t="shared" si="52"/>
        <v>Gestión Administrativa y  financiera en apoyo al Desarrollo Académico</v>
      </c>
      <c r="K929" s="95" t="s">
        <v>720</v>
      </c>
    </row>
    <row r="930" spans="3:11" s="426" customFormat="1" x14ac:dyDescent="0.25">
      <c r="C930" s="141"/>
      <c r="D930" s="147"/>
      <c r="E930" s="115"/>
      <c r="F930" s="94">
        <f t="shared" si="51"/>
        <v>0</v>
      </c>
      <c r="G930" s="156"/>
      <c r="H930" s="142"/>
      <c r="I930" s="126" t="e">
        <f>VLOOKUP(H930,Presupuesto!$B$11:$C$565,2,0)</f>
        <v>#N/A</v>
      </c>
      <c r="J930" s="95" t="str">
        <f t="shared" si="52"/>
        <v>Gestión Administrativa y  financiera en apoyo al Desarrollo Académico</v>
      </c>
      <c r="K930" s="95" t="s">
        <v>720</v>
      </c>
    </row>
    <row r="931" spans="3:11" s="426" customFormat="1" x14ac:dyDescent="0.25">
      <c r="C931" s="141"/>
      <c r="D931" s="147"/>
      <c r="E931" s="115"/>
      <c r="F931" s="94">
        <f t="shared" si="51"/>
        <v>0</v>
      </c>
      <c r="G931" s="156"/>
      <c r="H931" s="142"/>
      <c r="I931" s="126" t="e">
        <f>VLOOKUP(H931,Presupuesto!$B$11:$C$565,2,0)</f>
        <v>#N/A</v>
      </c>
      <c r="J931" s="95" t="str">
        <f t="shared" si="52"/>
        <v>Gestión Administrativa y  financiera en apoyo al Desarrollo Académico</v>
      </c>
      <c r="K931" s="95" t="s">
        <v>720</v>
      </c>
    </row>
    <row r="932" spans="3:11" s="426" customFormat="1" ht="15.75" thickBot="1" x14ac:dyDescent="0.3">
      <c r="C932" s="143"/>
      <c r="D932" s="155"/>
      <c r="E932" s="100"/>
      <c r="F932" s="102">
        <f t="shared" si="51"/>
        <v>0</v>
      </c>
      <c r="G932" s="157"/>
      <c r="H932" s="144"/>
      <c r="I932" s="128" t="e">
        <f>VLOOKUP(H932,Presupuesto!$B$11:$C$565,2,0)</f>
        <v>#N/A</v>
      </c>
      <c r="J932" s="103" t="str">
        <f t="shared" si="52"/>
        <v>Gestión Administrativa y  financiera en apoyo al Desarrollo Académico</v>
      </c>
      <c r="K932" s="120" t="s">
        <v>719</v>
      </c>
    </row>
    <row r="933" spans="3:11" s="426" customFormat="1" x14ac:dyDescent="0.25">
      <c r="G933" s="415"/>
    </row>
    <row r="935" spans="3:11" s="426" customFormat="1" ht="15.75" thickBot="1" x14ac:dyDescent="0.3">
      <c r="G935" s="415"/>
    </row>
    <row r="936" spans="3:11" s="426" customFormat="1" ht="15.75" thickBot="1" x14ac:dyDescent="0.3">
      <c r="C936" s="153" t="s">
        <v>1332</v>
      </c>
      <c r="D936" s="343">
        <f>SUM(F943:F977)</f>
        <v>0</v>
      </c>
      <c r="F936" s="69"/>
      <c r="G936" s="78"/>
      <c r="H936" s="69"/>
      <c r="I936" s="69"/>
    </row>
    <row r="937" spans="3:11" s="426" customFormat="1" x14ac:dyDescent="0.25">
      <c r="C937" s="69"/>
      <c r="D937" s="31"/>
      <c r="E937" s="91"/>
      <c r="F937" s="91"/>
      <c r="G937" s="91"/>
      <c r="H937" s="75"/>
      <c r="I937" s="75"/>
      <c r="J937" s="75"/>
      <c r="K937" s="109"/>
    </row>
    <row r="938" spans="3:11" s="426" customFormat="1" x14ac:dyDescent="0.25">
      <c r="C938" s="69"/>
      <c r="D938" s="31"/>
      <c r="E938" s="91"/>
      <c r="F938" s="91"/>
      <c r="G938" s="91"/>
      <c r="H938" s="75"/>
      <c r="I938" s="75"/>
      <c r="J938" s="75"/>
      <c r="K938" s="109"/>
    </row>
    <row r="939" spans="3:11" s="426" customFormat="1" ht="15.75" x14ac:dyDescent="0.25">
      <c r="C939" s="190" t="s">
        <v>1309</v>
      </c>
      <c r="D939" s="341" t="s">
        <v>1860</v>
      </c>
      <c r="E939" s="91"/>
      <c r="F939" s="91"/>
      <c r="G939" s="91"/>
      <c r="H939" s="75"/>
      <c r="I939" s="75"/>
      <c r="J939" s="75"/>
      <c r="K939" s="109"/>
    </row>
    <row r="940" spans="3:11" s="426" customFormat="1" ht="18.75" x14ac:dyDescent="0.25">
      <c r="C940" s="197" t="str">
        <f>IFERROR(VLOOKUP(D939,'1. Desarrollo e Innov. Curricu.'!$F:$G,2,FALSE),IFERROR(VLOOKUP(D939,'2. Investigación Científica'!$F:$G,2,FALSE),IFERROR(VLOOKUP(D939,'3. Vinculación Univ. Sociedad'!$F:$G,2,FALSE),IFERROR(VLOOKUP(D939,'4. Docencia y Profesorado Univ.'!$F:$G,2,FALSE),IFERROR(VLOOKUP(D939,'5. Estudiantes y Graduados'!$F:$G,2,FALSE),IFERROR(VLOOKUP(D939,'11. Gestion Administrativa'!$F:$G,2,FALSE),IFERROR(VLOOKUP(D939,'13. Gestión Académica'!$F:$G,2,FALSE),IFERROR(VLOOKUP(D939,'9. Asegura. de la Calid. y M'!$F:$G,2,FALSE),IFERROR(VLOOKUP(D939,'6. Gestión del Conocimiento'!$F:$G,2,FALSE),IFERROR(VLOOKUP(D939,'15. Gobernabilidad y Proceso...'!$F:$G,2,FALSE),IFERROR(VLOOKUP(D939,'12. Gestión del Talento Humano'!$F:$G,2,FALSE),IFERROR(VLOOKUP(D939,'14. Internacional... de la E.S.'!$F:$G,2,FALSE),IFERROR(VLOOKUP(D939,'10. Posgrado'!$F:$G,2,FALSE),IFERROR(VLOOKUP(D939,'17. Gestión TIC'!$F:$G,2,FALSE),IFERROR(VLOOKUP(D939,'16. Desa. del Sistema Educ.Sup.'!$F:$G,2,FALSE),IFERROR(VLOOKUP(D939,'8. Cultura de Inno. Insti...'!$F:$G,2,FALSE),VLOOKUP(D939,'7. Lo Esencial de la Reforma U.'!$F:$G,2,0)))))))))))))))))</f>
        <v>Reunión Ordinaria Comité Directivo y Académico FLACSO</v>
      </c>
      <c r="D940" s="31"/>
      <c r="E940" s="91"/>
      <c r="F940" s="91"/>
      <c r="G940" s="91"/>
      <c r="H940" s="75"/>
      <c r="I940" s="75"/>
      <c r="J940" s="75"/>
      <c r="K940" s="109"/>
    </row>
    <row r="941" spans="3:11" s="426" customFormat="1" ht="15.75" thickBot="1" x14ac:dyDescent="0.3">
      <c r="F941" s="91"/>
      <c r="G941" s="75"/>
      <c r="H941" s="75"/>
      <c r="I941" s="75"/>
    </row>
    <row r="942" spans="3:11" s="426" customFormat="1" ht="30.75" thickBot="1" x14ac:dyDescent="0.3">
      <c r="C942" s="125" t="s">
        <v>1310</v>
      </c>
      <c r="D942" s="125" t="s">
        <v>99</v>
      </c>
      <c r="E942" s="132" t="s">
        <v>1312</v>
      </c>
      <c r="F942" s="131" t="s">
        <v>1313</v>
      </c>
      <c r="G942" s="129" t="s">
        <v>1314</v>
      </c>
      <c r="H942" s="132" t="s">
        <v>1315</v>
      </c>
      <c r="I942" s="129" t="s">
        <v>711</v>
      </c>
      <c r="J942" s="129" t="s">
        <v>1316</v>
      </c>
      <c r="K942" s="129" t="s">
        <v>1317</v>
      </c>
    </row>
    <row r="943" spans="3:11" s="426" customFormat="1" x14ac:dyDescent="0.25">
      <c r="C943" s="207" t="s">
        <v>1284</v>
      </c>
      <c r="D943" s="208"/>
      <c r="E943" s="206">
        <f>HLOOKUP(C943,$AH$2:$BU$3,2,0)</f>
        <v>620</v>
      </c>
      <c r="F943" s="94">
        <f t="shared" ref="F943:F978" si="53">D943*E943</f>
        <v>0</v>
      </c>
      <c r="G943" s="156"/>
      <c r="H943" s="138"/>
      <c r="I943" s="126" t="e">
        <f>VLOOKUP(H943,Presupuesto!$B$11:$C$565,2,0)</f>
        <v>#N/A</v>
      </c>
      <c r="J943" s="205" t="s">
        <v>74</v>
      </c>
      <c r="K943" s="95" t="s">
        <v>721</v>
      </c>
    </row>
    <row r="944" spans="3:11" s="426" customFormat="1" x14ac:dyDescent="0.25">
      <c r="C944" s="137" t="s">
        <v>1297</v>
      </c>
      <c r="D944" s="154"/>
      <c r="E944" s="119">
        <f>HLOOKUP(C944,$AH$2:$BU$3,2,0)</f>
        <v>3726.5085000000004</v>
      </c>
      <c r="F944" s="94">
        <f t="shared" si="53"/>
        <v>0</v>
      </c>
      <c r="G944" s="156" t="s">
        <v>703</v>
      </c>
      <c r="H944" s="138" t="s">
        <v>341</v>
      </c>
      <c r="I944" s="126" t="str">
        <f>VLOOKUP(H944,[2]Presupuesto!$B$11:$C$565,2,0)</f>
        <v>VIATICOS AL EXTERIOR</v>
      </c>
      <c r="J944" s="95" t="s">
        <v>74</v>
      </c>
      <c r="K944" s="95" t="s">
        <v>721</v>
      </c>
    </row>
    <row r="945" spans="3:11" s="426" customFormat="1" x14ac:dyDescent="0.25">
      <c r="C945" s="137" t="s">
        <v>1941</v>
      </c>
      <c r="D945" s="154"/>
      <c r="E945" s="119">
        <v>20000</v>
      </c>
      <c r="F945" s="94">
        <f t="shared" si="53"/>
        <v>0</v>
      </c>
      <c r="G945" s="156" t="s">
        <v>703</v>
      </c>
      <c r="H945" s="138" t="s">
        <v>332</v>
      </c>
      <c r="I945" s="126" t="str">
        <f>VLOOKUP(H945,[2]Presupuesto!$B$11:$C$565,2,0)</f>
        <v>PASAJES AL EXTERIOR</v>
      </c>
      <c r="J945" s="95" t="s">
        <v>74</v>
      </c>
      <c r="K945" s="95" t="s">
        <v>721</v>
      </c>
    </row>
    <row r="946" spans="3:11" s="426" customFormat="1" x14ac:dyDescent="0.25">
      <c r="C946" s="137" t="s">
        <v>1293</v>
      </c>
      <c r="D946" s="154"/>
      <c r="E946" s="119">
        <f>HLOOKUP(C946,$AH$2:$BU$3,2,0)</f>
        <v>4404.0555000000004</v>
      </c>
      <c r="F946" s="94">
        <f t="shared" si="53"/>
        <v>0</v>
      </c>
      <c r="G946" s="156" t="s">
        <v>703</v>
      </c>
      <c r="H946" s="138" t="s">
        <v>341</v>
      </c>
      <c r="I946" s="126" t="str">
        <f>VLOOKUP(H946,[2]Presupuesto!$B$11:$C$565,2,0)</f>
        <v>VIATICOS AL EXTERIOR</v>
      </c>
      <c r="J946" s="95" t="s">
        <v>74</v>
      </c>
      <c r="K946" s="95" t="s">
        <v>721</v>
      </c>
    </row>
    <row r="947" spans="3:11" s="426" customFormat="1" x14ac:dyDescent="0.25">
      <c r="C947" s="137" t="s">
        <v>2100</v>
      </c>
      <c r="D947" s="154"/>
      <c r="E947" s="119">
        <v>150</v>
      </c>
      <c r="F947" s="94">
        <f t="shared" si="53"/>
        <v>0</v>
      </c>
      <c r="G947" s="156" t="s">
        <v>703</v>
      </c>
      <c r="H947" s="138" t="s">
        <v>382</v>
      </c>
      <c r="I947" s="126" t="str">
        <f>VLOOKUP(H947,Presupuesto!$B$11:$C$565,2,0)</f>
        <v>PRODUCTOS DE ARTES GRAFICAS</v>
      </c>
      <c r="J947" s="95" t="str">
        <f t="shared" ref="J947:J978" si="54">$J$946</f>
        <v>Gestión Administrativa y  financiera en apoyo al Desarrollo Académico</v>
      </c>
      <c r="K947" s="95" t="s">
        <v>721</v>
      </c>
    </row>
    <row r="948" spans="3:11" s="426" customFormat="1" x14ac:dyDescent="0.25">
      <c r="C948" s="137" t="s">
        <v>2101</v>
      </c>
      <c r="D948" s="154"/>
      <c r="E948" s="119">
        <v>300</v>
      </c>
      <c r="F948" s="94">
        <f t="shared" si="53"/>
        <v>0</v>
      </c>
      <c r="G948" s="156" t="s">
        <v>703</v>
      </c>
      <c r="H948" s="138" t="s">
        <v>361</v>
      </c>
      <c r="I948" s="126" t="str">
        <f>VLOOKUP(H948,Presupuesto!$B$11:$C$565,2,0)</f>
        <v>ALIMENTOS B EBIDAS PARA PERSONAS</v>
      </c>
      <c r="J948" s="95" t="str">
        <f t="shared" si="54"/>
        <v>Gestión Administrativa y  financiera en apoyo al Desarrollo Académico</v>
      </c>
      <c r="K948" s="95" t="s">
        <v>721</v>
      </c>
    </row>
    <row r="949" spans="3:11" s="426" customFormat="1" x14ac:dyDescent="0.25">
      <c r="C949" s="137" t="s">
        <v>2104</v>
      </c>
      <c r="D949" s="154"/>
      <c r="E949" s="119">
        <v>10000</v>
      </c>
      <c r="F949" s="94">
        <f t="shared" si="53"/>
        <v>0</v>
      </c>
      <c r="G949" s="156" t="s">
        <v>703</v>
      </c>
      <c r="H949" s="138" t="s">
        <v>352</v>
      </c>
      <c r="I949" s="126" t="str">
        <f>VLOOKUP(H949,Presupuesto!$B$11:$C$565,2,0)</f>
        <v>SERVICIOS CEREMONIAL Y PROTOCOLO</v>
      </c>
      <c r="J949" s="95" t="str">
        <f t="shared" si="54"/>
        <v>Gestión Administrativa y  financiera en apoyo al Desarrollo Académico</v>
      </c>
      <c r="K949" s="95" t="s">
        <v>721</v>
      </c>
    </row>
    <row r="950" spans="3:11" s="426" customFormat="1" hidden="1" x14ac:dyDescent="0.25">
      <c r="C950" s="137"/>
      <c r="D950" s="154"/>
      <c r="E950" s="119"/>
      <c r="F950" s="94">
        <f t="shared" si="53"/>
        <v>0</v>
      </c>
      <c r="G950" s="156"/>
      <c r="H950" s="138"/>
      <c r="I950" s="126" t="e">
        <f>VLOOKUP(H950,Presupuesto!$B$11:$C$565,2,0)</f>
        <v>#N/A</v>
      </c>
      <c r="J950" s="95" t="str">
        <f t="shared" si="54"/>
        <v>Gestión Administrativa y  financiera en apoyo al Desarrollo Académico</v>
      </c>
      <c r="K950" s="95" t="s">
        <v>721</v>
      </c>
    </row>
    <row r="951" spans="3:11" s="426" customFormat="1" hidden="1" x14ac:dyDescent="0.25">
      <c r="C951" s="137"/>
      <c r="D951" s="154"/>
      <c r="E951" s="119"/>
      <c r="F951" s="94">
        <f t="shared" si="53"/>
        <v>0</v>
      </c>
      <c r="G951" s="156"/>
      <c r="H951" s="138"/>
      <c r="I951" s="126" t="e">
        <f>VLOOKUP(H951,Presupuesto!$B$11:$C$565,2,0)</f>
        <v>#N/A</v>
      </c>
      <c r="J951" s="95" t="str">
        <f t="shared" si="54"/>
        <v>Gestión Administrativa y  financiera en apoyo al Desarrollo Académico</v>
      </c>
      <c r="K951" s="95" t="s">
        <v>721</v>
      </c>
    </row>
    <row r="952" spans="3:11" s="426" customFormat="1" hidden="1" x14ac:dyDescent="0.25">
      <c r="C952" s="137"/>
      <c r="D952" s="154"/>
      <c r="E952" s="119"/>
      <c r="F952" s="94">
        <f t="shared" si="53"/>
        <v>0</v>
      </c>
      <c r="G952" s="156"/>
      <c r="H952" s="138"/>
      <c r="I952" s="126" t="e">
        <f>VLOOKUP(H952,Presupuesto!$B$11:$C$565,2,0)</f>
        <v>#N/A</v>
      </c>
      <c r="J952" s="95" t="str">
        <f t="shared" si="54"/>
        <v>Gestión Administrativa y  financiera en apoyo al Desarrollo Académico</v>
      </c>
      <c r="K952" s="95" t="s">
        <v>721</v>
      </c>
    </row>
    <row r="953" spans="3:11" s="426" customFormat="1" hidden="1" x14ac:dyDescent="0.25">
      <c r="C953" s="137"/>
      <c r="D953" s="154"/>
      <c r="E953" s="119"/>
      <c r="F953" s="94">
        <f t="shared" si="53"/>
        <v>0</v>
      </c>
      <c r="G953" s="156"/>
      <c r="H953" s="138"/>
      <c r="I953" s="126" t="e">
        <f>VLOOKUP(H953,Presupuesto!$B$11:$C$565,2,0)</f>
        <v>#N/A</v>
      </c>
      <c r="J953" s="95" t="str">
        <f t="shared" si="54"/>
        <v>Gestión Administrativa y  financiera en apoyo al Desarrollo Académico</v>
      </c>
      <c r="K953" s="95" t="s">
        <v>721</v>
      </c>
    </row>
    <row r="954" spans="3:11" s="426" customFormat="1" hidden="1" x14ac:dyDescent="0.25">
      <c r="C954" s="137"/>
      <c r="D954" s="154"/>
      <c r="E954" s="119"/>
      <c r="F954" s="94">
        <f t="shared" si="53"/>
        <v>0</v>
      </c>
      <c r="G954" s="156"/>
      <c r="H954" s="138"/>
      <c r="I954" s="126" t="e">
        <f>VLOOKUP(H954,Presupuesto!$B$11:$C$565,2,0)</f>
        <v>#N/A</v>
      </c>
      <c r="J954" s="95" t="str">
        <f t="shared" si="54"/>
        <v>Gestión Administrativa y  financiera en apoyo al Desarrollo Académico</v>
      </c>
      <c r="K954" s="95" t="s">
        <v>721</v>
      </c>
    </row>
    <row r="955" spans="3:11" s="426" customFormat="1" hidden="1" x14ac:dyDescent="0.25">
      <c r="C955" s="137"/>
      <c r="D955" s="154"/>
      <c r="E955" s="119"/>
      <c r="F955" s="94">
        <f t="shared" si="53"/>
        <v>0</v>
      </c>
      <c r="G955" s="156"/>
      <c r="H955" s="138"/>
      <c r="I955" s="126" t="e">
        <f>VLOOKUP(H955,Presupuesto!$B$11:$C$565,2,0)</f>
        <v>#N/A</v>
      </c>
      <c r="J955" s="95" t="str">
        <f t="shared" si="54"/>
        <v>Gestión Administrativa y  financiera en apoyo al Desarrollo Académico</v>
      </c>
      <c r="K955" s="95" t="s">
        <v>721</v>
      </c>
    </row>
    <row r="956" spans="3:11" s="426" customFormat="1" hidden="1" x14ac:dyDescent="0.25">
      <c r="C956" s="137"/>
      <c r="D956" s="154"/>
      <c r="E956" s="119"/>
      <c r="F956" s="94">
        <f t="shared" si="53"/>
        <v>0</v>
      </c>
      <c r="G956" s="156"/>
      <c r="H956" s="138"/>
      <c r="I956" s="126" t="e">
        <f>VLOOKUP(H956,Presupuesto!$B$11:$C$565,2,0)</f>
        <v>#N/A</v>
      </c>
      <c r="J956" s="95" t="str">
        <f t="shared" si="54"/>
        <v>Gestión Administrativa y  financiera en apoyo al Desarrollo Académico</v>
      </c>
      <c r="K956" s="95" t="s">
        <v>721</v>
      </c>
    </row>
    <row r="957" spans="3:11" s="426" customFormat="1" hidden="1" x14ac:dyDescent="0.25">
      <c r="C957" s="137"/>
      <c r="D957" s="154"/>
      <c r="E957" s="119"/>
      <c r="F957" s="94">
        <f t="shared" si="53"/>
        <v>0</v>
      </c>
      <c r="G957" s="156"/>
      <c r="H957" s="138"/>
      <c r="I957" s="126" t="e">
        <f>VLOOKUP(H957,Presupuesto!$B$11:$C$565,2,0)</f>
        <v>#N/A</v>
      </c>
      <c r="J957" s="95" t="str">
        <f t="shared" si="54"/>
        <v>Gestión Administrativa y  financiera en apoyo al Desarrollo Académico</v>
      </c>
      <c r="K957" s="95" t="s">
        <v>721</v>
      </c>
    </row>
    <row r="958" spans="3:11" s="426" customFormat="1" hidden="1" x14ac:dyDescent="0.25">
      <c r="C958" s="137"/>
      <c r="D958" s="154"/>
      <c r="E958" s="119"/>
      <c r="F958" s="94">
        <f t="shared" si="53"/>
        <v>0</v>
      </c>
      <c r="G958" s="156"/>
      <c r="H958" s="138"/>
      <c r="I958" s="126" t="e">
        <f>VLOOKUP(H958,Presupuesto!$B$11:$C$565,2,0)</f>
        <v>#N/A</v>
      </c>
      <c r="J958" s="95" t="str">
        <f t="shared" si="54"/>
        <v>Gestión Administrativa y  financiera en apoyo al Desarrollo Académico</v>
      </c>
      <c r="K958" s="95" t="s">
        <v>721</v>
      </c>
    </row>
    <row r="959" spans="3:11" s="426" customFormat="1" hidden="1" x14ac:dyDescent="0.25">
      <c r="C959" s="137"/>
      <c r="D959" s="154"/>
      <c r="E959" s="119"/>
      <c r="F959" s="94">
        <f t="shared" si="53"/>
        <v>0</v>
      </c>
      <c r="G959" s="156"/>
      <c r="H959" s="138"/>
      <c r="I959" s="126" t="e">
        <f>VLOOKUP(H959,Presupuesto!$B$11:$C$565,2,0)</f>
        <v>#N/A</v>
      </c>
      <c r="J959" s="95" t="str">
        <f t="shared" si="54"/>
        <v>Gestión Administrativa y  financiera en apoyo al Desarrollo Académico</v>
      </c>
      <c r="K959" s="95" t="s">
        <v>721</v>
      </c>
    </row>
    <row r="960" spans="3:11" s="426" customFormat="1" hidden="1" x14ac:dyDescent="0.25">
      <c r="C960" s="137"/>
      <c r="D960" s="154"/>
      <c r="E960" s="119"/>
      <c r="F960" s="94">
        <f t="shared" si="53"/>
        <v>0</v>
      </c>
      <c r="G960" s="156"/>
      <c r="H960" s="138"/>
      <c r="I960" s="126" t="e">
        <f>VLOOKUP(H960,Presupuesto!$B$11:$C$565,2,0)</f>
        <v>#N/A</v>
      </c>
      <c r="J960" s="95" t="str">
        <f t="shared" si="54"/>
        <v>Gestión Administrativa y  financiera en apoyo al Desarrollo Académico</v>
      </c>
      <c r="K960" s="95" t="s">
        <v>721</v>
      </c>
    </row>
    <row r="961" spans="3:11" s="426" customFormat="1" hidden="1" x14ac:dyDescent="0.25">
      <c r="C961" s="137"/>
      <c r="D961" s="154"/>
      <c r="E961" s="119"/>
      <c r="F961" s="94">
        <f t="shared" si="53"/>
        <v>0</v>
      </c>
      <c r="G961" s="156"/>
      <c r="H961" s="138"/>
      <c r="I961" s="126" t="e">
        <f>VLOOKUP(H961,Presupuesto!$B$11:$C$565,2,0)</f>
        <v>#N/A</v>
      </c>
      <c r="J961" s="95" t="str">
        <f t="shared" si="54"/>
        <v>Gestión Administrativa y  financiera en apoyo al Desarrollo Académico</v>
      </c>
      <c r="K961" s="95" t="s">
        <v>721</v>
      </c>
    </row>
    <row r="962" spans="3:11" s="426" customFormat="1" hidden="1" x14ac:dyDescent="0.25">
      <c r="C962" s="137"/>
      <c r="D962" s="154"/>
      <c r="E962" s="119"/>
      <c r="F962" s="94">
        <f t="shared" si="53"/>
        <v>0</v>
      </c>
      <c r="G962" s="156"/>
      <c r="H962" s="138"/>
      <c r="I962" s="126" t="e">
        <f>VLOOKUP(H962,Presupuesto!$B$11:$C$565,2,0)</f>
        <v>#N/A</v>
      </c>
      <c r="J962" s="95" t="str">
        <f t="shared" si="54"/>
        <v>Gestión Administrativa y  financiera en apoyo al Desarrollo Académico</v>
      </c>
      <c r="K962" s="95" t="s">
        <v>721</v>
      </c>
    </row>
    <row r="963" spans="3:11" s="426" customFormat="1" hidden="1" x14ac:dyDescent="0.25">
      <c r="C963" s="137"/>
      <c r="D963" s="154"/>
      <c r="E963" s="119"/>
      <c r="F963" s="94">
        <f t="shared" si="53"/>
        <v>0</v>
      </c>
      <c r="G963" s="156"/>
      <c r="H963" s="138"/>
      <c r="I963" s="126" t="e">
        <f>VLOOKUP(H963,Presupuesto!$B$11:$C$565,2,0)</f>
        <v>#N/A</v>
      </c>
      <c r="J963" s="95" t="str">
        <f t="shared" si="54"/>
        <v>Gestión Administrativa y  financiera en apoyo al Desarrollo Académico</v>
      </c>
      <c r="K963" s="95" t="s">
        <v>721</v>
      </c>
    </row>
    <row r="964" spans="3:11" s="426" customFormat="1" hidden="1" x14ac:dyDescent="0.25">
      <c r="C964" s="137"/>
      <c r="D964" s="154"/>
      <c r="E964" s="119"/>
      <c r="F964" s="94">
        <f t="shared" si="53"/>
        <v>0</v>
      </c>
      <c r="G964" s="156"/>
      <c r="H964" s="138"/>
      <c r="I964" s="126" t="e">
        <f>VLOOKUP(H964,Presupuesto!$B$11:$C$565,2,0)</f>
        <v>#N/A</v>
      </c>
      <c r="J964" s="95" t="str">
        <f t="shared" si="54"/>
        <v>Gestión Administrativa y  financiera en apoyo al Desarrollo Académico</v>
      </c>
      <c r="K964" s="95" t="s">
        <v>721</v>
      </c>
    </row>
    <row r="965" spans="3:11" s="426" customFormat="1" hidden="1" x14ac:dyDescent="0.25">
      <c r="C965" s="139"/>
      <c r="D965" s="147"/>
      <c r="E965" s="115"/>
      <c r="F965" s="94">
        <f t="shared" si="53"/>
        <v>0</v>
      </c>
      <c r="G965" s="156"/>
      <c r="H965" s="140"/>
      <c r="I965" s="126" t="e">
        <f>VLOOKUP(H965,Presupuesto!$B$11:$C$565,2,0)</f>
        <v>#N/A</v>
      </c>
      <c r="J965" s="95" t="str">
        <f t="shared" si="54"/>
        <v>Gestión Administrativa y  financiera en apoyo al Desarrollo Académico</v>
      </c>
      <c r="K965" s="95" t="s">
        <v>721</v>
      </c>
    </row>
    <row r="966" spans="3:11" s="426" customFormat="1" hidden="1" x14ac:dyDescent="0.25">
      <c r="C966" s="139"/>
      <c r="D966" s="147"/>
      <c r="E966" s="115"/>
      <c r="F966" s="94">
        <f t="shared" si="53"/>
        <v>0</v>
      </c>
      <c r="G966" s="156"/>
      <c r="H966" s="140"/>
      <c r="I966" s="126" t="e">
        <f>VLOOKUP(H966,Presupuesto!$B$11:$C$565,2,0)</f>
        <v>#N/A</v>
      </c>
      <c r="J966" s="95" t="str">
        <f t="shared" si="54"/>
        <v>Gestión Administrativa y  financiera en apoyo al Desarrollo Académico</v>
      </c>
      <c r="K966" s="95" t="s">
        <v>721</v>
      </c>
    </row>
    <row r="967" spans="3:11" s="426" customFormat="1" hidden="1" x14ac:dyDescent="0.25">
      <c r="C967" s="139"/>
      <c r="D967" s="147"/>
      <c r="E967" s="115"/>
      <c r="F967" s="94">
        <f t="shared" si="53"/>
        <v>0</v>
      </c>
      <c r="G967" s="156"/>
      <c r="H967" s="140"/>
      <c r="I967" s="126" t="e">
        <f>VLOOKUP(H967,Presupuesto!$B$11:$C$565,2,0)</f>
        <v>#N/A</v>
      </c>
      <c r="J967" s="95" t="str">
        <f t="shared" si="54"/>
        <v>Gestión Administrativa y  financiera en apoyo al Desarrollo Académico</v>
      </c>
      <c r="K967" s="95" t="s">
        <v>721</v>
      </c>
    </row>
    <row r="968" spans="3:11" s="426" customFormat="1" hidden="1" x14ac:dyDescent="0.25">
      <c r="C968" s="139"/>
      <c r="D968" s="147"/>
      <c r="E968" s="115"/>
      <c r="F968" s="94">
        <f t="shared" si="53"/>
        <v>0</v>
      </c>
      <c r="G968" s="156"/>
      <c r="H968" s="140"/>
      <c r="I968" s="126" t="e">
        <f>VLOOKUP(H968,Presupuesto!$B$11:$C$565,2,0)</f>
        <v>#N/A</v>
      </c>
      <c r="J968" s="95" t="str">
        <f t="shared" si="54"/>
        <v>Gestión Administrativa y  financiera en apoyo al Desarrollo Académico</v>
      </c>
      <c r="K968" s="95" t="s">
        <v>721</v>
      </c>
    </row>
    <row r="969" spans="3:11" s="426" customFormat="1" hidden="1" x14ac:dyDescent="0.25">
      <c r="C969" s="139"/>
      <c r="D969" s="147"/>
      <c r="E969" s="115"/>
      <c r="F969" s="94">
        <f t="shared" si="53"/>
        <v>0</v>
      </c>
      <c r="G969" s="156"/>
      <c r="H969" s="140"/>
      <c r="I969" s="126" t="e">
        <f>VLOOKUP(H969,Presupuesto!$B$11:$C$565,2,0)</f>
        <v>#N/A</v>
      </c>
      <c r="J969" s="95" t="str">
        <f t="shared" si="54"/>
        <v>Gestión Administrativa y  financiera en apoyo al Desarrollo Académico</v>
      </c>
      <c r="K969" s="95" t="s">
        <v>721</v>
      </c>
    </row>
    <row r="970" spans="3:11" s="426" customFormat="1" hidden="1" x14ac:dyDescent="0.25">
      <c r="C970" s="139"/>
      <c r="D970" s="147"/>
      <c r="E970" s="115"/>
      <c r="F970" s="94">
        <f t="shared" si="53"/>
        <v>0</v>
      </c>
      <c r="G970" s="156"/>
      <c r="H970" s="140"/>
      <c r="I970" s="126" t="e">
        <f>VLOOKUP(H970,Presupuesto!$B$11:$C$565,2,0)</f>
        <v>#N/A</v>
      </c>
      <c r="J970" s="95" t="str">
        <f t="shared" si="54"/>
        <v>Gestión Administrativa y  financiera en apoyo al Desarrollo Académico</v>
      </c>
      <c r="K970" s="95" t="s">
        <v>721</v>
      </c>
    </row>
    <row r="971" spans="3:11" s="426" customFormat="1" hidden="1" x14ac:dyDescent="0.25">
      <c r="C971" s="139"/>
      <c r="D971" s="147"/>
      <c r="E971" s="115"/>
      <c r="F971" s="94">
        <f t="shared" si="53"/>
        <v>0</v>
      </c>
      <c r="G971" s="156"/>
      <c r="H971" s="140"/>
      <c r="I971" s="126" t="e">
        <f>VLOOKUP(H971,Presupuesto!$B$11:$C$565,2,0)</f>
        <v>#N/A</v>
      </c>
      <c r="J971" s="95" t="str">
        <f t="shared" si="54"/>
        <v>Gestión Administrativa y  financiera en apoyo al Desarrollo Académico</v>
      </c>
      <c r="K971" s="95" t="s">
        <v>721</v>
      </c>
    </row>
    <row r="972" spans="3:11" s="426" customFormat="1" hidden="1" x14ac:dyDescent="0.25">
      <c r="C972" s="139"/>
      <c r="D972" s="147"/>
      <c r="E972" s="115"/>
      <c r="F972" s="94">
        <f t="shared" si="53"/>
        <v>0</v>
      </c>
      <c r="G972" s="156"/>
      <c r="H972" s="140"/>
      <c r="I972" s="126" t="e">
        <f>VLOOKUP(H972,Presupuesto!$B$11:$C$565,2,0)</f>
        <v>#N/A</v>
      </c>
      <c r="J972" s="95" t="str">
        <f t="shared" si="54"/>
        <v>Gestión Administrativa y  financiera en apoyo al Desarrollo Académico</v>
      </c>
      <c r="K972" s="95" t="s">
        <v>721</v>
      </c>
    </row>
    <row r="973" spans="3:11" s="426" customFormat="1" hidden="1" x14ac:dyDescent="0.25">
      <c r="C973" s="141"/>
      <c r="D973" s="147"/>
      <c r="E973" s="115"/>
      <c r="F973" s="94">
        <f t="shared" si="53"/>
        <v>0</v>
      </c>
      <c r="G973" s="156"/>
      <c r="H973" s="142"/>
      <c r="I973" s="126" t="e">
        <f>VLOOKUP(H973,Presupuesto!$B$11:$C$565,2,0)</f>
        <v>#N/A</v>
      </c>
      <c r="J973" s="95" t="str">
        <f t="shared" si="54"/>
        <v>Gestión Administrativa y  financiera en apoyo al Desarrollo Académico</v>
      </c>
      <c r="K973" s="95" t="s">
        <v>721</v>
      </c>
    </row>
    <row r="974" spans="3:11" s="426" customFormat="1" hidden="1" x14ac:dyDescent="0.25">
      <c r="C974" s="141"/>
      <c r="D974" s="147"/>
      <c r="E974" s="115"/>
      <c r="F974" s="94">
        <f t="shared" si="53"/>
        <v>0</v>
      </c>
      <c r="G974" s="156"/>
      <c r="H974" s="142"/>
      <c r="I974" s="126" t="e">
        <f>VLOOKUP(H974,Presupuesto!$B$11:$C$565,2,0)</f>
        <v>#N/A</v>
      </c>
      <c r="J974" s="95" t="str">
        <f t="shared" si="54"/>
        <v>Gestión Administrativa y  financiera en apoyo al Desarrollo Académico</v>
      </c>
      <c r="K974" s="95" t="s">
        <v>721</v>
      </c>
    </row>
    <row r="975" spans="3:11" s="426" customFormat="1" hidden="1" x14ac:dyDescent="0.25">
      <c r="C975" s="141"/>
      <c r="D975" s="147"/>
      <c r="E975" s="115"/>
      <c r="F975" s="94">
        <f t="shared" si="53"/>
        <v>0</v>
      </c>
      <c r="G975" s="156"/>
      <c r="H975" s="142"/>
      <c r="I975" s="126" t="e">
        <f>VLOOKUP(H975,Presupuesto!$B$11:$C$565,2,0)</f>
        <v>#N/A</v>
      </c>
      <c r="J975" s="95" t="str">
        <f t="shared" si="54"/>
        <v>Gestión Administrativa y  financiera en apoyo al Desarrollo Académico</v>
      </c>
      <c r="K975" s="95" t="s">
        <v>721</v>
      </c>
    </row>
    <row r="976" spans="3:11" s="426" customFormat="1" hidden="1" x14ac:dyDescent="0.25">
      <c r="C976" s="141"/>
      <c r="D976" s="147"/>
      <c r="E976" s="115"/>
      <c r="F976" s="94">
        <f t="shared" si="53"/>
        <v>0</v>
      </c>
      <c r="G976" s="156"/>
      <c r="H976" s="142"/>
      <c r="I976" s="126" t="e">
        <f>VLOOKUP(H976,Presupuesto!$B$11:$C$565,2,0)</f>
        <v>#N/A</v>
      </c>
      <c r="J976" s="95" t="str">
        <f t="shared" si="54"/>
        <v>Gestión Administrativa y  financiera en apoyo al Desarrollo Académico</v>
      </c>
      <c r="K976" s="95" t="s">
        <v>721</v>
      </c>
    </row>
    <row r="977" spans="3:11" s="426" customFormat="1" ht="15.75" thickBot="1" x14ac:dyDescent="0.3">
      <c r="C977" s="143"/>
      <c r="D977" s="155"/>
      <c r="E977" s="100"/>
      <c r="F977" s="102">
        <f t="shared" si="53"/>
        <v>0</v>
      </c>
      <c r="G977" s="157"/>
      <c r="H977" s="144"/>
      <c r="I977" s="128" t="e">
        <f>VLOOKUP(H977,Presupuesto!$B$11:$C$565,2,0)</f>
        <v>#N/A</v>
      </c>
      <c r="J977" s="103" t="str">
        <f t="shared" si="54"/>
        <v>Gestión Administrativa y  financiera en apoyo al Desarrollo Académico</v>
      </c>
      <c r="K977" s="95" t="s">
        <v>721</v>
      </c>
    </row>
    <row r="978" spans="3:11" x14ac:dyDescent="0.25">
      <c r="F978" s="85">
        <f t="shared" si="53"/>
        <v>0</v>
      </c>
      <c r="I978" s="85" t="e">
        <f>VLOOKUP(H978,Presupuesto!$B$11:$C$565,2,0)</f>
        <v>#N/A</v>
      </c>
      <c r="J978" s="85" t="str">
        <f t="shared" si="54"/>
        <v>Gestión Administrativa y  financiera en apoyo al Desarrollo Académico</v>
      </c>
      <c r="K978" s="85" t="s">
        <v>719</v>
      </c>
    </row>
    <row r="980" spans="3:11" s="426" customFormat="1" ht="15.75" thickBot="1" x14ac:dyDescent="0.3">
      <c r="G980" s="415"/>
    </row>
    <row r="981" spans="3:11" s="426" customFormat="1" ht="15.75" thickBot="1" x14ac:dyDescent="0.3">
      <c r="C981" s="153" t="s">
        <v>1332</v>
      </c>
      <c r="D981" s="343">
        <f>SUM(F988:F1022)</f>
        <v>150285.75</v>
      </c>
      <c r="F981" s="69"/>
      <c r="G981" s="78"/>
      <c r="H981" s="69"/>
      <c r="I981" s="69"/>
    </row>
    <row r="982" spans="3:11" s="426" customFormat="1" x14ac:dyDescent="0.25">
      <c r="C982" s="69"/>
      <c r="D982" s="31"/>
      <c r="E982" s="91"/>
      <c r="F982" s="91"/>
      <c r="G982" s="91"/>
      <c r="H982" s="75"/>
      <c r="I982" s="75"/>
      <c r="J982" s="75"/>
      <c r="K982" s="109"/>
    </row>
    <row r="983" spans="3:11" s="426" customFormat="1" x14ac:dyDescent="0.25">
      <c r="C983" s="69"/>
      <c r="D983" s="31"/>
      <c r="E983" s="91"/>
      <c r="F983" s="91"/>
      <c r="G983" s="91"/>
      <c r="H983" s="75"/>
      <c r="I983" s="75"/>
      <c r="J983" s="75"/>
      <c r="K983" s="109"/>
    </row>
    <row r="984" spans="3:11" s="426" customFormat="1" ht="15.75" x14ac:dyDescent="0.25">
      <c r="C984" s="190" t="s">
        <v>1309</v>
      </c>
      <c r="D984" s="341" t="s">
        <v>1861</v>
      </c>
      <c r="E984" s="91"/>
      <c r="F984" s="91"/>
      <c r="G984" s="91"/>
      <c r="H984" s="75"/>
      <c r="I984" s="75"/>
      <c r="J984" s="75"/>
      <c r="K984" s="109"/>
    </row>
    <row r="985" spans="3:11" s="426" customFormat="1" ht="18.75" x14ac:dyDescent="0.25">
      <c r="C985" s="197" t="str">
        <f>IFERROR(VLOOKUP(D984,'1. Desarrollo e Innov. Curricu.'!$F:$G,2,FALSE),IFERROR(VLOOKUP(D984,'2. Investigación Científica'!$F:$G,2,FALSE),IFERROR(VLOOKUP(D984,'3. Vinculación Univ. Sociedad'!$F:$G,2,FALSE),IFERROR(VLOOKUP(D984,'4. Docencia y Profesorado Univ.'!$F:$G,2,FALSE),IFERROR(VLOOKUP(D984,'5. Estudiantes y Graduados'!$F:$G,2,FALSE),IFERROR(VLOOKUP(D984,'11. Gestion Administrativa'!$F:$G,2,FALSE),IFERROR(VLOOKUP(D984,'13. Gestión Académica'!$F:$G,2,FALSE),IFERROR(VLOOKUP(D984,'9. Asegura. de la Calid. y M'!$F:$G,2,FALSE),IFERROR(VLOOKUP(D984,'6. Gestión del Conocimiento'!$F:$G,2,FALSE),IFERROR(VLOOKUP(D984,'15. Gobernabilidad y Proceso...'!$F:$G,2,FALSE),IFERROR(VLOOKUP(D984,'12. Gestión del Talento Humano'!$F:$G,2,FALSE),IFERROR(VLOOKUP(D984,'14. Internacional... de la E.S.'!$F:$G,2,FALSE),IFERROR(VLOOKUP(D984,'10. Posgrado'!$F:$G,2,FALSE),IFERROR(VLOOKUP(D984,'17. Gestión TIC'!$F:$G,2,FALSE),IFERROR(VLOOKUP(D984,'16. Desa. del Sistema Educ.Sup.'!$F:$G,2,FALSE),IFERROR(VLOOKUP(D984,'8. Cultura de Inno. Insti...'!$F:$G,2,FALSE),VLOOKUP(D984,'7. Lo Esencial de la Reforma U.'!$F:$G,2,0)))))))))))))))))</f>
        <v>Participación en reuniones del sistema FLACSO, Comité Directivo y Comité Academico y deplanificacion</v>
      </c>
      <c r="D985" s="31"/>
      <c r="E985" s="91"/>
      <c r="F985" s="91"/>
      <c r="G985" s="91"/>
      <c r="H985" s="75"/>
      <c r="I985" s="75"/>
      <c r="J985" s="75"/>
      <c r="K985" s="109"/>
    </row>
    <row r="986" spans="3:11" s="426" customFormat="1" ht="15.75" thickBot="1" x14ac:dyDescent="0.3">
      <c r="F986" s="91"/>
      <c r="G986" s="75"/>
      <c r="H986" s="75"/>
      <c r="I986" s="75"/>
    </row>
    <row r="987" spans="3:11" s="426" customFormat="1" ht="30.75" thickBot="1" x14ac:dyDescent="0.3">
      <c r="C987" s="125" t="s">
        <v>1310</v>
      </c>
      <c r="D987" s="125" t="s">
        <v>99</v>
      </c>
      <c r="E987" s="132" t="s">
        <v>1312</v>
      </c>
      <c r="F987" s="131" t="s">
        <v>1313</v>
      </c>
      <c r="G987" s="129" t="s">
        <v>1314</v>
      </c>
      <c r="H987" s="132" t="s">
        <v>1315</v>
      </c>
      <c r="I987" s="129" t="s">
        <v>711</v>
      </c>
      <c r="J987" s="129" t="s">
        <v>1316</v>
      </c>
      <c r="K987" s="129" t="s">
        <v>1317</v>
      </c>
    </row>
    <row r="988" spans="3:11" s="426" customFormat="1" x14ac:dyDescent="0.25">
      <c r="C988" s="207" t="s">
        <v>1284</v>
      </c>
      <c r="D988" s="208"/>
      <c r="E988" s="206">
        <f>HLOOKUP(C988,$AH$2:$BU$3,2,0)</f>
        <v>620</v>
      </c>
      <c r="F988" s="94">
        <f t="shared" ref="F988:F1022" si="55">D988*E988</f>
        <v>0</v>
      </c>
      <c r="G988" s="156"/>
      <c r="H988" s="138"/>
      <c r="I988" s="126" t="e">
        <f>VLOOKUP(H988,Presupuesto!$B$11:$C$565,2,0)</f>
        <v>#N/A</v>
      </c>
      <c r="J988" s="205" t="s">
        <v>74</v>
      </c>
      <c r="K988" s="95" t="s">
        <v>719</v>
      </c>
    </row>
    <row r="989" spans="3:11" s="426" customFormat="1" x14ac:dyDescent="0.25">
      <c r="C989" s="137" t="s">
        <v>2103</v>
      </c>
      <c r="D989" s="154">
        <v>7.25</v>
      </c>
      <c r="E989" s="119">
        <v>5935</v>
      </c>
      <c r="F989" s="94">
        <f t="shared" si="55"/>
        <v>43028.75</v>
      </c>
      <c r="G989" s="156" t="s">
        <v>703</v>
      </c>
      <c r="H989" s="138" t="s">
        <v>341</v>
      </c>
      <c r="I989" s="126" t="str">
        <f>VLOOKUP(H989,[2]Presupuesto!$B$11:$C$565,2,0)</f>
        <v>VIATICOS AL EXTERIOR</v>
      </c>
      <c r="J989" s="95" t="s">
        <v>74</v>
      </c>
      <c r="K989" s="95" t="s">
        <v>725</v>
      </c>
    </row>
    <row r="990" spans="3:11" s="426" customFormat="1" x14ac:dyDescent="0.25">
      <c r="C990" s="137" t="s">
        <v>1941</v>
      </c>
      <c r="D990" s="154">
        <v>1</v>
      </c>
      <c r="E990" s="119">
        <v>50000</v>
      </c>
      <c r="F990" s="94">
        <f t="shared" si="55"/>
        <v>50000</v>
      </c>
      <c r="G990" s="156" t="s">
        <v>703</v>
      </c>
      <c r="H990" s="138" t="s">
        <v>332</v>
      </c>
      <c r="I990" s="126" t="str">
        <f>VLOOKUP(H990,[2]Presupuesto!$B$11:$C$565,2,0)</f>
        <v>PASAJES AL EXTERIOR</v>
      </c>
      <c r="J990" s="95" t="s">
        <v>74</v>
      </c>
      <c r="K990" s="95" t="s">
        <v>725</v>
      </c>
    </row>
    <row r="991" spans="3:11" s="426" customFormat="1" x14ac:dyDescent="0.25">
      <c r="C991" s="137" t="s">
        <v>2102</v>
      </c>
      <c r="D991" s="154">
        <v>4.5</v>
      </c>
      <c r="E991" s="119">
        <v>4946</v>
      </c>
      <c r="F991" s="94">
        <f t="shared" si="55"/>
        <v>22257</v>
      </c>
      <c r="G991" s="156" t="s">
        <v>703</v>
      </c>
      <c r="H991" s="138" t="s">
        <v>341</v>
      </c>
      <c r="I991" s="126" t="str">
        <f>VLOOKUP(H991,[2]Presupuesto!$B$11:$C$565,2,0)</f>
        <v>VIATICOS AL EXTERIOR</v>
      </c>
      <c r="J991" s="95" t="s">
        <v>74</v>
      </c>
      <c r="K991" s="95" t="s">
        <v>731</v>
      </c>
    </row>
    <row r="992" spans="3:11" s="426" customFormat="1" x14ac:dyDescent="0.25">
      <c r="C992" s="137" t="s">
        <v>1941</v>
      </c>
      <c r="D992" s="154">
        <v>1</v>
      </c>
      <c r="E992" s="119">
        <v>35000</v>
      </c>
      <c r="F992" s="94">
        <f t="shared" si="55"/>
        <v>35000</v>
      </c>
      <c r="G992" s="156" t="s">
        <v>703</v>
      </c>
      <c r="H992" s="138" t="s">
        <v>332</v>
      </c>
      <c r="I992" s="126" t="str">
        <f>VLOOKUP(H992,[2]Presupuesto!$B$11:$C$565,2,0)</f>
        <v>PASAJES AL EXTERIOR</v>
      </c>
      <c r="J992" s="95" t="s">
        <v>74</v>
      </c>
      <c r="K992" s="95" t="s">
        <v>731</v>
      </c>
    </row>
    <row r="993" spans="3:11" s="426" customFormat="1" x14ac:dyDescent="0.25">
      <c r="C993" s="137"/>
      <c r="D993" s="154">
        <v>0</v>
      </c>
      <c r="E993" s="119">
        <v>5935</v>
      </c>
      <c r="F993" s="94">
        <f t="shared" si="55"/>
        <v>0</v>
      </c>
      <c r="G993" s="156" t="s">
        <v>703</v>
      </c>
      <c r="H993" s="138" t="s">
        <v>341</v>
      </c>
      <c r="I993" s="126" t="str">
        <f>VLOOKUP(H993,[2]Presupuesto!$B$11:$C$565,2,0)</f>
        <v>VIATICOS AL EXTERIOR</v>
      </c>
      <c r="J993" s="95" t="s">
        <v>74</v>
      </c>
      <c r="K993" s="95" t="s">
        <v>732</v>
      </c>
    </row>
    <row r="994" spans="3:11" s="426" customFormat="1" x14ac:dyDescent="0.25">
      <c r="C994" s="137"/>
      <c r="D994" s="154">
        <v>0</v>
      </c>
      <c r="E994" s="119">
        <v>35000</v>
      </c>
      <c r="F994" s="94">
        <f t="shared" si="55"/>
        <v>0</v>
      </c>
      <c r="G994" s="156" t="s">
        <v>703</v>
      </c>
      <c r="H994" s="138" t="s">
        <v>332</v>
      </c>
      <c r="I994" s="126" t="str">
        <f>VLOOKUP(H994,[2]Presupuesto!$B$11:$C$565,2,0)</f>
        <v>PASAJES AL EXTERIOR</v>
      </c>
      <c r="J994" s="95" t="s">
        <v>74</v>
      </c>
      <c r="K994" s="95" t="s">
        <v>732</v>
      </c>
    </row>
    <row r="995" spans="3:11" s="426" customFormat="1" hidden="1" x14ac:dyDescent="0.25">
      <c r="C995" s="137"/>
      <c r="D995" s="154"/>
      <c r="E995" s="119"/>
      <c r="F995" s="94">
        <f t="shared" si="55"/>
        <v>0</v>
      </c>
      <c r="G995" s="156"/>
      <c r="H995" s="138"/>
      <c r="I995" s="126" t="e">
        <f>VLOOKUP(H995,Presupuesto!$B$11:$C$565,2,0)</f>
        <v>#N/A</v>
      </c>
      <c r="J995" s="95">
        <f t="shared" ref="J995:J1022" si="56">$J$1131</f>
        <v>0</v>
      </c>
      <c r="K995" s="95" t="s">
        <v>720</v>
      </c>
    </row>
    <row r="996" spans="3:11" s="426" customFormat="1" hidden="1" x14ac:dyDescent="0.25">
      <c r="C996" s="137"/>
      <c r="D996" s="154"/>
      <c r="E996" s="119"/>
      <c r="F996" s="94">
        <f t="shared" si="55"/>
        <v>0</v>
      </c>
      <c r="G996" s="156"/>
      <c r="H996" s="138"/>
      <c r="I996" s="126" t="e">
        <f>VLOOKUP(H996,Presupuesto!$B$11:$C$565,2,0)</f>
        <v>#N/A</v>
      </c>
      <c r="J996" s="95">
        <f t="shared" si="56"/>
        <v>0</v>
      </c>
      <c r="K996" s="95" t="s">
        <v>720</v>
      </c>
    </row>
    <row r="997" spans="3:11" s="426" customFormat="1" hidden="1" x14ac:dyDescent="0.25">
      <c r="C997" s="137"/>
      <c r="D997" s="154"/>
      <c r="E997" s="119"/>
      <c r="F997" s="94">
        <f t="shared" si="55"/>
        <v>0</v>
      </c>
      <c r="G997" s="156"/>
      <c r="H997" s="138"/>
      <c r="I997" s="126" t="e">
        <f>VLOOKUP(H997,Presupuesto!$B$11:$C$565,2,0)</f>
        <v>#N/A</v>
      </c>
      <c r="J997" s="95">
        <f t="shared" si="56"/>
        <v>0</v>
      </c>
      <c r="K997" s="95" t="s">
        <v>720</v>
      </c>
    </row>
    <row r="998" spans="3:11" s="426" customFormat="1" hidden="1" x14ac:dyDescent="0.25">
      <c r="C998" s="137"/>
      <c r="D998" s="154"/>
      <c r="E998" s="119"/>
      <c r="F998" s="94">
        <f t="shared" si="55"/>
        <v>0</v>
      </c>
      <c r="G998" s="156"/>
      <c r="H998" s="138"/>
      <c r="I998" s="126" t="e">
        <f>VLOOKUP(H998,Presupuesto!$B$11:$C$565,2,0)</f>
        <v>#N/A</v>
      </c>
      <c r="J998" s="95">
        <f t="shared" si="56"/>
        <v>0</v>
      </c>
      <c r="K998" s="95" t="s">
        <v>720</v>
      </c>
    </row>
    <row r="999" spans="3:11" s="426" customFormat="1" hidden="1" x14ac:dyDescent="0.25">
      <c r="C999" s="137"/>
      <c r="D999" s="154"/>
      <c r="E999" s="119"/>
      <c r="F999" s="94">
        <f t="shared" si="55"/>
        <v>0</v>
      </c>
      <c r="G999" s="156"/>
      <c r="H999" s="138"/>
      <c r="I999" s="126" t="e">
        <f>VLOOKUP(H999,Presupuesto!$B$11:$C$565,2,0)</f>
        <v>#N/A</v>
      </c>
      <c r="J999" s="95">
        <f t="shared" si="56"/>
        <v>0</v>
      </c>
      <c r="K999" s="95" t="s">
        <v>720</v>
      </c>
    </row>
    <row r="1000" spans="3:11" s="426" customFormat="1" hidden="1" x14ac:dyDescent="0.25">
      <c r="C1000" s="137"/>
      <c r="D1000" s="154"/>
      <c r="E1000" s="119"/>
      <c r="F1000" s="94">
        <f t="shared" si="55"/>
        <v>0</v>
      </c>
      <c r="G1000" s="156"/>
      <c r="H1000" s="138"/>
      <c r="I1000" s="126" t="e">
        <f>VLOOKUP(H1000,Presupuesto!$B$11:$C$565,2,0)</f>
        <v>#N/A</v>
      </c>
      <c r="J1000" s="95">
        <f t="shared" si="56"/>
        <v>0</v>
      </c>
      <c r="K1000" s="95" t="s">
        <v>720</v>
      </c>
    </row>
    <row r="1001" spans="3:11" s="426" customFormat="1" hidden="1" x14ac:dyDescent="0.25">
      <c r="C1001" s="137"/>
      <c r="D1001" s="154"/>
      <c r="E1001" s="119"/>
      <c r="F1001" s="94">
        <f t="shared" si="55"/>
        <v>0</v>
      </c>
      <c r="G1001" s="156"/>
      <c r="H1001" s="138"/>
      <c r="I1001" s="126" t="e">
        <f>VLOOKUP(H1001,Presupuesto!$B$11:$C$565,2,0)</f>
        <v>#N/A</v>
      </c>
      <c r="J1001" s="95">
        <f t="shared" si="56"/>
        <v>0</v>
      </c>
      <c r="K1001" s="95" t="s">
        <v>720</v>
      </c>
    </row>
    <row r="1002" spans="3:11" s="426" customFormat="1" hidden="1" x14ac:dyDescent="0.25">
      <c r="C1002" s="137"/>
      <c r="D1002" s="154"/>
      <c r="E1002" s="119"/>
      <c r="F1002" s="94">
        <f t="shared" si="55"/>
        <v>0</v>
      </c>
      <c r="G1002" s="156"/>
      <c r="H1002" s="138"/>
      <c r="I1002" s="126" t="e">
        <f>VLOOKUP(H1002,Presupuesto!$B$11:$C$565,2,0)</f>
        <v>#N/A</v>
      </c>
      <c r="J1002" s="95">
        <f t="shared" si="56"/>
        <v>0</v>
      </c>
      <c r="K1002" s="95" t="s">
        <v>720</v>
      </c>
    </row>
    <row r="1003" spans="3:11" s="426" customFormat="1" hidden="1" x14ac:dyDescent="0.25">
      <c r="C1003" s="137"/>
      <c r="D1003" s="154"/>
      <c r="E1003" s="119"/>
      <c r="F1003" s="94">
        <f t="shared" si="55"/>
        <v>0</v>
      </c>
      <c r="G1003" s="156"/>
      <c r="H1003" s="138"/>
      <c r="I1003" s="126" t="e">
        <f>VLOOKUP(H1003,Presupuesto!$B$11:$C$565,2,0)</f>
        <v>#N/A</v>
      </c>
      <c r="J1003" s="95">
        <f t="shared" si="56"/>
        <v>0</v>
      </c>
      <c r="K1003" s="95" t="s">
        <v>720</v>
      </c>
    </row>
    <row r="1004" spans="3:11" s="426" customFormat="1" hidden="1" x14ac:dyDescent="0.25">
      <c r="C1004" s="137"/>
      <c r="D1004" s="154"/>
      <c r="E1004" s="119"/>
      <c r="F1004" s="94">
        <f t="shared" si="55"/>
        <v>0</v>
      </c>
      <c r="G1004" s="156"/>
      <c r="H1004" s="138"/>
      <c r="I1004" s="126" t="e">
        <f>VLOOKUP(H1004,Presupuesto!$B$11:$C$565,2,0)</f>
        <v>#N/A</v>
      </c>
      <c r="J1004" s="95">
        <f t="shared" si="56"/>
        <v>0</v>
      </c>
      <c r="K1004" s="95" t="s">
        <v>720</v>
      </c>
    </row>
    <row r="1005" spans="3:11" s="426" customFormat="1" hidden="1" x14ac:dyDescent="0.25">
      <c r="C1005" s="137"/>
      <c r="D1005" s="154"/>
      <c r="E1005" s="119"/>
      <c r="F1005" s="94">
        <f t="shared" si="55"/>
        <v>0</v>
      </c>
      <c r="G1005" s="156"/>
      <c r="H1005" s="138"/>
      <c r="I1005" s="126" t="e">
        <f>VLOOKUP(H1005,Presupuesto!$B$11:$C$565,2,0)</f>
        <v>#N/A</v>
      </c>
      <c r="J1005" s="95">
        <f t="shared" si="56"/>
        <v>0</v>
      </c>
      <c r="K1005" s="95" t="s">
        <v>720</v>
      </c>
    </row>
    <row r="1006" spans="3:11" s="426" customFormat="1" hidden="1" x14ac:dyDescent="0.25">
      <c r="C1006" s="137"/>
      <c r="D1006" s="154"/>
      <c r="E1006" s="119"/>
      <c r="F1006" s="94">
        <f t="shared" si="55"/>
        <v>0</v>
      </c>
      <c r="G1006" s="156"/>
      <c r="H1006" s="138"/>
      <c r="I1006" s="126" t="e">
        <f>VLOOKUP(H1006,Presupuesto!$B$11:$C$565,2,0)</f>
        <v>#N/A</v>
      </c>
      <c r="J1006" s="95">
        <f t="shared" si="56"/>
        <v>0</v>
      </c>
      <c r="K1006" s="95" t="s">
        <v>720</v>
      </c>
    </row>
    <row r="1007" spans="3:11" s="426" customFormat="1" hidden="1" x14ac:dyDescent="0.25">
      <c r="C1007" s="137"/>
      <c r="D1007" s="154"/>
      <c r="E1007" s="119"/>
      <c r="F1007" s="94">
        <f t="shared" si="55"/>
        <v>0</v>
      </c>
      <c r="G1007" s="156"/>
      <c r="H1007" s="138"/>
      <c r="I1007" s="126" t="e">
        <f>VLOOKUP(H1007,Presupuesto!$B$11:$C$565,2,0)</f>
        <v>#N/A</v>
      </c>
      <c r="J1007" s="95">
        <f t="shared" si="56"/>
        <v>0</v>
      </c>
      <c r="K1007" s="95" t="s">
        <v>720</v>
      </c>
    </row>
    <row r="1008" spans="3:11" s="426" customFormat="1" hidden="1" x14ac:dyDescent="0.25">
      <c r="C1008" s="137"/>
      <c r="D1008" s="154"/>
      <c r="E1008" s="119"/>
      <c r="F1008" s="94">
        <f t="shared" si="55"/>
        <v>0</v>
      </c>
      <c r="G1008" s="156"/>
      <c r="H1008" s="138"/>
      <c r="I1008" s="126" t="e">
        <f>VLOOKUP(H1008,Presupuesto!$B$11:$C$565,2,0)</f>
        <v>#N/A</v>
      </c>
      <c r="J1008" s="95">
        <f t="shared" si="56"/>
        <v>0</v>
      </c>
      <c r="K1008" s="95" t="s">
        <v>720</v>
      </c>
    </row>
    <row r="1009" spans="3:11" s="426" customFormat="1" hidden="1" x14ac:dyDescent="0.25">
      <c r="C1009" s="137"/>
      <c r="D1009" s="154"/>
      <c r="E1009" s="119"/>
      <c r="F1009" s="94">
        <f t="shared" si="55"/>
        <v>0</v>
      </c>
      <c r="G1009" s="156"/>
      <c r="H1009" s="138"/>
      <c r="I1009" s="126" t="e">
        <f>VLOOKUP(H1009,Presupuesto!$B$11:$C$565,2,0)</f>
        <v>#N/A</v>
      </c>
      <c r="J1009" s="95">
        <f t="shared" si="56"/>
        <v>0</v>
      </c>
      <c r="K1009" s="95" t="s">
        <v>720</v>
      </c>
    </row>
    <row r="1010" spans="3:11" s="426" customFormat="1" hidden="1" x14ac:dyDescent="0.25">
      <c r="C1010" s="139"/>
      <c r="D1010" s="147"/>
      <c r="E1010" s="115"/>
      <c r="F1010" s="94">
        <f t="shared" si="55"/>
        <v>0</v>
      </c>
      <c r="G1010" s="156"/>
      <c r="H1010" s="140"/>
      <c r="I1010" s="126" t="e">
        <f>VLOOKUP(H1010,Presupuesto!$B$11:$C$565,2,0)</f>
        <v>#N/A</v>
      </c>
      <c r="J1010" s="95">
        <f t="shared" si="56"/>
        <v>0</v>
      </c>
      <c r="K1010" s="95" t="s">
        <v>720</v>
      </c>
    </row>
    <row r="1011" spans="3:11" s="426" customFormat="1" hidden="1" x14ac:dyDescent="0.25">
      <c r="C1011" s="139"/>
      <c r="D1011" s="147"/>
      <c r="E1011" s="115"/>
      <c r="F1011" s="94">
        <f t="shared" si="55"/>
        <v>0</v>
      </c>
      <c r="G1011" s="156"/>
      <c r="H1011" s="140"/>
      <c r="I1011" s="126" t="e">
        <f>VLOOKUP(H1011,Presupuesto!$B$11:$C$565,2,0)</f>
        <v>#N/A</v>
      </c>
      <c r="J1011" s="95">
        <f t="shared" si="56"/>
        <v>0</v>
      </c>
      <c r="K1011" s="95" t="s">
        <v>720</v>
      </c>
    </row>
    <row r="1012" spans="3:11" s="426" customFormat="1" hidden="1" x14ac:dyDescent="0.25">
      <c r="C1012" s="139"/>
      <c r="D1012" s="147"/>
      <c r="E1012" s="115"/>
      <c r="F1012" s="94">
        <f t="shared" si="55"/>
        <v>0</v>
      </c>
      <c r="G1012" s="156"/>
      <c r="H1012" s="140"/>
      <c r="I1012" s="126" t="e">
        <f>VLOOKUP(H1012,Presupuesto!$B$11:$C$565,2,0)</f>
        <v>#N/A</v>
      </c>
      <c r="J1012" s="95">
        <f t="shared" si="56"/>
        <v>0</v>
      </c>
      <c r="K1012" s="95" t="s">
        <v>720</v>
      </c>
    </row>
    <row r="1013" spans="3:11" s="426" customFormat="1" hidden="1" x14ac:dyDescent="0.25">
      <c r="C1013" s="139"/>
      <c r="D1013" s="147"/>
      <c r="E1013" s="115"/>
      <c r="F1013" s="94">
        <f t="shared" si="55"/>
        <v>0</v>
      </c>
      <c r="G1013" s="156"/>
      <c r="H1013" s="140"/>
      <c r="I1013" s="126" t="e">
        <f>VLOOKUP(H1013,Presupuesto!$B$11:$C$565,2,0)</f>
        <v>#N/A</v>
      </c>
      <c r="J1013" s="95">
        <f t="shared" si="56"/>
        <v>0</v>
      </c>
      <c r="K1013" s="95" t="s">
        <v>720</v>
      </c>
    </row>
    <row r="1014" spans="3:11" s="426" customFormat="1" hidden="1" x14ac:dyDescent="0.25">
      <c r="C1014" s="139"/>
      <c r="D1014" s="147"/>
      <c r="E1014" s="115"/>
      <c r="F1014" s="94">
        <f t="shared" si="55"/>
        <v>0</v>
      </c>
      <c r="G1014" s="156"/>
      <c r="H1014" s="140"/>
      <c r="I1014" s="126" t="e">
        <f>VLOOKUP(H1014,Presupuesto!$B$11:$C$565,2,0)</f>
        <v>#N/A</v>
      </c>
      <c r="J1014" s="95">
        <f t="shared" si="56"/>
        <v>0</v>
      </c>
      <c r="K1014" s="95" t="s">
        <v>720</v>
      </c>
    </row>
    <row r="1015" spans="3:11" s="426" customFormat="1" hidden="1" x14ac:dyDescent="0.25">
      <c r="C1015" s="139"/>
      <c r="D1015" s="147"/>
      <c r="E1015" s="115"/>
      <c r="F1015" s="94">
        <f t="shared" si="55"/>
        <v>0</v>
      </c>
      <c r="G1015" s="156"/>
      <c r="H1015" s="140"/>
      <c r="I1015" s="126" t="e">
        <f>VLOOKUP(H1015,Presupuesto!$B$11:$C$565,2,0)</f>
        <v>#N/A</v>
      </c>
      <c r="J1015" s="95">
        <f t="shared" si="56"/>
        <v>0</v>
      </c>
      <c r="K1015" s="95" t="s">
        <v>720</v>
      </c>
    </row>
    <row r="1016" spans="3:11" s="426" customFormat="1" hidden="1" x14ac:dyDescent="0.25">
      <c r="C1016" s="139"/>
      <c r="D1016" s="147"/>
      <c r="E1016" s="115"/>
      <c r="F1016" s="94">
        <f t="shared" si="55"/>
        <v>0</v>
      </c>
      <c r="G1016" s="156"/>
      <c r="H1016" s="140"/>
      <c r="I1016" s="126" t="e">
        <f>VLOOKUP(H1016,Presupuesto!$B$11:$C$565,2,0)</f>
        <v>#N/A</v>
      </c>
      <c r="J1016" s="95">
        <f t="shared" si="56"/>
        <v>0</v>
      </c>
      <c r="K1016" s="95" t="s">
        <v>720</v>
      </c>
    </row>
    <row r="1017" spans="3:11" s="426" customFormat="1" hidden="1" x14ac:dyDescent="0.25">
      <c r="C1017" s="139"/>
      <c r="D1017" s="147"/>
      <c r="E1017" s="115"/>
      <c r="F1017" s="94">
        <f t="shared" si="55"/>
        <v>0</v>
      </c>
      <c r="G1017" s="156"/>
      <c r="H1017" s="140"/>
      <c r="I1017" s="126" t="e">
        <f>VLOOKUP(H1017,Presupuesto!$B$11:$C$565,2,0)</f>
        <v>#N/A</v>
      </c>
      <c r="J1017" s="95">
        <f t="shared" si="56"/>
        <v>0</v>
      </c>
      <c r="K1017" s="95" t="s">
        <v>720</v>
      </c>
    </row>
    <row r="1018" spans="3:11" s="426" customFormat="1" hidden="1" x14ac:dyDescent="0.25">
      <c r="C1018" s="141"/>
      <c r="D1018" s="147"/>
      <c r="E1018" s="115"/>
      <c r="F1018" s="94">
        <f t="shared" si="55"/>
        <v>0</v>
      </c>
      <c r="G1018" s="156"/>
      <c r="H1018" s="142"/>
      <c r="I1018" s="126" t="e">
        <f>VLOOKUP(H1018,Presupuesto!$B$11:$C$565,2,0)</f>
        <v>#N/A</v>
      </c>
      <c r="J1018" s="95">
        <f t="shared" si="56"/>
        <v>0</v>
      </c>
      <c r="K1018" s="95" t="s">
        <v>732</v>
      </c>
    </row>
    <row r="1019" spans="3:11" s="426" customFormat="1" hidden="1" x14ac:dyDescent="0.25">
      <c r="C1019" s="141"/>
      <c r="D1019" s="147"/>
      <c r="E1019" s="115"/>
      <c r="F1019" s="94">
        <f t="shared" si="55"/>
        <v>0</v>
      </c>
      <c r="G1019" s="156"/>
      <c r="H1019" s="142"/>
      <c r="I1019" s="126" t="e">
        <f>VLOOKUP(H1019,Presupuesto!$B$11:$C$565,2,0)</f>
        <v>#N/A</v>
      </c>
      <c r="J1019" s="95">
        <f t="shared" si="56"/>
        <v>0</v>
      </c>
      <c r="K1019" s="95" t="s">
        <v>720</v>
      </c>
    </row>
    <row r="1020" spans="3:11" s="426" customFormat="1" hidden="1" x14ac:dyDescent="0.25">
      <c r="C1020" s="141"/>
      <c r="D1020" s="147"/>
      <c r="E1020" s="115"/>
      <c r="F1020" s="94">
        <f t="shared" si="55"/>
        <v>0</v>
      </c>
      <c r="G1020" s="156"/>
      <c r="H1020" s="142"/>
      <c r="I1020" s="126" t="e">
        <f>VLOOKUP(H1020,Presupuesto!$B$11:$C$565,2,0)</f>
        <v>#N/A</v>
      </c>
      <c r="J1020" s="95">
        <f t="shared" si="56"/>
        <v>0</v>
      </c>
      <c r="K1020" s="95" t="s">
        <v>720</v>
      </c>
    </row>
    <row r="1021" spans="3:11" s="426" customFormat="1" hidden="1" x14ac:dyDescent="0.25">
      <c r="C1021" s="141"/>
      <c r="D1021" s="147"/>
      <c r="E1021" s="115"/>
      <c r="F1021" s="94">
        <f t="shared" si="55"/>
        <v>0</v>
      </c>
      <c r="G1021" s="156"/>
      <c r="H1021" s="142"/>
      <c r="I1021" s="126" t="e">
        <f>VLOOKUP(H1021,Presupuesto!$B$11:$C$565,2,0)</f>
        <v>#N/A</v>
      </c>
      <c r="J1021" s="95">
        <f t="shared" si="56"/>
        <v>0</v>
      </c>
      <c r="K1021" s="95" t="s">
        <v>720</v>
      </c>
    </row>
    <row r="1022" spans="3:11" s="426" customFormat="1" ht="15.75" thickBot="1" x14ac:dyDescent="0.3">
      <c r="C1022" s="143"/>
      <c r="D1022" s="155"/>
      <c r="E1022" s="100"/>
      <c r="F1022" s="102">
        <f t="shared" si="55"/>
        <v>0</v>
      </c>
      <c r="G1022" s="157"/>
      <c r="H1022" s="144"/>
      <c r="I1022" s="128" t="e">
        <f>VLOOKUP(H1022,Presupuesto!$B$11:$C$565,2,0)</f>
        <v>#N/A</v>
      </c>
      <c r="J1022" s="103">
        <f t="shared" si="56"/>
        <v>0</v>
      </c>
      <c r="K1022" s="120" t="s">
        <v>719</v>
      </c>
    </row>
    <row r="1025" spans="3:11" s="426" customFormat="1" ht="15.75" thickBot="1" x14ac:dyDescent="0.3">
      <c r="G1025" s="415"/>
    </row>
    <row r="1026" spans="3:11" s="426" customFormat="1" ht="15.75" thickBot="1" x14ac:dyDescent="0.3">
      <c r="C1026" s="153" t="s">
        <v>1332</v>
      </c>
      <c r="D1026" s="343">
        <f>SUM(F1033:F1067)</f>
        <v>0</v>
      </c>
      <c r="F1026" s="69"/>
      <c r="G1026" s="78"/>
      <c r="H1026" s="69"/>
      <c r="I1026" s="69"/>
    </row>
    <row r="1027" spans="3:11" s="426" customFormat="1" x14ac:dyDescent="0.25">
      <c r="C1027" s="69"/>
      <c r="D1027" s="31"/>
      <c r="E1027" s="91"/>
      <c r="F1027" s="91"/>
      <c r="G1027" s="91"/>
      <c r="H1027" s="75"/>
      <c r="I1027" s="75"/>
      <c r="J1027" s="75"/>
      <c r="K1027" s="109"/>
    </row>
    <row r="1028" spans="3:11" s="426" customFormat="1" x14ac:dyDescent="0.25">
      <c r="C1028" s="69"/>
      <c r="D1028" s="31"/>
      <c r="E1028" s="91"/>
      <c r="F1028" s="91"/>
      <c r="G1028" s="91"/>
      <c r="H1028" s="75"/>
      <c r="I1028" s="75"/>
      <c r="J1028" s="75"/>
      <c r="K1028" s="109"/>
    </row>
    <row r="1029" spans="3:11" s="426" customFormat="1" ht="15.75" x14ac:dyDescent="0.25">
      <c r="C1029" s="190" t="s">
        <v>1309</v>
      </c>
      <c r="D1029" s="341" t="s">
        <v>1861</v>
      </c>
      <c r="E1029" s="91"/>
      <c r="F1029" s="91"/>
      <c r="G1029" s="91"/>
      <c r="H1029" s="75"/>
      <c r="I1029" s="75"/>
      <c r="J1029" s="75"/>
      <c r="K1029" s="109"/>
    </row>
    <row r="1030" spans="3:11" s="426" customFormat="1" ht="18.75" x14ac:dyDescent="0.25">
      <c r="C1030" s="197" t="str">
        <f>IFERROR(VLOOKUP(D1029,'1. Desarrollo e Innov. Curricu.'!$F:$G,2,FALSE),IFERROR(VLOOKUP(D1029,'2. Investigación Científica'!$F:$G,2,FALSE),IFERROR(VLOOKUP(D1029,'3. Vinculación Univ. Sociedad'!$F:$G,2,FALSE),IFERROR(VLOOKUP(D1029,'4. Docencia y Profesorado Univ.'!$F:$G,2,FALSE),IFERROR(VLOOKUP(D1029,'5. Estudiantes y Graduados'!$F:$G,2,FALSE),IFERROR(VLOOKUP(D1029,'11. Gestion Administrativa'!$F:$G,2,FALSE),IFERROR(VLOOKUP(D1029,'13. Gestión Académica'!$F:$G,2,FALSE),IFERROR(VLOOKUP(D1029,'9. Asegura. de la Calid. y M'!$F:$G,2,FALSE),IFERROR(VLOOKUP(D1029,'6. Gestión del Conocimiento'!$F:$G,2,FALSE),IFERROR(VLOOKUP(D1029,'15. Gobernabilidad y Proceso...'!$F:$G,2,FALSE),IFERROR(VLOOKUP(D1029,'12. Gestión del Talento Humano'!$F:$G,2,FALSE),IFERROR(VLOOKUP(D1029,'14. Internacional... de la E.S.'!$F:$G,2,FALSE),IFERROR(VLOOKUP(D1029,'10. Posgrado'!$F:$G,2,FALSE),IFERROR(VLOOKUP(D1029,'17. Gestión TIC'!$F:$G,2,FALSE),IFERROR(VLOOKUP(D1029,'16. Desa. del Sistema Educ.Sup.'!$F:$G,2,FALSE),IFERROR(VLOOKUP(D1029,'8. Cultura de Inno. Insti...'!$F:$G,2,FALSE),VLOOKUP(D1029,'7. Lo Esencial de la Reforma U.'!$F:$G,2,0)))))))))))))))))</f>
        <v>Participación en reuniones del sistema FLACSO, Comité Directivo y Comité Academico y deplanificacion</v>
      </c>
      <c r="D1030" s="31"/>
      <c r="E1030" s="91"/>
      <c r="F1030" s="91"/>
      <c r="G1030" s="91"/>
      <c r="H1030" s="75"/>
      <c r="I1030" s="75"/>
      <c r="J1030" s="75"/>
      <c r="K1030" s="109"/>
    </row>
    <row r="1031" spans="3:11" s="426" customFormat="1" ht="15.75" thickBot="1" x14ac:dyDescent="0.3">
      <c r="F1031" s="91"/>
      <c r="G1031" s="75"/>
      <c r="H1031" s="75"/>
      <c r="I1031" s="75"/>
    </row>
    <row r="1032" spans="3:11" s="426" customFormat="1" ht="30.75" thickBot="1" x14ac:dyDescent="0.3">
      <c r="C1032" s="125" t="s">
        <v>1310</v>
      </c>
      <c r="D1032" s="125" t="s">
        <v>99</v>
      </c>
      <c r="E1032" s="132" t="s">
        <v>1312</v>
      </c>
      <c r="F1032" s="131" t="s">
        <v>1313</v>
      </c>
      <c r="G1032" s="129" t="s">
        <v>1314</v>
      </c>
      <c r="H1032" s="132" t="s">
        <v>1315</v>
      </c>
      <c r="I1032" s="129" t="s">
        <v>711</v>
      </c>
      <c r="J1032" s="129" t="s">
        <v>1316</v>
      </c>
      <c r="K1032" s="129" t="s">
        <v>1317</v>
      </c>
    </row>
    <row r="1033" spans="3:11" s="426" customFormat="1" x14ac:dyDescent="0.25">
      <c r="C1033" s="207" t="s">
        <v>1284</v>
      </c>
      <c r="D1033" s="208"/>
      <c r="E1033" s="206">
        <f>HLOOKUP(C1033,$AH$2:$BU$3,2,0)</f>
        <v>620</v>
      </c>
      <c r="F1033" s="94">
        <f t="shared" ref="F1033:F1067" si="57">D1033*E1033</f>
        <v>0</v>
      </c>
      <c r="G1033" s="156"/>
      <c r="H1033" s="138"/>
      <c r="I1033" s="126" t="e">
        <f>VLOOKUP(H1033,Presupuesto!$B$11:$C$565,2,0)</f>
        <v>#N/A</v>
      </c>
      <c r="J1033" s="205" t="s">
        <v>74</v>
      </c>
      <c r="K1033" s="95" t="s">
        <v>719</v>
      </c>
    </row>
    <row r="1034" spans="3:11" s="426" customFormat="1" x14ac:dyDescent="0.25">
      <c r="C1034" s="137" t="s">
        <v>2065</v>
      </c>
      <c r="D1034" s="154">
        <v>0</v>
      </c>
      <c r="E1034" s="119">
        <v>250</v>
      </c>
      <c r="F1034" s="94">
        <f t="shared" si="57"/>
        <v>0</v>
      </c>
      <c r="G1034" s="156" t="s">
        <v>703</v>
      </c>
      <c r="H1034" s="138" t="s">
        <v>361</v>
      </c>
      <c r="I1034" s="126" t="str">
        <f>VLOOKUP(H1034,[2]Presupuesto!$B$11:$C$565,2,0)</f>
        <v>ALIMENTOS B EBIDAS PARA PERSONAS</v>
      </c>
      <c r="J1034" s="95" t="s">
        <v>74</v>
      </c>
      <c r="K1034" s="95" t="s">
        <v>721</v>
      </c>
    </row>
    <row r="1035" spans="3:11" s="426" customFormat="1" x14ac:dyDescent="0.25">
      <c r="C1035" s="137" t="s">
        <v>2066</v>
      </c>
      <c r="D1035" s="154">
        <v>0</v>
      </c>
      <c r="E1035" s="119">
        <v>150</v>
      </c>
      <c r="F1035" s="94">
        <f t="shared" si="57"/>
        <v>0</v>
      </c>
      <c r="G1035" s="156" t="s">
        <v>703</v>
      </c>
      <c r="H1035" s="138" t="s">
        <v>268</v>
      </c>
      <c r="I1035" s="126" t="str">
        <f>VLOOKUP(H1035,[2]Presupuesto!$B$11:$C$565,2,0)</f>
        <v>OTROS ALQUILERES</v>
      </c>
      <c r="J1035" s="95" t="s">
        <v>74</v>
      </c>
      <c r="K1035" s="95" t="s">
        <v>721</v>
      </c>
    </row>
    <row r="1036" spans="3:11" s="426" customFormat="1" x14ac:dyDescent="0.25">
      <c r="C1036" s="137" t="s">
        <v>1932</v>
      </c>
      <c r="D1036" s="154">
        <v>0</v>
      </c>
      <c r="E1036" s="119">
        <v>500</v>
      </c>
      <c r="F1036" s="94">
        <f t="shared" si="57"/>
        <v>0</v>
      </c>
      <c r="G1036" s="156" t="s">
        <v>703</v>
      </c>
      <c r="H1036" s="138" t="s">
        <v>352</v>
      </c>
      <c r="I1036" s="126" t="str">
        <f>VLOOKUP(H1036,[2]Presupuesto!$B$11:$C$565,2,0)</f>
        <v>SERVICIOS CEREMONIAL Y PROTOCOLO</v>
      </c>
      <c r="J1036" s="95" t="s">
        <v>74</v>
      </c>
      <c r="K1036" s="95" t="s">
        <v>721</v>
      </c>
    </row>
    <row r="1037" spans="3:11" s="426" customFormat="1" x14ac:dyDescent="0.25">
      <c r="C1037" s="137" t="s">
        <v>2067</v>
      </c>
      <c r="D1037" s="154">
        <v>0</v>
      </c>
      <c r="E1037" s="119">
        <v>350</v>
      </c>
      <c r="F1037" s="94">
        <f t="shared" si="57"/>
        <v>0</v>
      </c>
      <c r="G1037" s="156" t="s">
        <v>703</v>
      </c>
      <c r="H1037" s="138" t="s">
        <v>361</v>
      </c>
      <c r="I1037" s="126" t="str">
        <f>VLOOKUP(H1037,[2]Presupuesto!$B$11:$C$565,2,0)</f>
        <v>ALIMENTOS B EBIDAS PARA PERSONAS</v>
      </c>
      <c r="J1037" s="95" t="s">
        <v>74</v>
      </c>
      <c r="K1037" s="95" t="s">
        <v>724</v>
      </c>
    </row>
    <row r="1038" spans="3:11" s="426" customFormat="1" x14ac:dyDescent="0.25">
      <c r="C1038" s="137" t="s">
        <v>2068</v>
      </c>
      <c r="D1038" s="154">
        <v>0</v>
      </c>
      <c r="E1038" s="119">
        <v>30</v>
      </c>
      <c r="F1038" s="94">
        <f t="shared" si="57"/>
        <v>0</v>
      </c>
      <c r="G1038" s="156" t="s">
        <v>703</v>
      </c>
      <c r="H1038" s="138" t="s">
        <v>268</v>
      </c>
      <c r="I1038" s="126" t="str">
        <f>VLOOKUP(H1038,[2]Presupuesto!$B$11:$C$565,2,0)</f>
        <v>OTROS ALQUILERES</v>
      </c>
      <c r="J1038" s="95" t="s">
        <v>74</v>
      </c>
      <c r="K1038" s="95" t="s">
        <v>724</v>
      </c>
    </row>
    <row r="1039" spans="3:11" s="426" customFormat="1" x14ac:dyDescent="0.25">
      <c r="C1039" s="137" t="s">
        <v>2069</v>
      </c>
      <c r="D1039" s="154">
        <v>0</v>
      </c>
      <c r="E1039" s="119">
        <v>2500</v>
      </c>
      <c r="F1039" s="94">
        <f t="shared" si="57"/>
        <v>0</v>
      </c>
      <c r="G1039" s="156" t="s">
        <v>703</v>
      </c>
      <c r="H1039" s="138" t="s">
        <v>352</v>
      </c>
      <c r="I1039" s="126" t="str">
        <f>VLOOKUP(H1039,[2]Presupuesto!$B$11:$C$565,2,0)</f>
        <v>SERVICIOS CEREMONIAL Y PROTOCOLO</v>
      </c>
      <c r="J1039" s="95" t="s">
        <v>74</v>
      </c>
      <c r="K1039" s="95" t="s">
        <v>724</v>
      </c>
    </row>
    <row r="1040" spans="3:11" s="426" customFormat="1" hidden="1" x14ac:dyDescent="0.25">
      <c r="C1040" s="137"/>
      <c r="D1040" s="154"/>
      <c r="E1040" s="119"/>
      <c r="F1040" s="94">
        <f t="shared" si="57"/>
        <v>0</v>
      </c>
      <c r="G1040" s="156"/>
      <c r="H1040" s="138"/>
      <c r="I1040" s="126" t="e">
        <f>VLOOKUP(H1040,Presupuesto!$B$11:$C$565,2,0)</f>
        <v>#N/A</v>
      </c>
      <c r="J1040" s="95">
        <f t="shared" ref="J1040:J1067" si="58">$J$1131</f>
        <v>0</v>
      </c>
      <c r="K1040" s="95" t="s">
        <v>720</v>
      </c>
    </row>
    <row r="1041" spans="3:11" s="426" customFormat="1" hidden="1" x14ac:dyDescent="0.25">
      <c r="C1041" s="137"/>
      <c r="D1041" s="154"/>
      <c r="E1041" s="119"/>
      <c r="F1041" s="94">
        <f t="shared" si="57"/>
        <v>0</v>
      </c>
      <c r="G1041" s="156"/>
      <c r="H1041" s="138"/>
      <c r="I1041" s="126" t="e">
        <f>VLOOKUP(H1041,Presupuesto!$B$11:$C$565,2,0)</f>
        <v>#N/A</v>
      </c>
      <c r="J1041" s="95">
        <f t="shared" si="58"/>
        <v>0</v>
      </c>
      <c r="K1041" s="95" t="s">
        <v>720</v>
      </c>
    </row>
    <row r="1042" spans="3:11" s="426" customFormat="1" hidden="1" x14ac:dyDescent="0.25">
      <c r="C1042" s="137"/>
      <c r="D1042" s="154"/>
      <c r="E1042" s="119"/>
      <c r="F1042" s="94">
        <f t="shared" si="57"/>
        <v>0</v>
      </c>
      <c r="G1042" s="156"/>
      <c r="H1042" s="138"/>
      <c r="I1042" s="126" t="e">
        <f>VLOOKUP(H1042,Presupuesto!$B$11:$C$565,2,0)</f>
        <v>#N/A</v>
      </c>
      <c r="J1042" s="95">
        <f t="shared" si="58"/>
        <v>0</v>
      </c>
      <c r="K1042" s="95" t="s">
        <v>720</v>
      </c>
    </row>
    <row r="1043" spans="3:11" s="426" customFormat="1" hidden="1" x14ac:dyDescent="0.25">
      <c r="C1043" s="137"/>
      <c r="D1043" s="154"/>
      <c r="E1043" s="119"/>
      <c r="F1043" s="94">
        <f t="shared" si="57"/>
        <v>0</v>
      </c>
      <c r="G1043" s="156"/>
      <c r="H1043" s="138"/>
      <c r="I1043" s="126" t="e">
        <f>VLOOKUP(H1043,Presupuesto!$B$11:$C$565,2,0)</f>
        <v>#N/A</v>
      </c>
      <c r="J1043" s="95">
        <f t="shared" si="58"/>
        <v>0</v>
      </c>
      <c r="K1043" s="95" t="s">
        <v>720</v>
      </c>
    </row>
    <row r="1044" spans="3:11" s="426" customFormat="1" hidden="1" x14ac:dyDescent="0.25">
      <c r="C1044" s="137"/>
      <c r="D1044" s="154"/>
      <c r="E1044" s="119"/>
      <c r="F1044" s="94">
        <f t="shared" si="57"/>
        <v>0</v>
      </c>
      <c r="G1044" s="156"/>
      <c r="H1044" s="138"/>
      <c r="I1044" s="126" t="e">
        <f>VLOOKUP(H1044,Presupuesto!$B$11:$C$565,2,0)</f>
        <v>#N/A</v>
      </c>
      <c r="J1044" s="95">
        <f t="shared" si="58"/>
        <v>0</v>
      </c>
      <c r="K1044" s="95" t="s">
        <v>720</v>
      </c>
    </row>
    <row r="1045" spans="3:11" s="426" customFormat="1" hidden="1" x14ac:dyDescent="0.25">
      <c r="C1045" s="137"/>
      <c r="D1045" s="154"/>
      <c r="E1045" s="119"/>
      <c r="F1045" s="94">
        <f t="shared" si="57"/>
        <v>0</v>
      </c>
      <c r="G1045" s="156"/>
      <c r="H1045" s="138"/>
      <c r="I1045" s="126" t="e">
        <f>VLOOKUP(H1045,Presupuesto!$B$11:$C$565,2,0)</f>
        <v>#N/A</v>
      </c>
      <c r="J1045" s="95">
        <f t="shared" si="58"/>
        <v>0</v>
      </c>
      <c r="K1045" s="95" t="s">
        <v>720</v>
      </c>
    </row>
    <row r="1046" spans="3:11" s="426" customFormat="1" hidden="1" x14ac:dyDescent="0.25">
      <c r="C1046" s="137"/>
      <c r="D1046" s="154"/>
      <c r="E1046" s="119"/>
      <c r="F1046" s="94">
        <f t="shared" si="57"/>
        <v>0</v>
      </c>
      <c r="G1046" s="156"/>
      <c r="H1046" s="138"/>
      <c r="I1046" s="126" t="e">
        <f>VLOOKUP(H1046,Presupuesto!$B$11:$C$565,2,0)</f>
        <v>#N/A</v>
      </c>
      <c r="J1046" s="95">
        <f t="shared" si="58"/>
        <v>0</v>
      </c>
      <c r="K1046" s="95" t="s">
        <v>720</v>
      </c>
    </row>
    <row r="1047" spans="3:11" s="426" customFormat="1" hidden="1" x14ac:dyDescent="0.25">
      <c r="C1047" s="137"/>
      <c r="D1047" s="154"/>
      <c r="E1047" s="119"/>
      <c r="F1047" s="94">
        <f t="shared" si="57"/>
        <v>0</v>
      </c>
      <c r="G1047" s="156"/>
      <c r="H1047" s="138"/>
      <c r="I1047" s="126" t="e">
        <f>VLOOKUP(H1047,Presupuesto!$B$11:$C$565,2,0)</f>
        <v>#N/A</v>
      </c>
      <c r="J1047" s="95">
        <f t="shared" si="58"/>
        <v>0</v>
      </c>
      <c r="K1047" s="95" t="s">
        <v>720</v>
      </c>
    </row>
    <row r="1048" spans="3:11" s="426" customFormat="1" hidden="1" x14ac:dyDescent="0.25">
      <c r="C1048" s="137"/>
      <c r="D1048" s="154"/>
      <c r="E1048" s="119"/>
      <c r="F1048" s="94">
        <f t="shared" si="57"/>
        <v>0</v>
      </c>
      <c r="G1048" s="156"/>
      <c r="H1048" s="138"/>
      <c r="I1048" s="126" t="e">
        <f>VLOOKUP(H1048,Presupuesto!$B$11:$C$565,2,0)</f>
        <v>#N/A</v>
      </c>
      <c r="J1048" s="95">
        <f t="shared" si="58"/>
        <v>0</v>
      </c>
      <c r="K1048" s="95" t="s">
        <v>720</v>
      </c>
    </row>
    <row r="1049" spans="3:11" s="426" customFormat="1" hidden="1" x14ac:dyDescent="0.25">
      <c r="C1049" s="137"/>
      <c r="D1049" s="154"/>
      <c r="E1049" s="119"/>
      <c r="F1049" s="94">
        <f t="shared" si="57"/>
        <v>0</v>
      </c>
      <c r="G1049" s="156"/>
      <c r="H1049" s="138"/>
      <c r="I1049" s="126" t="e">
        <f>VLOOKUP(H1049,Presupuesto!$B$11:$C$565,2,0)</f>
        <v>#N/A</v>
      </c>
      <c r="J1049" s="95">
        <f t="shared" si="58"/>
        <v>0</v>
      </c>
      <c r="K1049" s="95" t="s">
        <v>720</v>
      </c>
    </row>
    <row r="1050" spans="3:11" s="426" customFormat="1" hidden="1" x14ac:dyDescent="0.25">
      <c r="C1050" s="137"/>
      <c r="D1050" s="154"/>
      <c r="E1050" s="119"/>
      <c r="F1050" s="94">
        <f t="shared" si="57"/>
        <v>0</v>
      </c>
      <c r="G1050" s="156"/>
      <c r="H1050" s="138"/>
      <c r="I1050" s="126" t="e">
        <f>VLOOKUP(H1050,Presupuesto!$B$11:$C$565,2,0)</f>
        <v>#N/A</v>
      </c>
      <c r="J1050" s="95">
        <f t="shared" si="58"/>
        <v>0</v>
      </c>
      <c r="K1050" s="95" t="s">
        <v>720</v>
      </c>
    </row>
    <row r="1051" spans="3:11" s="426" customFormat="1" hidden="1" x14ac:dyDescent="0.25">
      <c r="C1051" s="137"/>
      <c r="D1051" s="154"/>
      <c r="E1051" s="119"/>
      <c r="F1051" s="94">
        <f t="shared" si="57"/>
        <v>0</v>
      </c>
      <c r="G1051" s="156"/>
      <c r="H1051" s="138"/>
      <c r="I1051" s="126" t="e">
        <f>VLOOKUP(H1051,Presupuesto!$B$11:$C$565,2,0)</f>
        <v>#N/A</v>
      </c>
      <c r="J1051" s="95">
        <f t="shared" si="58"/>
        <v>0</v>
      </c>
      <c r="K1051" s="95" t="s">
        <v>720</v>
      </c>
    </row>
    <row r="1052" spans="3:11" s="426" customFormat="1" hidden="1" x14ac:dyDescent="0.25">
      <c r="C1052" s="137"/>
      <c r="D1052" s="154"/>
      <c r="E1052" s="119"/>
      <c r="F1052" s="94">
        <f t="shared" si="57"/>
        <v>0</v>
      </c>
      <c r="G1052" s="156"/>
      <c r="H1052" s="138"/>
      <c r="I1052" s="126" t="e">
        <f>VLOOKUP(H1052,Presupuesto!$B$11:$C$565,2,0)</f>
        <v>#N/A</v>
      </c>
      <c r="J1052" s="95">
        <f t="shared" si="58"/>
        <v>0</v>
      </c>
      <c r="K1052" s="95" t="s">
        <v>720</v>
      </c>
    </row>
    <row r="1053" spans="3:11" s="426" customFormat="1" hidden="1" x14ac:dyDescent="0.25">
      <c r="C1053" s="137"/>
      <c r="D1053" s="154"/>
      <c r="E1053" s="119"/>
      <c r="F1053" s="94">
        <f t="shared" si="57"/>
        <v>0</v>
      </c>
      <c r="G1053" s="156"/>
      <c r="H1053" s="138"/>
      <c r="I1053" s="126" t="e">
        <f>VLOOKUP(H1053,Presupuesto!$B$11:$C$565,2,0)</f>
        <v>#N/A</v>
      </c>
      <c r="J1053" s="95">
        <f t="shared" si="58"/>
        <v>0</v>
      </c>
      <c r="K1053" s="95" t="s">
        <v>720</v>
      </c>
    </row>
    <row r="1054" spans="3:11" s="426" customFormat="1" hidden="1" x14ac:dyDescent="0.25">
      <c r="C1054" s="137"/>
      <c r="D1054" s="154"/>
      <c r="E1054" s="119"/>
      <c r="F1054" s="94">
        <f t="shared" si="57"/>
        <v>0</v>
      </c>
      <c r="G1054" s="156"/>
      <c r="H1054" s="138"/>
      <c r="I1054" s="126" t="e">
        <f>VLOOKUP(H1054,Presupuesto!$B$11:$C$565,2,0)</f>
        <v>#N/A</v>
      </c>
      <c r="J1054" s="95">
        <f t="shared" si="58"/>
        <v>0</v>
      </c>
      <c r="K1054" s="95" t="s">
        <v>720</v>
      </c>
    </row>
    <row r="1055" spans="3:11" s="426" customFormat="1" hidden="1" x14ac:dyDescent="0.25">
      <c r="C1055" s="139"/>
      <c r="D1055" s="147"/>
      <c r="E1055" s="115"/>
      <c r="F1055" s="94">
        <f t="shared" si="57"/>
        <v>0</v>
      </c>
      <c r="G1055" s="156"/>
      <c r="H1055" s="140"/>
      <c r="I1055" s="126" t="e">
        <f>VLOOKUP(H1055,Presupuesto!$B$11:$C$565,2,0)</f>
        <v>#N/A</v>
      </c>
      <c r="J1055" s="95">
        <f t="shared" si="58"/>
        <v>0</v>
      </c>
      <c r="K1055" s="95" t="s">
        <v>720</v>
      </c>
    </row>
    <row r="1056" spans="3:11" s="426" customFormat="1" hidden="1" x14ac:dyDescent="0.25">
      <c r="C1056" s="139"/>
      <c r="D1056" s="147"/>
      <c r="E1056" s="115"/>
      <c r="F1056" s="94">
        <f t="shared" si="57"/>
        <v>0</v>
      </c>
      <c r="G1056" s="156"/>
      <c r="H1056" s="140"/>
      <c r="I1056" s="126" t="e">
        <f>VLOOKUP(H1056,Presupuesto!$B$11:$C$565,2,0)</f>
        <v>#N/A</v>
      </c>
      <c r="J1056" s="95">
        <f t="shared" si="58"/>
        <v>0</v>
      </c>
      <c r="K1056" s="95" t="s">
        <v>720</v>
      </c>
    </row>
    <row r="1057" spans="3:11" s="426" customFormat="1" hidden="1" x14ac:dyDescent="0.25">
      <c r="C1057" s="139"/>
      <c r="D1057" s="147"/>
      <c r="E1057" s="115"/>
      <c r="F1057" s="94">
        <f t="shared" si="57"/>
        <v>0</v>
      </c>
      <c r="G1057" s="156"/>
      <c r="H1057" s="140"/>
      <c r="I1057" s="126" t="e">
        <f>VLOOKUP(H1057,Presupuesto!$B$11:$C$565,2,0)</f>
        <v>#N/A</v>
      </c>
      <c r="J1057" s="95">
        <f t="shared" si="58"/>
        <v>0</v>
      </c>
      <c r="K1057" s="95" t="s">
        <v>720</v>
      </c>
    </row>
    <row r="1058" spans="3:11" s="426" customFormat="1" hidden="1" x14ac:dyDescent="0.25">
      <c r="C1058" s="139"/>
      <c r="D1058" s="147"/>
      <c r="E1058" s="115"/>
      <c r="F1058" s="94">
        <f t="shared" si="57"/>
        <v>0</v>
      </c>
      <c r="G1058" s="156"/>
      <c r="H1058" s="140"/>
      <c r="I1058" s="126" t="e">
        <f>VLOOKUP(H1058,Presupuesto!$B$11:$C$565,2,0)</f>
        <v>#N/A</v>
      </c>
      <c r="J1058" s="95">
        <f t="shared" si="58"/>
        <v>0</v>
      </c>
      <c r="K1058" s="95" t="s">
        <v>720</v>
      </c>
    </row>
    <row r="1059" spans="3:11" s="426" customFormat="1" hidden="1" x14ac:dyDescent="0.25">
      <c r="C1059" s="139"/>
      <c r="D1059" s="147"/>
      <c r="E1059" s="115"/>
      <c r="F1059" s="94">
        <f t="shared" si="57"/>
        <v>0</v>
      </c>
      <c r="G1059" s="156"/>
      <c r="H1059" s="140"/>
      <c r="I1059" s="126" t="e">
        <f>VLOOKUP(H1059,Presupuesto!$B$11:$C$565,2,0)</f>
        <v>#N/A</v>
      </c>
      <c r="J1059" s="95">
        <f t="shared" si="58"/>
        <v>0</v>
      </c>
      <c r="K1059" s="95" t="s">
        <v>720</v>
      </c>
    </row>
    <row r="1060" spans="3:11" s="426" customFormat="1" hidden="1" x14ac:dyDescent="0.25">
      <c r="C1060" s="139"/>
      <c r="D1060" s="147"/>
      <c r="E1060" s="115"/>
      <c r="F1060" s="94">
        <f t="shared" si="57"/>
        <v>0</v>
      </c>
      <c r="G1060" s="156"/>
      <c r="H1060" s="140"/>
      <c r="I1060" s="126" t="e">
        <f>VLOOKUP(H1060,Presupuesto!$B$11:$C$565,2,0)</f>
        <v>#N/A</v>
      </c>
      <c r="J1060" s="95">
        <f t="shared" si="58"/>
        <v>0</v>
      </c>
      <c r="K1060" s="95" t="s">
        <v>720</v>
      </c>
    </row>
    <row r="1061" spans="3:11" s="426" customFormat="1" hidden="1" x14ac:dyDescent="0.25">
      <c r="C1061" s="139"/>
      <c r="D1061" s="147"/>
      <c r="E1061" s="115"/>
      <c r="F1061" s="94">
        <f t="shared" si="57"/>
        <v>0</v>
      </c>
      <c r="G1061" s="156"/>
      <c r="H1061" s="140"/>
      <c r="I1061" s="126" t="e">
        <f>VLOOKUP(H1061,Presupuesto!$B$11:$C$565,2,0)</f>
        <v>#N/A</v>
      </c>
      <c r="J1061" s="95">
        <f t="shared" si="58"/>
        <v>0</v>
      </c>
      <c r="K1061" s="95" t="s">
        <v>720</v>
      </c>
    </row>
    <row r="1062" spans="3:11" s="426" customFormat="1" hidden="1" x14ac:dyDescent="0.25">
      <c r="C1062" s="139"/>
      <c r="D1062" s="147"/>
      <c r="E1062" s="115"/>
      <c r="F1062" s="94">
        <f t="shared" si="57"/>
        <v>0</v>
      </c>
      <c r="G1062" s="156"/>
      <c r="H1062" s="140"/>
      <c r="I1062" s="126" t="e">
        <f>VLOOKUP(H1062,Presupuesto!$B$11:$C$565,2,0)</f>
        <v>#N/A</v>
      </c>
      <c r="J1062" s="95">
        <f t="shared" si="58"/>
        <v>0</v>
      </c>
      <c r="K1062" s="95" t="s">
        <v>720</v>
      </c>
    </row>
    <row r="1063" spans="3:11" s="426" customFormat="1" hidden="1" x14ac:dyDescent="0.25">
      <c r="C1063" s="141"/>
      <c r="D1063" s="147"/>
      <c r="E1063" s="115"/>
      <c r="F1063" s="94">
        <f t="shared" si="57"/>
        <v>0</v>
      </c>
      <c r="G1063" s="156"/>
      <c r="H1063" s="142"/>
      <c r="I1063" s="126" t="e">
        <f>VLOOKUP(H1063,Presupuesto!$B$11:$C$565,2,0)</f>
        <v>#N/A</v>
      </c>
      <c r="J1063" s="95">
        <f t="shared" si="58"/>
        <v>0</v>
      </c>
      <c r="K1063" s="95" t="s">
        <v>732</v>
      </c>
    </row>
    <row r="1064" spans="3:11" s="426" customFormat="1" hidden="1" x14ac:dyDescent="0.25">
      <c r="C1064" s="141"/>
      <c r="D1064" s="147"/>
      <c r="E1064" s="115"/>
      <c r="F1064" s="94">
        <f t="shared" si="57"/>
        <v>0</v>
      </c>
      <c r="G1064" s="156"/>
      <c r="H1064" s="142"/>
      <c r="I1064" s="126" t="e">
        <f>VLOOKUP(H1064,Presupuesto!$B$11:$C$565,2,0)</f>
        <v>#N/A</v>
      </c>
      <c r="J1064" s="95">
        <f t="shared" si="58"/>
        <v>0</v>
      </c>
      <c r="K1064" s="95" t="s">
        <v>720</v>
      </c>
    </row>
    <row r="1065" spans="3:11" s="426" customFormat="1" hidden="1" x14ac:dyDescent="0.25">
      <c r="C1065" s="141"/>
      <c r="D1065" s="147"/>
      <c r="E1065" s="115"/>
      <c r="F1065" s="94">
        <f t="shared" si="57"/>
        <v>0</v>
      </c>
      <c r="G1065" s="156"/>
      <c r="H1065" s="142"/>
      <c r="I1065" s="126" t="e">
        <f>VLOOKUP(H1065,Presupuesto!$B$11:$C$565,2,0)</f>
        <v>#N/A</v>
      </c>
      <c r="J1065" s="95">
        <f t="shared" si="58"/>
        <v>0</v>
      </c>
      <c r="K1065" s="95" t="s">
        <v>720</v>
      </c>
    </row>
    <row r="1066" spans="3:11" s="426" customFormat="1" hidden="1" x14ac:dyDescent="0.25">
      <c r="C1066" s="141"/>
      <c r="D1066" s="147"/>
      <c r="E1066" s="115"/>
      <c r="F1066" s="94">
        <f t="shared" si="57"/>
        <v>0</v>
      </c>
      <c r="G1066" s="156"/>
      <c r="H1066" s="142"/>
      <c r="I1066" s="126" t="e">
        <f>VLOOKUP(H1066,Presupuesto!$B$11:$C$565,2,0)</f>
        <v>#N/A</v>
      </c>
      <c r="J1066" s="95">
        <f t="shared" si="58"/>
        <v>0</v>
      </c>
      <c r="K1066" s="95" t="s">
        <v>720</v>
      </c>
    </row>
    <row r="1067" spans="3:11" s="426" customFormat="1" ht="15.75" thickBot="1" x14ac:dyDescent="0.3">
      <c r="C1067" s="143"/>
      <c r="D1067" s="155"/>
      <c r="E1067" s="100"/>
      <c r="F1067" s="102">
        <f t="shared" si="57"/>
        <v>0</v>
      </c>
      <c r="G1067" s="157"/>
      <c r="H1067" s="144"/>
      <c r="I1067" s="128" t="e">
        <f>VLOOKUP(H1067,Presupuesto!$B$11:$C$565,2,0)</f>
        <v>#N/A</v>
      </c>
      <c r="J1067" s="103">
        <f t="shared" si="58"/>
        <v>0</v>
      </c>
      <c r="K1067" s="120" t="s">
        <v>719</v>
      </c>
    </row>
    <row r="1070" spans="3:11" s="426" customFormat="1" ht="15.75" thickBot="1" x14ac:dyDescent="0.3">
      <c r="G1070" s="415"/>
    </row>
    <row r="1071" spans="3:11" s="426" customFormat="1" ht="15.75" thickBot="1" x14ac:dyDescent="0.3">
      <c r="C1071" s="153" t="s">
        <v>1332</v>
      </c>
      <c r="D1071" s="343">
        <f>SUM(F1078:F1122)</f>
        <v>13400</v>
      </c>
      <c r="F1071" s="69"/>
      <c r="G1071" s="78"/>
      <c r="H1071" s="69"/>
      <c r="I1071" s="69"/>
    </row>
    <row r="1072" spans="3:11" s="426" customFormat="1" x14ac:dyDescent="0.25">
      <c r="C1072" s="69"/>
      <c r="D1072" s="31"/>
      <c r="E1072" s="91"/>
      <c r="F1072" s="91"/>
      <c r="G1072" s="91"/>
      <c r="H1072" s="75"/>
      <c r="I1072" s="75"/>
      <c r="J1072" s="75"/>
      <c r="K1072" s="109"/>
    </row>
    <row r="1073" spans="3:11" s="426" customFormat="1" x14ac:dyDescent="0.25">
      <c r="C1073" s="69"/>
      <c r="D1073" s="31"/>
      <c r="E1073" s="91"/>
      <c r="F1073" s="91"/>
      <c r="G1073" s="91"/>
      <c r="H1073" s="75"/>
      <c r="I1073" s="75"/>
      <c r="J1073" s="75"/>
      <c r="K1073" s="109"/>
    </row>
    <row r="1074" spans="3:11" s="426" customFormat="1" ht="15.75" x14ac:dyDescent="0.25">
      <c r="C1074" s="190" t="s">
        <v>1309</v>
      </c>
      <c r="D1074" s="341" t="s">
        <v>1868</v>
      </c>
      <c r="E1074" s="91"/>
      <c r="F1074" s="91"/>
      <c r="G1074" s="91"/>
      <c r="H1074" s="75"/>
      <c r="I1074" s="75"/>
      <c r="J1074" s="75"/>
      <c r="K1074" s="109"/>
    </row>
    <row r="1075" spans="3:11" s="426" customFormat="1" ht="18.75" x14ac:dyDescent="0.25">
      <c r="C1075" s="197" t="str">
        <f>IFERROR(VLOOKUP(D1074,'1. Desarrollo e Innov. Curricu.'!$F:$G,2,FALSE),IFERROR(VLOOKUP(D1074,'2. Investigación Científica'!$F:$G,2,FALSE),IFERROR(VLOOKUP(D1074,'3. Vinculación Univ. Sociedad'!$F:$G,2,FALSE),IFERROR(VLOOKUP(D1074,'4. Docencia y Profesorado Univ.'!$F:$G,2,FALSE),IFERROR(VLOOKUP(D1074,'5. Estudiantes y Graduados'!$F:$G,2,FALSE),IFERROR(VLOOKUP(D1074,'11. Gestion Administrativa'!$F:$G,2,FALSE),IFERROR(VLOOKUP(D1074,'13. Gestión Académica'!$F:$G,2,FALSE),IFERROR(VLOOKUP(D1074,'9. Asegura. de la Calid. y M'!$F:$G,2,FALSE),IFERROR(VLOOKUP(D1074,'6. Gestión del Conocimiento'!$F:$G,2,FALSE),IFERROR(VLOOKUP(D1074,'15. Gobernabilidad y Proceso...'!$F:$G,2,FALSE),IFERROR(VLOOKUP(D1074,'12. Gestión del Talento Humano'!$F:$G,2,FALSE),IFERROR(VLOOKUP(D1074,'14. Internacional... de la E.S.'!$F:$G,2,FALSE),IFERROR(VLOOKUP(D1074,'10. Posgrado'!$F:$G,2,FALSE),IFERROR(VLOOKUP(D1074,'17. Gestión TIC'!$F:$G,2,FALSE),IFERROR(VLOOKUP(D1074,'16. Desa. del Sistema Educ.Sup.'!$F:$G,2,FALSE),IFERROR(VLOOKUP(D1074,'8. Cultura de Inno. Insti...'!$F:$G,2,FALSE),VLOOKUP(D1074,'7. Lo Esencial de la Reforma U.'!$F:$G,2,0)))))))))))))))))</f>
        <v xml:space="preserve">Reunión de Consejo Consultivo FLACSO </v>
      </c>
      <c r="D1075" s="31"/>
      <c r="E1075" s="91"/>
      <c r="F1075" s="91"/>
      <c r="G1075" s="91"/>
      <c r="H1075" s="75"/>
      <c r="I1075" s="75"/>
      <c r="J1075" s="75"/>
      <c r="K1075" s="109"/>
    </row>
    <row r="1076" spans="3:11" s="426" customFormat="1" ht="15.75" thickBot="1" x14ac:dyDescent="0.3">
      <c r="F1076" s="91"/>
      <c r="G1076" s="75"/>
      <c r="H1076" s="75"/>
      <c r="I1076" s="75"/>
    </row>
    <row r="1077" spans="3:11" s="426" customFormat="1" ht="30.75" thickBot="1" x14ac:dyDescent="0.3">
      <c r="C1077" s="125" t="s">
        <v>1310</v>
      </c>
      <c r="D1077" s="125" t="s">
        <v>99</v>
      </c>
      <c r="E1077" s="132" t="s">
        <v>1312</v>
      </c>
      <c r="F1077" s="131" t="s">
        <v>1313</v>
      </c>
      <c r="G1077" s="129" t="s">
        <v>1314</v>
      </c>
      <c r="H1077" s="132" t="s">
        <v>1315</v>
      </c>
      <c r="I1077" s="129" t="s">
        <v>711</v>
      </c>
      <c r="J1077" s="129" t="s">
        <v>1316</v>
      </c>
      <c r="K1077" s="129" t="s">
        <v>1317</v>
      </c>
    </row>
    <row r="1078" spans="3:11" s="426" customFormat="1" x14ac:dyDescent="0.25">
      <c r="C1078" s="207" t="s">
        <v>1284</v>
      </c>
      <c r="D1078" s="208"/>
      <c r="E1078" s="206">
        <f>HLOOKUP(C1078,$AH$2:$BU$3,2,0)</f>
        <v>620</v>
      </c>
      <c r="F1078" s="94">
        <f t="shared" ref="F1078:F1122" si="59">D1078*E1078</f>
        <v>0</v>
      </c>
      <c r="G1078" s="156"/>
      <c r="H1078" s="138"/>
      <c r="I1078" s="126" t="e">
        <f>VLOOKUP(H1078,Presupuesto!$B$11:$C$565,2,0)</f>
        <v>#N/A</v>
      </c>
      <c r="J1078" s="205" t="s">
        <v>74</v>
      </c>
      <c r="K1078" s="95" t="s">
        <v>719</v>
      </c>
    </row>
    <row r="1079" spans="3:11" s="426" customFormat="1" x14ac:dyDescent="0.25">
      <c r="C1079" s="137" t="s">
        <v>2073</v>
      </c>
      <c r="D1079" s="154">
        <v>15</v>
      </c>
      <c r="E1079" s="119">
        <v>180</v>
      </c>
      <c r="F1079" s="94">
        <f t="shared" si="59"/>
        <v>2700</v>
      </c>
      <c r="G1079" s="156" t="s">
        <v>703</v>
      </c>
      <c r="H1079" s="138" t="s">
        <v>361</v>
      </c>
      <c r="I1079" s="126" t="str">
        <f>VLOOKUP(H1079,[2]Presupuesto!$B$11:$C$565,2,0)</f>
        <v>ALIMENTOS B EBIDAS PARA PERSONAS</v>
      </c>
      <c r="J1079" s="95" t="s">
        <v>74</v>
      </c>
      <c r="K1079" s="95" t="s">
        <v>721</v>
      </c>
    </row>
    <row r="1080" spans="3:11" s="426" customFormat="1" x14ac:dyDescent="0.25">
      <c r="C1080" s="137" t="s">
        <v>2074</v>
      </c>
      <c r="D1080" s="154">
        <v>1</v>
      </c>
      <c r="E1080" s="119">
        <v>250</v>
      </c>
      <c r="F1080" s="94">
        <f t="shared" si="59"/>
        <v>250</v>
      </c>
      <c r="G1080" s="156" t="s">
        <v>703</v>
      </c>
      <c r="H1080" s="138" t="s">
        <v>268</v>
      </c>
      <c r="I1080" s="126" t="str">
        <f>VLOOKUP(H1080,[2]Presupuesto!$B$11:$C$565,2,0)</f>
        <v>OTROS ALQUILERES</v>
      </c>
      <c r="J1080" s="95" t="s">
        <v>74</v>
      </c>
      <c r="K1080" s="95" t="s">
        <v>721</v>
      </c>
    </row>
    <row r="1081" spans="3:11" s="426" customFormat="1" x14ac:dyDescent="0.25">
      <c r="C1081" s="137" t="s">
        <v>1932</v>
      </c>
      <c r="D1081" s="154">
        <v>1</v>
      </c>
      <c r="E1081" s="119">
        <v>400</v>
      </c>
      <c r="F1081" s="94">
        <f t="shared" si="59"/>
        <v>400</v>
      </c>
      <c r="G1081" s="156" t="s">
        <v>703</v>
      </c>
      <c r="H1081" s="138" t="s">
        <v>352</v>
      </c>
      <c r="I1081" s="126" t="str">
        <f>VLOOKUP(H1081,[2]Presupuesto!$B$11:$C$565,2,0)</f>
        <v>SERVICIOS CEREMONIAL Y PROTOCOLO</v>
      </c>
      <c r="J1081" s="95" t="s">
        <v>74</v>
      </c>
      <c r="K1081" s="95" t="s">
        <v>721</v>
      </c>
    </row>
    <row r="1082" spans="3:11" s="426" customFormat="1" x14ac:dyDescent="0.25">
      <c r="C1082" s="137" t="s">
        <v>2073</v>
      </c>
      <c r="D1082" s="154">
        <v>15</v>
      </c>
      <c r="E1082" s="119">
        <v>180</v>
      </c>
      <c r="F1082" s="94">
        <f t="shared" si="59"/>
        <v>2700</v>
      </c>
      <c r="G1082" s="156" t="s">
        <v>703</v>
      </c>
      <c r="H1082" s="138" t="s">
        <v>361</v>
      </c>
      <c r="I1082" s="126" t="str">
        <f>VLOOKUP(H1082,[2]Presupuesto!$B$11:$C$565,2,0)</f>
        <v>ALIMENTOS B EBIDAS PARA PERSONAS</v>
      </c>
      <c r="J1082" s="95" t="s">
        <v>74</v>
      </c>
      <c r="K1082" s="95" t="s">
        <v>724</v>
      </c>
    </row>
    <row r="1083" spans="3:11" s="426" customFormat="1" x14ac:dyDescent="0.25">
      <c r="C1083" s="137" t="s">
        <v>2074</v>
      </c>
      <c r="D1083" s="154">
        <v>1</v>
      </c>
      <c r="E1083" s="119">
        <v>250</v>
      </c>
      <c r="F1083" s="94">
        <f t="shared" si="59"/>
        <v>250</v>
      </c>
      <c r="G1083" s="156" t="s">
        <v>703</v>
      </c>
      <c r="H1083" s="138" t="s">
        <v>268</v>
      </c>
      <c r="I1083" s="126" t="str">
        <f>VLOOKUP(H1083,[2]Presupuesto!$B$11:$C$565,2,0)</f>
        <v>OTROS ALQUILERES</v>
      </c>
      <c r="J1083" s="95" t="s">
        <v>74</v>
      </c>
      <c r="K1083" s="95" t="s">
        <v>724</v>
      </c>
    </row>
    <row r="1084" spans="3:11" s="426" customFormat="1" x14ac:dyDescent="0.25">
      <c r="C1084" s="137" t="s">
        <v>1932</v>
      </c>
      <c r="D1084" s="154">
        <v>1</v>
      </c>
      <c r="E1084" s="119">
        <v>400</v>
      </c>
      <c r="F1084" s="94">
        <f t="shared" si="59"/>
        <v>400</v>
      </c>
      <c r="G1084" s="156" t="s">
        <v>703</v>
      </c>
      <c r="H1084" s="138" t="s">
        <v>352</v>
      </c>
      <c r="I1084" s="126" t="str">
        <f>VLOOKUP(H1084,[2]Presupuesto!$B$11:$C$565,2,0)</f>
        <v>SERVICIOS CEREMONIAL Y PROTOCOLO</v>
      </c>
      <c r="J1084" s="95" t="s">
        <v>74</v>
      </c>
      <c r="K1084" s="95" t="s">
        <v>724</v>
      </c>
    </row>
    <row r="1085" spans="3:11" s="426" customFormat="1" x14ac:dyDescent="0.25">
      <c r="C1085" s="137" t="s">
        <v>2073</v>
      </c>
      <c r="D1085" s="154">
        <v>15</v>
      </c>
      <c r="E1085" s="119">
        <v>180</v>
      </c>
      <c r="F1085" s="94">
        <f t="shared" si="59"/>
        <v>2700</v>
      </c>
      <c r="G1085" s="156" t="s">
        <v>703</v>
      </c>
      <c r="H1085" s="138" t="s">
        <v>361</v>
      </c>
      <c r="I1085" s="126" t="str">
        <f>VLOOKUP(H1085,[2]Presupuesto!$B$11:$C$565,2,0)</f>
        <v>ALIMENTOS B EBIDAS PARA PERSONAS</v>
      </c>
      <c r="J1085" s="95" t="s">
        <v>74</v>
      </c>
      <c r="K1085" s="95" t="s">
        <v>728</v>
      </c>
    </row>
    <row r="1086" spans="3:11" s="426" customFormat="1" x14ac:dyDescent="0.25">
      <c r="C1086" s="137" t="s">
        <v>2074</v>
      </c>
      <c r="D1086" s="154">
        <v>1</v>
      </c>
      <c r="E1086" s="119">
        <v>250</v>
      </c>
      <c r="F1086" s="94">
        <f t="shared" si="59"/>
        <v>250</v>
      </c>
      <c r="G1086" s="156" t="s">
        <v>703</v>
      </c>
      <c r="H1086" s="138" t="s">
        <v>268</v>
      </c>
      <c r="I1086" s="126" t="str">
        <f>VLOOKUP(H1086,[2]Presupuesto!$B$11:$C$565,2,0)</f>
        <v>OTROS ALQUILERES</v>
      </c>
      <c r="J1086" s="95" t="s">
        <v>74</v>
      </c>
      <c r="K1086" s="95" t="s">
        <v>728</v>
      </c>
    </row>
    <row r="1087" spans="3:11" s="426" customFormat="1" x14ac:dyDescent="0.25">
      <c r="C1087" s="137" t="s">
        <v>1932</v>
      </c>
      <c r="D1087" s="154">
        <v>1</v>
      </c>
      <c r="E1087" s="119">
        <v>400</v>
      </c>
      <c r="F1087" s="94">
        <f t="shared" si="59"/>
        <v>400</v>
      </c>
      <c r="G1087" s="156" t="s">
        <v>703</v>
      </c>
      <c r="H1087" s="138" t="s">
        <v>352</v>
      </c>
      <c r="I1087" s="126" t="str">
        <f>VLOOKUP(H1087,[2]Presupuesto!$B$11:$C$565,2,0)</f>
        <v>SERVICIOS CEREMONIAL Y PROTOCOLO</v>
      </c>
      <c r="J1087" s="95" t="s">
        <v>74</v>
      </c>
      <c r="K1087" s="95" t="s">
        <v>728</v>
      </c>
    </row>
    <row r="1088" spans="3:11" s="426" customFormat="1" x14ac:dyDescent="0.25">
      <c r="C1088" s="137" t="s">
        <v>2073</v>
      </c>
      <c r="D1088" s="154">
        <v>15</v>
      </c>
      <c r="E1088" s="119">
        <v>180</v>
      </c>
      <c r="F1088" s="94">
        <f t="shared" si="59"/>
        <v>2700</v>
      </c>
      <c r="G1088" s="156" t="s">
        <v>703</v>
      </c>
      <c r="H1088" s="138" t="s">
        <v>361</v>
      </c>
      <c r="I1088" s="126" t="str">
        <f>VLOOKUP(H1088,[2]Presupuesto!$B$11:$C$565,2,0)</f>
        <v>ALIMENTOS B EBIDAS PARA PERSONAS</v>
      </c>
      <c r="J1088" s="95" t="s">
        <v>74</v>
      </c>
      <c r="K1088" s="95" t="s">
        <v>732</v>
      </c>
    </row>
    <row r="1089" spans="3:11" s="426" customFormat="1" x14ac:dyDescent="0.25">
      <c r="C1089" s="137" t="s">
        <v>2074</v>
      </c>
      <c r="D1089" s="154">
        <v>1</v>
      </c>
      <c r="E1089" s="119">
        <v>250</v>
      </c>
      <c r="F1089" s="94">
        <f t="shared" si="59"/>
        <v>250</v>
      </c>
      <c r="G1089" s="156" t="s">
        <v>703</v>
      </c>
      <c r="H1089" s="138" t="s">
        <v>268</v>
      </c>
      <c r="I1089" s="126" t="str">
        <f>VLOOKUP(H1089,[2]Presupuesto!$B$11:$C$565,2,0)</f>
        <v>OTROS ALQUILERES</v>
      </c>
      <c r="J1089" s="95" t="s">
        <v>74</v>
      </c>
      <c r="K1089" s="95" t="s">
        <v>732</v>
      </c>
    </row>
    <row r="1090" spans="3:11" s="426" customFormat="1" x14ac:dyDescent="0.25">
      <c r="C1090" s="137" t="s">
        <v>1932</v>
      </c>
      <c r="D1090" s="154">
        <v>1</v>
      </c>
      <c r="E1090" s="119">
        <v>400</v>
      </c>
      <c r="F1090" s="94">
        <f t="shared" si="59"/>
        <v>400</v>
      </c>
      <c r="G1090" s="156" t="s">
        <v>703</v>
      </c>
      <c r="H1090" s="138" t="s">
        <v>352</v>
      </c>
      <c r="I1090" s="126" t="str">
        <f>VLOOKUP(H1090,[2]Presupuesto!$B$11:$C$565,2,0)</f>
        <v>SERVICIOS CEREMONIAL Y PROTOCOLO</v>
      </c>
      <c r="J1090" s="95" t="s">
        <v>74</v>
      </c>
      <c r="K1090" s="95" t="s">
        <v>732</v>
      </c>
    </row>
    <row r="1091" spans="3:11" s="426" customFormat="1" x14ac:dyDescent="0.25">
      <c r="C1091" s="137" t="s">
        <v>1932</v>
      </c>
      <c r="D1091" s="154"/>
      <c r="E1091" s="119">
        <v>500</v>
      </c>
      <c r="F1091" s="94">
        <f t="shared" si="59"/>
        <v>0</v>
      </c>
      <c r="G1091" s="156" t="s">
        <v>703</v>
      </c>
      <c r="H1091" s="138" t="s">
        <v>352</v>
      </c>
      <c r="I1091" s="126" t="str">
        <f>VLOOKUP(H1091,[2]Presupuesto!$B$11:$C$565,2,0)</f>
        <v>SERVICIOS CEREMONIAL Y PROTOCOLO</v>
      </c>
      <c r="J1091" s="95" t="s">
        <v>74</v>
      </c>
      <c r="K1091" s="95" t="s">
        <v>721</v>
      </c>
    </row>
    <row r="1092" spans="3:11" s="426" customFormat="1" x14ac:dyDescent="0.25">
      <c r="C1092" s="137" t="s">
        <v>2067</v>
      </c>
      <c r="D1092" s="154"/>
      <c r="E1092" s="119">
        <v>350</v>
      </c>
      <c r="F1092" s="94">
        <f t="shared" si="59"/>
        <v>0</v>
      </c>
      <c r="G1092" s="156" t="s">
        <v>703</v>
      </c>
      <c r="H1092" s="138" t="s">
        <v>361</v>
      </c>
      <c r="I1092" s="126" t="str">
        <f>VLOOKUP(H1092,[2]Presupuesto!$B$11:$C$565,2,0)</f>
        <v>ALIMENTOS B EBIDAS PARA PERSONAS</v>
      </c>
      <c r="J1092" s="95" t="s">
        <v>74</v>
      </c>
      <c r="K1092" s="95" t="s">
        <v>724</v>
      </c>
    </row>
    <row r="1093" spans="3:11" s="426" customFormat="1" x14ac:dyDescent="0.25">
      <c r="C1093" s="137" t="s">
        <v>2068</v>
      </c>
      <c r="D1093" s="154"/>
      <c r="E1093" s="119">
        <v>30</v>
      </c>
      <c r="F1093" s="94">
        <f t="shared" si="59"/>
        <v>0</v>
      </c>
      <c r="G1093" s="156" t="s">
        <v>703</v>
      </c>
      <c r="H1093" s="138" t="s">
        <v>268</v>
      </c>
      <c r="I1093" s="126" t="str">
        <f>VLOOKUP(H1093,[2]Presupuesto!$B$11:$C$565,2,0)</f>
        <v>OTROS ALQUILERES</v>
      </c>
      <c r="J1093" s="95" t="s">
        <v>74</v>
      </c>
      <c r="K1093" s="95" t="s">
        <v>724</v>
      </c>
    </row>
    <row r="1094" spans="3:11" s="426" customFormat="1" x14ac:dyDescent="0.25">
      <c r="C1094" s="137" t="s">
        <v>2069</v>
      </c>
      <c r="D1094" s="154"/>
      <c r="E1094" s="119">
        <v>2500</v>
      </c>
      <c r="F1094" s="94">
        <f t="shared" si="59"/>
        <v>0</v>
      </c>
      <c r="G1094" s="156" t="s">
        <v>703</v>
      </c>
      <c r="H1094" s="138" t="s">
        <v>352</v>
      </c>
      <c r="I1094" s="126" t="str">
        <f>VLOOKUP(H1094,[2]Presupuesto!$B$11:$C$565,2,0)</f>
        <v>SERVICIOS CEREMONIAL Y PROTOCOLO</v>
      </c>
      <c r="J1094" s="95" t="s">
        <v>74</v>
      </c>
      <c r="K1094" s="95" t="s">
        <v>724</v>
      </c>
    </row>
    <row r="1095" spans="3:11" s="426" customFormat="1" hidden="1" x14ac:dyDescent="0.25">
      <c r="C1095" s="137"/>
      <c r="D1095" s="154"/>
      <c r="E1095" s="119"/>
      <c r="F1095" s="94">
        <f t="shared" si="59"/>
        <v>0</v>
      </c>
      <c r="G1095" s="156"/>
      <c r="H1095" s="138"/>
      <c r="I1095" s="126" t="e">
        <f>VLOOKUP(H1095,Presupuesto!$B$11:$C$565,2,0)</f>
        <v>#N/A</v>
      </c>
      <c r="J1095" s="95">
        <f t="shared" ref="J1095:J1121" si="60">$J$1131</f>
        <v>0</v>
      </c>
      <c r="K1095" s="95" t="s">
        <v>720</v>
      </c>
    </row>
    <row r="1096" spans="3:11" s="426" customFormat="1" hidden="1" x14ac:dyDescent="0.25">
      <c r="C1096" s="137"/>
      <c r="D1096" s="154"/>
      <c r="E1096" s="119"/>
      <c r="F1096" s="94">
        <f t="shared" si="59"/>
        <v>0</v>
      </c>
      <c r="G1096" s="156"/>
      <c r="H1096" s="138"/>
      <c r="I1096" s="126" t="e">
        <f>VLOOKUP(H1096,Presupuesto!$B$11:$C$565,2,0)</f>
        <v>#N/A</v>
      </c>
      <c r="J1096" s="95">
        <f t="shared" si="60"/>
        <v>0</v>
      </c>
      <c r="K1096" s="95" t="s">
        <v>720</v>
      </c>
    </row>
    <row r="1097" spans="3:11" s="426" customFormat="1" hidden="1" x14ac:dyDescent="0.25">
      <c r="C1097" s="137"/>
      <c r="D1097" s="154"/>
      <c r="E1097" s="119"/>
      <c r="F1097" s="94">
        <f t="shared" si="59"/>
        <v>0</v>
      </c>
      <c r="G1097" s="156"/>
      <c r="H1097" s="138"/>
      <c r="I1097" s="126" t="e">
        <f>VLOOKUP(H1097,Presupuesto!$B$11:$C$565,2,0)</f>
        <v>#N/A</v>
      </c>
      <c r="J1097" s="95">
        <f t="shared" si="60"/>
        <v>0</v>
      </c>
      <c r="K1097" s="95" t="s">
        <v>720</v>
      </c>
    </row>
    <row r="1098" spans="3:11" s="426" customFormat="1" hidden="1" x14ac:dyDescent="0.25">
      <c r="C1098" s="137"/>
      <c r="D1098" s="154"/>
      <c r="E1098" s="119"/>
      <c r="F1098" s="94">
        <f t="shared" si="59"/>
        <v>0</v>
      </c>
      <c r="G1098" s="156"/>
      <c r="H1098" s="138"/>
      <c r="I1098" s="126" t="e">
        <f>VLOOKUP(H1098,Presupuesto!$B$11:$C$565,2,0)</f>
        <v>#N/A</v>
      </c>
      <c r="J1098" s="95">
        <f t="shared" si="60"/>
        <v>0</v>
      </c>
      <c r="K1098" s="95" t="s">
        <v>720</v>
      </c>
    </row>
    <row r="1099" spans="3:11" s="426" customFormat="1" hidden="1" x14ac:dyDescent="0.25">
      <c r="C1099" s="137"/>
      <c r="D1099" s="154"/>
      <c r="E1099" s="119"/>
      <c r="F1099" s="94">
        <f t="shared" si="59"/>
        <v>0</v>
      </c>
      <c r="G1099" s="156"/>
      <c r="H1099" s="138"/>
      <c r="I1099" s="126" t="e">
        <f>VLOOKUP(H1099,Presupuesto!$B$11:$C$565,2,0)</f>
        <v>#N/A</v>
      </c>
      <c r="J1099" s="95">
        <f t="shared" si="60"/>
        <v>0</v>
      </c>
      <c r="K1099" s="95" t="s">
        <v>720</v>
      </c>
    </row>
    <row r="1100" spans="3:11" s="426" customFormat="1" hidden="1" x14ac:dyDescent="0.25">
      <c r="C1100" s="137"/>
      <c r="D1100" s="154"/>
      <c r="E1100" s="119"/>
      <c r="F1100" s="94">
        <f t="shared" si="59"/>
        <v>0</v>
      </c>
      <c r="G1100" s="156"/>
      <c r="H1100" s="138"/>
      <c r="I1100" s="126" t="e">
        <f>VLOOKUP(H1100,Presupuesto!$B$11:$C$565,2,0)</f>
        <v>#N/A</v>
      </c>
      <c r="J1100" s="95">
        <f t="shared" si="60"/>
        <v>0</v>
      </c>
      <c r="K1100" s="95" t="s">
        <v>720</v>
      </c>
    </row>
    <row r="1101" spans="3:11" s="426" customFormat="1" hidden="1" x14ac:dyDescent="0.25">
      <c r="C1101" s="137"/>
      <c r="D1101" s="154"/>
      <c r="E1101" s="119"/>
      <c r="F1101" s="94">
        <f t="shared" si="59"/>
        <v>0</v>
      </c>
      <c r="G1101" s="156"/>
      <c r="H1101" s="138"/>
      <c r="I1101" s="126" t="e">
        <f>VLOOKUP(H1101,Presupuesto!$B$11:$C$565,2,0)</f>
        <v>#N/A</v>
      </c>
      <c r="J1101" s="95">
        <f t="shared" si="60"/>
        <v>0</v>
      </c>
      <c r="K1101" s="95" t="s">
        <v>720</v>
      </c>
    </row>
    <row r="1102" spans="3:11" s="426" customFormat="1" hidden="1" x14ac:dyDescent="0.25">
      <c r="C1102" s="137"/>
      <c r="D1102" s="154"/>
      <c r="E1102" s="119"/>
      <c r="F1102" s="94">
        <f t="shared" si="59"/>
        <v>0</v>
      </c>
      <c r="G1102" s="156"/>
      <c r="H1102" s="138"/>
      <c r="I1102" s="126" t="e">
        <f>VLOOKUP(H1102,Presupuesto!$B$11:$C$565,2,0)</f>
        <v>#N/A</v>
      </c>
      <c r="J1102" s="95">
        <f t="shared" si="60"/>
        <v>0</v>
      </c>
      <c r="K1102" s="95" t="s">
        <v>720</v>
      </c>
    </row>
    <row r="1103" spans="3:11" s="426" customFormat="1" hidden="1" x14ac:dyDescent="0.25">
      <c r="C1103" s="137"/>
      <c r="D1103" s="154"/>
      <c r="E1103" s="119"/>
      <c r="F1103" s="94">
        <f t="shared" si="59"/>
        <v>0</v>
      </c>
      <c r="G1103" s="156"/>
      <c r="H1103" s="138"/>
      <c r="I1103" s="126" t="e">
        <f>VLOOKUP(H1103,Presupuesto!$B$11:$C$565,2,0)</f>
        <v>#N/A</v>
      </c>
      <c r="J1103" s="95">
        <f t="shared" si="60"/>
        <v>0</v>
      </c>
      <c r="K1103" s="95" t="s">
        <v>720</v>
      </c>
    </row>
    <row r="1104" spans="3:11" s="426" customFormat="1" hidden="1" x14ac:dyDescent="0.25">
      <c r="C1104" s="137"/>
      <c r="D1104" s="154"/>
      <c r="E1104" s="119"/>
      <c r="F1104" s="94">
        <f t="shared" si="59"/>
        <v>0</v>
      </c>
      <c r="G1104" s="156"/>
      <c r="H1104" s="138"/>
      <c r="I1104" s="126" t="e">
        <f>VLOOKUP(H1104,Presupuesto!$B$11:$C$565,2,0)</f>
        <v>#N/A</v>
      </c>
      <c r="J1104" s="95">
        <f t="shared" si="60"/>
        <v>0</v>
      </c>
      <c r="K1104" s="95" t="s">
        <v>720</v>
      </c>
    </row>
    <row r="1105" spans="3:11" s="426" customFormat="1" hidden="1" x14ac:dyDescent="0.25">
      <c r="C1105" s="137"/>
      <c r="D1105" s="154"/>
      <c r="E1105" s="119"/>
      <c r="F1105" s="94">
        <f t="shared" si="59"/>
        <v>0</v>
      </c>
      <c r="G1105" s="156"/>
      <c r="H1105" s="138"/>
      <c r="I1105" s="126" t="e">
        <f>VLOOKUP(H1105,Presupuesto!$B$11:$C$565,2,0)</f>
        <v>#N/A</v>
      </c>
      <c r="J1105" s="95">
        <f t="shared" si="60"/>
        <v>0</v>
      </c>
      <c r="K1105" s="95" t="s">
        <v>720</v>
      </c>
    </row>
    <row r="1106" spans="3:11" s="426" customFormat="1" hidden="1" x14ac:dyDescent="0.25">
      <c r="C1106" s="137"/>
      <c r="D1106" s="154"/>
      <c r="E1106" s="119"/>
      <c r="F1106" s="94">
        <f t="shared" si="59"/>
        <v>0</v>
      </c>
      <c r="G1106" s="156"/>
      <c r="H1106" s="138"/>
      <c r="I1106" s="126" t="e">
        <f>VLOOKUP(H1106,Presupuesto!$B$11:$C$565,2,0)</f>
        <v>#N/A</v>
      </c>
      <c r="J1106" s="95">
        <f t="shared" si="60"/>
        <v>0</v>
      </c>
      <c r="K1106" s="95" t="s">
        <v>720</v>
      </c>
    </row>
    <row r="1107" spans="3:11" s="426" customFormat="1" hidden="1" x14ac:dyDescent="0.25">
      <c r="C1107" s="137"/>
      <c r="D1107" s="154"/>
      <c r="E1107" s="119"/>
      <c r="F1107" s="94">
        <f t="shared" si="59"/>
        <v>0</v>
      </c>
      <c r="G1107" s="156"/>
      <c r="H1107" s="138"/>
      <c r="I1107" s="126" t="e">
        <f>VLOOKUP(H1107,Presupuesto!$B$11:$C$565,2,0)</f>
        <v>#N/A</v>
      </c>
      <c r="J1107" s="95">
        <f t="shared" si="60"/>
        <v>0</v>
      </c>
      <c r="K1107" s="95" t="s">
        <v>720</v>
      </c>
    </row>
    <row r="1108" spans="3:11" s="426" customFormat="1" hidden="1" x14ac:dyDescent="0.25">
      <c r="C1108" s="137"/>
      <c r="D1108" s="154"/>
      <c r="E1108" s="119"/>
      <c r="F1108" s="94">
        <f t="shared" si="59"/>
        <v>0</v>
      </c>
      <c r="G1108" s="156"/>
      <c r="H1108" s="138"/>
      <c r="I1108" s="126" t="e">
        <f>VLOOKUP(H1108,Presupuesto!$B$11:$C$565,2,0)</f>
        <v>#N/A</v>
      </c>
      <c r="J1108" s="95">
        <f t="shared" si="60"/>
        <v>0</v>
      </c>
      <c r="K1108" s="95" t="s">
        <v>720</v>
      </c>
    </row>
    <row r="1109" spans="3:11" s="426" customFormat="1" hidden="1" x14ac:dyDescent="0.25">
      <c r="C1109" s="137"/>
      <c r="D1109" s="154"/>
      <c r="E1109" s="119"/>
      <c r="F1109" s="94">
        <f t="shared" si="59"/>
        <v>0</v>
      </c>
      <c r="G1109" s="156"/>
      <c r="H1109" s="138"/>
      <c r="I1109" s="126" t="e">
        <f>VLOOKUP(H1109,Presupuesto!$B$11:$C$565,2,0)</f>
        <v>#N/A</v>
      </c>
      <c r="J1109" s="95">
        <f t="shared" si="60"/>
        <v>0</v>
      </c>
      <c r="K1109" s="95" t="s">
        <v>720</v>
      </c>
    </row>
    <row r="1110" spans="3:11" s="426" customFormat="1" hidden="1" x14ac:dyDescent="0.25">
      <c r="C1110" s="139"/>
      <c r="D1110" s="147"/>
      <c r="E1110" s="115"/>
      <c r="F1110" s="94">
        <f t="shared" si="59"/>
        <v>0</v>
      </c>
      <c r="G1110" s="156"/>
      <c r="H1110" s="140"/>
      <c r="I1110" s="126" t="e">
        <f>VLOOKUP(H1110,Presupuesto!$B$11:$C$565,2,0)</f>
        <v>#N/A</v>
      </c>
      <c r="J1110" s="95">
        <f t="shared" si="60"/>
        <v>0</v>
      </c>
      <c r="K1110" s="95" t="s">
        <v>720</v>
      </c>
    </row>
    <row r="1111" spans="3:11" s="426" customFormat="1" hidden="1" x14ac:dyDescent="0.25">
      <c r="C1111" s="139"/>
      <c r="D1111" s="147"/>
      <c r="E1111" s="115"/>
      <c r="F1111" s="94">
        <f t="shared" si="59"/>
        <v>0</v>
      </c>
      <c r="G1111" s="156"/>
      <c r="H1111" s="140"/>
      <c r="I1111" s="126" t="e">
        <f>VLOOKUP(H1111,Presupuesto!$B$11:$C$565,2,0)</f>
        <v>#N/A</v>
      </c>
      <c r="J1111" s="95">
        <f t="shared" si="60"/>
        <v>0</v>
      </c>
      <c r="K1111" s="95" t="s">
        <v>720</v>
      </c>
    </row>
    <row r="1112" spans="3:11" s="426" customFormat="1" hidden="1" x14ac:dyDescent="0.25">
      <c r="C1112" s="139"/>
      <c r="D1112" s="147"/>
      <c r="E1112" s="115"/>
      <c r="F1112" s="94">
        <f t="shared" si="59"/>
        <v>0</v>
      </c>
      <c r="G1112" s="156"/>
      <c r="H1112" s="140"/>
      <c r="I1112" s="126" t="e">
        <f>VLOOKUP(H1112,Presupuesto!$B$11:$C$565,2,0)</f>
        <v>#N/A</v>
      </c>
      <c r="J1112" s="95">
        <f t="shared" si="60"/>
        <v>0</v>
      </c>
      <c r="K1112" s="95" t="s">
        <v>720</v>
      </c>
    </row>
    <row r="1113" spans="3:11" s="426" customFormat="1" hidden="1" x14ac:dyDescent="0.25">
      <c r="C1113" s="139"/>
      <c r="D1113" s="147"/>
      <c r="E1113" s="115"/>
      <c r="F1113" s="94">
        <f t="shared" si="59"/>
        <v>0</v>
      </c>
      <c r="G1113" s="156"/>
      <c r="H1113" s="140"/>
      <c r="I1113" s="126" t="e">
        <f>VLOOKUP(H1113,Presupuesto!$B$11:$C$565,2,0)</f>
        <v>#N/A</v>
      </c>
      <c r="J1113" s="95">
        <f t="shared" si="60"/>
        <v>0</v>
      </c>
      <c r="K1113" s="95" t="s">
        <v>720</v>
      </c>
    </row>
    <row r="1114" spans="3:11" s="426" customFormat="1" hidden="1" x14ac:dyDescent="0.25">
      <c r="C1114" s="139"/>
      <c r="D1114" s="147"/>
      <c r="E1114" s="115"/>
      <c r="F1114" s="94">
        <f t="shared" si="59"/>
        <v>0</v>
      </c>
      <c r="G1114" s="156"/>
      <c r="H1114" s="140"/>
      <c r="I1114" s="126" t="e">
        <f>VLOOKUP(H1114,Presupuesto!$B$11:$C$565,2,0)</f>
        <v>#N/A</v>
      </c>
      <c r="J1114" s="95">
        <f t="shared" si="60"/>
        <v>0</v>
      </c>
      <c r="K1114" s="95" t="s">
        <v>720</v>
      </c>
    </row>
    <row r="1115" spans="3:11" s="426" customFormat="1" hidden="1" x14ac:dyDescent="0.25">
      <c r="C1115" s="139"/>
      <c r="D1115" s="147"/>
      <c r="E1115" s="115"/>
      <c r="F1115" s="94">
        <f t="shared" si="59"/>
        <v>0</v>
      </c>
      <c r="G1115" s="156"/>
      <c r="H1115" s="140"/>
      <c r="I1115" s="126" t="e">
        <f>VLOOKUP(H1115,Presupuesto!$B$11:$C$565,2,0)</f>
        <v>#N/A</v>
      </c>
      <c r="J1115" s="95">
        <f t="shared" si="60"/>
        <v>0</v>
      </c>
      <c r="K1115" s="95" t="s">
        <v>720</v>
      </c>
    </row>
    <row r="1116" spans="3:11" s="426" customFormat="1" hidden="1" x14ac:dyDescent="0.25">
      <c r="C1116" s="139"/>
      <c r="D1116" s="147"/>
      <c r="E1116" s="115"/>
      <c r="F1116" s="94">
        <f t="shared" si="59"/>
        <v>0</v>
      </c>
      <c r="G1116" s="156"/>
      <c r="H1116" s="140"/>
      <c r="I1116" s="126" t="e">
        <f>VLOOKUP(H1116,Presupuesto!$B$11:$C$565,2,0)</f>
        <v>#N/A</v>
      </c>
      <c r="J1116" s="95">
        <f t="shared" si="60"/>
        <v>0</v>
      </c>
      <c r="K1116" s="95" t="s">
        <v>720</v>
      </c>
    </row>
    <row r="1117" spans="3:11" s="426" customFormat="1" hidden="1" x14ac:dyDescent="0.25">
      <c r="C1117" s="139"/>
      <c r="D1117" s="147"/>
      <c r="E1117" s="115"/>
      <c r="F1117" s="94">
        <f t="shared" si="59"/>
        <v>0</v>
      </c>
      <c r="G1117" s="156"/>
      <c r="H1117" s="140"/>
      <c r="I1117" s="126" t="e">
        <f>VLOOKUP(H1117,Presupuesto!$B$11:$C$565,2,0)</f>
        <v>#N/A</v>
      </c>
      <c r="J1117" s="95">
        <f t="shared" si="60"/>
        <v>0</v>
      </c>
      <c r="K1117" s="95" t="s">
        <v>720</v>
      </c>
    </row>
    <row r="1118" spans="3:11" s="426" customFormat="1" hidden="1" x14ac:dyDescent="0.25">
      <c r="C1118" s="141"/>
      <c r="D1118" s="147"/>
      <c r="E1118" s="115"/>
      <c r="F1118" s="94">
        <f t="shared" si="59"/>
        <v>0</v>
      </c>
      <c r="G1118" s="156"/>
      <c r="H1118" s="142"/>
      <c r="I1118" s="126" t="e">
        <f>VLOOKUP(H1118,Presupuesto!$B$11:$C$565,2,0)</f>
        <v>#N/A</v>
      </c>
      <c r="J1118" s="95">
        <f t="shared" si="60"/>
        <v>0</v>
      </c>
      <c r="K1118" s="95" t="s">
        <v>732</v>
      </c>
    </row>
    <row r="1119" spans="3:11" s="426" customFormat="1" hidden="1" x14ac:dyDescent="0.25">
      <c r="C1119" s="141"/>
      <c r="D1119" s="147"/>
      <c r="E1119" s="115"/>
      <c r="F1119" s="94">
        <f t="shared" si="59"/>
        <v>0</v>
      </c>
      <c r="G1119" s="156"/>
      <c r="H1119" s="142"/>
      <c r="I1119" s="126" t="e">
        <f>VLOOKUP(H1119,Presupuesto!$B$11:$C$565,2,0)</f>
        <v>#N/A</v>
      </c>
      <c r="J1119" s="95">
        <f t="shared" si="60"/>
        <v>0</v>
      </c>
      <c r="K1119" s="95" t="s">
        <v>720</v>
      </c>
    </row>
    <row r="1120" spans="3:11" s="426" customFormat="1" hidden="1" x14ac:dyDescent="0.25">
      <c r="C1120" s="141"/>
      <c r="D1120" s="147"/>
      <c r="E1120" s="115"/>
      <c r="F1120" s="94">
        <f t="shared" si="59"/>
        <v>0</v>
      </c>
      <c r="G1120" s="156"/>
      <c r="H1120" s="142"/>
      <c r="I1120" s="126" t="e">
        <f>VLOOKUP(H1120,Presupuesto!$B$11:$C$565,2,0)</f>
        <v>#N/A</v>
      </c>
      <c r="J1120" s="95">
        <f t="shared" si="60"/>
        <v>0</v>
      </c>
      <c r="K1120" s="95" t="s">
        <v>720</v>
      </c>
    </row>
    <row r="1121" spans="3:11" s="426" customFormat="1" hidden="1" x14ac:dyDescent="0.25">
      <c r="C1121" s="141"/>
      <c r="D1121" s="147"/>
      <c r="E1121" s="115"/>
      <c r="F1121" s="94">
        <f t="shared" si="59"/>
        <v>0</v>
      </c>
      <c r="G1121" s="156"/>
      <c r="H1121" s="142"/>
      <c r="I1121" s="126" t="e">
        <f>VLOOKUP(H1121,Presupuesto!$B$11:$C$565,2,0)</f>
        <v>#N/A</v>
      </c>
      <c r="J1121" s="95">
        <f t="shared" si="60"/>
        <v>0</v>
      </c>
      <c r="K1121" s="95" t="s">
        <v>720</v>
      </c>
    </row>
    <row r="1122" spans="3:11" s="426" customFormat="1" ht="15.75" thickBot="1" x14ac:dyDescent="0.3">
      <c r="C1122" s="143"/>
      <c r="D1122" s="155"/>
      <c r="E1122" s="100"/>
      <c r="F1122" s="102">
        <f t="shared" si="59"/>
        <v>0</v>
      </c>
      <c r="G1122" s="157"/>
      <c r="H1122" s="144"/>
      <c r="I1122" s="128" t="e">
        <f>VLOOKUP(H1122,Presupuesto!$B$11:$C$565,2,0)</f>
        <v>#N/A</v>
      </c>
      <c r="J1122" s="95" t="s">
        <v>74</v>
      </c>
      <c r="K1122" s="120" t="s">
        <v>719</v>
      </c>
    </row>
    <row r="1123" spans="3:11" s="426" customFormat="1" x14ac:dyDescent="0.25">
      <c r="G1123" s="415"/>
    </row>
  </sheetData>
  <dataConsolidate/>
  <dataValidations count="6">
    <dataValidation type="list" allowBlank="1" showInputMessage="1" showErrorMessage="1" errorTitle="¡Ingreso Inválido!" error="Seleccione una opción de la lista." promptTitle="Tipo de Presupuesto" prompt="Seleccione una opción de la lista." sqref="G1078:G1122 G61:G95 G325:G359 G105:G139 G149:G183 G193:G227 G237:G271 G370:G404 G414:G448 G458:G492 G502:G536 G722:G756 G546:G580 G590:G624 G634:G668 G678:G712 G766:G800 G810:G844 G854:G888 G898:G932 G17:G51 G943:G977 G988:G1022 G1033:G1067 G281:G315">
      <formula1>$R$2:$S$2</formula1>
    </dataValidation>
    <dataValidation type="list" allowBlank="1" showInputMessage="1" showErrorMessage="1" errorTitle="¡Ingreso Inválido!" error="Seleccione una opción de la lista" promptTitle="Mes Requerido" prompt="Seleccione el mes en el que requiere el recurso." sqref="K854:K888 K61:K95 K105:K139 K149:K183 K193:K227 K237:K271 K281:K315 K325:K359 K370:K404 K414:K448 K458:K492 K502:K536 K546:K580 K590:K624 K634:K668 K678:K712 K722:K756 K766:K800 K810:K844 K17:K51 K898:K932 K1078:K1122 K988:K1022 K1033:K1067 K943:K977">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8 C943 C988 C1033 C1078">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H898:H932 H1078:H1122 H988:H1022 H1033:H1067 H943:H977">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J899:J932 J944:J977 J989:J1022 J1034:J1067 J1079:J1122">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3 J988 J1033 J1078">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8" customFormat="1" hidden="1" x14ac:dyDescent="0.25">
      <c r="A2" s="427" t="s">
        <v>49</v>
      </c>
      <c r="B2" s="427" t="s">
        <v>51</v>
      </c>
      <c r="C2" s="427" t="s">
        <v>53</v>
      </c>
      <c r="D2" s="427" t="s">
        <v>57</v>
      </c>
      <c r="E2" s="427" t="s">
        <v>60</v>
      </c>
      <c r="F2" s="427" t="s">
        <v>63</v>
      </c>
      <c r="G2" s="428" t="s">
        <v>66</v>
      </c>
      <c r="H2" s="427" t="s">
        <v>718</v>
      </c>
      <c r="I2" s="427" t="s">
        <v>69</v>
      </c>
      <c r="J2" s="427" t="s">
        <v>72</v>
      </c>
      <c r="K2" s="427" t="s">
        <v>74</v>
      </c>
      <c r="L2" s="427" t="s">
        <v>75</v>
      </c>
      <c r="M2" s="427" t="s">
        <v>78</v>
      </c>
      <c r="N2" s="427" t="s">
        <v>79</v>
      </c>
      <c r="O2" s="427" t="s">
        <v>80</v>
      </c>
      <c r="P2" s="427" t="s">
        <v>81</v>
      </c>
      <c r="Q2" s="427" t="s">
        <v>82</v>
      </c>
      <c r="R2" s="422" t="str">
        <f>+Presupuesto!D11</f>
        <v>Recurrente</v>
      </c>
      <c r="S2" s="422" t="str">
        <f>+Presupuesto!E11</f>
        <v>Programa / Proyecto 2017</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x14ac:dyDescent="0.25">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5759.1495000000004</v>
      </c>
      <c r="BC3" s="418">
        <f>+'Cuadro Resumen'!D213</f>
        <v>5307.4515000000001</v>
      </c>
      <c r="BD3" s="418">
        <f>+'Cuadro Resumen'!E213</f>
        <v>6775.47</v>
      </c>
      <c r="BE3" s="418">
        <f>+'Cuadro Resumen'!F213</f>
        <v>6323.7719999999999</v>
      </c>
      <c r="BF3" s="418">
        <f>+'Cuadro Resumen'!C214</f>
        <v>5081.6025</v>
      </c>
      <c r="BG3" s="418">
        <f>+'Cuadro Resumen'!D214</f>
        <v>4629.9045000000006</v>
      </c>
      <c r="BH3" s="418">
        <f>+'Cuadro Resumen'!E214</f>
        <v>6097.9230000000007</v>
      </c>
      <c r="BI3" s="418">
        <f>+'Cuadro Resumen'!F214</f>
        <v>5646.2250000000004</v>
      </c>
      <c r="BJ3" s="419">
        <f>+'Cuadro Resumen'!C215</f>
        <v>4404.0555000000004</v>
      </c>
      <c r="BK3" s="419">
        <f>+'Cuadro Resumen'!D215</f>
        <v>4065.2820000000002</v>
      </c>
      <c r="BL3" s="419">
        <f>+'Cuadro Resumen'!E215</f>
        <v>5420.3760000000002</v>
      </c>
      <c r="BM3" s="419">
        <f>+'Cuadro Resumen'!F215</f>
        <v>4968.6779999999999</v>
      </c>
      <c r="BN3" s="419">
        <f>+'Cuadro Resumen'!C216</f>
        <v>3726.5085000000004</v>
      </c>
      <c r="BO3" s="419">
        <f>+'Cuadro Resumen'!D216</f>
        <v>3387.7350000000001</v>
      </c>
      <c r="BP3" s="419">
        <f>+'Cuadro Resumen'!E216</f>
        <v>4742.8290000000006</v>
      </c>
      <c r="BQ3" s="419">
        <f>+'Cuadro Resumen'!F216</f>
        <v>4404.0555000000004</v>
      </c>
      <c r="BR3" s="419">
        <f>+'Cuadro Resumen'!C217</f>
        <v>3274.8105</v>
      </c>
      <c r="BS3" s="419">
        <f>+'Cuadro Resumen'!D217</f>
        <v>3048.9615000000003</v>
      </c>
      <c r="BT3" s="419">
        <f>+'Cuadro Resumen'!E217</f>
        <v>4178.2065000000002</v>
      </c>
      <c r="BU3" s="419">
        <f>+'Cuadro Resumen'!F217</f>
        <v>3839.433</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x14ac:dyDescent="0.3">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27" thickBot="1" x14ac:dyDescent="0.3">
      <c r="A5" s="426"/>
      <c r="B5" s="426"/>
      <c r="C5" s="86" t="s">
        <v>1333</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x14ac:dyDescent="0.25">
      <c r="A6" s="426"/>
      <c r="B6" s="426"/>
      <c r="C6" s="104"/>
      <c r="D6" s="104"/>
      <c r="E6" s="104"/>
      <c r="F6" s="104"/>
      <c r="G6" s="77"/>
      <c r="H6" s="104"/>
      <c r="I6" s="104"/>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x14ac:dyDescent="0.25">
      <c r="A7" s="426"/>
      <c r="B7" s="426"/>
      <c r="C7" s="104"/>
      <c r="D7" s="104"/>
      <c r="E7" s="104"/>
      <c r="F7" s="104"/>
      <c r="G7" s="77"/>
      <c r="H7" s="104"/>
      <c r="I7" s="104"/>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x14ac:dyDescent="0.25">
      <c r="A8" s="426"/>
      <c r="B8" s="426"/>
      <c r="C8" s="104"/>
      <c r="D8" s="104"/>
      <c r="E8" s="104"/>
      <c r="F8" s="104"/>
      <c r="G8" s="77"/>
      <c r="H8" s="104"/>
      <c r="I8" s="104"/>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x14ac:dyDescent="0.3">
      <c r="A9" s="426"/>
      <c r="B9" s="426"/>
      <c r="C9" s="104"/>
      <c r="D9" s="104"/>
      <c r="E9" s="104"/>
      <c r="F9" s="104"/>
      <c r="G9" s="77"/>
      <c r="H9" s="104"/>
      <c r="I9" s="104"/>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x14ac:dyDescent="0.3">
      <c r="A10" s="426"/>
      <c r="B10" s="426"/>
      <c r="C10" s="153" t="s">
        <v>1332</v>
      </c>
      <c r="D10" s="343">
        <f>SUM(F17:F38)</f>
        <v>0</v>
      </c>
      <c r="E10" s="426"/>
      <c r="F10" s="69"/>
      <c r="G10" s="78"/>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x14ac:dyDescent="0.25">
      <c r="A11" s="426"/>
      <c r="B11" s="91"/>
      <c r="C11" s="69"/>
      <c r="D11" s="31"/>
      <c r="E11" s="91"/>
      <c r="F11" s="91"/>
      <c r="G11" s="91"/>
      <c r="H11" s="75"/>
      <c r="I11" s="75"/>
      <c r="J11" s="75"/>
      <c r="K11" s="109"/>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x14ac:dyDescent="0.25">
      <c r="A12" s="426"/>
      <c r="B12" s="91"/>
      <c r="C12" s="69"/>
      <c r="D12" s="31"/>
      <c r="E12" s="91"/>
      <c r="F12" s="91"/>
      <c r="G12" s="91"/>
      <c r="H12" s="75"/>
      <c r="I12" s="75"/>
      <c r="J12" s="75"/>
      <c r="K12" s="109"/>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x14ac:dyDescent="0.25">
      <c r="A13" s="426"/>
      <c r="B13" s="91"/>
      <c r="C13" s="190" t="s">
        <v>1309</v>
      </c>
      <c r="D13" s="341"/>
      <c r="E13" s="91"/>
      <c r="F13" s="91"/>
      <c r="G13" s="91"/>
      <c r="H13" s="75"/>
      <c r="I13" s="75"/>
      <c r="J13" s="75"/>
      <c r="K13" s="109"/>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x14ac:dyDescent="0.25">
      <c r="A14" s="426"/>
      <c r="B14" s="91"/>
      <c r="C14" s="19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x14ac:dyDescent="0.3">
      <c r="A15" s="426"/>
      <c r="B15" s="426"/>
      <c r="C15" s="426"/>
      <c r="D15" s="426"/>
      <c r="E15" s="426"/>
      <c r="F15" s="91"/>
      <c r="G15" s="75"/>
      <c r="H15" s="75"/>
      <c r="I15" s="75"/>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x14ac:dyDescent="0.3">
      <c r="A16" s="426"/>
      <c r="B16" s="426"/>
      <c r="C16" s="125" t="s">
        <v>1310</v>
      </c>
      <c r="D16" s="130" t="s">
        <v>99</v>
      </c>
      <c r="E16" s="132" t="s">
        <v>1312</v>
      </c>
      <c r="F16" s="131" t="s">
        <v>1313</v>
      </c>
      <c r="G16" s="129" t="s">
        <v>1314</v>
      </c>
      <c r="H16" s="132" t="s">
        <v>1315</v>
      </c>
      <c r="I16" s="129" t="s">
        <v>711</v>
      </c>
      <c r="J16" s="129" t="s">
        <v>1316</v>
      </c>
      <c r="K16" s="129" t="s">
        <v>1317</v>
      </c>
      <c r="L16" s="129" t="s">
        <v>1334</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2" x14ac:dyDescent="0.25">
      <c r="C17" s="137"/>
      <c r="D17" s="154"/>
      <c r="E17" s="112"/>
      <c r="F17" s="94">
        <f t="shared" ref="F17:F38" si="0">D17*E17</f>
        <v>0</v>
      </c>
      <c r="G17" s="156"/>
      <c r="H17" s="138" t="s">
        <v>541</v>
      </c>
      <c r="I17" s="126" t="str">
        <f>VLOOKUP(H17,Presupuesto!$B$11:$C$565,2,0)</f>
        <v>BECAS</v>
      </c>
      <c r="J17" s="205"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c r="D21" s="154"/>
      <c r="E21" s="119"/>
      <c r="F21" s="94">
        <f t="shared" si="0"/>
        <v>0</v>
      </c>
      <c r="G21" s="156"/>
      <c r="H21" s="138" t="s">
        <v>545</v>
      </c>
      <c r="I21" s="126" t="str">
        <f>VLOOKUP(H21,Presupuesto!$B$11:$C$565,2,0)</f>
        <v>BECAS EXCELENCIA ACADEMICA</v>
      </c>
      <c r="J21" s="95" t="str">
        <f t="shared" si="1"/>
        <v>Posgrado</v>
      </c>
      <c r="K21" s="95" t="s">
        <v>720</v>
      </c>
      <c r="L21" s="95"/>
    </row>
    <row r="22" spans="3:12" x14ac:dyDescent="0.25">
      <c r="C22" s="137"/>
      <c r="D22" s="154"/>
      <c r="E22" s="119"/>
      <c r="F22" s="94">
        <f t="shared" si="0"/>
        <v>0</v>
      </c>
      <c r="G22" s="156"/>
      <c r="H22" s="138" t="s">
        <v>546</v>
      </c>
      <c r="I22" s="126" t="str">
        <f>VLOOKUP(H22,Presupuesto!$B$11:$C$565,2,0)</f>
        <v>BECAS PARA HIJOS DE LOS TRABAJADORES</v>
      </c>
      <c r="J22" s="95" t="str">
        <f t="shared" si="1"/>
        <v>Posgrado</v>
      </c>
      <c r="K22" s="95" t="s">
        <v>729</v>
      </c>
      <c r="L22" s="95"/>
    </row>
    <row r="23" spans="3:12" x14ac:dyDescent="0.25">
      <c r="C23" s="137"/>
      <c r="D23" s="154"/>
      <c r="E23" s="119"/>
      <c r="F23" s="94">
        <f t="shared" si="0"/>
        <v>0</v>
      </c>
      <c r="G23" s="156"/>
      <c r="H23" s="138" t="s">
        <v>547</v>
      </c>
      <c r="I23" s="126" t="str">
        <f>VLOOKUP(H23,Presupuesto!$B$11:$C$565,2,0)</f>
        <v>BECAS POST GRADO ECONOMIA</v>
      </c>
      <c r="J23" s="95" t="str">
        <f t="shared" si="1"/>
        <v>Posgrado</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09"/>
      <c r="E38" s="100"/>
      <c r="F38" s="102">
        <f t="shared" si="0"/>
        <v>0</v>
      </c>
      <c r="G38" s="157"/>
      <c r="H38" s="144"/>
      <c r="I38" s="128" t="e">
        <f>VLOOKUP(H38,Presupuesto!$B$11:$C$565,2,0)</f>
        <v>#N/A</v>
      </c>
      <c r="J38" s="103" t="str">
        <f t="shared" ref="J38" si="2">$J$17</f>
        <v>Posgrado</v>
      </c>
      <c r="K38" s="120" t="s">
        <v>719</v>
      </c>
      <c r="L38" s="120"/>
    </row>
    <row r="39" spans="3:12" x14ac:dyDescent="0.25">
      <c r="C39" s="426"/>
      <c r="D39" s="426"/>
      <c r="E39" s="426"/>
      <c r="F39" s="89"/>
      <c r="G39" s="88"/>
      <c r="H39" s="89"/>
      <c r="I39" s="89"/>
      <c r="J39" s="426"/>
      <c r="K39" s="426"/>
      <c r="L39" s="426"/>
    </row>
    <row r="40" spans="3:12" ht="15.75" thickBot="1" x14ac:dyDescent="0.3">
      <c r="C40" s="426"/>
      <c r="D40" s="426"/>
      <c r="E40" s="426"/>
      <c r="F40" s="426"/>
      <c r="G40" s="415"/>
      <c r="H40" s="426"/>
      <c r="I40" s="426"/>
      <c r="J40" s="426"/>
      <c r="K40" s="426"/>
      <c r="L40" s="426"/>
    </row>
    <row r="41" spans="3:12" ht="15.75" thickBot="1" x14ac:dyDescent="0.3">
      <c r="C41" s="153" t="s">
        <v>1332</v>
      </c>
      <c r="D41" s="343">
        <f>SUM(F48:F69)</f>
        <v>0</v>
      </c>
      <c r="E41" s="426"/>
      <c r="F41" s="69"/>
      <c r="G41" s="78"/>
      <c r="H41" s="69"/>
      <c r="I41" s="69"/>
      <c r="J41" s="426"/>
      <c r="K41" s="426"/>
      <c r="L41" s="426"/>
    </row>
    <row r="42" spans="3:12" x14ac:dyDescent="0.25">
      <c r="C42" s="69"/>
      <c r="D42" s="31"/>
      <c r="E42" s="91"/>
      <c r="F42" s="91"/>
      <c r="G42" s="91"/>
      <c r="H42" s="75"/>
      <c r="I42" s="75"/>
      <c r="J42" s="75"/>
      <c r="K42" s="109"/>
      <c r="L42" s="426"/>
    </row>
    <row r="43" spans="3:12" x14ac:dyDescent="0.25">
      <c r="C43" s="69"/>
      <c r="D43" s="31"/>
      <c r="E43" s="91"/>
      <c r="F43" s="91"/>
      <c r="G43" s="91"/>
      <c r="H43" s="75"/>
      <c r="I43" s="75"/>
      <c r="J43" s="75"/>
      <c r="K43" s="109"/>
      <c r="L43" s="426"/>
    </row>
    <row r="44" spans="3:12" ht="15.75" x14ac:dyDescent="0.25">
      <c r="C44" s="190" t="s">
        <v>1309</v>
      </c>
      <c r="D44" s="341"/>
      <c r="E44" s="91"/>
      <c r="F44" s="91"/>
      <c r="G44" s="91"/>
      <c r="H44" s="75"/>
      <c r="I44" s="75"/>
      <c r="J44" s="75"/>
      <c r="K44" s="109"/>
      <c r="L44" s="426"/>
    </row>
    <row r="45" spans="3:12" ht="18.75" x14ac:dyDescent="0.25">
      <c r="C45" s="197"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1"/>
      <c r="F45" s="91"/>
      <c r="G45" s="91"/>
      <c r="H45" s="75"/>
      <c r="I45" s="75"/>
      <c r="J45" s="75"/>
      <c r="K45" s="109"/>
      <c r="L45" s="426"/>
    </row>
    <row r="46" spans="3:12" ht="15.75" thickBot="1" x14ac:dyDescent="0.3">
      <c r="C46" s="426"/>
      <c r="D46" s="426"/>
      <c r="E46" s="426"/>
      <c r="F46" s="91"/>
      <c r="G46" s="75"/>
      <c r="H46" s="75"/>
      <c r="I46" s="75"/>
      <c r="J46" s="426"/>
      <c r="K46" s="426"/>
      <c r="L46" s="426"/>
    </row>
    <row r="47" spans="3:12" ht="30.75" thickBot="1" x14ac:dyDescent="0.3">
      <c r="C47" s="125" t="s">
        <v>1310</v>
      </c>
      <c r="D47" s="130" t="s">
        <v>99</v>
      </c>
      <c r="E47" s="132" t="s">
        <v>1312</v>
      </c>
      <c r="F47" s="131" t="s">
        <v>1313</v>
      </c>
      <c r="G47" s="129" t="s">
        <v>1314</v>
      </c>
      <c r="H47" s="132" t="s">
        <v>1315</v>
      </c>
      <c r="I47" s="129" t="s">
        <v>711</v>
      </c>
      <c r="J47" s="129" t="s">
        <v>1316</v>
      </c>
      <c r="K47" s="129" t="s">
        <v>1317</v>
      </c>
      <c r="L47" s="129" t="s">
        <v>1334</v>
      </c>
    </row>
    <row r="48" spans="3:12" x14ac:dyDescent="0.25">
      <c r="C48" s="137"/>
      <c r="D48" s="154"/>
      <c r="E48" s="112"/>
      <c r="F48" s="94">
        <f t="shared" ref="F48:F69" si="3">D48*E48</f>
        <v>0</v>
      </c>
      <c r="G48" s="156"/>
      <c r="H48" s="138" t="s">
        <v>541</v>
      </c>
      <c r="I48" s="126" t="str">
        <f>VLOOKUP(H48,Presupuesto!$B$11:$C$565,2,0)</f>
        <v>BECAS</v>
      </c>
      <c r="J48" s="205" t="s">
        <v>72</v>
      </c>
      <c r="K48" s="95" t="s">
        <v>719</v>
      </c>
      <c r="L48" s="95"/>
    </row>
    <row r="49" spans="3:12" x14ac:dyDescent="0.25">
      <c r="C49" s="137"/>
      <c r="D49" s="154"/>
      <c r="E49" s="119"/>
      <c r="F49" s="94">
        <f t="shared" si="3"/>
        <v>0</v>
      </c>
      <c r="G49" s="156"/>
      <c r="H49" s="138" t="s">
        <v>542</v>
      </c>
      <c r="I49" s="126" t="str">
        <f>VLOOKUP(H49,Presupuesto!$B$11:$C$565,2,0)</f>
        <v>BECAS ESTUDIANTES DE PREGRADO (PLAN REFORMA)</v>
      </c>
      <c r="J49" s="95" t="str">
        <f>$J$48</f>
        <v>Posgrado</v>
      </c>
      <c r="K49" s="95" t="s">
        <v>720</v>
      </c>
      <c r="L49" s="95"/>
    </row>
    <row r="50" spans="3:12" x14ac:dyDescent="0.25">
      <c r="C50" s="137"/>
      <c r="D50" s="154"/>
      <c r="E50" s="119"/>
      <c r="F50" s="94">
        <f t="shared" si="3"/>
        <v>0</v>
      </c>
      <c r="G50" s="156"/>
      <c r="H50" s="138" t="s">
        <v>543</v>
      </c>
      <c r="I50" s="126" t="str">
        <f>VLOOKUP(H50,Presupuesto!$B$11:$C$565,2,0)</f>
        <v>BECAS CONVENIO MINISTERIO SALUD -IHSS-UNAH</v>
      </c>
      <c r="J50" s="95" t="str">
        <f t="shared" ref="J50:J69" si="4">$J$48</f>
        <v>Posgrado</v>
      </c>
      <c r="K50" s="95" t="s">
        <v>720</v>
      </c>
      <c r="L50" s="95"/>
    </row>
    <row r="51" spans="3:12" x14ac:dyDescent="0.25">
      <c r="C51" s="137"/>
      <c r="D51" s="154"/>
      <c r="E51" s="119"/>
      <c r="F51" s="94">
        <f t="shared" si="3"/>
        <v>0</v>
      </c>
      <c r="G51" s="156"/>
      <c r="H51" s="138" t="s">
        <v>544</v>
      </c>
      <c r="I51" s="126" t="str">
        <f>VLOOKUP(H51,Presupuesto!$B$11:$C$565,2,0)</f>
        <v>BECAS DE ACTUALIZACION Y CAPACITACION DOCENTE</v>
      </c>
      <c r="J51" s="95" t="str">
        <f t="shared" si="4"/>
        <v>Posgrado</v>
      </c>
      <c r="K51" s="95" t="s">
        <v>720</v>
      </c>
      <c r="L51" s="95"/>
    </row>
    <row r="52" spans="3:12" x14ac:dyDescent="0.25">
      <c r="C52" s="137"/>
      <c r="D52" s="154"/>
      <c r="E52" s="119"/>
      <c r="F52" s="94">
        <f t="shared" si="3"/>
        <v>0</v>
      </c>
      <c r="G52" s="156"/>
      <c r="H52" s="138" t="s">
        <v>545</v>
      </c>
      <c r="I52" s="126" t="str">
        <f>VLOOKUP(H52,Presupuesto!$B$11:$C$565,2,0)</f>
        <v>BECAS EXCELENCIA ACADEMICA</v>
      </c>
      <c r="J52" s="95" t="str">
        <f t="shared" si="4"/>
        <v>Posgrado</v>
      </c>
      <c r="K52" s="95" t="s">
        <v>720</v>
      </c>
      <c r="L52" s="95"/>
    </row>
    <row r="53" spans="3:12" x14ac:dyDescent="0.25">
      <c r="C53" s="137"/>
      <c r="D53" s="154"/>
      <c r="E53" s="119"/>
      <c r="F53" s="94">
        <f t="shared" si="3"/>
        <v>0</v>
      </c>
      <c r="G53" s="156"/>
      <c r="H53" s="138" t="s">
        <v>546</v>
      </c>
      <c r="I53" s="126" t="str">
        <f>VLOOKUP(H53,Presupuesto!$B$11:$C$565,2,0)</f>
        <v>BECAS PARA HIJOS DE LOS TRABAJADORES</v>
      </c>
      <c r="J53" s="95" t="str">
        <f t="shared" si="4"/>
        <v>Posgrado</v>
      </c>
      <c r="K53" s="95" t="s">
        <v>729</v>
      </c>
      <c r="L53" s="95"/>
    </row>
    <row r="54" spans="3:12" x14ac:dyDescent="0.25">
      <c r="C54" s="137"/>
      <c r="D54" s="154"/>
      <c r="E54" s="119"/>
      <c r="F54" s="94">
        <f t="shared" si="3"/>
        <v>0</v>
      </c>
      <c r="G54" s="156"/>
      <c r="H54" s="138" t="s">
        <v>547</v>
      </c>
      <c r="I54" s="126" t="str">
        <f>VLOOKUP(H54,Presupuesto!$B$11:$C$565,2,0)</f>
        <v>BECAS POST GRADO ECONOMIA</v>
      </c>
      <c r="J54" s="95" t="str">
        <f t="shared" si="4"/>
        <v>Posgrado</v>
      </c>
      <c r="K54" s="95" t="s">
        <v>720</v>
      </c>
      <c r="L54" s="95"/>
    </row>
    <row r="55" spans="3:12" x14ac:dyDescent="0.25">
      <c r="C55" s="137"/>
      <c r="D55" s="154"/>
      <c r="E55" s="119"/>
      <c r="F55" s="94">
        <f t="shared" si="3"/>
        <v>0</v>
      </c>
      <c r="G55" s="156"/>
      <c r="H55" s="138" t="s">
        <v>548</v>
      </c>
      <c r="I55" s="126" t="str">
        <f>VLOOKUP(H55,Presupuesto!$B$11:$C$565,2,0)</f>
        <v>BECAS POST-GRADO DE TRABAJO SOCIAL</v>
      </c>
      <c r="J55" s="95" t="str">
        <f t="shared" si="4"/>
        <v>Posgrado</v>
      </c>
      <c r="K55" s="95" t="s">
        <v>720</v>
      </c>
      <c r="L55" s="95"/>
    </row>
    <row r="56" spans="3:12" x14ac:dyDescent="0.25">
      <c r="C56" s="137"/>
      <c r="D56" s="154"/>
      <c r="E56" s="119"/>
      <c r="F56" s="94">
        <f t="shared" si="3"/>
        <v>0</v>
      </c>
      <c r="G56" s="156"/>
      <c r="H56" s="138" t="s">
        <v>549</v>
      </c>
      <c r="I56" s="126" t="str">
        <f>VLOOKUP(H56,Presupuesto!$B$11:$C$565,2,0)</f>
        <v>BECAS PROFESIONALIZANTES DOCENTE (PLAN DE REFORMA)</v>
      </c>
      <c r="J56" s="95" t="str">
        <f t="shared" si="4"/>
        <v>Posgrado</v>
      </c>
      <c r="K56" s="95" t="s">
        <v>720</v>
      </c>
      <c r="L56" s="95"/>
    </row>
    <row r="57" spans="3:12" x14ac:dyDescent="0.25">
      <c r="C57" s="137"/>
      <c r="D57" s="154"/>
      <c r="E57" s="119"/>
      <c r="F57" s="94">
        <f t="shared" si="3"/>
        <v>0</v>
      </c>
      <c r="G57" s="156"/>
      <c r="H57" s="138" t="s">
        <v>550</v>
      </c>
      <c r="I57" s="126" t="str">
        <f>VLOOKUP(H57,Presupuesto!$B$11:$C$565,2,0)</f>
        <v>PRESTAMOS A ESTUDIANTES</v>
      </c>
      <c r="J57" s="95" t="str">
        <f t="shared" si="4"/>
        <v>Posgrado</v>
      </c>
      <c r="K57" s="95" t="s">
        <v>720</v>
      </c>
      <c r="L57" s="95"/>
    </row>
    <row r="58" spans="3:12" x14ac:dyDescent="0.25">
      <c r="C58" s="137"/>
      <c r="D58" s="154"/>
      <c r="E58" s="119"/>
      <c r="F58" s="94">
        <f t="shared" si="3"/>
        <v>0</v>
      </c>
      <c r="G58" s="156"/>
      <c r="H58" s="138" t="s">
        <v>551</v>
      </c>
      <c r="I58" s="126" t="str">
        <f>VLOOKUP(H58,Presupuesto!$B$11:$C$565,2,0)</f>
        <v>BECAS TALLERES EMPLEADOS A ESTUDIANTES</v>
      </c>
      <c r="J58" s="95" t="str">
        <f t="shared" si="4"/>
        <v>Posgrado</v>
      </c>
      <c r="K58" s="95" t="s">
        <v>720</v>
      </c>
      <c r="L58" s="95"/>
    </row>
    <row r="59" spans="3:12" x14ac:dyDescent="0.25">
      <c r="C59" s="137"/>
      <c r="D59" s="154"/>
      <c r="E59" s="119"/>
      <c r="F59" s="94">
        <f t="shared" si="3"/>
        <v>0</v>
      </c>
      <c r="G59" s="156"/>
      <c r="H59" s="138" t="s">
        <v>552</v>
      </c>
      <c r="I59" s="126" t="str">
        <f>VLOOKUP(H59,Presupuesto!$B$11:$C$565,2,0)</f>
        <v>BECAS EXTERNAS DE INVESTIGACION</v>
      </c>
      <c r="J59" s="95" t="str">
        <f t="shared" si="4"/>
        <v>Posgrado</v>
      </c>
      <c r="K59" s="95" t="s">
        <v>720</v>
      </c>
      <c r="L59" s="95"/>
    </row>
    <row r="60" spans="3:12" x14ac:dyDescent="0.25">
      <c r="C60" s="137"/>
      <c r="D60" s="154"/>
      <c r="E60" s="119"/>
      <c r="F60" s="94">
        <f t="shared" si="3"/>
        <v>0</v>
      </c>
      <c r="G60" s="156"/>
      <c r="H60" s="138" t="s">
        <v>553</v>
      </c>
      <c r="I60" s="126" t="str">
        <f>VLOOKUP(H60,Presupuesto!$B$11:$C$565,2,0)</f>
        <v>BECAS SUSTANTIVAS DE INVESTIGACIÓN</v>
      </c>
      <c r="J60" s="95" t="str">
        <f t="shared" si="4"/>
        <v>Posgrado</v>
      </c>
      <c r="K60" s="95" t="s">
        <v>720</v>
      </c>
      <c r="L60" s="95"/>
    </row>
    <row r="61" spans="3:12" x14ac:dyDescent="0.25">
      <c r="C61" s="137"/>
      <c r="D61" s="154"/>
      <c r="E61" s="119"/>
      <c r="F61" s="94">
        <f t="shared" si="3"/>
        <v>0</v>
      </c>
      <c r="G61" s="156"/>
      <c r="H61" s="138" t="s">
        <v>554</v>
      </c>
      <c r="I61" s="126" t="str">
        <f>VLOOKUP(H61,Presupuesto!$B$11:$C$565,2,0)</f>
        <v>BECAS DE INVEST, PARA ESTUD. DE PREGRADO</v>
      </c>
      <c r="J61" s="95" t="str">
        <f t="shared" si="4"/>
        <v>Posgrado</v>
      </c>
      <c r="K61" s="95" t="s">
        <v>720</v>
      </c>
      <c r="L61" s="95"/>
    </row>
    <row r="62" spans="3:12" x14ac:dyDescent="0.25">
      <c r="C62" s="137"/>
      <c r="D62" s="154"/>
      <c r="E62" s="119"/>
      <c r="F62" s="94">
        <f t="shared" si="3"/>
        <v>0</v>
      </c>
      <c r="G62" s="156"/>
      <c r="H62" s="138" t="s">
        <v>555</v>
      </c>
      <c r="I62" s="126" t="str">
        <f>VLOOKUP(H62,Presupuesto!$B$11:$C$565,2,0)</f>
        <v>BECAS DE INVEST. PARA DOC.DE POST-GRADO</v>
      </c>
      <c r="J62" s="95" t="str">
        <f t="shared" si="4"/>
        <v>Posgrado</v>
      </c>
      <c r="K62" s="95" t="s">
        <v>720</v>
      </c>
      <c r="L62" s="95"/>
    </row>
    <row r="63" spans="3:12" x14ac:dyDescent="0.25">
      <c r="C63" s="137"/>
      <c r="D63" s="154"/>
      <c r="E63" s="119"/>
      <c r="F63" s="94">
        <f t="shared" si="3"/>
        <v>0</v>
      </c>
      <c r="G63" s="156"/>
      <c r="H63" s="138" t="s">
        <v>556</v>
      </c>
      <c r="I63" s="126" t="str">
        <f>VLOOKUP(H63,Presupuesto!$B$11:$C$565,2,0)</f>
        <v>BECAS BÁSICAS DE INVESTIGACIÓN</v>
      </c>
      <c r="J63" s="95" t="str">
        <f t="shared" si="4"/>
        <v>Posgrado</v>
      </c>
      <c r="K63" s="95" t="s">
        <v>720</v>
      </c>
      <c r="L63" s="95"/>
    </row>
    <row r="64" spans="3:12" x14ac:dyDescent="0.25">
      <c r="C64" s="137"/>
      <c r="D64" s="154"/>
      <c r="E64" s="119"/>
      <c r="F64" s="94">
        <f t="shared" si="3"/>
        <v>0</v>
      </c>
      <c r="G64" s="156"/>
      <c r="H64" s="138" t="s">
        <v>557</v>
      </c>
      <c r="I64" s="126" t="str">
        <f>VLOOKUP(H64,Presupuesto!$B$11:$C$565,2,0)</f>
        <v>BECAS RELEVO GENERACIONAL</v>
      </c>
      <c r="J64" s="95" t="str">
        <f t="shared" si="4"/>
        <v>Posgrado</v>
      </c>
      <c r="K64" s="95" t="s">
        <v>720</v>
      </c>
      <c r="L64" s="95"/>
    </row>
    <row r="65" spans="3:12" x14ac:dyDescent="0.25">
      <c r="C65" s="137"/>
      <c r="D65" s="154"/>
      <c r="E65" s="119"/>
      <c r="F65" s="94">
        <f t="shared" si="3"/>
        <v>0</v>
      </c>
      <c r="G65" s="156"/>
      <c r="H65" s="138" t="s">
        <v>558</v>
      </c>
      <c r="I65" s="126" t="str">
        <f>VLOOKUP(H65,Presupuesto!$B$11:$C$565,2,0)</f>
        <v>BECAS DE EQUIDAD</v>
      </c>
      <c r="J65" s="95" t="str">
        <f t="shared" si="4"/>
        <v>Posgrado</v>
      </c>
      <c r="K65" s="95" t="s">
        <v>720</v>
      </c>
      <c r="L65" s="95"/>
    </row>
    <row r="66" spans="3:12" x14ac:dyDescent="0.25">
      <c r="C66" s="137"/>
      <c r="D66" s="154"/>
      <c r="E66" s="119"/>
      <c r="F66" s="94">
        <f t="shared" si="3"/>
        <v>0</v>
      </c>
      <c r="G66" s="156"/>
      <c r="H66" s="138" t="s">
        <v>559</v>
      </c>
      <c r="I66" s="126" t="str">
        <f>VLOOKUP(H66,Presupuesto!$B$11:$C$565,2,0)</f>
        <v>PREMIOS AL INVESTIGADOR</v>
      </c>
      <c r="J66" s="95" t="str">
        <f t="shared" si="4"/>
        <v>Posgrado</v>
      </c>
      <c r="K66" s="95" t="s">
        <v>720</v>
      </c>
      <c r="L66" s="95"/>
    </row>
    <row r="67" spans="3:12" x14ac:dyDescent="0.25">
      <c r="C67" s="137"/>
      <c r="D67" s="154"/>
      <c r="E67" s="119"/>
      <c r="F67" s="94">
        <f t="shared" si="3"/>
        <v>0</v>
      </c>
      <c r="G67" s="156"/>
      <c r="H67" s="138" t="s">
        <v>560</v>
      </c>
      <c r="I67" s="126" t="str">
        <f>VLOOKUP(H67,Presupuesto!$B$11:$C$565,2,0)</f>
        <v>BECAS DE INV. PARA ESTUDIANTES DE POSTGRADO</v>
      </c>
      <c r="J67" s="95" t="str">
        <f t="shared" si="4"/>
        <v>Posgrado</v>
      </c>
      <c r="K67" s="95" t="s">
        <v>720</v>
      </c>
      <c r="L67" s="95"/>
    </row>
    <row r="68" spans="3:12" x14ac:dyDescent="0.25">
      <c r="C68" s="137"/>
      <c r="D68" s="154"/>
      <c r="E68" s="119"/>
      <c r="F68" s="94">
        <f t="shared" si="3"/>
        <v>0</v>
      </c>
      <c r="G68" s="156"/>
      <c r="H68" s="138" t="s">
        <v>561</v>
      </c>
      <c r="I68" s="126" t="str">
        <f>VLOOKUP(H68,Presupuesto!$B$11:$C$565,2,0)</f>
        <v>Becas Especiales de Investigación</v>
      </c>
      <c r="J68" s="95" t="str">
        <f t="shared" si="4"/>
        <v>Posgrado</v>
      </c>
      <c r="K68" s="95" t="s">
        <v>720</v>
      </c>
      <c r="L68" s="95"/>
    </row>
    <row r="69" spans="3:12" ht="15.75" thickBot="1" x14ac:dyDescent="0.3">
      <c r="C69" s="143"/>
      <c r="D69" s="209"/>
      <c r="E69" s="100"/>
      <c r="F69" s="102">
        <f t="shared" si="3"/>
        <v>0</v>
      </c>
      <c r="G69" s="157"/>
      <c r="H69" s="144"/>
      <c r="I69" s="128" t="e">
        <f>VLOOKUP(H69,Presupuesto!$B$11:$C$565,2,0)</f>
        <v>#N/A</v>
      </c>
      <c r="J69" s="103" t="str">
        <f t="shared" si="4"/>
        <v>Posgrado</v>
      </c>
      <c r="K69" s="120" t="s">
        <v>719</v>
      </c>
      <c r="L69" s="120"/>
    </row>
    <row r="71" spans="3:12" ht="15.75" thickBot="1" x14ac:dyDescent="0.3">
      <c r="C71" s="426"/>
      <c r="D71" s="426"/>
      <c r="E71" s="426"/>
      <c r="F71" s="426"/>
      <c r="G71" s="415"/>
      <c r="H71" s="426"/>
      <c r="I71" s="426"/>
      <c r="J71" s="426"/>
      <c r="K71" s="426"/>
      <c r="L71" s="426"/>
    </row>
    <row r="72" spans="3:12" ht="15.75" thickBot="1" x14ac:dyDescent="0.3">
      <c r="C72" s="153" t="s">
        <v>1332</v>
      </c>
      <c r="D72" s="343">
        <f>SUM(F79:F100)</f>
        <v>0</v>
      </c>
      <c r="E72" s="426"/>
      <c r="F72" s="69"/>
      <c r="G72" s="78"/>
      <c r="H72" s="69"/>
      <c r="I72" s="69"/>
      <c r="J72" s="426"/>
      <c r="K72" s="426"/>
      <c r="L72" s="426"/>
    </row>
    <row r="73" spans="3:12" x14ac:dyDescent="0.25">
      <c r="C73" s="69"/>
      <c r="D73" s="31"/>
      <c r="E73" s="91"/>
      <c r="F73" s="91"/>
      <c r="G73" s="91"/>
      <c r="H73" s="75"/>
      <c r="I73" s="75"/>
      <c r="J73" s="75"/>
      <c r="K73" s="109"/>
      <c r="L73" s="426"/>
    </row>
    <row r="74" spans="3:12" x14ac:dyDescent="0.25">
      <c r="C74" s="69"/>
      <c r="D74" s="31"/>
      <c r="E74" s="91"/>
      <c r="F74" s="91"/>
      <c r="G74" s="91"/>
      <c r="H74" s="75"/>
      <c r="I74" s="75"/>
      <c r="J74" s="75"/>
      <c r="K74" s="109"/>
      <c r="L74" s="426"/>
    </row>
    <row r="75" spans="3:12" ht="15.75" x14ac:dyDescent="0.25">
      <c r="C75" s="190" t="s">
        <v>1309</v>
      </c>
      <c r="D75" s="341"/>
      <c r="E75" s="91"/>
      <c r="F75" s="91"/>
      <c r="G75" s="91"/>
      <c r="H75" s="75"/>
      <c r="I75" s="75"/>
      <c r="J75" s="75"/>
      <c r="K75" s="109"/>
      <c r="L75" s="426"/>
    </row>
    <row r="76" spans="3:12" ht="18.75" x14ac:dyDescent="0.25">
      <c r="C76" s="197"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5"/>
      <c r="I76" s="75"/>
      <c r="J76" s="75"/>
      <c r="K76" s="109"/>
      <c r="L76" s="426"/>
    </row>
    <row r="77" spans="3:12" ht="15.75" thickBot="1" x14ac:dyDescent="0.3">
      <c r="C77" s="426"/>
      <c r="D77" s="426"/>
      <c r="E77" s="426"/>
      <c r="F77" s="91"/>
      <c r="G77" s="75"/>
      <c r="H77" s="75"/>
      <c r="I77" s="75"/>
      <c r="J77" s="426"/>
      <c r="K77" s="426"/>
      <c r="L77" s="426"/>
    </row>
    <row r="78" spans="3:12" ht="30.75" thickBot="1" x14ac:dyDescent="0.3">
      <c r="C78" s="125" t="s">
        <v>1310</v>
      </c>
      <c r="D78" s="130" t="s">
        <v>99</v>
      </c>
      <c r="E78" s="132" t="s">
        <v>1312</v>
      </c>
      <c r="F78" s="131" t="s">
        <v>1313</v>
      </c>
      <c r="G78" s="129" t="s">
        <v>1314</v>
      </c>
      <c r="H78" s="132" t="s">
        <v>1315</v>
      </c>
      <c r="I78" s="129" t="s">
        <v>711</v>
      </c>
      <c r="J78" s="129" t="s">
        <v>1316</v>
      </c>
      <c r="K78" s="129" t="s">
        <v>1317</v>
      </c>
      <c r="L78" s="129" t="s">
        <v>1334</v>
      </c>
    </row>
    <row r="79" spans="3:12" x14ac:dyDescent="0.25">
      <c r="C79" s="137"/>
      <c r="D79" s="154"/>
      <c r="E79" s="112"/>
      <c r="F79" s="94">
        <f t="shared" ref="F79:F100" si="5">D79*E79</f>
        <v>0</v>
      </c>
      <c r="G79" s="156"/>
      <c r="H79" s="138" t="s">
        <v>541</v>
      </c>
      <c r="I79" s="126" t="str">
        <f>VLOOKUP(H79,Presupuesto!$B$11:$C$565,2,0)</f>
        <v>BECAS</v>
      </c>
      <c r="J79" s="205" t="s">
        <v>72</v>
      </c>
      <c r="K79" s="95" t="s">
        <v>719</v>
      </c>
      <c r="L79" s="95"/>
    </row>
    <row r="80" spans="3:12" x14ac:dyDescent="0.25">
      <c r="C80" s="137"/>
      <c r="D80" s="154"/>
      <c r="E80" s="119"/>
      <c r="F80" s="94">
        <f t="shared" si="5"/>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5"/>
        <v>0</v>
      </c>
      <c r="G81" s="156"/>
      <c r="H81" s="138" t="s">
        <v>543</v>
      </c>
      <c r="I81" s="126" t="str">
        <f>VLOOKUP(H81,Presupuesto!$B$11:$C$565,2,0)</f>
        <v>BECAS CONVENIO MINISTERIO SALUD -IHSS-UNAH</v>
      </c>
      <c r="J81" s="95" t="str">
        <f t="shared" ref="J81:J100" si="6">$J$79</f>
        <v>Posgrado</v>
      </c>
      <c r="K81" s="95" t="s">
        <v>720</v>
      </c>
      <c r="L81" s="95"/>
    </row>
    <row r="82" spans="3:12" x14ac:dyDescent="0.25">
      <c r="C82" s="137"/>
      <c r="D82" s="154"/>
      <c r="E82" s="119"/>
      <c r="F82" s="94">
        <f t="shared" si="5"/>
        <v>0</v>
      </c>
      <c r="G82" s="156"/>
      <c r="H82" s="138" t="s">
        <v>544</v>
      </c>
      <c r="I82" s="126" t="str">
        <f>VLOOKUP(H82,Presupuesto!$B$11:$C$565,2,0)</f>
        <v>BECAS DE ACTUALIZACION Y CAPACITACION DOCENTE</v>
      </c>
      <c r="J82" s="95" t="str">
        <f t="shared" si="6"/>
        <v>Posgrado</v>
      </c>
      <c r="K82" s="95" t="s">
        <v>720</v>
      </c>
      <c r="L82" s="95"/>
    </row>
    <row r="83" spans="3:12" x14ac:dyDescent="0.25">
      <c r="C83" s="137"/>
      <c r="D83" s="154"/>
      <c r="E83" s="119"/>
      <c r="F83" s="94">
        <f t="shared" si="5"/>
        <v>0</v>
      </c>
      <c r="G83" s="156"/>
      <c r="H83" s="138" t="s">
        <v>545</v>
      </c>
      <c r="I83" s="126" t="str">
        <f>VLOOKUP(H83,Presupuesto!$B$11:$C$565,2,0)</f>
        <v>BECAS EXCELENCIA ACADEMICA</v>
      </c>
      <c r="J83" s="95" t="str">
        <f t="shared" si="6"/>
        <v>Posgrado</v>
      </c>
      <c r="K83" s="95" t="s">
        <v>720</v>
      </c>
      <c r="L83" s="95"/>
    </row>
    <row r="84" spans="3:12" x14ac:dyDescent="0.25">
      <c r="C84" s="137"/>
      <c r="D84" s="154"/>
      <c r="E84" s="119"/>
      <c r="F84" s="94">
        <f t="shared" si="5"/>
        <v>0</v>
      </c>
      <c r="G84" s="156"/>
      <c r="H84" s="138" t="s">
        <v>546</v>
      </c>
      <c r="I84" s="126" t="str">
        <f>VLOOKUP(H84,Presupuesto!$B$11:$C$565,2,0)</f>
        <v>BECAS PARA HIJOS DE LOS TRABAJADORES</v>
      </c>
      <c r="J84" s="95" t="str">
        <f t="shared" si="6"/>
        <v>Posgrado</v>
      </c>
      <c r="K84" s="95" t="s">
        <v>729</v>
      </c>
      <c r="L84" s="95"/>
    </row>
    <row r="85" spans="3:12" x14ac:dyDescent="0.25">
      <c r="C85" s="137"/>
      <c r="D85" s="154"/>
      <c r="E85" s="119"/>
      <c r="F85" s="94">
        <f t="shared" si="5"/>
        <v>0</v>
      </c>
      <c r="G85" s="156"/>
      <c r="H85" s="138" t="s">
        <v>547</v>
      </c>
      <c r="I85" s="126" t="str">
        <f>VLOOKUP(H85,Presupuesto!$B$11:$C$565,2,0)</f>
        <v>BECAS POST GRADO ECONOMIA</v>
      </c>
      <c r="J85" s="95" t="str">
        <f t="shared" si="6"/>
        <v>Posgrado</v>
      </c>
      <c r="K85" s="95" t="s">
        <v>720</v>
      </c>
      <c r="L85" s="95"/>
    </row>
    <row r="86" spans="3:12" x14ac:dyDescent="0.25">
      <c r="C86" s="137"/>
      <c r="D86" s="154"/>
      <c r="E86" s="119"/>
      <c r="F86" s="94">
        <f t="shared" si="5"/>
        <v>0</v>
      </c>
      <c r="G86" s="156"/>
      <c r="H86" s="138" t="s">
        <v>548</v>
      </c>
      <c r="I86" s="126" t="str">
        <f>VLOOKUP(H86,Presupuesto!$B$11:$C$565,2,0)</f>
        <v>BECAS POST-GRADO DE TRABAJO SOCIAL</v>
      </c>
      <c r="J86" s="95" t="str">
        <f t="shared" si="6"/>
        <v>Posgrado</v>
      </c>
      <c r="K86" s="95" t="s">
        <v>720</v>
      </c>
      <c r="L86" s="95"/>
    </row>
    <row r="87" spans="3:12" x14ac:dyDescent="0.25">
      <c r="C87" s="137"/>
      <c r="D87" s="154"/>
      <c r="E87" s="119"/>
      <c r="F87" s="94">
        <f t="shared" si="5"/>
        <v>0</v>
      </c>
      <c r="G87" s="156"/>
      <c r="H87" s="138" t="s">
        <v>549</v>
      </c>
      <c r="I87" s="126" t="str">
        <f>VLOOKUP(H87,Presupuesto!$B$11:$C$565,2,0)</f>
        <v>BECAS PROFESIONALIZANTES DOCENTE (PLAN DE REFORMA)</v>
      </c>
      <c r="J87" s="95" t="str">
        <f t="shared" si="6"/>
        <v>Posgrado</v>
      </c>
      <c r="K87" s="95" t="s">
        <v>720</v>
      </c>
      <c r="L87" s="95"/>
    </row>
    <row r="88" spans="3:12" x14ac:dyDescent="0.25">
      <c r="C88" s="137"/>
      <c r="D88" s="154"/>
      <c r="E88" s="119"/>
      <c r="F88" s="94">
        <f t="shared" si="5"/>
        <v>0</v>
      </c>
      <c r="G88" s="156"/>
      <c r="H88" s="138" t="s">
        <v>550</v>
      </c>
      <c r="I88" s="126" t="str">
        <f>VLOOKUP(H88,Presupuesto!$B$11:$C$565,2,0)</f>
        <v>PRESTAMOS A ESTUDIANTES</v>
      </c>
      <c r="J88" s="95" t="str">
        <f t="shared" si="6"/>
        <v>Posgrado</v>
      </c>
      <c r="K88" s="95" t="s">
        <v>720</v>
      </c>
      <c r="L88" s="95"/>
    </row>
    <row r="89" spans="3:12" x14ac:dyDescent="0.25">
      <c r="C89" s="137"/>
      <c r="D89" s="154"/>
      <c r="E89" s="119"/>
      <c r="F89" s="94">
        <f t="shared" si="5"/>
        <v>0</v>
      </c>
      <c r="G89" s="156"/>
      <c r="H89" s="138" t="s">
        <v>551</v>
      </c>
      <c r="I89" s="126" t="str">
        <f>VLOOKUP(H89,Presupuesto!$B$11:$C$565,2,0)</f>
        <v>BECAS TALLERES EMPLEADOS A ESTUDIANTES</v>
      </c>
      <c r="J89" s="95" t="str">
        <f t="shared" si="6"/>
        <v>Posgrado</v>
      </c>
      <c r="K89" s="95" t="s">
        <v>720</v>
      </c>
      <c r="L89" s="95"/>
    </row>
    <row r="90" spans="3:12" x14ac:dyDescent="0.25">
      <c r="C90" s="137"/>
      <c r="D90" s="154"/>
      <c r="E90" s="119"/>
      <c r="F90" s="94">
        <f t="shared" si="5"/>
        <v>0</v>
      </c>
      <c r="G90" s="156"/>
      <c r="H90" s="138" t="s">
        <v>552</v>
      </c>
      <c r="I90" s="126" t="str">
        <f>VLOOKUP(H90,Presupuesto!$B$11:$C$565,2,0)</f>
        <v>BECAS EXTERNAS DE INVESTIGACION</v>
      </c>
      <c r="J90" s="95" t="str">
        <f t="shared" si="6"/>
        <v>Posgrado</v>
      </c>
      <c r="K90" s="95" t="s">
        <v>720</v>
      </c>
      <c r="L90" s="95"/>
    </row>
    <row r="91" spans="3:12" x14ac:dyDescent="0.25">
      <c r="C91" s="137"/>
      <c r="D91" s="154"/>
      <c r="E91" s="119"/>
      <c r="F91" s="94">
        <f t="shared" si="5"/>
        <v>0</v>
      </c>
      <c r="G91" s="156"/>
      <c r="H91" s="138" t="s">
        <v>553</v>
      </c>
      <c r="I91" s="126" t="str">
        <f>VLOOKUP(H91,Presupuesto!$B$11:$C$565,2,0)</f>
        <v>BECAS SUSTANTIVAS DE INVESTIGACIÓN</v>
      </c>
      <c r="J91" s="95" t="str">
        <f t="shared" si="6"/>
        <v>Posgrado</v>
      </c>
      <c r="K91" s="95" t="s">
        <v>720</v>
      </c>
      <c r="L91" s="95"/>
    </row>
    <row r="92" spans="3:12" x14ac:dyDescent="0.25">
      <c r="C92" s="137"/>
      <c r="D92" s="154"/>
      <c r="E92" s="119"/>
      <c r="F92" s="94">
        <f t="shared" si="5"/>
        <v>0</v>
      </c>
      <c r="G92" s="156"/>
      <c r="H92" s="138" t="s">
        <v>554</v>
      </c>
      <c r="I92" s="126" t="str">
        <f>VLOOKUP(H92,Presupuesto!$B$11:$C$565,2,0)</f>
        <v>BECAS DE INVEST, PARA ESTUD. DE PREGRADO</v>
      </c>
      <c r="J92" s="95" t="str">
        <f t="shared" si="6"/>
        <v>Posgrado</v>
      </c>
      <c r="K92" s="95" t="s">
        <v>720</v>
      </c>
      <c r="L92" s="95"/>
    </row>
    <row r="93" spans="3:12" x14ac:dyDescent="0.25">
      <c r="C93" s="137"/>
      <c r="D93" s="154"/>
      <c r="E93" s="119"/>
      <c r="F93" s="94">
        <f t="shared" si="5"/>
        <v>0</v>
      </c>
      <c r="G93" s="156"/>
      <c r="H93" s="138" t="s">
        <v>555</v>
      </c>
      <c r="I93" s="126" t="str">
        <f>VLOOKUP(H93,Presupuesto!$B$11:$C$565,2,0)</f>
        <v>BECAS DE INVEST. PARA DOC.DE POST-GRADO</v>
      </c>
      <c r="J93" s="95" t="str">
        <f t="shared" si="6"/>
        <v>Posgrado</v>
      </c>
      <c r="K93" s="95" t="s">
        <v>720</v>
      </c>
      <c r="L93" s="95"/>
    </row>
    <row r="94" spans="3:12" x14ac:dyDescent="0.25">
      <c r="C94" s="137"/>
      <c r="D94" s="154"/>
      <c r="E94" s="119"/>
      <c r="F94" s="94">
        <f t="shared" si="5"/>
        <v>0</v>
      </c>
      <c r="G94" s="156"/>
      <c r="H94" s="138" t="s">
        <v>556</v>
      </c>
      <c r="I94" s="126" t="str">
        <f>VLOOKUP(H94,Presupuesto!$B$11:$C$565,2,0)</f>
        <v>BECAS BÁSICAS DE INVESTIGACIÓN</v>
      </c>
      <c r="J94" s="95" t="str">
        <f t="shared" si="6"/>
        <v>Posgrado</v>
      </c>
      <c r="K94" s="95" t="s">
        <v>720</v>
      </c>
      <c r="L94" s="95"/>
    </row>
    <row r="95" spans="3:12" x14ac:dyDescent="0.25">
      <c r="C95" s="137"/>
      <c r="D95" s="154"/>
      <c r="E95" s="119"/>
      <c r="F95" s="94">
        <f t="shared" si="5"/>
        <v>0</v>
      </c>
      <c r="G95" s="156"/>
      <c r="H95" s="138" t="s">
        <v>557</v>
      </c>
      <c r="I95" s="126" t="str">
        <f>VLOOKUP(H95,Presupuesto!$B$11:$C$565,2,0)</f>
        <v>BECAS RELEVO GENERACIONAL</v>
      </c>
      <c r="J95" s="95" t="str">
        <f t="shared" si="6"/>
        <v>Posgrado</v>
      </c>
      <c r="K95" s="95" t="s">
        <v>720</v>
      </c>
      <c r="L95" s="95"/>
    </row>
    <row r="96" spans="3:12" x14ac:dyDescent="0.25">
      <c r="C96" s="137"/>
      <c r="D96" s="154"/>
      <c r="E96" s="119"/>
      <c r="F96" s="94">
        <f t="shared" si="5"/>
        <v>0</v>
      </c>
      <c r="G96" s="156"/>
      <c r="H96" s="138" t="s">
        <v>558</v>
      </c>
      <c r="I96" s="126" t="str">
        <f>VLOOKUP(H96,Presupuesto!$B$11:$C$565,2,0)</f>
        <v>BECAS DE EQUIDAD</v>
      </c>
      <c r="J96" s="95" t="str">
        <f t="shared" si="6"/>
        <v>Posgrado</v>
      </c>
      <c r="K96" s="95" t="s">
        <v>720</v>
      </c>
      <c r="L96" s="95"/>
    </row>
    <row r="97" spans="3:12" x14ac:dyDescent="0.25">
      <c r="C97" s="137"/>
      <c r="D97" s="154"/>
      <c r="E97" s="119"/>
      <c r="F97" s="94">
        <f t="shared" si="5"/>
        <v>0</v>
      </c>
      <c r="G97" s="156"/>
      <c r="H97" s="138" t="s">
        <v>559</v>
      </c>
      <c r="I97" s="126" t="str">
        <f>VLOOKUP(H97,Presupuesto!$B$11:$C$565,2,0)</f>
        <v>PREMIOS AL INVESTIGADOR</v>
      </c>
      <c r="J97" s="95" t="str">
        <f t="shared" si="6"/>
        <v>Posgrado</v>
      </c>
      <c r="K97" s="95" t="s">
        <v>720</v>
      </c>
      <c r="L97" s="95"/>
    </row>
    <row r="98" spans="3:12" x14ac:dyDescent="0.25">
      <c r="C98" s="137"/>
      <c r="D98" s="154"/>
      <c r="E98" s="119"/>
      <c r="F98" s="94">
        <f t="shared" si="5"/>
        <v>0</v>
      </c>
      <c r="G98" s="156"/>
      <c r="H98" s="138" t="s">
        <v>560</v>
      </c>
      <c r="I98" s="126" t="str">
        <f>VLOOKUP(H98,Presupuesto!$B$11:$C$565,2,0)</f>
        <v>BECAS DE INV. PARA ESTUDIANTES DE POSTGRADO</v>
      </c>
      <c r="J98" s="95" t="str">
        <f t="shared" si="6"/>
        <v>Posgrado</v>
      </c>
      <c r="K98" s="95" t="s">
        <v>720</v>
      </c>
      <c r="L98" s="95"/>
    </row>
    <row r="99" spans="3:12" x14ac:dyDescent="0.25">
      <c r="C99" s="137"/>
      <c r="D99" s="154"/>
      <c r="E99" s="119"/>
      <c r="F99" s="94">
        <f t="shared" si="5"/>
        <v>0</v>
      </c>
      <c r="G99" s="156"/>
      <c r="H99" s="138" t="s">
        <v>561</v>
      </c>
      <c r="I99" s="126" t="str">
        <f>VLOOKUP(H99,Presupuesto!$B$11:$C$565,2,0)</f>
        <v>Becas Especiales de Investigación</v>
      </c>
      <c r="J99" s="95" t="str">
        <f t="shared" si="6"/>
        <v>Posgrado</v>
      </c>
      <c r="K99" s="95" t="s">
        <v>720</v>
      </c>
      <c r="L99" s="95"/>
    </row>
    <row r="100" spans="3:12" ht="15.75" thickBot="1" x14ac:dyDescent="0.3">
      <c r="C100" s="143"/>
      <c r="D100" s="209"/>
      <c r="E100" s="100"/>
      <c r="F100" s="102">
        <f t="shared" si="5"/>
        <v>0</v>
      </c>
      <c r="G100" s="157"/>
      <c r="H100" s="144"/>
      <c r="I100" s="128" t="e">
        <f>VLOOKUP(H100,Presupuesto!$B$11:$C$565,2,0)</f>
        <v>#N/A</v>
      </c>
      <c r="J100" s="103" t="str">
        <f t="shared" si="6"/>
        <v>Posgrado</v>
      </c>
      <c r="K100" s="120" t="s">
        <v>719</v>
      </c>
      <c r="L100" s="120"/>
    </row>
    <row r="102" spans="3:12" ht="15.75" thickBot="1" x14ac:dyDescent="0.3">
      <c r="C102" s="426"/>
      <c r="D102" s="426"/>
      <c r="E102" s="426"/>
      <c r="F102" s="426"/>
      <c r="G102" s="415"/>
      <c r="H102" s="426"/>
      <c r="I102" s="426"/>
      <c r="J102" s="426"/>
      <c r="K102" s="426"/>
      <c r="L102" s="426"/>
    </row>
    <row r="103" spans="3:12" ht="15.75" thickBot="1" x14ac:dyDescent="0.3">
      <c r="C103" s="153" t="s">
        <v>1332</v>
      </c>
      <c r="D103" s="343">
        <f>SUM(F110:F131)</f>
        <v>0</v>
      </c>
      <c r="E103" s="426"/>
      <c r="F103" s="69"/>
      <c r="G103" s="78"/>
      <c r="H103" s="69"/>
      <c r="I103" s="69"/>
      <c r="J103" s="426"/>
      <c r="K103" s="426"/>
      <c r="L103" s="426"/>
    </row>
    <row r="104" spans="3:12" x14ac:dyDescent="0.25">
      <c r="C104" s="69"/>
      <c r="D104" s="31"/>
      <c r="E104" s="91"/>
      <c r="F104" s="91"/>
      <c r="G104" s="91"/>
      <c r="H104" s="75"/>
      <c r="I104" s="75"/>
      <c r="J104" s="75"/>
      <c r="K104" s="109"/>
      <c r="L104" s="426"/>
    </row>
    <row r="105" spans="3:12" x14ac:dyDescent="0.25">
      <c r="C105" s="69"/>
      <c r="D105" s="31"/>
      <c r="E105" s="91"/>
      <c r="F105" s="91"/>
      <c r="G105" s="91"/>
      <c r="H105" s="75"/>
      <c r="I105" s="75"/>
      <c r="J105" s="75"/>
      <c r="K105" s="109"/>
      <c r="L105" s="426"/>
    </row>
    <row r="106" spans="3:12" ht="15.75" x14ac:dyDescent="0.25">
      <c r="C106" s="190" t="s">
        <v>1309</v>
      </c>
      <c r="D106" s="341"/>
      <c r="E106" s="91"/>
      <c r="F106" s="91"/>
      <c r="G106" s="91"/>
      <c r="H106" s="75"/>
      <c r="I106" s="75"/>
      <c r="J106" s="75"/>
      <c r="K106" s="109"/>
      <c r="L106" s="426"/>
    </row>
    <row r="107" spans="3:12" ht="18.75" x14ac:dyDescent="0.25">
      <c r="C107" s="197"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1"/>
      <c r="F107" s="91"/>
      <c r="G107" s="91"/>
      <c r="H107" s="75"/>
      <c r="I107" s="75"/>
      <c r="J107" s="75"/>
      <c r="K107" s="109"/>
      <c r="L107" s="426"/>
    </row>
    <row r="108" spans="3:12" ht="15.75" thickBot="1" x14ac:dyDescent="0.3">
      <c r="C108" s="426"/>
      <c r="D108" s="426"/>
      <c r="E108" s="426"/>
      <c r="F108" s="91"/>
      <c r="G108" s="75"/>
      <c r="H108" s="75"/>
      <c r="I108" s="75"/>
      <c r="J108" s="426"/>
      <c r="K108" s="426"/>
      <c r="L108" s="426"/>
    </row>
    <row r="109" spans="3:12" ht="30.75" thickBot="1" x14ac:dyDescent="0.3">
      <c r="C109" s="125" t="s">
        <v>1310</v>
      </c>
      <c r="D109" s="130" t="s">
        <v>99</v>
      </c>
      <c r="E109" s="132" t="s">
        <v>1312</v>
      </c>
      <c r="F109" s="131" t="s">
        <v>1313</v>
      </c>
      <c r="G109" s="129" t="s">
        <v>1314</v>
      </c>
      <c r="H109" s="132" t="s">
        <v>1315</v>
      </c>
      <c r="I109" s="129" t="s">
        <v>711</v>
      </c>
      <c r="J109" s="129" t="s">
        <v>1316</v>
      </c>
      <c r="K109" s="129" t="s">
        <v>1317</v>
      </c>
      <c r="L109" s="129" t="s">
        <v>1334</v>
      </c>
    </row>
    <row r="110" spans="3:12" x14ac:dyDescent="0.25">
      <c r="C110" s="137"/>
      <c r="D110" s="154"/>
      <c r="E110" s="112"/>
      <c r="F110" s="94">
        <f t="shared" ref="F110:F131" si="7">D110*E110</f>
        <v>0</v>
      </c>
      <c r="G110" s="156"/>
      <c r="H110" s="138" t="s">
        <v>541</v>
      </c>
      <c r="I110" s="126" t="str">
        <f>VLOOKUP(H110,Presupuesto!$B$11:$C$565,2,0)</f>
        <v>BECAS</v>
      </c>
      <c r="J110" s="205" t="s">
        <v>72</v>
      </c>
      <c r="K110" s="95" t="s">
        <v>719</v>
      </c>
      <c r="L110" s="95"/>
    </row>
    <row r="111" spans="3:12" x14ac:dyDescent="0.25">
      <c r="C111" s="137"/>
      <c r="D111" s="154"/>
      <c r="E111" s="119"/>
      <c r="F111" s="94">
        <f t="shared" si="7"/>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7"/>
        <v>0</v>
      </c>
      <c r="G112" s="156"/>
      <c r="H112" s="138" t="s">
        <v>543</v>
      </c>
      <c r="I112" s="126" t="str">
        <f>VLOOKUP(H112,Presupuesto!$B$11:$C$565,2,0)</f>
        <v>BECAS CONVENIO MINISTERIO SALUD -IHSS-UNAH</v>
      </c>
      <c r="J112" s="95" t="str">
        <f t="shared" ref="J112:J131" si="8">$J$110</f>
        <v>Posgrado</v>
      </c>
      <c r="K112" s="95" t="s">
        <v>720</v>
      </c>
      <c r="L112" s="95"/>
    </row>
    <row r="113" spans="3:12" x14ac:dyDescent="0.25">
      <c r="C113" s="137"/>
      <c r="D113" s="154"/>
      <c r="E113" s="119"/>
      <c r="F113" s="94">
        <f t="shared" si="7"/>
        <v>0</v>
      </c>
      <c r="G113" s="156"/>
      <c r="H113" s="138" t="s">
        <v>544</v>
      </c>
      <c r="I113" s="126" t="str">
        <f>VLOOKUP(H113,Presupuesto!$B$11:$C$565,2,0)</f>
        <v>BECAS DE ACTUALIZACION Y CAPACITACION DOCENTE</v>
      </c>
      <c r="J113" s="95" t="str">
        <f t="shared" si="8"/>
        <v>Posgrado</v>
      </c>
      <c r="K113" s="95" t="s">
        <v>720</v>
      </c>
      <c r="L113" s="95"/>
    </row>
    <row r="114" spans="3:12" x14ac:dyDescent="0.25">
      <c r="C114" s="137"/>
      <c r="D114" s="154"/>
      <c r="E114" s="119"/>
      <c r="F114" s="94">
        <f t="shared" si="7"/>
        <v>0</v>
      </c>
      <c r="G114" s="156"/>
      <c r="H114" s="138" t="s">
        <v>545</v>
      </c>
      <c r="I114" s="126" t="str">
        <f>VLOOKUP(H114,Presupuesto!$B$11:$C$565,2,0)</f>
        <v>BECAS EXCELENCIA ACADEMICA</v>
      </c>
      <c r="J114" s="95" t="str">
        <f t="shared" si="8"/>
        <v>Posgrado</v>
      </c>
      <c r="K114" s="95" t="s">
        <v>720</v>
      </c>
      <c r="L114" s="95"/>
    </row>
    <row r="115" spans="3:12" x14ac:dyDescent="0.25">
      <c r="C115" s="137"/>
      <c r="D115" s="154"/>
      <c r="E115" s="119"/>
      <c r="F115" s="94">
        <f t="shared" si="7"/>
        <v>0</v>
      </c>
      <c r="G115" s="156"/>
      <c r="H115" s="138" t="s">
        <v>546</v>
      </c>
      <c r="I115" s="126" t="str">
        <f>VLOOKUP(H115,Presupuesto!$B$11:$C$565,2,0)</f>
        <v>BECAS PARA HIJOS DE LOS TRABAJADORES</v>
      </c>
      <c r="J115" s="95" t="str">
        <f t="shared" si="8"/>
        <v>Posgrado</v>
      </c>
      <c r="K115" s="95" t="s">
        <v>729</v>
      </c>
      <c r="L115" s="95"/>
    </row>
    <row r="116" spans="3:12" x14ac:dyDescent="0.25">
      <c r="C116" s="137"/>
      <c r="D116" s="154"/>
      <c r="E116" s="119"/>
      <c r="F116" s="94">
        <f t="shared" si="7"/>
        <v>0</v>
      </c>
      <c r="G116" s="156"/>
      <c r="H116" s="138" t="s">
        <v>547</v>
      </c>
      <c r="I116" s="126" t="str">
        <f>VLOOKUP(H116,Presupuesto!$B$11:$C$565,2,0)</f>
        <v>BECAS POST GRADO ECONOMIA</v>
      </c>
      <c r="J116" s="95" t="str">
        <f t="shared" si="8"/>
        <v>Posgrado</v>
      </c>
      <c r="K116" s="95" t="s">
        <v>720</v>
      </c>
      <c r="L116" s="95"/>
    </row>
    <row r="117" spans="3:12" x14ac:dyDescent="0.25">
      <c r="C117" s="137"/>
      <c r="D117" s="154"/>
      <c r="E117" s="119"/>
      <c r="F117" s="94">
        <f t="shared" si="7"/>
        <v>0</v>
      </c>
      <c r="G117" s="156"/>
      <c r="H117" s="138" t="s">
        <v>548</v>
      </c>
      <c r="I117" s="126" t="str">
        <f>VLOOKUP(H117,Presupuesto!$B$11:$C$565,2,0)</f>
        <v>BECAS POST-GRADO DE TRABAJO SOCIAL</v>
      </c>
      <c r="J117" s="95" t="str">
        <f t="shared" si="8"/>
        <v>Posgrado</v>
      </c>
      <c r="K117" s="95" t="s">
        <v>720</v>
      </c>
      <c r="L117" s="95"/>
    </row>
    <row r="118" spans="3:12" x14ac:dyDescent="0.25">
      <c r="C118" s="137"/>
      <c r="D118" s="154"/>
      <c r="E118" s="119"/>
      <c r="F118" s="94">
        <f t="shared" si="7"/>
        <v>0</v>
      </c>
      <c r="G118" s="156"/>
      <c r="H118" s="138" t="s">
        <v>549</v>
      </c>
      <c r="I118" s="126" t="str">
        <f>VLOOKUP(H118,Presupuesto!$B$11:$C$565,2,0)</f>
        <v>BECAS PROFESIONALIZANTES DOCENTE (PLAN DE REFORMA)</v>
      </c>
      <c r="J118" s="95" t="str">
        <f t="shared" si="8"/>
        <v>Posgrado</v>
      </c>
      <c r="K118" s="95" t="s">
        <v>720</v>
      </c>
      <c r="L118" s="95"/>
    </row>
    <row r="119" spans="3:12" x14ac:dyDescent="0.25">
      <c r="C119" s="137"/>
      <c r="D119" s="154"/>
      <c r="E119" s="119"/>
      <c r="F119" s="94">
        <f t="shared" si="7"/>
        <v>0</v>
      </c>
      <c r="G119" s="156"/>
      <c r="H119" s="138" t="s">
        <v>550</v>
      </c>
      <c r="I119" s="126" t="str">
        <f>VLOOKUP(H119,Presupuesto!$B$11:$C$565,2,0)</f>
        <v>PRESTAMOS A ESTUDIANTES</v>
      </c>
      <c r="J119" s="95" t="str">
        <f t="shared" si="8"/>
        <v>Posgrado</v>
      </c>
      <c r="K119" s="95" t="s">
        <v>720</v>
      </c>
      <c r="L119" s="95"/>
    </row>
    <row r="120" spans="3:12" x14ac:dyDescent="0.25">
      <c r="C120" s="137"/>
      <c r="D120" s="154"/>
      <c r="E120" s="119"/>
      <c r="F120" s="94">
        <f t="shared" si="7"/>
        <v>0</v>
      </c>
      <c r="G120" s="156"/>
      <c r="H120" s="138" t="s">
        <v>551</v>
      </c>
      <c r="I120" s="126" t="str">
        <f>VLOOKUP(H120,Presupuesto!$B$11:$C$565,2,0)</f>
        <v>BECAS TALLERES EMPLEADOS A ESTUDIANTES</v>
      </c>
      <c r="J120" s="95" t="str">
        <f t="shared" si="8"/>
        <v>Posgrado</v>
      </c>
      <c r="K120" s="95" t="s">
        <v>720</v>
      </c>
      <c r="L120" s="95"/>
    </row>
    <row r="121" spans="3:12" x14ac:dyDescent="0.25">
      <c r="C121" s="137"/>
      <c r="D121" s="154"/>
      <c r="E121" s="119"/>
      <c r="F121" s="94">
        <f t="shared" si="7"/>
        <v>0</v>
      </c>
      <c r="G121" s="156"/>
      <c r="H121" s="138" t="s">
        <v>552</v>
      </c>
      <c r="I121" s="126" t="str">
        <f>VLOOKUP(H121,Presupuesto!$B$11:$C$565,2,0)</f>
        <v>BECAS EXTERNAS DE INVESTIGACION</v>
      </c>
      <c r="J121" s="95" t="str">
        <f t="shared" si="8"/>
        <v>Posgrado</v>
      </c>
      <c r="K121" s="95" t="s">
        <v>720</v>
      </c>
      <c r="L121" s="95"/>
    </row>
    <row r="122" spans="3:12" x14ac:dyDescent="0.25">
      <c r="C122" s="137"/>
      <c r="D122" s="154"/>
      <c r="E122" s="119"/>
      <c r="F122" s="94">
        <f t="shared" si="7"/>
        <v>0</v>
      </c>
      <c r="G122" s="156"/>
      <c r="H122" s="138" t="s">
        <v>553</v>
      </c>
      <c r="I122" s="126" t="str">
        <f>VLOOKUP(H122,Presupuesto!$B$11:$C$565,2,0)</f>
        <v>BECAS SUSTANTIVAS DE INVESTIGACIÓN</v>
      </c>
      <c r="J122" s="95" t="str">
        <f t="shared" si="8"/>
        <v>Posgrado</v>
      </c>
      <c r="K122" s="95" t="s">
        <v>720</v>
      </c>
      <c r="L122" s="95"/>
    </row>
    <row r="123" spans="3:12" x14ac:dyDescent="0.25">
      <c r="C123" s="137"/>
      <c r="D123" s="154"/>
      <c r="E123" s="119"/>
      <c r="F123" s="94">
        <f t="shared" si="7"/>
        <v>0</v>
      </c>
      <c r="G123" s="156"/>
      <c r="H123" s="138" t="s">
        <v>554</v>
      </c>
      <c r="I123" s="126" t="str">
        <f>VLOOKUP(H123,Presupuesto!$B$11:$C$565,2,0)</f>
        <v>BECAS DE INVEST, PARA ESTUD. DE PREGRADO</v>
      </c>
      <c r="J123" s="95" t="str">
        <f t="shared" si="8"/>
        <v>Posgrado</v>
      </c>
      <c r="K123" s="95" t="s">
        <v>720</v>
      </c>
      <c r="L123" s="95"/>
    </row>
    <row r="124" spans="3:12" x14ac:dyDescent="0.25">
      <c r="C124" s="137"/>
      <c r="D124" s="154"/>
      <c r="E124" s="119"/>
      <c r="F124" s="94">
        <f t="shared" si="7"/>
        <v>0</v>
      </c>
      <c r="G124" s="156"/>
      <c r="H124" s="138" t="s">
        <v>555</v>
      </c>
      <c r="I124" s="126" t="str">
        <f>VLOOKUP(H124,Presupuesto!$B$11:$C$565,2,0)</f>
        <v>BECAS DE INVEST. PARA DOC.DE POST-GRADO</v>
      </c>
      <c r="J124" s="95" t="str">
        <f t="shared" si="8"/>
        <v>Posgrado</v>
      </c>
      <c r="K124" s="95" t="s">
        <v>720</v>
      </c>
      <c r="L124" s="95"/>
    </row>
    <row r="125" spans="3:12" x14ac:dyDescent="0.25">
      <c r="C125" s="137"/>
      <c r="D125" s="154"/>
      <c r="E125" s="119"/>
      <c r="F125" s="94">
        <f t="shared" si="7"/>
        <v>0</v>
      </c>
      <c r="G125" s="156"/>
      <c r="H125" s="138" t="s">
        <v>556</v>
      </c>
      <c r="I125" s="126" t="str">
        <f>VLOOKUP(H125,Presupuesto!$B$11:$C$565,2,0)</f>
        <v>BECAS BÁSICAS DE INVESTIGACIÓN</v>
      </c>
      <c r="J125" s="95" t="str">
        <f t="shared" si="8"/>
        <v>Posgrado</v>
      </c>
      <c r="K125" s="95" t="s">
        <v>720</v>
      </c>
      <c r="L125" s="95"/>
    </row>
    <row r="126" spans="3:12" x14ac:dyDescent="0.25">
      <c r="C126" s="137"/>
      <c r="D126" s="154"/>
      <c r="E126" s="119"/>
      <c r="F126" s="94">
        <f t="shared" si="7"/>
        <v>0</v>
      </c>
      <c r="G126" s="156"/>
      <c r="H126" s="138" t="s">
        <v>557</v>
      </c>
      <c r="I126" s="126" t="str">
        <f>VLOOKUP(H126,Presupuesto!$B$11:$C$565,2,0)</f>
        <v>BECAS RELEVO GENERACIONAL</v>
      </c>
      <c r="J126" s="95" t="str">
        <f t="shared" si="8"/>
        <v>Posgrado</v>
      </c>
      <c r="K126" s="95" t="s">
        <v>720</v>
      </c>
      <c r="L126" s="95"/>
    </row>
    <row r="127" spans="3:12" x14ac:dyDescent="0.25">
      <c r="C127" s="137"/>
      <c r="D127" s="154"/>
      <c r="E127" s="119"/>
      <c r="F127" s="94">
        <f t="shared" si="7"/>
        <v>0</v>
      </c>
      <c r="G127" s="156"/>
      <c r="H127" s="138" t="s">
        <v>558</v>
      </c>
      <c r="I127" s="126" t="str">
        <f>VLOOKUP(H127,Presupuesto!$B$11:$C$565,2,0)</f>
        <v>BECAS DE EQUIDAD</v>
      </c>
      <c r="J127" s="95" t="str">
        <f t="shared" si="8"/>
        <v>Posgrado</v>
      </c>
      <c r="K127" s="95" t="s">
        <v>720</v>
      </c>
      <c r="L127" s="95"/>
    </row>
    <row r="128" spans="3:12" x14ac:dyDescent="0.25">
      <c r="C128" s="137"/>
      <c r="D128" s="154"/>
      <c r="E128" s="119"/>
      <c r="F128" s="94">
        <f t="shared" si="7"/>
        <v>0</v>
      </c>
      <c r="G128" s="156"/>
      <c r="H128" s="138" t="s">
        <v>559</v>
      </c>
      <c r="I128" s="126" t="str">
        <f>VLOOKUP(H128,Presupuesto!$B$11:$C$565,2,0)</f>
        <v>PREMIOS AL INVESTIGADOR</v>
      </c>
      <c r="J128" s="95" t="str">
        <f t="shared" si="8"/>
        <v>Posgrado</v>
      </c>
      <c r="K128" s="95" t="s">
        <v>720</v>
      </c>
      <c r="L128" s="95"/>
    </row>
    <row r="129" spans="3:12" x14ac:dyDescent="0.25">
      <c r="C129" s="137"/>
      <c r="D129" s="154"/>
      <c r="E129" s="119"/>
      <c r="F129" s="94">
        <f t="shared" si="7"/>
        <v>0</v>
      </c>
      <c r="G129" s="156"/>
      <c r="H129" s="138" t="s">
        <v>560</v>
      </c>
      <c r="I129" s="126" t="str">
        <f>VLOOKUP(H129,Presupuesto!$B$11:$C$565,2,0)</f>
        <v>BECAS DE INV. PARA ESTUDIANTES DE POSTGRADO</v>
      </c>
      <c r="J129" s="95" t="str">
        <f t="shared" si="8"/>
        <v>Posgrado</v>
      </c>
      <c r="K129" s="95" t="s">
        <v>720</v>
      </c>
      <c r="L129" s="95"/>
    </row>
    <row r="130" spans="3:12" x14ac:dyDescent="0.25">
      <c r="C130" s="137"/>
      <c r="D130" s="154"/>
      <c r="E130" s="119"/>
      <c r="F130" s="94">
        <f t="shared" si="7"/>
        <v>0</v>
      </c>
      <c r="G130" s="156"/>
      <c r="H130" s="138" t="s">
        <v>561</v>
      </c>
      <c r="I130" s="126" t="str">
        <f>VLOOKUP(H130,Presupuesto!$B$11:$C$565,2,0)</f>
        <v>Becas Especiales de Investigación</v>
      </c>
      <c r="J130" s="95" t="str">
        <f t="shared" si="8"/>
        <v>Posgrado</v>
      </c>
      <c r="K130" s="95" t="s">
        <v>720</v>
      </c>
      <c r="L130" s="95"/>
    </row>
    <row r="131" spans="3:12" ht="15.75" thickBot="1" x14ac:dyDescent="0.3">
      <c r="C131" s="143"/>
      <c r="D131" s="209"/>
      <c r="E131" s="100"/>
      <c r="F131" s="102">
        <f t="shared" si="7"/>
        <v>0</v>
      </c>
      <c r="G131" s="157"/>
      <c r="H131" s="144"/>
      <c r="I131" s="128" t="e">
        <f>VLOOKUP(H131,Presupuesto!$B$11:$C$565,2,0)</f>
        <v>#N/A</v>
      </c>
      <c r="J131" s="103" t="str">
        <f t="shared" si="8"/>
        <v>Posgrado</v>
      </c>
      <c r="K131" s="120" t="s">
        <v>719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Presupuesto</vt:lpstr>
      <vt:lpstr>Cuadro Resumen</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revision/>
  <dcterms:created xsi:type="dcterms:W3CDTF">2010-05-02T01:28:32Z</dcterms:created>
  <dcterms:modified xsi:type="dcterms:W3CDTF">2016-10-18T20:27:19Z</dcterms:modified>
</cp:coreProperties>
</file>