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840" windowWidth="11880" windowHeight="3135" tabRatio="767" firstSheet="8"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externalReferences>
    <externalReference r:id="rId29"/>
  </externalReferences>
  <definedNames>
    <definedName name="_xlnm._FilterDatabase" localSheetId="3" hidden="1">'1. TALLERES SEMINARIOS'!$G$9:$L$558</definedName>
    <definedName name="_xlnm._FilterDatabase" localSheetId="4" hidden="1">'2. CONTRATACION DE PERSONAL'!$G$11:$L$967</definedName>
    <definedName name="_xlnm._FilterDatabase" localSheetId="5" hidden="1">'3. EQUIPO DE OFICINA'!$C$12:$C$235</definedName>
    <definedName name="_xlnm._FilterDatabase" localSheetId="6" hidden="1">'4. EQUIPO TECNOLÓGICOS'!$F$12:$L$189</definedName>
    <definedName name="_xlnm._FilterDatabase" localSheetId="7" hidden="1">'5. ACTIVIDADES ESPECIALES'!$F$12:$K$459</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I99" i="12"/>
  <c r="I98"/>
  <c r="P23" i="22" l="1"/>
  <c r="I457" i="12"/>
  <c r="D452"/>
  <c r="C453" s="1"/>
  <c r="F459"/>
  <c r="F458"/>
  <c r="F457"/>
  <c r="I456"/>
  <c r="F456"/>
  <c r="D449"/>
  <c r="I25" i="22" s="1"/>
  <c r="D439" i="12"/>
  <c r="C440" s="1"/>
  <c r="F446"/>
  <c r="F445"/>
  <c r="F444"/>
  <c r="I443"/>
  <c r="F443"/>
  <c r="D436"/>
  <c r="K24" i="22" s="1"/>
  <c r="M24" s="1"/>
  <c r="K25" l="1"/>
  <c r="Q25" s="1"/>
  <c r="M25"/>
  <c r="I430" i="12"/>
  <c r="D426"/>
  <c r="P24" i="22"/>
  <c r="Q24"/>
  <c r="P25"/>
  <c r="P26"/>
  <c r="Q26"/>
  <c r="P27"/>
  <c r="Q27"/>
  <c r="P28"/>
  <c r="Q28"/>
  <c r="P29"/>
  <c r="Q29"/>
  <c r="E177" i="10" l="1"/>
  <c r="F177" s="1"/>
  <c r="D172"/>
  <c r="C173" s="1"/>
  <c r="I189"/>
  <c r="F189"/>
  <c r="I188"/>
  <c r="F188"/>
  <c r="I187"/>
  <c r="F187"/>
  <c r="I186"/>
  <c r="F186"/>
  <c r="I185"/>
  <c r="F185"/>
  <c r="I184"/>
  <c r="F184"/>
  <c r="I183"/>
  <c r="F183"/>
  <c r="I182"/>
  <c r="F182"/>
  <c r="I181"/>
  <c r="F181"/>
  <c r="I180"/>
  <c r="F180"/>
  <c r="I179"/>
  <c r="F179"/>
  <c r="I178"/>
  <c r="F178"/>
  <c r="I177"/>
  <c r="I176"/>
  <c r="E176"/>
  <c r="F176" s="1"/>
  <c r="C427" i="12"/>
  <c r="F433"/>
  <c r="F432"/>
  <c r="F431"/>
  <c r="F430"/>
  <c r="D423" l="1"/>
  <c r="K23" i="22" s="1"/>
  <c r="M23" s="1"/>
  <c r="Q23" s="1"/>
  <c r="D169" i="10"/>
  <c r="K9" i="24" s="1"/>
  <c r="D133" i="8"/>
  <c r="D149" i="10"/>
  <c r="C150" s="1"/>
  <c r="I166"/>
  <c r="F166"/>
  <c r="I165"/>
  <c r="F165"/>
  <c r="I164"/>
  <c r="F164"/>
  <c r="I163"/>
  <c r="F163"/>
  <c r="I162"/>
  <c r="F162"/>
  <c r="I161"/>
  <c r="F161"/>
  <c r="I160"/>
  <c r="F160"/>
  <c r="I159"/>
  <c r="F159"/>
  <c r="I158"/>
  <c r="F158"/>
  <c r="I157"/>
  <c r="F157"/>
  <c r="I156"/>
  <c r="F156"/>
  <c r="I155"/>
  <c r="F155"/>
  <c r="I154"/>
  <c r="E154"/>
  <c r="F154" s="1"/>
  <c r="I153"/>
  <c r="E153"/>
  <c r="F153" s="1"/>
  <c r="D146" l="1"/>
  <c r="I11" i="44" s="1"/>
  <c r="D413" i="12" l="1"/>
  <c r="F420"/>
  <c r="F419"/>
  <c r="I418"/>
  <c r="F418"/>
  <c r="F417"/>
  <c r="C414"/>
  <c r="I406"/>
  <c r="F406"/>
  <c r="I405"/>
  <c r="F405"/>
  <c r="D400"/>
  <c r="F407"/>
  <c r="I404"/>
  <c r="F404"/>
  <c r="C401"/>
  <c r="D397"/>
  <c r="I31" i="24" s="1"/>
  <c r="M31" l="1"/>
  <c r="O31"/>
  <c r="K31"/>
  <c r="D410" i="12"/>
  <c r="D387"/>
  <c r="F394"/>
  <c r="F393"/>
  <c r="F392"/>
  <c r="I391"/>
  <c r="F391"/>
  <c r="C388"/>
  <c r="D545" i="7"/>
  <c r="C546" s="1"/>
  <c r="J558"/>
  <c r="F558"/>
  <c r="G558" s="1"/>
  <c r="J557"/>
  <c r="G557"/>
  <c r="J556"/>
  <c r="E556"/>
  <c r="G556" s="1"/>
  <c r="J555"/>
  <c r="E555"/>
  <c r="G555" s="1"/>
  <c r="J554"/>
  <c r="E554"/>
  <c r="G554" s="1"/>
  <c r="J553"/>
  <c r="G553"/>
  <c r="J552"/>
  <c r="G552"/>
  <c r="J551"/>
  <c r="E551"/>
  <c r="G551" s="1"/>
  <c r="J550"/>
  <c r="G550"/>
  <c r="J549"/>
  <c r="G549"/>
  <c r="D526"/>
  <c r="C527" s="1"/>
  <c r="J539"/>
  <c r="F539"/>
  <c r="G539" s="1"/>
  <c r="J538"/>
  <c r="G538"/>
  <c r="J537"/>
  <c r="E537"/>
  <c r="G537" s="1"/>
  <c r="J536"/>
  <c r="E536"/>
  <c r="G536" s="1"/>
  <c r="J535"/>
  <c r="E535"/>
  <c r="G535" s="1"/>
  <c r="J534"/>
  <c r="G534"/>
  <c r="J533"/>
  <c r="G533"/>
  <c r="J532"/>
  <c r="E532"/>
  <c r="G532" s="1"/>
  <c r="J531"/>
  <c r="G531"/>
  <c r="J530"/>
  <c r="G530"/>
  <c r="D73" i="8"/>
  <c r="O32" i="24" l="1"/>
  <c r="K32"/>
  <c r="M32"/>
  <c r="D384" i="12"/>
  <c r="M8" i="46" s="1"/>
  <c r="D542" i="7"/>
  <c r="I10" i="31" s="1"/>
  <c r="D523" i="7"/>
  <c r="K9" i="23" s="1"/>
  <c r="P8" i="48"/>
  <c r="D126" i="10" l="1"/>
  <c r="I143"/>
  <c r="F143"/>
  <c r="I142"/>
  <c r="F142"/>
  <c r="I141"/>
  <c r="F141"/>
  <c r="I140"/>
  <c r="F140"/>
  <c r="I139"/>
  <c r="F139"/>
  <c r="I138"/>
  <c r="F138"/>
  <c r="I137"/>
  <c r="F137"/>
  <c r="I136"/>
  <c r="F136"/>
  <c r="I135"/>
  <c r="F135"/>
  <c r="I134"/>
  <c r="F134"/>
  <c r="I133"/>
  <c r="F133"/>
  <c r="I132"/>
  <c r="F132"/>
  <c r="I131"/>
  <c r="E131"/>
  <c r="F131" s="1"/>
  <c r="I130"/>
  <c r="E130"/>
  <c r="F130" s="1"/>
  <c r="C127"/>
  <c r="D507" i="7"/>
  <c r="C508" s="1"/>
  <c r="J520"/>
  <c r="F520"/>
  <c r="G520" s="1"/>
  <c r="J519"/>
  <c r="G519"/>
  <c r="J518"/>
  <c r="E518"/>
  <c r="G518" s="1"/>
  <c r="J517"/>
  <c r="E517"/>
  <c r="G517" s="1"/>
  <c r="J516"/>
  <c r="E516"/>
  <c r="G516" s="1"/>
  <c r="J515"/>
  <c r="G515"/>
  <c r="J514"/>
  <c r="G514"/>
  <c r="J513"/>
  <c r="E513"/>
  <c r="G513" s="1"/>
  <c r="J512"/>
  <c r="G512"/>
  <c r="J511"/>
  <c r="G511"/>
  <c r="D123" i="10" l="1"/>
  <c r="M18" i="50" s="1"/>
  <c r="D504" i="7"/>
  <c r="I9" i="47" s="1"/>
  <c r="D374" i="12" l="1"/>
  <c r="J381"/>
  <c r="I381"/>
  <c r="F381"/>
  <c r="J380"/>
  <c r="I380"/>
  <c r="F380"/>
  <c r="J379"/>
  <c r="I379"/>
  <c r="F379"/>
  <c r="I378"/>
  <c r="E378"/>
  <c r="F378" s="1"/>
  <c r="C375"/>
  <c r="D488" i="7"/>
  <c r="C489" s="1"/>
  <c r="J501"/>
  <c r="F501"/>
  <c r="G501" s="1"/>
  <c r="J500"/>
  <c r="G500"/>
  <c r="J499"/>
  <c r="E499"/>
  <c r="G499" s="1"/>
  <c r="J498"/>
  <c r="E498"/>
  <c r="G498" s="1"/>
  <c r="J497"/>
  <c r="E497"/>
  <c r="G497" s="1"/>
  <c r="J496"/>
  <c r="G496"/>
  <c r="J495"/>
  <c r="G495"/>
  <c r="J494"/>
  <c r="E494"/>
  <c r="G494" s="1"/>
  <c r="J493"/>
  <c r="G493"/>
  <c r="J492"/>
  <c r="G492"/>
  <c r="P22" i="22"/>
  <c r="D361" i="12"/>
  <c r="J368"/>
  <c r="I368"/>
  <c r="F368"/>
  <c r="J367"/>
  <c r="I367"/>
  <c r="F367"/>
  <c r="J366"/>
  <c r="I366"/>
  <c r="F366"/>
  <c r="I365"/>
  <c r="E365"/>
  <c r="F365" s="1"/>
  <c r="C362"/>
  <c r="D469" i="7"/>
  <c r="J482"/>
  <c r="G482"/>
  <c r="F482"/>
  <c r="J481"/>
  <c r="G481"/>
  <c r="J480"/>
  <c r="E480"/>
  <c r="G480" s="1"/>
  <c r="J479"/>
  <c r="E479"/>
  <c r="G479" s="1"/>
  <c r="J478"/>
  <c r="E478"/>
  <c r="G478" s="1"/>
  <c r="J477"/>
  <c r="G477"/>
  <c r="J476"/>
  <c r="G476"/>
  <c r="J475"/>
  <c r="E475"/>
  <c r="G475" s="1"/>
  <c r="J474"/>
  <c r="G474"/>
  <c r="J473"/>
  <c r="G473"/>
  <c r="C470"/>
  <c r="D358" i="12" l="1"/>
  <c r="K22" i="22" s="1"/>
  <c r="M22" s="1"/>
  <c r="D371" i="12"/>
  <c r="D485" i="7"/>
  <c r="I18" i="29" s="1"/>
  <c r="D466" i="7"/>
  <c r="D59" i="10"/>
  <c r="J76"/>
  <c r="I76"/>
  <c r="F76"/>
  <c r="J75"/>
  <c r="I75"/>
  <c r="F75"/>
  <c r="J74"/>
  <c r="I74"/>
  <c r="F74"/>
  <c r="J73"/>
  <c r="I73"/>
  <c r="F73"/>
  <c r="J72"/>
  <c r="I72"/>
  <c r="F72"/>
  <c r="J71"/>
  <c r="I71"/>
  <c r="F71"/>
  <c r="J70"/>
  <c r="I70"/>
  <c r="F70"/>
  <c r="J69"/>
  <c r="I69"/>
  <c r="F69"/>
  <c r="J68"/>
  <c r="I68"/>
  <c r="F68"/>
  <c r="J67"/>
  <c r="I67"/>
  <c r="F67"/>
  <c r="J66"/>
  <c r="I66"/>
  <c r="F66"/>
  <c r="J65"/>
  <c r="I65"/>
  <c r="F65"/>
  <c r="J64"/>
  <c r="I64"/>
  <c r="E64"/>
  <c r="F64" s="1"/>
  <c r="I63"/>
  <c r="E63"/>
  <c r="F63" s="1"/>
  <c r="C60"/>
  <c r="D36"/>
  <c r="C37" s="1"/>
  <c r="J53"/>
  <c r="I53"/>
  <c r="F53"/>
  <c r="J52"/>
  <c r="I52"/>
  <c r="F52"/>
  <c r="J51"/>
  <c r="I51"/>
  <c r="F51"/>
  <c r="J50"/>
  <c r="I50"/>
  <c r="F50"/>
  <c r="J49"/>
  <c r="I49"/>
  <c r="F49"/>
  <c r="J48"/>
  <c r="I48"/>
  <c r="F48"/>
  <c r="J47"/>
  <c r="I47"/>
  <c r="F47"/>
  <c r="J46"/>
  <c r="I46"/>
  <c r="F46"/>
  <c r="J45"/>
  <c r="I45"/>
  <c r="F45"/>
  <c r="J44"/>
  <c r="I44"/>
  <c r="F44"/>
  <c r="J43"/>
  <c r="I43"/>
  <c r="F43"/>
  <c r="J42"/>
  <c r="I42"/>
  <c r="F42"/>
  <c r="J41"/>
  <c r="I41"/>
  <c r="E41"/>
  <c r="F41" s="1"/>
  <c r="I40"/>
  <c r="E40"/>
  <c r="F40" s="1"/>
  <c r="D450" i="7"/>
  <c r="J463"/>
  <c r="F463"/>
  <c r="G463" s="1"/>
  <c r="J462"/>
  <c r="G462"/>
  <c r="J461"/>
  <c r="E461"/>
  <c r="G461" s="1"/>
  <c r="J460"/>
  <c r="E460"/>
  <c r="G460" s="1"/>
  <c r="J459"/>
  <c r="E459"/>
  <c r="G459" s="1"/>
  <c r="J458"/>
  <c r="G458"/>
  <c r="J457"/>
  <c r="G457"/>
  <c r="J456"/>
  <c r="E456"/>
  <c r="G456" s="1"/>
  <c r="J455"/>
  <c r="G455"/>
  <c r="J454"/>
  <c r="G454"/>
  <c r="C451"/>
  <c r="D431"/>
  <c r="K444"/>
  <c r="J444"/>
  <c r="F444"/>
  <c r="G444" s="1"/>
  <c r="K443"/>
  <c r="J443"/>
  <c r="G443"/>
  <c r="K442"/>
  <c r="J442"/>
  <c r="E442"/>
  <c r="G442" s="1"/>
  <c r="K441"/>
  <c r="J441"/>
  <c r="E441"/>
  <c r="G441" s="1"/>
  <c r="K440"/>
  <c r="J440"/>
  <c r="E440"/>
  <c r="G440" s="1"/>
  <c r="K439"/>
  <c r="J439"/>
  <c r="G439"/>
  <c r="K438"/>
  <c r="J438"/>
  <c r="G438"/>
  <c r="K437"/>
  <c r="J437"/>
  <c r="E437"/>
  <c r="G437" s="1"/>
  <c r="K436"/>
  <c r="J436"/>
  <c r="G436"/>
  <c r="J435"/>
  <c r="G435"/>
  <c r="C432"/>
  <c r="D412"/>
  <c r="C413" s="1"/>
  <c r="F425"/>
  <c r="G425" s="1"/>
  <c r="G424"/>
  <c r="G423"/>
  <c r="G422"/>
  <c r="G421"/>
  <c r="J420"/>
  <c r="G420"/>
  <c r="G419"/>
  <c r="J418"/>
  <c r="G418"/>
  <c r="G417"/>
  <c r="G416"/>
  <c r="D393"/>
  <c r="F406"/>
  <c r="G406" s="1"/>
  <c r="G405"/>
  <c r="G404"/>
  <c r="G403"/>
  <c r="G402"/>
  <c r="J401"/>
  <c r="G401"/>
  <c r="G400"/>
  <c r="J399"/>
  <c r="G399"/>
  <c r="G398"/>
  <c r="G397"/>
  <c r="C394"/>
  <c r="D348" i="12"/>
  <c r="C349" s="1"/>
  <c r="F355"/>
  <c r="I354"/>
  <c r="F354"/>
  <c r="I353"/>
  <c r="F353"/>
  <c r="E352"/>
  <c r="F352" s="1"/>
  <c r="D374" i="7"/>
  <c r="F387"/>
  <c r="G387" s="1"/>
  <c r="G386"/>
  <c r="G385"/>
  <c r="G384"/>
  <c r="G383"/>
  <c r="J382"/>
  <c r="G382"/>
  <c r="G381"/>
  <c r="J380"/>
  <c r="G380"/>
  <c r="G379"/>
  <c r="G378"/>
  <c r="C375"/>
  <c r="D355"/>
  <c r="C356" s="1"/>
  <c r="F368"/>
  <c r="G368" s="1"/>
  <c r="G367"/>
  <c r="J366"/>
  <c r="G366"/>
  <c r="G365"/>
  <c r="G364"/>
  <c r="J363"/>
  <c r="G363"/>
  <c r="G362"/>
  <c r="J361"/>
  <c r="G361"/>
  <c r="J360"/>
  <c r="G360"/>
  <c r="G359"/>
  <c r="D336"/>
  <c r="C337" s="1"/>
  <c r="J349"/>
  <c r="F349"/>
  <c r="G349" s="1"/>
  <c r="J348"/>
  <c r="G348"/>
  <c r="J347"/>
  <c r="G347"/>
  <c r="J346"/>
  <c r="G346"/>
  <c r="J345"/>
  <c r="G345"/>
  <c r="J344"/>
  <c r="G344"/>
  <c r="J343"/>
  <c r="G343"/>
  <c r="J342"/>
  <c r="G342"/>
  <c r="J341"/>
  <c r="G341"/>
  <c r="J340"/>
  <c r="G340"/>
  <c r="P17" i="29"/>
  <c r="D317" i="7"/>
  <c r="C318" s="1"/>
  <c r="D335" i="12"/>
  <c r="C336" s="1"/>
  <c r="J342"/>
  <c r="I342"/>
  <c r="F342"/>
  <c r="J341"/>
  <c r="I341"/>
  <c r="F341"/>
  <c r="J340"/>
  <c r="I340"/>
  <c r="F340"/>
  <c r="I339"/>
  <c r="E339"/>
  <c r="F339" s="1"/>
  <c r="J330" i="7"/>
  <c r="F330"/>
  <c r="G330" s="1"/>
  <c r="J329"/>
  <c r="G329"/>
  <c r="J328"/>
  <c r="G328"/>
  <c r="J327"/>
  <c r="G327"/>
  <c r="J326"/>
  <c r="G326"/>
  <c r="J325"/>
  <c r="G325"/>
  <c r="J324"/>
  <c r="G324"/>
  <c r="J323"/>
  <c r="G323"/>
  <c r="J322"/>
  <c r="G322"/>
  <c r="J321"/>
  <c r="G321"/>
  <c r="K22" i="21"/>
  <c r="O22"/>
  <c r="P22"/>
  <c r="D298" i="7"/>
  <c r="C299" s="1"/>
  <c r="J311"/>
  <c r="F311"/>
  <c r="G311" s="1"/>
  <c r="J310"/>
  <c r="G310"/>
  <c r="J309"/>
  <c r="G309"/>
  <c r="J308"/>
  <c r="G308"/>
  <c r="J307"/>
  <c r="G307"/>
  <c r="J306"/>
  <c r="G306"/>
  <c r="J305"/>
  <c r="G305"/>
  <c r="J304"/>
  <c r="G304"/>
  <c r="J303"/>
  <c r="G303"/>
  <c r="J302"/>
  <c r="G302"/>
  <c r="D13" i="8"/>
  <c r="D318" i="12"/>
  <c r="C319" s="1"/>
  <c r="J329"/>
  <c r="I329"/>
  <c r="F329"/>
  <c r="J328"/>
  <c r="I328"/>
  <c r="F328"/>
  <c r="J327"/>
  <c r="I327"/>
  <c r="F327"/>
  <c r="J326"/>
  <c r="I326"/>
  <c r="F326"/>
  <c r="J325"/>
  <c r="I325"/>
  <c r="F325"/>
  <c r="J324"/>
  <c r="I324"/>
  <c r="F324"/>
  <c r="J323"/>
  <c r="I323"/>
  <c r="F323"/>
  <c r="I322"/>
  <c r="E322"/>
  <c r="F322" s="1"/>
  <c r="D197"/>
  <c r="P21" i="21"/>
  <c r="J188" i="12"/>
  <c r="I188"/>
  <c r="F188"/>
  <c r="J187"/>
  <c r="I187"/>
  <c r="F187"/>
  <c r="D182"/>
  <c r="D166"/>
  <c r="D352" i="7" l="1"/>
  <c r="M11" i="30" s="1"/>
  <c r="K19"/>
  <c r="M19"/>
  <c r="M10" i="44"/>
  <c r="K10"/>
  <c r="D371" i="7"/>
  <c r="D314"/>
  <c r="I17" i="29" s="1"/>
  <c r="O17" s="1"/>
  <c r="D333" i="7"/>
  <c r="I10" i="30" s="1"/>
  <c r="D56" i="10"/>
  <c r="K22" i="50" s="1"/>
  <c r="D33" i="10"/>
  <c r="I9" i="31" s="1"/>
  <c r="D447" i="7"/>
  <c r="K7" i="45" s="1"/>
  <c r="D428" i="7"/>
  <c r="M8" i="23" s="1"/>
  <c r="D409" i="7"/>
  <c r="I18" i="30" s="1"/>
  <c r="D390" i="7"/>
  <c r="I17" i="30" s="1"/>
  <c r="D345" i="12"/>
  <c r="I13" i="30" s="1"/>
  <c r="D315" i="12"/>
  <c r="I14" i="48" s="1"/>
  <c r="K14" s="1"/>
  <c r="M14" s="1"/>
  <c r="O14" s="1"/>
  <c r="Q22" i="21"/>
  <c r="D332" i="12"/>
  <c r="K9" i="22" s="1"/>
  <c r="D295" i="7"/>
  <c r="M17" i="29" l="1"/>
  <c r="M32" i="21"/>
  <c r="K17" i="29"/>
  <c r="I32" i="21"/>
  <c r="K32" s="1"/>
  <c r="K18" i="30"/>
  <c r="O13"/>
  <c r="K13"/>
  <c r="M13"/>
  <c r="M10"/>
  <c r="O10"/>
  <c r="K10"/>
  <c r="M12"/>
  <c r="I12"/>
  <c r="M9" i="44"/>
  <c r="I9"/>
  <c r="K9" s="1"/>
  <c r="M17" i="30"/>
  <c r="O17"/>
  <c r="K17"/>
  <c r="M9" i="31"/>
  <c r="K9"/>
  <c r="O9"/>
  <c r="Q17" i="29"/>
  <c r="Q13" i="30" l="1"/>
  <c r="Q12"/>
  <c r="D305" i="12"/>
  <c r="P19" i="21"/>
  <c r="J298" i="12"/>
  <c r="I298"/>
  <c r="F298"/>
  <c r="D293"/>
  <c r="J286"/>
  <c r="I286"/>
  <c r="F286"/>
  <c r="D281"/>
  <c r="J274"/>
  <c r="I274"/>
  <c r="F274"/>
  <c r="D269"/>
  <c r="D257"/>
  <c r="D279" i="7" l="1"/>
  <c r="C280" s="1"/>
  <c r="J292"/>
  <c r="F292"/>
  <c r="G292" s="1"/>
  <c r="J291"/>
  <c r="G291"/>
  <c r="J290"/>
  <c r="G290"/>
  <c r="J289"/>
  <c r="G289"/>
  <c r="J288"/>
  <c r="G288"/>
  <c r="J287"/>
  <c r="G287"/>
  <c r="J286"/>
  <c r="G286"/>
  <c r="J285"/>
  <c r="G285"/>
  <c r="J284"/>
  <c r="G284"/>
  <c r="J283"/>
  <c r="G283"/>
  <c r="D276" l="1"/>
  <c r="Q19" i="22"/>
  <c r="Q22"/>
  <c r="P21"/>
  <c r="D238" i="12"/>
  <c r="D224"/>
  <c r="D211"/>
  <c r="M15" i="21" l="1"/>
  <c r="O15"/>
  <c r="K15"/>
  <c r="D103" i="10"/>
  <c r="P18" i="21"/>
  <c r="D153" i="12"/>
  <c r="D139" l="1"/>
  <c r="P20" i="24"/>
  <c r="Q20"/>
  <c r="P21"/>
  <c r="Q21"/>
  <c r="P19"/>
  <c r="D125" i="12"/>
  <c r="D260" i="7"/>
  <c r="C261" s="1"/>
  <c r="K273"/>
  <c r="J273"/>
  <c r="F273"/>
  <c r="G273" s="1"/>
  <c r="K272"/>
  <c r="J272"/>
  <c r="G272"/>
  <c r="K271"/>
  <c r="J271"/>
  <c r="G271"/>
  <c r="K270"/>
  <c r="J270"/>
  <c r="G270"/>
  <c r="K269"/>
  <c r="J269"/>
  <c r="G269"/>
  <c r="K268"/>
  <c r="J268"/>
  <c r="G268"/>
  <c r="K267"/>
  <c r="J267"/>
  <c r="G267"/>
  <c r="K266"/>
  <c r="J266"/>
  <c r="G266"/>
  <c r="K265"/>
  <c r="J265"/>
  <c r="G265"/>
  <c r="J264"/>
  <c r="G264"/>
  <c r="D257" l="1"/>
  <c r="I15" i="29" s="1"/>
  <c r="K15" s="1"/>
  <c r="M15" s="1"/>
  <c r="O15" s="1"/>
  <c r="D241" i="7"/>
  <c r="C242" s="1"/>
  <c r="K254"/>
  <c r="J254"/>
  <c r="F254"/>
  <c r="G254" s="1"/>
  <c r="K253"/>
  <c r="J253"/>
  <c r="G253"/>
  <c r="K252"/>
  <c r="J252"/>
  <c r="E252"/>
  <c r="G252" s="1"/>
  <c r="K251"/>
  <c r="J251"/>
  <c r="E251"/>
  <c r="G251" s="1"/>
  <c r="K250"/>
  <c r="J250"/>
  <c r="E250"/>
  <c r="G250" s="1"/>
  <c r="K249"/>
  <c r="J249"/>
  <c r="G249"/>
  <c r="K248"/>
  <c r="J248"/>
  <c r="G248"/>
  <c r="K247"/>
  <c r="J247"/>
  <c r="E247"/>
  <c r="G247" s="1"/>
  <c r="K246"/>
  <c r="J246"/>
  <c r="E246"/>
  <c r="G246" s="1"/>
  <c r="J245"/>
  <c r="G245"/>
  <c r="D113" i="12"/>
  <c r="D238" i="7" l="1"/>
  <c r="I14" i="21" s="1"/>
  <c r="K14" s="1"/>
  <c r="M14" s="1"/>
  <c r="O14" s="1"/>
  <c r="D222" i="7" l="1"/>
  <c r="D203"/>
  <c r="D184"/>
  <c r="Q10" i="33"/>
  <c r="D80" i="10" l="1"/>
  <c r="D12" i="42" l="1"/>
  <c r="D13" i="10" l="1"/>
  <c r="D67" i="12" l="1"/>
  <c r="D55"/>
  <c r="D41"/>
  <c r="D27"/>
  <c r="D13"/>
  <c r="D165" i="7"/>
  <c r="D146"/>
  <c r="Q11" i="29"/>
  <c r="D127" i="7"/>
  <c r="D108" l="1"/>
  <c r="D89"/>
  <c r="D70"/>
  <c r="D51"/>
  <c r="D32"/>
  <c r="D13"/>
  <c r="D27" i="38" l="1"/>
  <c r="P11" i="46" l="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9"/>
  <c r="Q9"/>
  <c r="P10"/>
  <c r="Q10"/>
  <c r="C143" i="43" l="1"/>
  <c r="C100"/>
  <c r="C57"/>
  <c r="C14"/>
  <c r="C163" i="42"/>
  <c r="C133"/>
  <c r="C103"/>
  <c r="C73"/>
  <c r="C43"/>
  <c r="C107" i="40"/>
  <c r="C76"/>
  <c r="C45"/>
  <c r="C13" i="42"/>
  <c r="C14" i="40"/>
  <c r="C306" i="12"/>
  <c r="C294"/>
  <c r="C282"/>
  <c r="C270"/>
  <c r="C258"/>
  <c r="C239"/>
  <c r="C225"/>
  <c r="C212"/>
  <c r="C198"/>
  <c r="C183"/>
  <c r="C167"/>
  <c r="C154"/>
  <c r="C140"/>
  <c r="C126"/>
  <c r="C114"/>
  <c r="C68"/>
  <c r="C56"/>
  <c r="C42"/>
  <c r="C28"/>
  <c r="C14"/>
  <c r="C104" i="10"/>
  <c r="C81"/>
  <c r="C14"/>
  <c r="C223" i="9"/>
  <c r="C204"/>
  <c r="C185"/>
  <c r="C166"/>
  <c r="C147"/>
  <c r="C128"/>
  <c r="C109"/>
  <c r="C90"/>
  <c r="C71"/>
  <c r="C52"/>
  <c r="C33"/>
  <c r="C14"/>
  <c r="C914" i="8"/>
  <c r="C854"/>
  <c r="C794"/>
  <c r="C734"/>
  <c r="C674"/>
  <c r="C614"/>
  <c r="C554"/>
  <c r="C494"/>
  <c r="C434"/>
  <c r="C374"/>
  <c r="C314"/>
  <c r="C254"/>
  <c r="C194"/>
  <c r="C134"/>
  <c r="C74"/>
  <c r="C14"/>
  <c r="C223" i="7"/>
  <c r="C204"/>
  <c r="C185"/>
  <c r="C166"/>
  <c r="C147"/>
  <c r="C128"/>
  <c r="C109"/>
  <c r="C90"/>
  <c r="C71"/>
  <c r="C52"/>
  <c r="C33"/>
  <c r="C14"/>
  <c r="P23" i="50"/>
  <c r="Q23"/>
  <c r="P24"/>
  <c r="Q24"/>
  <c r="P25"/>
  <c r="Q25"/>
  <c r="P26"/>
  <c r="Q26"/>
  <c r="P27"/>
  <c r="Q27"/>
  <c r="P28"/>
  <c r="Q28"/>
  <c r="P29"/>
  <c r="Q29"/>
  <c r="P30"/>
  <c r="Q30"/>
  <c r="P31"/>
  <c r="Q31"/>
  <c r="P32"/>
  <c r="Q32"/>
  <c r="P33"/>
  <c r="Q33"/>
  <c r="P34"/>
  <c r="Q34"/>
  <c r="P35"/>
  <c r="Q35"/>
  <c r="P36"/>
  <c r="Q36"/>
  <c r="P37"/>
  <c r="Q37"/>
  <c r="P38"/>
  <c r="Q38"/>
  <c r="P39"/>
  <c r="Q39"/>
  <c r="P40"/>
  <c r="Q40"/>
  <c r="P41"/>
  <c r="Q41"/>
  <c r="P42"/>
  <c r="Q42"/>
  <c r="P46"/>
  <c r="Q46"/>
  <c r="P47"/>
  <c r="Q47"/>
  <c r="P48"/>
  <c r="Q48"/>
  <c r="P49"/>
  <c r="Q49"/>
  <c r="P50"/>
  <c r="Q50"/>
  <c r="P51"/>
  <c r="Q51"/>
  <c r="P52"/>
  <c r="Q52"/>
  <c r="P53"/>
  <c r="Q53"/>
  <c r="P54"/>
  <c r="Q54"/>
  <c r="P55"/>
  <c r="Q55"/>
  <c r="P56"/>
  <c r="Q56"/>
  <c r="P57"/>
  <c r="Q57"/>
  <c r="P58"/>
  <c r="Q58"/>
  <c r="P59"/>
  <c r="Q59"/>
  <c r="P60"/>
  <c r="Q60"/>
  <c r="P61"/>
  <c r="Q61"/>
  <c r="P62"/>
  <c r="Q62"/>
  <c r="P63"/>
  <c r="Q63"/>
  <c r="P64"/>
  <c r="Q64"/>
  <c r="P65"/>
  <c r="Q65"/>
  <c r="P66"/>
  <c r="Q66"/>
  <c r="P67"/>
  <c r="Q67"/>
  <c r="P68"/>
  <c r="Q68"/>
  <c r="P69"/>
  <c r="Q69"/>
  <c r="P70"/>
  <c r="Q70"/>
  <c r="P71"/>
  <c r="Q71"/>
  <c r="P72"/>
  <c r="Q72"/>
  <c r="P73"/>
  <c r="Q73"/>
  <c r="P74"/>
  <c r="Q74"/>
  <c r="P75"/>
  <c r="Q75"/>
  <c r="O77"/>
  <c r="N77"/>
  <c r="M77"/>
  <c r="L77"/>
  <c r="K77"/>
  <c r="J77"/>
  <c r="I77"/>
  <c r="H77"/>
  <c r="Q76"/>
  <c r="P76"/>
  <c r="Q22"/>
  <c r="P22"/>
  <c r="Q21"/>
  <c r="P21"/>
  <c r="Q20"/>
  <c r="P20"/>
  <c r="Q19"/>
  <c r="P19"/>
  <c r="Q18"/>
  <c r="P18"/>
  <c r="P77" l="1"/>
  <c r="Q77"/>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Q13" i="47"/>
  <c r="P13"/>
  <c r="Q14" i="44"/>
  <c r="P14"/>
  <c r="Q13"/>
  <c r="P13"/>
  <c r="P10"/>
  <c r="Q10"/>
  <c r="P11"/>
  <c r="Q11"/>
  <c r="P12"/>
  <c r="P15"/>
  <c r="Q15"/>
  <c r="P13" i="49"/>
  <c r="Q13"/>
  <c r="P14"/>
  <c r="Q14"/>
  <c r="P15"/>
  <c r="Q15"/>
  <c r="P16"/>
  <c r="Q16"/>
  <c r="P17"/>
  <c r="Q17"/>
  <c r="P18"/>
  <c r="Q18"/>
  <c r="P23"/>
  <c r="Q23"/>
  <c r="P24"/>
  <c r="Q24"/>
  <c r="P25"/>
  <c r="Q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O70" i="49"/>
  <c r="N70"/>
  <c r="M70"/>
  <c r="L70"/>
  <c r="K70"/>
  <c r="J70"/>
  <c r="I70"/>
  <c r="H70"/>
  <c r="Q69"/>
  <c r="P69"/>
  <c r="Q68"/>
  <c r="P68"/>
  <c r="Q63"/>
  <c r="P63"/>
  <c r="Q62"/>
  <c r="P62"/>
  <c r="Q50"/>
  <c r="P50"/>
  <c r="Q49"/>
  <c r="P49"/>
  <c r="Q48"/>
  <c r="P48"/>
  <c r="Q47"/>
  <c r="P47"/>
  <c r="Q35"/>
  <c r="P35"/>
  <c r="Q30"/>
  <c r="P30"/>
  <c r="Q29"/>
  <c r="P29"/>
  <c r="Q28"/>
  <c r="P28"/>
  <c r="Q27"/>
  <c r="P27"/>
  <c r="Q26"/>
  <c r="P26"/>
  <c r="Q12"/>
  <c r="P12"/>
  <c r="Q11"/>
  <c r="P11"/>
  <c r="Q10"/>
  <c r="P10"/>
  <c r="P70" l="1"/>
  <c r="Q70"/>
  <c r="I23" i="27" s="1"/>
  <c r="P11" i="34"/>
  <c r="Q11"/>
  <c r="P12"/>
  <c r="Q12"/>
  <c r="P13"/>
  <c r="Q13"/>
  <c r="P14"/>
  <c r="Q14"/>
  <c r="P15"/>
  <c r="Q15"/>
  <c r="P16"/>
  <c r="Q16"/>
  <c r="P17"/>
  <c r="Q17"/>
  <c r="P18"/>
  <c r="Q18"/>
  <c r="P19"/>
  <c r="Q19"/>
  <c r="P20"/>
  <c r="Q20"/>
  <c r="P21"/>
  <c r="Q21"/>
  <c r="P22"/>
  <c r="Q22"/>
  <c r="P23"/>
  <c r="Q23"/>
  <c r="P24"/>
  <c r="Q24"/>
  <c r="P25"/>
  <c r="Q25"/>
  <c r="P26"/>
  <c r="Q26"/>
  <c r="P27"/>
  <c r="Q27"/>
  <c r="P28"/>
  <c r="Q28"/>
  <c r="Q10"/>
  <c r="P10"/>
  <c r="P33" i="46"/>
  <c r="Q33"/>
  <c r="P34"/>
  <c r="Q34"/>
  <c r="P35"/>
  <c r="Q35"/>
  <c r="Q8"/>
  <c r="P8"/>
  <c r="Q20" i="31"/>
  <c r="P20"/>
  <c r="Q19"/>
  <c r="P19"/>
  <c r="Q18"/>
  <c r="P18"/>
  <c r="Q17"/>
  <c r="P17"/>
  <c r="Q16"/>
  <c r="P16"/>
  <c r="Q15"/>
  <c r="P15"/>
  <c r="Q14"/>
  <c r="P14"/>
  <c r="Q13"/>
  <c r="P13"/>
  <c r="Q12"/>
  <c r="P12"/>
  <c r="Q11"/>
  <c r="P11"/>
  <c r="Q10"/>
  <c r="P10"/>
  <c r="Q9"/>
  <c r="P9"/>
  <c r="P9" i="44"/>
  <c r="Q9"/>
  <c r="P16"/>
  <c r="Q16"/>
  <c r="P17"/>
  <c r="Q17"/>
  <c r="P18"/>
  <c r="Q18"/>
  <c r="P19"/>
  <c r="Q19"/>
  <c r="P20"/>
  <c r="Q20"/>
  <c r="P8"/>
  <c r="P11" i="24"/>
  <c r="Q11"/>
  <c r="P12"/>
  <c r="Q12"/>
  <c r="P13"/>
  <c r="Q13"/>
  <c r="P14"/>
  <c r="Q14"/>
  <c r="P15"/>
  <c r="Q15"/>
  <c r="P16"/>
  <c r="Q16"/>
  <c r="P17"/>
  <c r="Q17"/>
  <c r="P18"/>
  <c r="Q18"/>
  <c r="P22"/>
  <c r="Q22"/>
  <c r="P23"/>
  <c r="Q23"/>
  <c r="P24"/>
  <c r="Q24"/>
  <c r="P25"/>
  <c r="Q25"/>
  <c r="P26"/>
  <c r="Q26"/>
  <c r="P27"/>
  <c r="Q27"/>
  <c r="P28"/>
  <c r="Q28"/>
  <c r="P29"/>
  <c r="Q29"/>
  <c r="P30"/>
  <c r="Q30"/>
  <c r="P31"/>
  <c r="Q31"/>
  <c r="P32"/>
  <c r="Q32"/>
  <c r="P33"/>
  <c r="Q33"/>
  <c r="P34"/>
  <c r="Q34"/>
  <c r="P35"/>
  <c r="Q35"/>
  <c r="P36"/>
  <c r="Q36"/>
  <c r="P37"/>
  <c r="Q37"/>
  <c r="P38"/>
  <c r="Q38"/>
  <c r="P39"/>
  <c r="Q39"/>
  <c r="P40"/>
  <c r="Q40"/>
  <c r="P41"/>
  <c r="Q41"/>
  <c r="P9"/>
  <c r="Q8" i="48"/>
  <c r="P9"/>
  <c r="Q9"/>
  <c r="P10"/>
  <c r="Q10"/>
  <c r="P11"/>
  <c r="Q11"/>
  <c r="P12"/>
  <c r="Q12"/>
  <c r="P13"/>
  <c r="Q13"/>
  <c r="P14"/>
  <c r="Q14"/>
  <c r="P15"/>
  <c r="P16"/>
  <c r="Q16"/>
  <c r="P17"/>
  <c r="Q17"/>
  <c r="P18"/>
  <c r="Q18"/>
  <c r="P19"/>
  <c r="Q19"/>
  <c r="P20"/>
  <c r="Q20"/>
  <c r="P21"/>
  <c r="Q21"/>
  <c r="P22"/>
  <c r="Q22"/>
  <c r="P24"/>
  <c r="Q24"/>
  <c r="P25"/>
  <c r="Q25"/>
  <c r="P26"/>
  <c r="Q26"/>
  <c r="P27"/>
  <c r="Q27"/>
  <c r="P28"/>
  <c r="Q28"/>
  <c r="P29"/>
  <c r="Q29"/>
  <c r="P30"/>
  <c r="Q30"/>
  <c r="P31"/>
  <c r="Q31"/>
  <c r="P32"/>
  <c r="Q32"/>
  <c r="P33"/>
  <c r="Q33"/>
  <c r="P34"/>
  <c r="Q34"/>
  <c r="P35"/>
  <c r="Q35"/>
  <c r="P36"/>
  <c r="Q36"/>
  <c r="P37"/>
  <c r="Q37"/>
  <c r="P38"/>
  <c r="Q38"/>
  <c r="P39"/>
  <c r="Q39"/>
  <c r="P40"/>
  <c r="Q40"/>
  <c r="P41"/>
  <c r="Q41"/>
  <c r="P42"/>
  <c r="Q42"/>
  <c r="Q23"/>
  <c r="P23"/>
  <c r="P9" i="47"/>
  <c r="Q9"/>
  <c r="P10"/>
  <c r="Q10"/>
  <c r="P11"/>
  <c r="Q11"/>
  <c r="P12"/>
  <c r="Q12"/>
  <c r="P14"/>
  <c r="Q14"/>
  <c r="P15"/>
  <c r="Q15"/>
  <c r="P16"/>
  <c r="Q16"/>
  <c r="P17"/>
  <c r="Q17"/>
  <c r="P18"/>
  <c r="Q18"/>
  <c r="P19"/>
  <c r="Q19"/>
  <c r="P20"/>
  <c r="Q20"/>
  <c r="Q8"/>
  <c r="P8"/>
  <c r="P11" i="33"/>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P10"/>
  <c r="P8" i="45"/>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Q7"/>
  <c r="P7"/>
  <c r="P9" i="23"/>
  <c r="Q9"/>
  <c r="P10"/>
  <c r="Q10"/>
  <c r="P11"/>
  <c r="Q11"/>
  <c r="P12"/>
  <c r="Q12"/>
  <c r="P13"/>
  <c r="Q13"/>
  <c r="P14"/>
  <c r="Q14"/>
  <c r="P15"/>
  <c r="Q15"/>
  <c r="P16"/>
  <c r="Q16"/>
  <c r="P17"/>
  <c r="Q17"/>
  <c r="P18"/>
  <c r="Q18"/>
  <c r="P19"/>
  <c r="Q19"/>
  <c r="P20"/>
  <c r="Q20"/>
  <c r="P21"/>
  <c r="Q21"/>
  <c r="P22"/>
  <c r="Q22"/>
  <c r="P23"/>
  <c r="Q23"/>
  <c r="P24"/>
  <c r="Q24"/>
  <c r="P25"/>
  <c r="Q25"/>
  <c r="P26"/>
  <c r="Q26"/>
  <c r="Q8"/>
  <c r="P8"/>
  <c r="Q43" i="30"/>
  <c r="P43"/>
  <c r="Q42"/>
  <c r="P42"/>
  <c r="Q41"/>
  <c r="P41"/>
  <c r="Q40"/>
  <c r="P40"/>
  <c r="Q39"/>
  <c r="P39"/>
  <c r="Q38"/>
  <c r="P38"/>
  <c r="Q37"/>
  <c r="P37"/>
  <c r="Q36"/>
  <c r="P36"/>
  <c r="Q35"/>
  <c r="P35"/>
  <c r="Q34"/>
  <c r="P34"/>
  <c r="Q33"/>
  <c r="P33"/>
  <c r="Q32"/>
  <c r="P32"/>
  <c r="Q30"/>
  <c r="P30"/>
  <c r="Q29"/>
  <c r="P29"/>
  <c r="Q28"/>
  <c r="P28"/>
  <c r="Q27"/>
  <c r="P27"/>
  <c r="Q26"/>
  <c r="P26"/>
  <c r="Q25"/>
  <c r="P25"/>
  <c r="Q24"/>
  <c r="P24"/>
  <c r="Q23"/>
  <c r="P23"/>
  <c r="Q22"/>
  <c r="P22"/>
  <c r="Q21"/>
  <c r="P21"/>
  <c r="Q20"/>
  <c r="P20"/>
  <c r="Q19"/>
  <c r="P19"/>
  <c r="Q18"/>
  <c r="P18"/>
  <c r="Q17"/>
  <c r="P17"/>
  <c r="Q16"/>
  <c r="P16"/>
  <c r="Q15"/>
  <c r="P15"/>
  <c r="Q11"/>
  <c r="P11"/>
  <c r="Q10"/>
  <c r="P10"/>
  <c r="Q23" i="29"/>
  <c r="P23"/>
  <c r="Q22"/>
  <c r="P22"/>
  <c r="Q21"/>
  <c r="P21"/>
  <c r="Q20"/>
  <c r="P20"/>
  <c r="P16"/>
  <c r="Q15"/>
  <c r="P15"/>
  <c r="Q14"/>
  <c r="P14"/>
  <c r="Q13"/>
  <c r="P13"/>
  <c r="Q12"/>
  <c r="P12"/>
  <c r="P11"/>
  <c r="Q10"/>
  <c r="P10"/>
  <c r="Q9"/>
  <c r="P9"/>
  <c r="Q8"/>
  <c r="P8"/>
  <c r="Q75" i="22"/>
  <c r="P75"/>
  <c r="Q74"/>
  <c r="P74"/>
  <c r="Q73"/>
  <c r="P73"/>
  <c r="Q72"/>
  <c r="P72"/>
  <c r="Q71"/>
  <c r="P71"/>
  <c r="Q70"/>
  <c r="P70"/>
  <c r="Q69"/>
  <c r="P69"/>
  <c r="Q68"/>
  <c r="P68"/>
  <c r="Q67"/>
  <c r="P67"/>
  <c r="Q66"/>
  <c r="P66"/>
  <c r="Q65"/>
  <c r="P65"/>
  <c r="Q64"/>
  <c r="P64"/>
  <c r="Q63"/>
  <c r="P63"/>
  <c r="Q62"/>
  <c r="P62"/>
  <c r="Q61"/>
  <c r="P61"/>
  <c r="Q60"/>
  <c r="P60"/>
  <c r="Q59"/>
  <c r="P59"/>
  <c r="Q58"/>
  <c r="P58"/>
  <c r="Q57"/>
  <c r="P57"/>
  <c r="Q56"/>
  <c r="P56"/>
  <c r="Q55"/>
  <c r="P55"/>
  <c r="Q54"/>
  <c r="P54"/>
  <c r="Q53"/>
  <c r="P53"/>
  <c r="Q52"/>
  <c r="P52"/>
  <c r="Q51"/>
  <c r="P51"/>
  <c r="Q50"/>
  <c r="P50"/>
  <c r="Q49"/>
  <c r="P49"/>
  <c r="Q48"/>
  <c r="P48"/>
  <c r="Q47"/>
  <c r="P47"/>
  <c r="Q46"/>
  <c r="P46"/>
  <c r="Q45"/>
  <c r="P45"/>
  <c r="Q44"/>
  <c r="P44"/>
  <c r="Q43"/>
  <c r="P43"/>
  <c r="Q42"/>
  <c r="P42"/>
  <c r="Q41"/>
  <c r="P41"/>
  <c r="Q40"/>
  <c r="P40"/>
  <c r="Q39"/>
  <c r="P39"/>
  <c r="Q38"/>
  <c r="P38"/>
  <c r="Q37"/>
  <c r="P37"/>
  <c r="Q36"/>
  <c r="P36"/>
  <c r="Q35"/>
  <c r="P35"/>
  <c r="Q34"/>
  <c r="P34"/>
  <c r="Q33"/>
  <c r="P33"/>
  <c r="Q32"/>
  <c r="P32"/>
  <c r="Q31"/>
  <c r="P31"/>
  <c r="Q30"/>
  <c r="P30"/>
  <c r="P20"/>
  <c r="P19"/>
  <c r="P18"/>
  <c r="P17"/>
  <c r="Q16"/>
  <c r="P16"/>
  <c r="Q15"/>
  <c r="P15"/>
  <c r="Q14"/>
  <c r="P14"/>
  <c r="Q13"/>
  <c r="P13"/>
  <c r="Q12"/>
  <c r="P12"/>
  <c r="Q11"/>
  <c r="P11"/>
  <c r="Q10"/>
  <c r="P10"/>
  <c r="Q9"/>
  <c r="P9"/>
  <c r="Q76"/>
  <c r="P76"/>
  <c r="P9" i="21"/>
  <c r="Q9"/>
  <c r="P10"/>
  <c r="Q10"/>
  <c r="P11"/>
  <c r="Q11"/>
  <c r="P12"/>
  <c r="Q12"/>
  <c r="P13"/>
  <c r="Q13"/>
  <c r="P14"/>
  <c r="Q14"/>
  <c r="P15"/>
  <c r="Q15"/>
  <c r="P16"/>
  <c r="P17"/>
  <c r="P20"/>
  <c r="P23"/>
  <c r="Q23"/>
  <c r="P24"/>
  <c r="Q24"/>
  <c r="P25"/>
  <c r="Q25"/>
  <c r="P26"/>
  <c r="Q26"/>
  <c r="P27"/>
  <c r="Q27"/>
  <c r="P28"/>
  <c r="Q28"/>
  <c r="P29"/>
  <c r="Q29"/>
  <c r="P30"/>
  <c r="Q30"/>
  <c r="P31"/>
  <c r="Q31"/>
  <c r="P32"/>
  <c r="Q32"/>
  <c r="P33"/>
  <c r="Q33"/>
  <c r="P34"/>
  <c r="Q34"/>
  <c r="P37"/>
  <c r="Q37"/>
  <c r="P38"/>
  <c r="Q38"/>
  <c r="P39"/>
  <c r="Q39"/>
  <c r="P40"/>
  <c r="Q40"/>
  <c r="P41"/>
  <c r="Q41"/>
  <c r="P42"/>
  <c r="Q42"/>
  <c r="P43"/>
  <c r="Q43"/>
  <c r="P44"/>
  <c r="Q44"/>
  <c r="P45"/>
  <c r="Q45"/>
  <c r="P46"/>
  <c r="Q46"/>
  <c r="P47"/>
  <c r="Q47"/>
  <c r="P48"/>
  <c r="Q48"/>
  <c r="P49"/>
  <c r="Q49"/>
  <c r="P50"/>
  <c r="Q50"/>
  <c r="P8"/>
  <c r="P10" i="28"/>
  <c r="P11"/>
  <c r="P12"/>
  <c r="P13"/>
  <c r="P14"/>
  <c r="P15"/>
  <c r="P16"/>
  <c r="P17"/>
  <c r="P18"/>
  <c r="P19"/>
  <c r="P20"/>
  <c r="P21"/>
  <c r="P22"/>
  <c r="P23"/>
  <c r="P24"/>
  <c r="P25"/>
  <c r="P26"/>
  <c r="P27"/>
  <c r="P9"/>
  <c r="Q11"/>
  <c r="Q12"/>
  <c r="Q14"/>
  <c r="Q15"/>
  <c r="Q16"/>
  <c r="Q17"/>
  <c r="Q18"/>
  <c r="Q19"/>
  <c r="Q20"/>
  <c r="Q21"/>
  <c r="Q22"/>
  <c r="Q23"/>
  <c r="Q24"/>
  <c r="Q25"/>
  <c r="Q26"/>
  <c r="Q27"/>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O92"/>
  <c r="Q92" s="1"/>
  <c r="I92"/>
  <c r="F92"/>
  <c r="O91"/>
  <c r="P91" s="1"/>
  <c r="I91"/>
  <c r="F91"/>
  <c r="O90"/>
  <c r="Q90" s="1"/>
  <c r="I90"/>
  <c r="F90"/>
  <c r="O89"/>
  <c r="P89" s="1"/>
  <c r="I89"/>
  <c r="F89"/>
  <c r="O88"/>
  <c r="Q88" s="1"/>
  <c r="I88"/>
  <c r="F88"/>
  <c r="O87"/>
  <c r="P87" s="1"/>
  <c r="I87"/>
  <c r="F87"/>
  <c r="O86"/>
  <c r="Q86" s="1"/>
  <c r="I86"/>
  <c r="F86"/>
  <c r="O85"/>
  <c r="P85" s="1"/>
  <c r="I85"/>
  <c r="F85"/>
  <c r="O84"/>
  <c r="Q84" s="1"/>
  <c r="I84"/>
  <c r="F84"/>
  <c r="O83"/>
  <c r="P83" s="1"/>
  <c r="I83"/>
  <c r="F83"/>
  <c r="O82"/>
  <c r="Q82" s="1"/>
  <c r="I82"/>
  <c r="F82"/>
  <c r="O81"/>
  <c r="P81" s="1"/>
  <c r="I81"/>
  <c r="F81"/>
  <c r="O80"/>
  <c r="Q80" s="1"/>
  <c r="I80"/>
  <c r="F80"/>
  <c r="O79"/>
  <c r="P79" s="1"/>
  <c r="I79"/>
  <c r="F79"/>
  <c r="O78"/>
  <c r="Q78" s="1"/>
  <c r="I78"/>
  <c r="F78"/>
  <c r="O77"/>
  <c r="P77" s="1"/>
  <c r="I77"/>
  <c r="F77"/>
  <c r="O76"/>
  <c r="Q76" s="1"/>
  <c r="I76"/>
  <c r="F76"/>
  <c r="O75"/>
  <c r="P75" s="1"/>
  <c r="I75"/>
  <c r="F75"/>
  <c r="O74"/>
  <c r="Q74" s="1"/>
  <c r="I74"/>
  <c r="F74"/>
  <c r="O73"/>
  <c r="P73" s="1"/>
  <c r="I73"/>
  <c r="F73"/>
  <c r="O72"/>
  <c r="Q72" s="1"/>
  <c r="I72"/>
  <c r="F72"/>
  <c r="O71"/>
  <c r="P71" s="1"/>
  <c r="I71"/>
  <c r="F71"/>
  <c r="O70"/>
  <c r="Q70" s="1"/>
  <c r="I70"/>
  <c r="F70"/>
  <c r="O69"/>
  <c r="P69" s="1"/>
  <c r="I69"/>
  <c r="F69"/>
  <c r="O68"/>
  <c r="Q68" s="1"/>
  <c r="I68"/>
  <c r="F68"/>
  <c r="O67"/>
  <c r="P67" s="1"/>
  <c r="I67"/>
  <c r="F67"/>
  <c r="O66"/>
  <c r="Q66" s="1"/>
  <c r="I66"/>
  <c r="F66"/>
  <c r="O65"/>
  <c r="P65" s="1"/>
  <c r="I65"/>
  <c r="F65"/>
  <c r="O64"/>
  <c r="Q64" s="1"/>
  <c r="I64"/>
  <c r="F64"/>
  <c r="O63"/>
  <c r="P63" s="1"/>
  <c r="I63"/>
  <c r="F63"/>
  <c r="O62"/>
  <c r="Q62" s="1"/>
  <c r="I62"/>
  <c r="F62"/>
  <c r="O61"/>
  <c r="P61" s="1"/>
  <c r="I61"/>
  <c r="F61"/>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312" i="12"/>
  <c r="J311"/>
  <c r="J310"/>
  <c r="J299"/>
  <c r="J287"/>
  <c r="J275"/>
  <c r="J263"/>
  <c r="J262"/>
  <c r="J251"/>
  <c r="J250"/>
  <c r="J249"/>
  <c r="J248"/>
  <c r="J247"/>
  <c r="J246"/>
  <c r="J245"/>
  <c r="J244"/>
  <c r="J243"/>
  <c r="J232"/>
  <c r="J231"/>
  <c r="J230"/>
  <c r="J229"/>
  <c r="J218"/>
  <c r="J217"/>
  <c r="J216"/>
  <c r="J205"/>
  <c r="J204"/>
  <c r="J203"/>
  <c r="J202"/>
  <c r="J191"/>
  <c r="J190"/>
  <c r="J176"/>
  <c r="J175"/>
  <c r="J174"/>
  <c r="J173"/>
  <c r="J172"/>
  <c r="J171"/>
  <c r="J160"/>
  <c r="J159"/>
  <c r="J158"/>
  <c r="J146"/>
  <c r="J145"/>
  <c r="J144"/>
  <c r="J133"/>
  <c r="J132"/>
  <c r="J131"/>
  <c r="J130"/>
  <c r="J119"/>
  <c r="J118"/>
  <c r="J107"/>
  <c r="J106"/>
  <c r="J105"/>
  <c r="J104"/>
  <c r="J103"/>
  <c r="J102"/>
  <c r="J101"/>
  <c r="J100"/>
  <c r="J97"/>
  <c r="J96"/>
  <c r="J95"/>
  <c r="J94"/>
  <c r="J93"/>
  <c r="J92"/>
  <c r="J91"/>
  <c r="J90"/>
  <c r="J89"/>
  <c r="J88"/>
  <c r="J87"/>
  <c r="J86"/>
  <c r="J85"/>
  <c r="J84"/>
  <c r="J83"/>
  <c r="J82"/>
  <c r="J81"/>
  <c r="J80"/>
  <c r="J79"/>
  <c r="J78"/>
  <c r="J77"/>
  <c r="J76"/>
  <c r="J75"/>
  <c r="J74"/>
  <c r="J73"/>
  <c r="J72"/>
  <c r="J61"/>
  <c r="J60"/>
  <c r="J49"/>
  <c r="J48"/>
  <c r="J47"/>
  <c r="J46"/>
  <c r="J35"/>
  <c r="J34"/>
  <c r="J33"/>
  <c r="J32"/>
  <c r="I312"/>
  <c r="F312"/>
  <c r="I311"/>
  <c r="F311"/>
  <c r="I310"/>
  <c r="F310"/>
  <c r="I309"/>
  <c r="E309"/>
  <c r="F309" s="1"/>
  <c r="I299"/>
  <c r="F299"/>
  <c r="I297"/>
  <c r="E297"/>
  <c r="F297" s="1"/>
  <c r="I287"/>
  <c r="F287"/>
  <c r="I285"/>
  <c r="E285"/>
  <c r="F285" s="1"/>
  <c r="I275"/>
  <c r="F275"/>
  <c r="I273"/>
  <c r="E273"/>
  <c r="F273" s="1"/>
  <c r="I263"/>
  <c r="F263"/>
  <c r="I262"/>
  <c r="F262"/>
  <c r="I261"/>
  <c r="E261"/>
  <c r="F261" s="1"/>
  <c r="I251"/>
  <c r="F251"/>
  <c r="I250"/>
  <c r="F250"/>
  <c r="I249"/>
  <c r="F249"/>
  <c r="I248"/>
  <c r="F248"/>
  <c r="I247"/>
  <c r="F247"/>
  <c r="I246"/>
  <c r="F246"/>
  <c r="I245"/>
  <c r="F245"/>
  <c r="I244"/>
  <c r="F244"/>
  <c r="I243"/>
  <c r="F243"/>
  <c r="I242"/>
  <c r="E242"/>
  <c r="F242" s="1"/>
  <c r="I232"/>
  <c r="F232"/>
  <c r="I231"/>
  <c r="F231"/>
  <c r="I230"/>
  <c r="F230"/>
  <c r="I229"/>
  <c r="F229"/>
  <c r="I228"/>
  <c r="F228"/>
  <c r="I218"/>
  <c r="F218"/>
  <c r="I217"/>
  <c r="F217"/>
  <c r="I216"/>
  <c r="F216"/>
  <c r="I215"/>
  <c r="F215"/>
  <c r="I205"/>
  <c r="F205"/>
  <c r="I204"/>
  <c r="F204"/>
  <c r="I203"/>
  <c r="F203"/>
  <c r="I202"/>
  <c r="F202"/>
  <c r="I201"/>
  <c r="E201"/>
  <c r="F201" s="1"/>
  <c r="I191"/>
  <c r="F191"/>
  <c r="I190"/>
  <c r="F190"/>
  <c r="I189"/>
  <c r="F189"/>
  <c r="I186"/>
  <c r="E186"/>
  <c r="F186" s="1"/>
  <c r="I176"/>
  <c r="F176"/>
  <c r="I175"/>
  <c r="F175"/>
  <c r="I174"/>
  <c r="F174"/>
  <c r="I173"/>
  <c r="F173"/>
  <c r="I172"/>
  <c r="F172"/>
  <c r="I171"/>
  <c r="F171"/>
  <c r="I170"/>
  <c r="E170"/>
  <c r="F170" s="1"/>
  <c r="I160"/>
  <c r="F160"/>
  <c r="I159"/>
  <c r="F159"/>
  <c r="I158"/>
  <c r="F158"/>
  <c r="I157"/>
  <c r="E157"/>
  <c r="F157" s="1"/>
  <c r="I146"/>
  <c r="F146"/>
  <c r="I145"/>
  <c r="F145"/>
  <c r="I144"/>
  <c r="F144"/>
  <c r="I143"/>
  <c r="E143"/>
  <c r="F143" s="1"/>
  <c r="I133"/>
  <c r="F133"/>
  <c r="I132"/>
  <c r="F132"/>
  <c r="I131"/>
  <c r="F131"/>
  <c r="I130"/>
  <c r="F130"/>
  <c r="I129"/>
  <c r="E129"/>
  <c r="F129" s="1"/>
  <c r="I119"/>
  <c r="F119"/>
  <c r="I118"/>
  <c r="F118"/>
  <c r="I117"/>
  <c r="F117"/>
  <c r="I107"/>
  <c r="F107"/>
  <c r="I106"/>
  <c r="F106"/>
  <c r="I105"/>
  <c r="F105"/>
  <c r="I104"/>
  <c r="F104"/>
  <c r="I103"/>
  <c r="F103"/>
  <c r="I102"/>
  <c r="F102"/>
  <c r="I101"/>
  <c r="F101"/>
  <c r="I100"/>
  <c r="F100"/>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E71"/>
  <c r="F71" s="1"/>
  <c r="I61"/>
  <c r="F61"/>
  <c r="I60"/>
  <c r="F60"/>
  <c r="I59"/>
  <c r="E59"/>
  <c r="F59" s="1"/>
  <c r="I49"/>
  <c r="F49"/>
  <c r="I48"/>
  <c r="F48"/>
  <c r="I47"/>
  <c r="F47"/>
  <c r="I46"/>
  <c r="F46"/>
  <c r="I45"/>
  <c r="E45"/>
  <c r="F45" s="1"/>
  <c r="I35"/>
  <c r="F35"/>
  <c r="I34"/>
  <c r="F34"/>
  <c r="I33"/>
  <c r="F33"/>
  <c r="I32"/>
  <c r="F32"/>
  <c r="I31"/>
  <c r="E31"/>
  <c r="F31" s="1"/>
  <c r="J97" i="10"/>
  <c r="J96"/>
  <c r="J95"/>
  <c r="J94"/>
  <c r="J93"/>
  <c r="J92"/>
  <c r="J91"/>
  <c r="J90"/>
  <c r="J89"/>
  <c r="J88"/>
  <c r="J87"/>
  <c r="J86"/>
  <c r="J85"/>
  <c r="J120"/>
  <c r="J119"/>
  <c r="J118"/>
  <c r="J117"/>
  <c r="J116"/>
  <c r="J115"/>
  <c r="J114"/>
  <c r="J113"/>
  <c r="J112"/>
  <c r="J111"/>
  <c r="J110"/>
  <c r="J109"/>
  <c r="J108"/>
  <c r="I120"/>
  <c r="F120"/>
  <c r="I119"/>
  <c r="F119"/>
  <c r="I118"/>
  <c r="F118"/>
  <c r="I117"/>
  <c r="F117"/>
  <c r="I116"/>
  <c r="F116"/>
  <c r="I115"/>
  <c r="F115"/>
  <c r="I114"/>
  <c r="F114"/>
  <c r="I113"/>
  <c r="F113"/>
  <c r="I112"/>
  <c r="F112"/>
  <c r="I111"/>
  <c r="F111"/>
  <c r="I110"/>
  <c r="F110"/>
  <c r="I109"/>
  <c r="F109"/>
  <c r="I108"/>
  <c r="E108"/>
  <c r="F108" s="1"/>
  <c r="I107"/>
  <c r="E107"/>
  <c r="F107" s="1"/>
  <c r="I97"/>
  <c r="F97"/>
  <c r="I96"/>
  <c r="F96"/>
  <c r="I95"/>
  <c r="F95"/>
  <c r="I94"/>
  <c r="F94"/>
  <c r="I93"/>
  <c r="F93"/>
  <c r="I92"/>
  <c r="F92"/>
  <c r="I91"/>
  <c r="F91"/>
  <c r="I90"/>
  <c r="F90"/>
  <c r="I89"/>
  <c r="F89"/>
  <c r="I88"/>
  <c r="F88"/>
  <c r="I87"/>
  <c r="F87"/>
  <c r="I86"/>
  <c r="F86"/>
  <c r="I85"/>
  <c r="E85"/>
  <c r="F85" s="1"/>
  <c r="I84"/>
  <c r="E84"/>
  <c r="F84"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I131"/>
  <c r="F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E214"/>
  <c r="G214" s="1"/>
  <c r="J213"/>
  <c r="E213"/>
  <c r="G213" s="1"/>
  <c r="J212"/>
  <c r="E212"/>
  <c r="G212" s="1"/>
  <c r="J211"/>
  <c r="G211"/>
  <c r="J210"/>
  <c r="G210"/>
  <c r="J209"/>
  <c r="G209"/>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F159"/>
  <c r="G159" s="1"/>
  <c r="J158"/>
  <c r="G158"/>
  <c r="J157"/>
  <c r="E157"/>
  <c r="G157" s="1"/>
  <c r="J156"/>
  <c r="E156"/>
  <c r="G156" s="1"/>
  <c r="J155"/>
  <c r="E155"/>
  <c r="G155" s="1"/>
  <c r="J154"/>
  <c r="G154"/>
  <c r="J153"/>
  <c r="G153"/>
  <c r="J152"/>
  <c r="E152"/>
  <c r="G152" s="1"/>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E114"/>
  <c r="G114" s="1"/>
  <c r="J113"/>
  <c r="E113"/>
  <c r="G113" s="1"/>
  <c r="J112"/>
  <c r="G112"/>
  <c r="J102"/>
  <c r="F102"/>
  <c r="G102" s="1"/>
  <c r="J101"/>
  <c r="G101"/>
  <c r="J100"/>
  <c r="E100"/>
  <c r="G100" s="1"/>
  <c r="J99"/>
  <c r="E99"/>
  <c r="G99" s="1"/>
  <c r="J98"/>
  <c r="E98"/>
  <c r="G98" s="1"/>
  <c r="J97"/>
  <c r="G97"/>
  <c r="J96"/>
  <c r="G96"/>
  <c r="J95"/>
  <c r="E95"/>
  <c r="G95" s="1"/>
  <c r="J94"/>
  <c r="E94"/>
  <c r="G94" s="1"/>
  <c r="J93"/>
  <c r="G93"/>
  <c r="J83"/>
  <c r="F83"/>
  <c r="G83" s="1"/>
  <c r="J82"/>
  <c r="G82"/>
  <c r="J81"/>
  <c r="E81"/>
  <c r="G81" s="1"/>
  <c r="J80"/>
  <c r="E80"/>
  <c r="G80" s="1"/>
  <c r="J79"/>
  <c r="E79"/>
  <c r="G79" s="1"/>
  <c r="J78"/>
  <c r="G78"/>
  <c r="J77"/>
  <c r="G77"/>
  <c r="J76"/>
  <c r="E76"/>
  <c r="G76" s="1"/>
  <c r="J75"/>
  <c r="E75"/>
  <c r="G75" s="1"/>
  <c r="J74"/>
  <c r="G74"/>
  <c r="J64"/>
  <c r="F64"/>
  <c r="G64" s="1"/>
  <c r="J63"/>
  <c r="G63"/>
  <c r="J62"/>
  <c r="E62"/>
  <c r="G62" s="1"/>
  <c r="J61"/>
  <c r="E61"/>
  <c r="G61" s="1"/>
  <c r="J60"/>
  <c r="E60"/>
  <c r="G60" s="1"/>
  <c r="J59"/>
  <c r="G59"/>
  <c r="J58"/>
  <c r="G58"/>
  <c r="J57"/>
  <c r="E57"/>
  <c r="G57" s="1"/>
  <c r="J56"/>
  <c r="E56"/>
  <c r="G56" s="1"/>
  <c r="J55"/>
  <c r="G55"/>
  <c r="J45"/>
  <c r="F45"/>
  <c r="G45" s="1"/>
  <c r="J44"/>
  <c r="G44"/>
  <c r="J43"/>
  <c r="E43"/>
  <c r="G43" s="1"/>
  <c r="J42"/>
  <c r="E42"/>
  <c r="G42" s="1"/>
  <c r="J41"/>
  <c r="E41"/>
  <c r="G41" s="1"/>
  <c r="J40"/>
  <c r="G40"/>
  <c r="J39"/>
  <c r="G39"/>
  <c r="J38"/>
  <c r="E38"/>
  <c r="G38" s="1"/>
  <c r="J37"/>
  <c r="E37"/>
  <c r="G37" s="1"/>
  <c r="J36"/>
  <c r="G36"/>
  <c r="D67" i="9" l="1"/>
  <c r="D86"/>
  <c r="D72" i="40"/>
  <c r="D103"/>
  <c r="P60" i="43"/>
  <c r="Q61"/>
  <c r="P62"/>
  <c r="Q63"/>
  <c r="P64"/>
  <c r="Q65"/>
  <c r="P66"/>
  <c r="Q67"/>
  <c r="P68"/>
  <c r="Q69"/>
  <c r="P70"/>
  <c r="Q71"/>
  <c r="P72"/>
  <c r="Q73"/>
  <c r="P74"/>
  <c r="Q75"/>
  <c r="P76"/>
  <c r="Q77"/>
  <c r="P78"/>
  <c r="Q79"/>
  <c r="P80"/>
  <c r="Q81"/>
  <c r="P82"/>
  <c r="Q83"/>
  <c r="P84"/>
  <c r="Q85"/>
  <c r="P86"/>
  <c r="Q87"/>
  <c r="P88"/>
  <c r="Q89"/>
  <c r="P90"/>
  <c r="Q91"/>
  <c r="P92"/>
  <c r="D124" i="9"/>
  <c r="F420" i="8"/>
  <c r="G420" s="1"/>
  <c r="D143" i="9"/>
  <c r="D200"/>
  <c r="D219"/>
  <c r="F180" i="8"/>
  <c r="G180" s="1"/>
  <c r="D96" i="43"/>
  <c r="D40" i="42"/>
  <c r="D160"/>
  <c r="D70"/>
  <c r="D41" i="40"/>
  <c r="D24" i="12"/>
  <c r="D52"/>
  <c r="D110"/>
  <c r="D194"/>
  <c r="I15" i="48" s="1"/>
  <c r="D221" i="12"/>
  <c r="D254"/>
  <c r="D302"/>
  <c r="D150"/>
  <c r="D266"/>
  <c r="D290"/>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D77" i="10"/>
  <c r="Q9" i="24"/>
  <c r="F768" i="8"/>
  <c r="G768" s="1"/>
  <c r="F804"/>
  <c r="G804" s="1"/>
  <c r="F756"/>
  <c r="G756" s="1"/>
  <c r="F753"/>
  <c r="G753" s="1"/>
  <c r="F762"/>
  <c r="G762" s="1"/>
  <c r="F745"/>
  <c r="G745" s="1"/>
  <c r="F766"/>
  <c r="G766" s="1"/>
  <c r="F774"/>
  <c r="G774" s="1"/>
  <c r="D48" i="7"/>
  <c r="D29"/>
  <c r="D143"/>
  <c r="D162"/>
  <c r="D86"/>
  <c r="D200"/>
  <c r="O17" i="22" s="1"/>
  <c r="Q17" s="1"/>
  <c r="D219" i="7"/>
  <c r="O18" i="22" s="1"/>
  <c r="Q18" s="1"/>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235" i="12"/>
  <c r="I21" i="22" s="1"/>
  <c r="D208" i="12"/>
  <c r="I10" i="28" s="1"/>
  <c r="D38" i="12"/>
  <c r="D64"/>
  <c r="D122"/>
  <c r="I16" i="29" s="1"/>
  <c r="D163" i="12"/>
  <c r="D136"/>
  <c r="I19" i="24" s="1"/>
  <c r="D179" i="12"/>
  <c r="D278"/>
  <c r="D100" i="10"/>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D124"/>
  <c r="D67"/>
  <c r="H36" i="46"/>
  <c r="I36"/>
  <c r="J36"/>
  <c r="K36"/>
  <c r="L36"/>
  <c r="M36"/>
  <c r="N36"/>
  <c r="O36"/>
  <c r="P36"/>
  <c r="Q36"/>
  <c r="I21" i="27" s="1"/>
  <c r="H34" i="45"/>
  <c r="I34"/>
  <c r="J34"/>
  <c r="K34"/>
  <c r="L34"/>
  <c r="M34"/>
  <c r="N34"/>
  <c r="O34"/>
  <c r="P34"/>
  <c r="Q34"/>
  <c r="I10" i="27" s="1"/>
  <c r="H51" i="21"/>
  <c r="J51"/>
  <c r="L51"/>
  <c r="N51"/>
  <c r="P51"/>
  <c r="J77" i="22"/>
  <c r="L77"/>
  <c r="N77"/>
  <c r="P77"/>
  <c r="H77"/>
  <c r="K20" i="21" l="1"/>
  <c r="O20"/>
  <c r="O20" i="22"/>
  <c r="M20"/>
  <c r="K20"/>
  <c r="I20"/>
  <c r="O19" i="21"/>
  <c r="I19"/>
  <c r="M19"/>
  <c r="K19"/>
  <c r="M16"/>
  <c r="K16"/>
  <c r="O16"/>
  <c r="K17"/>
  <c r="I17"/>
  <c r="O17"/>
  <c r="M17"/>
  <c r="M18"/>
  <c r="K18"/>
  <c r="I18"/>
  <c r="O18"/>
  <c r="K15" i="48"/>
  <c r="O15"/>
  <c r="M15"/>
  <c r="K21" i="21"/>
  <c r="O21"/>
  <c r="K10" i="28"/>
  <c r="O10"/>
  <c r="M10"/>
  <c r="I8" i="21"/>
  <c r="M8"/>
  <c r="O8"/>
  <c r="K8"/>
  <c r="K19" i="24"/>
  <c r="M19" s="1"/>
  <c r="O19" s="1"/>
  <c r="K16" i="29"/>
  <c r="M16" s="1"/>
  <c r="O16" s="1"/>
  <c r="O21" i="22"/>
  <c r="O77" s="1"/>
  <c r="M21"/>
  <c r="K21"/>
  <c r="O9" i="28"/>
  <c r="K9"/>
  <c r="D70" i="8"/>
  <c r="D490"/>
  <c r="D250"/>
  <c r="D730"/>
  <c r="D130"/>
  <c r="D550"/>
  <c r="D910"/>
  <c r="D850"/>
  <c r="D790"/>
  <c r="D190"/>
  <c r="D430"/>
  <c r="D370"/>
  <c r="D670"/>
  <c r="D610"/>
  <c r="D310"/>
  <c r="K12" i="44" l="1"/>
  <c r="I12"/>
  <c r="K13" i="28"/>
  <c r="Q13" s="1"/>
  <c r="M13"/>
  <c r="O51" i="21"/>
  <c r="Q15" i="48"/>
  <c r="Q43" s="1"/>
  <c r="I13" i="27" s="1"/>
  <c r="Q20" i="21"/>
  <c r="M51"/>
  <c r="Q18"/>
  <c r="Q16"/>
  <c r="Q19"/>
  <c r="K77" i="22"/>
  <c r="Q17" i="21"/>
  <c r="M77" i="22"/>
  <c r="K51" i="21"/>
  <c r="Q21"/>
  <c r="Q20" i="22"/>
  <c r="I77"/>
  <c r="Q19" i="24"/>
  <c r="Q10" i="28"/>
  <c r="Q8" i="21"/>
  <c r="I51"/>
  <c r="Q21" i="22"/>
  <c r="Q16" i="29"/>
  <c r="Q9" i="28"/>
  <c r="J36" i="42"/>
  <c r="J35"/>
  <c r="J34"/>
  <c r="J33"/>
  <c r="J32"/>
  <c r="J31"/>
  <c r="J30"/>
  <c r="J29"/>
  <c r="J28"/>
  <c r="J27"/>
  <c r="J26"/>
  <c r="J25"/>
  <c r="J24"/>
  <c r="J23"/>
  <c r="J22"/>
  <c r="J21"/>
  <c r="J20"/>
  <c r="J19"/>
  <c r="J37" i="40"/>
  <c r="J36"/>
  <c r="J35"/>
  <c r="J34"/>
  <c r="J33"/>
  <c r="J32"/>
  <c r="J31"/>
  <c r="J30"/>
  <c r="J29"/>
  <c r="J28"/>
  <c r="J27"/>
  <c r="J26"/>
  <c r="J25"/>
  <c r="J24"/>
  <c r="J23"/>
  <c r="J22"/>
  <c r="J21"/>
  <c r="J20"/>
  <c r="J19"/>
  <c r="J21" i="12"/>
  <c r="J20"/>
  <c r="J19"/>
  <c r="J29" i="10"/>
  <c r="J28"/>
  <c r="J27"/>
  <c r="J26"/>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43" i="48"/>
  <c r="O43"/>
  <c r="N43"/>
  <c r="M43"/>
  <c r="L43"/>
  <c r="K43"/>
  <c r="J43"/>
  <c r="I43"/>
  <c r="H43"/>
  <c r="Q12" i="44" l="1"/>
  <c r="Q77" i="22"/>
  <c r="I6" i="27" s="1"/>
  <c r="Q51" i="21"/>
  <c r="I5" i="27" s="1"/>
  <c r="K126" i="8"/>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Q21" i="47"/>
  <c r="I11" i="27" s="1"/>
  <c r="P21" i="47"/>
  <c r="O21"/>
  <c r="N21"/>
  <c r="M21"/>
  <c r="L21"/>
  <c r="K21"/>
  <c r="J21"/>
  <c r="I21"/>
  <c r="H21"/>
  <c r="D341" i="38"/>
  <c r="E341"/>
  <c r="AB341"/>
  <c r="AC341"/>
  <c r="AD341"/>
  <c r="AF341"/>
  <c r="AG341"/>
  <c r="AH341"/>
  <c r="AJ341"/>
  <c r="AK341"/>
  <c r="AL341"/>
  <c r="AN341"/>
  <c r="AO341"/>
  <c r="AP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P21" i="44"/>
  <c r="P27" i="23"/>
  <c r="Q27"/>
  <c r="I9" i="27" s="1"/>
  <c r="P36" i="33"/>
  <c r="Q36"/>
  <c r="I12" i="27" s="1"/>
  <c r="P21" i="31"/>
  <c r="Q21"/>
  <c r="I20" i="27" s="1"/>
  <c r="P42" i="24"/>
  <c r="Q42"/>
  <c r="I18" i="27" s="1"/>
  <c r="P44" i="30"/>
  <c r="Q44"/>
  <c r="I8" i="27" s="1"/>
  <c r="P24" i="29"/>
  <c r="Q24"/>
  <c r="I7" i="27" s="1"/>
  <c r="P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O42" i="24"/>
  <c r="N42"/>
  <c r="M42"/>
  <c r="L42"/>
  <c r="K42"/>
  <c r="J42"/>
  <c r="I42"/>
  <c r="H42"/>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H357"/>
  <c r="AG357"/>
  <c r="AF357"/>
  <c r="AC357"/>
  <c r="AB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H349"/>
  <c r="AG349"/>
  <c r="AF349"/>
  <c r="AC349"/>
  <c r="AB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H317"/>
  <c r="AG317"/>
  <c r="AF317"/>
  <c r="AC317"/>
  <c r="AB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H322"/>
  <c r="AG322"/>
  <c r="AF322"/>
  <c r="AC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AE385"/>
  <c r="AN383"/>
  <c r="AQ388"/>
  <c r="AM387"/>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AM358"/>
  <c r="AQ359"/>
  <c r="F361"/>
  <c r="J361" s="1"/>
  <c r="AE378"/>
  <c r="F347"/>
  <c r="J347" s="1"/>
  <c r="AI347"/>
  <c r="AM351"/>
  <c r="AI354"/>
  <c r="AM355"/>
  <c r="AQ356"/>
  <c r="AM376"/>
  <c r="AI349"/>
  <c r="F350"/>
  <c r="J350" s="1"/>
  <c r="AI350"/>
  <c r="AM353"/>
  <c r="AE361"/>
  <c r="AE364"/>
  <c r="AQ368"/>
  <c r="AI376"/>
  <c r="AQ347"/>
  <c r="AE351"/>
  <c r="AI353"/>
  <c r="F354"/>
  <c r="H354" s="1"/>
  <c r="AE354"/>
  <c r="AI355"/>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20"/>
  <c r="AQ321"/>
  <c r="AQ315"/>
  <c r="AE316"/>
  <c r="AI317"/>
  <c r="AQ319"/>
  <c r="F316"/>
  <c r="J316" s="1"/>
  <c r="AI316"/>
  <c r="AQ318"/>
  <c r="F320"/>
  <c r="H320" s="1"/>
  <c r="AM321"/>
  <c r="F314"/>
  <c r="J314" s="1"/>
  <c r="AM319"/>
  <c r="AQ317"/>
  <c r="AE321"/>
  <c r="AQ322"/>
  <c r="AM323"/>
  <c r="AE314"/>
  <c r="F315"/>
  <c r="J315" s="1"/>
  <c r="AI315"/>
  <c r="AM316"/>
  <c r="AE318"/>
  <c r="AE319"/>
  <c r="F325"/>
  <c r="H325" s="1"/>
  <c r="F323"/>
  <c r="H323" s="1"/>
  <c r="AQ314"/>
  <c r="AM318"/>
  <c r="AI324"/>
  <c r="AI321"/>
  <c r="AI314"/>
  <c r="AM314"/>
  <c r="AM315"/>
  <c r="AQ316"/>
  <c r="AI318"/>
  <c r="F319"/>
  <c r="J319" s="1"/>
  <c r="AI319"/>
  <c r="AE325"/>
  <c r="AI320"/>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D328" l="1"/>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AR358"/>
  <c r="H373"/>
  <c r="J392"/>
  <c r="J394"/>
  <c r="H396"/>
  <c r="AR396"/>
  <c r="AR393"/>
  <c r="AR394"/>
  <c r="J387"/>
  <c r="AR392"/>
  <c r="H287"/>
  <c r="H315"/>
  <c r="AR386"/>
  <c r="AR372"/>
  <c r="H368"/>
  <c r="H316"/>
  <c r="H378"/>
  <c r="H362"/>
  <c r="AR387"/>
  <c r="H351"/>
  <c r="AR356"/>
  <c r="AR365"/>
  <c r="H374"/>
  <c r="J371"/>
  <c r="H364"/>
  <c r="AR378"/>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D223"/>
  <c r="D164"/>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F56" i="8"/>
  <c r="F53"/>
  <c r="G53" s="1"/>
  <c r="F47"/>
  <c r="F44"/>
  <c r="F41"/>
  <c r="F38"/>
  <c r="F35"/>
  <c r="F32"/>
  <c r="F29"/>
  <c r="F26"/>
  <c r="F23"/>
  <c r="F20"/>
  <c r="F17"/>
  <c r="J55"/>
  <c r="J54"/>
  <c r="J53"/>
  <c r="J541" i="38" l="1"/>
  <c r="I566"/>
  <c r="G566"/>
  <c r="E328"/>
  <c r="F328" s="1"/>
  <c r="AC328"/>
  <c r="AE328" s="1"/>
  <c r="AG328"/>
  <c r="AG327" s="1"/>
  <c r="D345"/>
  <c r="AI190"/>
  <c r="AM190"/>
  <c r="E526"/>
  <c r="AR485"/>
  <c r="J330"/>
  <c r="J268"/>
  <c r="H150"/>
  <c r="F83"/>
  <c r="H83" s="1"/>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F190"/>
  <c r="J190" s="1"/>
  <c r="H44"/>
  <c r="AH106"/>
  <c r="AR488"/>
  <c r="AQ267"/>
  <c r="AG222"/>
  <c r="AR467"/>
  <c r="AE389"/>
  <c r="AR132"/>
  <c r="AE89"/>
  <c r="AQ527"/>
  <c r="AR346"/>
  <c r="AI83"/>
  <c r="AR390"/>
  <c r="AK106"/>
  <c r="AR150"/>
  <c r="AE83"/>
  <c r="AI133"/>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F267"/>
  <c r="AN12"/>
  <c r="F223"/>
  <c r="F107"/>
  <c r="F199"/>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D327"/>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H164"/>
  <c r="AQ222"/>
  <c r="AR118"/>
  <c r="AI327"/>
  <c r="AR267"/>
  <c r="AR527"/>
  <c r="AR500"/>
  <c r="J133"/>
  <c r="AR89"/>
  <c r="AQ106"/>
  <c r="AR133"/>
  <c r="AR83"/>
  <c r="H389"/>
  <c r="H190"/>
  <c r="AR389"/>
  <c r="AQ397"/>
  <c r="H118"/>
  <c r="AR96"/>
  <c r="AR526"/>
  <c r="AR499"/>
  <c r="AI12"/>
  <c r="J328"/>
  <c r="H328"/>
  <c r="H223"/>
  <c r="J223"/>
  <c r="H499"/>
  <c r="J499"/>
  <c r="H527"/>
  <c r="J527"/>
  <c r="J267"/>
  <c r="H267"/>
  <c r="J199"/>
  <c r="H199"/>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O21" i="44"/>
  <c r="N21"/>
  <c r="M21"/>
  <c r="L21"/>
  <c r="J21"/>
  <c r="I21"/>
  <c r="H21"/>
  <c r="H27" i="23"/>
  <c r="I27"/>
  <c r="J27"/>
  <c r="K27"/>
  <c r="L27"/>
  <c r="M27"/>
  <c r="N27"/>
  <c r="O27"/>
  <c r="O36" i="33"/>
  <c r="N36"/>
  <c r="M36"/>
  <c r="L36"/>
  <c r="K36"/>
  <c r="J36"/>
  <c r="I36"/>
  <c r="H36"/>
  <c r="O44" i="30"/>
  <c r="N44"/>
  <c r="M44"/>
  <c r="L44"/>
  <c r="K44"/>
  <c r="J44"/>
  <c r="I44"/>
  <c r="H44"/>
  <c r="O24" i="29"/>
  <c r="N24"/>
  <c r="M24"/>
  <c r="L24"/>
  <c r="K24"/>
  <c r="J24"/>
  <c r="I24"/>
  <c r="H24"/>
  <c r="O28" i="28"/>
  <c r="N28"/>
  <c r="M28"/>
  <c r="L28"/>
  <c r="K28"/>
  <c r="J28"/>
  <c r="I28"/>
  <c r="H28"/>
  <c r="D79" i="27" l="1"/>
  <c r="G17" i="8"/>
  <c r="E15" i="38" s="1"/>
  <c r="F15" s="1"/>
  <c r="G59" i="8"/>
  <c r="G56"/>
  <c r="G65"/>
  <c r="D56" i="27" s="1"/>
  <c r="G62" i="8"/>
  <c r="J15" i="38" l="1"/>
  <c r="H15"/>
  <c r="AB15"/>
  <c r="D55" i="27"/>
  <c r="D54"/>
  <c r="AD64" i="38"/>
  <c r="AD47" s="1"/>
  <c r="D53" i="27"/>
  <c r="AD15" i="38"/>
  <c r="F60" i="8"/>
  <c r="F61"/>
  <c r="D14" i="38"/>
  <c r="AB14"/>
  <c r="K26" i="7"/>
  <c r="AE15" i="38"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J18" i="12"/>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Y322" i="38" s="1"/>
  <c r="J26" i="9"/>
  <c r="J18"/>
  <c r="Y201" i="38" s="1"/>
  <c r="Y248" l="1"/>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26" i="7"/>
  <c r="Z485" i="38" l="1"/>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398"/>
  <c r="Z560"/>
  <c r="Z489"/>
  <c r="Z89"/>
  <c r="Z235"/>
  <c r="Z107"/>
  <c r="AB397"/>
  <c r="AE397" s="1"/>
  <c r="AE398"/>
  <c r="AR398" s="1"/>
  <c r="F398"/>
  <c r="D397"/>
  <c r="F397" s="1"/>
  <c r="H404"/>
  <c r="J404"/>
  <c r="AM397"/>
  <c r="Q28" i="28"/>
  <c r="I4" i="27" s="1"/>
  <c r="I14" s="1"/>
  <c r="G26" i="7"/>
  <c r="AC201" i="38" s="1"/>
  <c r="Z499" l="1"/>
  <c r="Y526"/>
  <c r="Y327"/>
  <c r="Y397"/>
  <c r="Y222"/>
  <c r="Y499"/>
  <c r="Z12"/>
  <c r="Z526"/>
  <c r="Z327"/>
  <c r="Z397"/>
  <c r="Z222"/>
  <c r="Z190"/>
  <c r="Z106" s="1"/>
  <c r="AE201"/>
  <c r="AR201" s="1"/>
  <c r="AC199"/>
  <c r="H397"/>
  <c r="J397"/>
  <c r="H398"/>
  <c r="J398"/>
  <c r="AR397"/>
  <c r="J25" i="7"/>
  <c r="G25"/>
  <c r="Z566" i="38" l="1"/>
  <c r="AC190"/>
  <c r="AE190" s="1"/>
  <c r="AR190" s="1"/>
  <c r="AE199"/>
  <c r="AR199" s="1"/>
  <c r="I30" i="10"/>
  <c r="I29"/>
  <c r="I28"/>
  <c r="I27"/>
  <c r="I26"/>
  <c r="I25"/>
  <c r="I24"/>
  <c r="I23"/>
  <c r="I22"/>
  <c r="I21"/>
  <c r="I20"/>
  <c r="I19"/>
  <c r="I18"/>
  <c r="I21" i="12"/>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E18"/>
  <c r="G18" s="1"/>
  <c r="J18"/>
  <c r="E19"/>
  <c r="G19" s="1"/>
  <c r="J19"/>
  <c r="G20"/>
  <c r="J20"/>
  <c r="G21"/>
  <c r="D248" i="38" s="1"/>
  <c r="J21" i="7"/>
  <c r="E22"/>
  <c r="G22" s="1"/>
  <c r="J22"/>
  <c r="E23"/>
  <c r="G23" s="1"/>
  <c r="J23"/>
  <c r="E24"/>
  <c r="G24" s="1"/>
  <c r="J24"/>
  <c r="J26"/>
  <c r="F248" i="38" l="1"/>
  <c r="D243"/>
  <c r="AC248"/>
  <c r="AE248" s="1"/>
  <c r="AR248" s="1"/>
  <c r="AC171"/>
  <c r="AE171" s="1"/>
  <c r="AR171" s="1"/>
  <c r="AB158"/>
  <c r="AE158" s="1"/>
  <c r="AR158" s="1"/>
  <c r="D158"/>
  <c r="AC315"/>
  <c r="AF565"/>
  <c r="AI565" s="1"/>
  <c r="AF225"/>
  <c r="E561"/>
  <c r="E560" s="1"/>
  <c r="AB69"/>
  <c r="AB561"/>
  <c r="D561"/>
  <c r="D560" s="1"/>
  <c r="AC565"/>
  <c r="C103" i="27"/>
  <c r="F58" i="8"/>
  <c r="G58" s="1"/>
  <c r="C57" i="27"/>
  <c r="D10" i="7"/>
  <c r="D5" s="1"/>
  <c r="C4" i="27" s="1"/>
  <c r="D222" i="38" l="1"/>
  <c r="F243"/>
  <c r="J248"/>
  <c r="H248"/>
  <c r="AF560"/>
  <c r="AC164"/>
  <c r="AE164" s="1"/>
  <c r="AR164" s="1"/>
  <c r="AC243"/>
  <c r="AE243" s="1"/>
  <c r="AR243" s="1"/>
  <c r="F158"/>
  <c r="D149"/>
  <c r="D106" s="1"/>
  <c r="AI225"/>
  <c r="AR225" s="1"/>
  <c r="AF223"/>
  <c r="AE315"/>
  <c r="AR315" s="1"/>
  <c r="AC312"/>
  <c r="F69"/>
  <c r="E47"/>
  <c r="F47" s="1"/>
  <c r="H47" s="1"/>
  <c r="AE69"/>
  <c r="AR69" s="1"/>
  <c r="F561"/>
  <c r="AE561"/>
  <c r="AR561" s="1"/>
  <c r="AB560"/>
  <c r="AC560"/>
  <c r="AE565"/>
  <c r="AR565" s="1"/>
  <c r="O29" i="34"/>
  <c r="N29"/>
  <c r="M29"/>
  <c r="L29"/>
  <c r="K29"/>
  <c r="J29"/>
  <c r="I29"/>
  <c r="H29"/>
  <c r="Q29"/>
  <c r="O21" i="31"/>
  <c r="N21"/>
  <c r="M21"/>
  <c r="L21"/>
  <c r="K21"/>
  <c r="J21"/>
  <c r="I21"/>
  <c r="H21"/>
  <c r="F21" i="12"/>
  <c r="F20"/>
  <c r="F19"/>
  <c r="F18"/>
  <c r="F17"/>
  <c r="F30" i="10"/>
  <c r="F29"/>
  <c r="F28"/>
  <c r="D100" i="27" s="1"/>
  <c r="F27" i="10"/>
  <c r="F26"/>
  <c r="D98" i="27" s="1"/>
  <c r="F25" i="10"/>
  <c r="E385" i="38" s="1"/>
  <c r="F24" i="10"/>
  <c r="F23"/>
  <c r="D95" i="27" s="1"/>
  <c r="F22" i="10"/>
  <c r="F21"/>
  <c r="D93" i="27" s="1"/>
  <c r="F20" i="10"/>
  <c r="F19"/>
  <c r="F18"/>
  <c r="F17"/>
  <c r="F26" i="9"/>
  <c r="F25"/>
  <c r="F24"/>
  <c r="F23"/>
  <c r="F22"/>
  <c r="D74" i="27" s="1"/>
  <c r="F21" i="9"/>
  <c r="D73" i="27" s="1"/>
  <c r="F20" i="9"/>
  <c r="F19"/>
  <c r="F18"/>
  <c r="F17"/>
  <c r="F66" i="8"/>
  <c r="G66" s="1"/>
  <c r="AB28" i="38" s="1"/>
  <c r="G64" i="8"/>
  <c r="G63"/>
  <c r="G61"/>
  <c r="AJ64" i="38" s="1"/>
  <c r="T10" i="4"/>
  <c r="T31" s="1"/>
  <c r="E349" i="38" l="1"/>
  <c r="F349" s="1"/>
  <c r="AJ349"/>
  <c r="AM349" s="1"/>
  <c r="F385"/>
  <c r="E383"/>
  <c r="F383" s="1"/>
  <c r="AJ322"/>
  <c r="AM322" s="1"/>
  <c r="E322"/>
  <c r="F322" s="1"/>
  <c r="D94" i="27"/>
  <c r="E357" i="38"/>
  <c r="F357" s="1"/>
  <c r="AJ357"/>
  <c r="AM357" s="1"/>
  <c r="E366"/>
  <c r="F366" s="1"/>
  <c r="AJ366"/>
  <c r="AM366" s="1"/>
  <c r="AJ317"/>
  <c r="E317"/>
  <c r="I22" i="27"/>
  <c r="Y162" i="38"/>
  <c r="Y149" s="1"/>
  <c r="Y106" s="1"/>
  <c r="J243"/>
  <c r="H243"/>
  <c r="AD317"/>
  <c r="AE317" s="1"/>
  <c r="D99" i="27"/>
  <c r="AP348" i="38"/>
  <c r="AQ348" s="1"/>
  <c r="E348"/>
  <c r="F348" s="1"/>
  <c r="AB366"/>
  <c r="AC106"/>
  <c r="P29" i="34"/>
  <c r="F106" i="38"/>
  <c r="F149"/>
  <c r="H158"/>
  <c r="J158"/>
  <c r="AD357"/>
  <c r="AE357" s="1"/>
  <c r="D102" i="27"/>
  <c r="AB322" i="38"/>
  <c r="D91" i="27"/>
  <c r="AD349" i="38"/>
  <c r="AE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D5" s="1"/>
  <c r="C8" i="27" s="1"/>
  <c r="D10" i="9"/>
  <c r="G60" i="8"/>
  <c r="F67"/>
  <c r="G67" s="1"/>
  <c r="AB29" i="38" s="1"/>
  <c r="D10" i="10"/>
  <c r="D5" s="1"/>
  <c r="C7" i="27" s="1"/>
  <c r="AR349" i="38" l="1"/>
  <c r="AD312"/>
  <c r="AD222" s="1"/>
  <c r="AM317"/>
  <c r="AR317" s="1"/>
  <c r="AJ312"/>
  <c r="J357"/>
  <c r="H357"/>
  <c r="J383"/>
  <c r="H383"/>
  <c r="H385"/>
  <c r="J385"/>
  <c r="J322"/>
  <c r="H322"/>
  <c r="F317"/>
  <c r="E312"/>
  <c r="J349"/>
  <c r="H349"/>
  <c r="AB64"/>
  <c r="AE64" s="1"/>
  <c r="AR64" s="1"/>
  <c r="Y64"/>
  <c r="Y47" s="1"/>
  <c r="AP345"/>
  <c r="AP327" s="1"/>
  <c r="E345"/>
  <c r="E327" s="1"/>
  <c r="F327" s="1"/>
  <c r="J348"/>
  <c r="H348"/>
  <c r="J366"/>
  <c r="H366"/>
  <c r="D12"/>
  <c r="D566" s="1"/>
  <c r="F8" i="27" s="1"/>
  <c r="H149" i="38"/>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J317" l="1"/>
  <c r="H317"/>
  <c r="AJ222"/>
  <c r="AM222" s="1"/>
  <c r="AM312"/>
  <c r="F312"/>
  <c r="E222"/>
  <c r="F222" s="1"/>
  <c r="AB47"/>
  <c r="AE47" s="1"/>
  <c r="AR47" s="1"/>
  <c r="F345"/>
  <c r="J345" s="1"/>
  <c r="H327"/>
  <c r="J327"/>
  <c r="AE327"/>
  <c r="AB222"/>
  <c r="AE222" s="1"/>
  <c r="AE312"/>
  <c r="AO327"/>
  <c r="AO566" s="1"/>
  <c r="AQ345"/>
  <c r="AM345"/>
  <c r="AJ327"/>
  <c r="AM327" s="1"/>
  <c r="AE345"/>
  <c r="AR350"/>
  <c r="AB106"/>
  <c r="AE106" s="1"/>
  <c r="AR106" s="1"/>
  <c r="AM12"/>
  <c r="AP12"/>
  <c r="AP566" s="1"/>
  <c r="AQ13"/>
  <c r="AR222" l="1"/>
  <c r="J222"/>
  <c r="H222"/>
  <c r="AR312"/>
  <c r="H312"/>
  <c r="J312"/>
  <c r="AB12"/>
  <c r="AB566" s="1"/>
  <c r="H345"/>
  <c r="AJ566"/>
  <c r="AR345"/>
  <c r="AQ327"/>
  <c r="AR327" s="1"/>
  <c r="AQ12"/>
  <c r="D5" i="9"/>
  <c r="C6" i="27" s="1"/>
  <c r="C80"/>
  <c r="D40" l="1"/>
  <c r="D57" s="1"/>
  <c r="F19" i="8"/>
  <c r="G19" s="1"/>
  <c r="F18"/>
  <c r="G18" s="1"/>
  <c r="Y28" i="38" s="1"/>
  <c r="AD29" l="1"/>
  <c r="AE29" s="1"/>
  <c r="AR29" s="1"/>
  <c r="Y29"/>
  <c r="Y13" s="1"/>
  <c r="Y12" s="1"/>
  <c r="Y566" s="1"/>
  <c r="AC28"/>
  <c r="AE28" s="1"/>
  <c r="AR28" s="1"/>
  <c r="E28"/>
  <c r="F28" s="1"/>
  <c r="AC21"/>
  <c r="D10" i="8"/>
  <c r="D5" l="1"/>
  <c r="C5" i="27" s="1"/>
  <c r="C13" s="1"/>
  <c r="K8" i="44"/>
  <c r="AD13" i="38"/>
  <c r="AD12" s="1"/>
  <c r="AD566" s="1"/>
  <c r="J28"/>
  <c r="H28"/>
  <c r="F21"/>
  <c r="E13"/>
  <c r="AE21"/>
  <c r="AR21" s="1"/>
  <c r="AC13"/>
  <c r="F560"/>
  <c r="Q8" i="44" l="1"/>
  <c r="Q21" s="1"/>
  <c r="I19" i="27" s="1"/>
  <c r="I25" s="1"/>
  <c r="I27" s="1"/>
  <c r="K21" i="44"/>
  <c r="AC12" i="38"/>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Mauricio</author>
  </authors>
  <commentList>
    <comment ref="F8" authorId="0">
      <text>
        <r>
          <rPr>
            <b/>
            <sz val="9"/>
            <color indexed="81"/>
            <rFont val="Tahoma"/>
            <family val="2"/>
          </rPr>
          <t>Mauricio:</t>
        </r>
        <r>
          <rPr>
            <sz val="9"/>
            <color indexed="81"/>
            <rFont val="Tahoma"/>
            <family val="2"/>
          </rPr>
          <t xml:space="preserve">
</t>
        </r>
      </text>
    </comment>
    <comment ref="F9" authorId="0">
      <text>
        <r>
          <rPr>
            <b/>
            <sz val="9"/>
            <color indexed="81"/>
            <rFont val="Tahoma"/>
            <family val="2"/>
          </rPr>
          <t>Mauricio:</t>
        </r>
        <r>
          <rPr>
            <sz val="9"/>
            <color indexed="81"/>
            <rFont val="Tahoma"/>
            <family val="2"/>
          </rPr>
          <t xml:space="preserve">
</t>
        </r>
      </text>
    </comment>
  </commentList>
</comments>
</file>

<file path=xl/sharedStrings.xml><?xml version="1.0" encoding="utf-8"?>
<sst xmlns="http://schemas.openxmlformats.org/spreadsheetml/2006/main" count="15141" uniqueCount="2322">
  <si>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</si>
  <si>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</si>
  <si>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</si>
  <si>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</si>
  <si>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</si>
  <si>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</si>
  <si>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</si>
  <si>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</si>
  <si>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</si>
  <si>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</si>
  <si>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</si>
  <si>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</si>
  <si>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</si>
  <si>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</si>
  <si>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</si>
  <si>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</si>
  <si>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</si>
  <si>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</si>
  <si>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</si>
  <si>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</si>
  <si>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</si>
  <si>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</si>
  <si>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</si>
  <si>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</si>
  <si>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</si>
  <si>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</si>
  <si>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</si>
  <si>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</si>
  <si>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</si>
  <si>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</si>
  <si>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</si>
  <si>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</si>
  <si>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</si>
  <si>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</si>
  <si>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</si>
  <si>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</si>
  <si>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</si>
  <si>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</si>
  <si>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</si>
  <si>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</si>
  <si>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</si>
  <si>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</si>
  <si>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</si>
  <si>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</si>
  <si>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</si>
  <si>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</si>
  <si>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</si>
  <si>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</si>
  <si>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</si>
  <si>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</si>
  <si>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</si>
  <si>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</si>
  <si>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</si>
  <si>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</si>
  <si>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</si>
  <si>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</si>
  <si>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</si>
  <si>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</si>
  <si>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</si>
  <si>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</si>
  <si>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</si>
  <si>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</si>
  <si>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</si>
  <si>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</si>
  <si>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</si>
  <si>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</si>
  <si>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</si>
  <si>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</si>
  <si>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</si>
  <si>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</si>
  <si>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</si>
  <si>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</si>
  <si>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</si>
  <si>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</si>
  <si>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</si>
  <si>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</si>
  <si>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</si>
  <si>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</si>
  <si>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</si>
  <si>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</si>
  <si>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</si>
  <si>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</si>
  <si>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</si>
  <si>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</si>
  <si>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</si>
  <si>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</si>
  <si>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</si>
  <si>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</si>
  <si>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</si>
  <si>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</si>
  <si>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</si>
  <si>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</si>
  <si>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</si>
  <si>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</si>
  <si>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</si>
  <si>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</si>
  <si>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</si>
  <si>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</si>
  <si>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</si>
  <si>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</si>
  <si>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</si>
  <si>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</si>
  <si>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</si>
  <si>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</si>
  <si>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</si>
  <si>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</si>
  <si>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</si>
  <si>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</si>
  <si>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</si>
  <si>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</si>
  <si>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</si>
  <si>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</si>
  <si>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</si>
  <si>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</si>
  <si>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</si>
  <si>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</si>
  <si>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</si>
  <si>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</si>
  <si>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</si>
  <si>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</si>
  <si>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</si>
  <si>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</si>
  <si>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</si>
  <si>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</si>
  <si>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</si>
  <si>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</si>
  <si>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</si>
  <si>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</si>
  <si>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</si>
  <si>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</si>
  <si>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</si>
  <si>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</si>
  <si>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</si>
  <si>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</si>
  <si>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</si>
  <si>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</si>
  <si>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</si>
  <si>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</si>
  <si>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</si>
  <si>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</si>
  <si>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</si>
  <si>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</si>
  <si>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</si>
  <si>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</si>
  <si>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</si>
  <si>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</si>
  <si>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</si>
  <si>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</si>
  <si>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</si>
  <si>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</si>
  <si>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</si>
  <si>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</si>
  <si>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</si>
  <si>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</si>
  <si>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</si>
  <si>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</si>
  <si>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</si>
  <si>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</si>
  <si>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</si>
  <si>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</si>
  <si>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</si>
  <si>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</si>
  <si>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</si>
  <si>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</si>
  <si>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</si>
  <si>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</si>
  <si>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</si>
  <si>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</si>
  <si>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</si>
  <si>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</si>
  <si>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</si>
  <si>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</si>
  <si>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</si>
  <si>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</si>
  <si>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</si>
  <si>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</si>
  <si>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</si>
  <si>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</si>
  <si>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</si>
  <si>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</si>
  <si>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</si>
  <si>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</si>
  <si>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</si>
  <si>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</si>
  <si>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</si>
  <si>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</si>
  <si>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</si>
  <si>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</si>
  <si>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</si>
  <si>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</si>
  <si>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</si>
  <si>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</si>
  <si>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</si>
  <si>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</si>
  <si>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</si>
  <si>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</si>
  <si>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</si>
  <si>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</si>
  <si>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</si>
  <si>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</si>
  <si>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</si>
  <si>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</si>
  <si>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</si>
  <si>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</si>
  <si>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</si>
  <si>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</si>
  <si>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</si>
  <si>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</si>
  <si>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</si>
  <si>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</si>
  <si>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</si>
  <si>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</si>
  <si>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</si>
  <si>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</si>
  <si>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</si>
  <si>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</si>
  <si>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</si>
  <si>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</si>
  <si>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</si>
  <si>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</si>
  <si>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</si>
  <si>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</si>
  <si>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</si>
  <si>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</si>
  <si>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</si>
  <si>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</si>
  <si>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</si>
  <si>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</si>
  <si>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</si>
  <si>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</si>
  <si>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</si>
  <si>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</si>
  <si>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</si>
  <si>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</si>
  <si>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</si>
  <si>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</si>
  <si>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</si>
  <si>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</si>
  <si>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</si>
  <si>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</si>
  <si>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</si>
  <si>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</si>
  <si>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</si>
  <si>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</si>
  <si>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</si>
  <si>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</si>
  <si>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</si>
  <si>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</si>
  <si>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</si>
  <si>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</si>
  <si>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</si>
  <si>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</si>
  <si>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</si>
  <si>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</si>
  <si>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</si>
  <si>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</si>
  <si>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</si>
  <si>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</si>
  <si>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</si>
  <si>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</si>
  <si>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</si>
  <si>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</si>
  <si>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</si>
  <si>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</si>
  <si>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</si>
  <si>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</si>
  <si>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</si>
  <si>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</si>
  <si>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</si>
  <si>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</si>
  <si>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</si>
  <si>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</si>
  <si>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</si>
  <si>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</si>
  <si>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</si>
  <si>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</si>
  <si>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</si>
  <si>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</si>
  <si>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</si>
  <si>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</si>
  <si>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</si>
  <si>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</si>
  <si>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</si>
  <si>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</si>
  <si>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</si>
  <si>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</si>
  <si>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</si>
  <si>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</si>
  <si>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</si>
  <si>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</si>
  <si>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</si>
  <si>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</si>
  <si>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</si>
  <si>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</si>
  <si>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</si>
  <si>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</si>
  <si>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</si>
  <si>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</si>
  <si>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</si>
  <si>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</si>
  <si>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</si>
  <si>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</si>
  <si>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</si>
  <si>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</si>
  <si>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</si>
  <si>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</si>
  <si>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</si>
  <si>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</si>
  <si>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</si>
  <si>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</si>
  <si>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</si>
  <si>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</si>
  <si>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</si>
  <si>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</si>
  <si>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</si>
  <si>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</si>
  <si>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</si>
  <si>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</si>
  <si>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</si>
  <si>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</si>
  <si>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</si>
  <si>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</si>
  <si>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</si>
  <si>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</si>
  <si>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</si>
  <si>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</si>
  <si>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</si>
  <si>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</si>
  <si>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</si>
  <si>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</si>
  <si>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</si>
  <si>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</si>
  <si>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</si>
  <si>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</si>
  <si>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</si>
  <si>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</si>
  <si>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</si>
  <si>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</si>
  <si>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</si>
  <si>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</si>
  <si>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</si>
  <si>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</si>
  <si>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</si>
  <si>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</si>
  <si>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</si>
  <si>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</si>
  <si>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</si>
  <si>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</si>
  <si>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</si>
  <si>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</si>
  <si>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</si>
  <si>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</si>
  <si>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</si>
  <si>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</si>
  <si>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</si>
  <si>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</si>
  <si>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</si>
  <si>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</si>
  <si>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</si>
  <si>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</si>
  <si>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</si>
  <si>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</si>
  <si>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</si>
  <si>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</si>
  <si>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</si>
  <si>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</si>
  <si>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</si>
  <si>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</si>
  <si>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</si>
  <si>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</si>
  <si>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</si>
  <si>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</si>
  <si>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</si>
  <si>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</si>
  <si>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</si>
  <si>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</si>
  <si>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</si>
  <si>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</si>
  <si>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</si>
  <si>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</si>
  <si>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</si>
  <si>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</si>
  <si>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</si>
  <si>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</si>
  <si>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</si>
  <si>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</si>
  <si>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</si>
  <si>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</si>
  <si>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</si>
  <si>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</si>
  <si>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</si>
  <si>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</si>
  <si>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</si>
  <si>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</si>
  <si>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</si>
  <si>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</si>
  <si>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</si>
  <si>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</si>
  <si>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</si>
  <si>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</si>
  <si>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</si>
  <si>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</si>
  <si>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</si>
  <si>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</si>
  <si>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</si>
  <si>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</si>
  <si>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</si>
  <si>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</si>
  <si>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</si>
  <si>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</si>
  <si>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</si>
  <si>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</si>
  <si>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</si>
  <si>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</si>
  <si>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</si>
  <si>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</si>
  <si>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</si>
  <si>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</si>
  <si>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</si>
  <si>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</si>
  <si>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</si>
  <si>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</si>
  <si>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</si>
  <si>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</si>
  <si>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</si>
  <si>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</si>
  <si>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</si>
  <si>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</si>
  <si>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</si>
  <si>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</si>
  <si>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</si>
  <si>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</si>
  <si>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</si>
  <si>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</si>
  <si>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</si>
  <si>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</si>
  <si>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</si>
  <si>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</si>
  <si>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</si>
  <si>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</si>
  <si>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</si>
  <si>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</si>
  <si>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</si>
  <si>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</si>
  <si>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</si>
  <si>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</si>
  <si>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</si>
  <si>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</si>
  <si>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</si>
  <si>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</si>
  <si>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</si>
  <si>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</si>
  <si>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</si>
  <si>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</si>
  <si>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</si>
  <si>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</si>
  <si>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</si>
  <si>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</si>
  <si>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</si>
  <si>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</si>
  <si>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</si>
  <si>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</si>
  <si>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</si>
  <si>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</si>
  <si>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</si>
  <si>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</si>
  <si>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</si>
  <si>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</si>
  <si>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</si>
  <si>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</si>
  <si>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</si>
  <si>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</si>
  <si>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</si>
  <si>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</si>
  <si>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</si>
  <si>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</si>
  <si>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</si>
  <si>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</si>
  <si>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</si>
  <si>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</si>
  <si>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</si>
  <si>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</si>
  <si>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</si>
  <si>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</si>
  <si>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</si>
  <si>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</si>
  <si>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</si>
  <si>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</si>
  <si>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</si>
  <si>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</si>
  <si>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</si>
  <si>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</si>
  <si>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</si>
  <si>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</si>
  <si>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</si>
  <si>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</si>
  <si>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</si>
  <si>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</si>
  <si>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</si>
  <si>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</si>
  <si>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</si>
  <si>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</si>
  <si>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</si>
  <si>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</si>
  <si>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</si>
  <si>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</si>
  <si>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</si>
  <si>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</si>
  <si>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</si>
  <si>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</si>
  <si>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</si>
  <si>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</si>
  <si>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</si>
  <si>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</si>
  <si>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</si>
  <si>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</si>
  <si>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</si>
  <si>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</si>
  <si>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</si>
  <si>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</si>
  <si>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</si>
  <si>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</si>
  <si>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</si>
  <si>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</si>
  <si>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</si>
  <si>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</si>
  <si>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</si>
  <si>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</si>
  <si>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</si>
  <si>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</si>
  <si>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</si>
  <si>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</si>
  <si>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</si>
  <si>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</si>
  <si>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</si>
  <si>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</si>
  <si>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</si>
  <si>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</si>
  <si>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</si>
  <si>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</si>
  <si>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</si>
  <si>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</si>
  <si>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</si>
  <si>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</si>
  <si>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</si>
  <si>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</si>
  <si>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</si>
  <si>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</si>
  <si>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</si>
  <si>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</si>
  <si>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</si>
  <si>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</si>
  <si>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</si>
  <si>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</si>
  <si>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</si>
  <si>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</si>
  <si>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</si>
  <si>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</si>
  <si>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</si>
  <si>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</si>
  <si>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</si>
  <si>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</si>
  <si>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</si>
  <si>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</si>
  <si>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</si>
  <si>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</si>
  <si>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</si>
  <si>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</si>
  <si>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</si>
  <si>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</si>
  <si>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</si>
  <si>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</si>
  <si>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</si>
  <si>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</si>
  <si>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</si>
  <si>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</si>
  <si>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</si>
  <si>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</si>
  <si>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</si>
  <si>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</si>
  <si>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</si>
  <si>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</si>
  <si>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</si>
  <si>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</si>
  <si>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</si>
  <si>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</si>
  <si>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</si>
  <si>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</si>
  <si>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</si>
  <si>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</si>
  <si>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</si>
  <si>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</si>
  <si>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</si>
  <si>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</si>
  <si>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</si>
  <si>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</si>
  <si>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</si>
  <si>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</si>
  <si>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</si>
  <si>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</si>
  <si>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</si>
  <si>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</si>
  <si>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</si>
  <si>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</si>
  <si>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</si>
  <si>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</si>
  <si>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</si>
  <si>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</si>
  <si>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</si>
  <si>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</si>
  <si>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</si>
  <si>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</si>
  <si>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</si>
  <si>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</si>
  <si>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</si>
  <si>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</si>
  <si>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</si>
  <si>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</si>
  <si>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</si>
  <si>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</si>
  <si>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</si>
  <si>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</si>
  <si>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</si>
  <si>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</si>
  <si>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</si>
  <si>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</si>
  <si>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</si>
  <si>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</si>
  <si>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</si>
  <si>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</si>
  <si>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</si>
  <si>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</si>
  <si>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</si>
  <si>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</si>
  <si>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</si>
  <si>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</si>
  <si>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</si>
  <si>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</si>
  <si>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</si>
  <si>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</si>
  <si>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</si>
  <si>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</si>
  <si>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</si>
  <si>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</si>
  <si>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</si>
  <si>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</si>
  <si>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</si>
  <si>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</si>
  <si>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</si>
  <si>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</si>
  <si>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</si>
  <si>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</si>
  <si>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</si>
  <si>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</si>
  <si>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</si>
  <si>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</si>
  <si>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</si>
  <si>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</si>
  <si>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</si>
  <si>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</si>
  <si>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</si>
  <si>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</si>
  <si>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</si>
  <si>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</si>
  <si>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</si>
  <si>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</si>
  <si>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</si>
  <si>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</si>
  <si>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</si>
  <si>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</si>
  <si>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</si>
  <si>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</si>
  <si>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</si>
  <si>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</si>
  <si>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</si>
  <si>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</si>
  <si>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</si>
  <si>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</si>
  <si>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</si>
  <si>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</si>
  <si>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</si>
  <si>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</si>
  <si>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</si>
  <si>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</si>
  <si>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</si>
  <si>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</si>
  <si>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</si>
  <si>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</si>
  <si>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</si>
  <si>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</si>
  <si>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</si>
  <si>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</si>
  <si>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</si>
  <si>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</si>
  <si>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</si>
  <si>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</si>
  <si>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</si>
  <si>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</si>
  <si>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</si>
  <si>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</si>
  <si>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</si>
  <si>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</si>
  <si>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</si>
  <si>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</si>
  <si>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</si>
  <si>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</si>
  <si>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</si>
  <si>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</si>
  <si>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</si>
  <si>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</si>
  <si>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</si>
  <si>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</si>
  <si>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</si>
  <si>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</si>
  <si>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</si>
  <si>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</si>
  <si>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</si>
  <si>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</si>
  <si>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</si>
  <si>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</si>
  <si>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</si>
  <si>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</si>
  <si>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</si>
  <si>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</si>
  <si>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</si>
  <si>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</si>
  <si>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</si>
  <si>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</si>
  <si>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</si>
  <si>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</si>
  <si>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</si>
  <si>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</si>
  <si>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</si>
  <si>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</si>
  <si>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</si>
  <si>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</si>
  <si>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</si>
  <si>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</si>
  <si>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</si>
  <si>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</si>
  <si>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</si>
  <si>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</si>
  <si>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</si>
  <si>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</si>
  <si>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</si>
  <si>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</si>
  <si>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</si>
  <si>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</si>
  <si>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</si>
  <si>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</si>
  <si>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</si>
  <si>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</si>
  <si>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</si>
  <si>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</si>
  <si>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</si>
  <si>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</si>
  <si>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</si>
  <si>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</si>
  <si>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</si>
  <si>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</si>
  <si>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</si>
  <si>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</si>
  <si>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</si>
  <si>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</si>
  <si>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</si>
  <si>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</si>
  <si>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</si>
  <si>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</si>
  <si>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</si>
  <si>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</si>
  <si>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</si>
  <si>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</si>
  <si>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</si>
  <si>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</si>
  <si>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</si>
  <si>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</si>
  <si>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</si>
  <si>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</si>
  <si>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</si>
  <si>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</si>
  <si>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</si>
  <si>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</si>
  <si>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</si>
  <si>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</si>
  <si>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</si>
  <si>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</si>
  <si>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</si>
  <si>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</si>
  <si>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</si>
  <si>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</si>
  <si>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</si>
  <si>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</si>
  <si>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</si>
  <si>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</si>
  <si>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</si>
  <si>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</si>
  <si>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</si>
  <si>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</si>
  <si>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</si>
  <si>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</si>
  <si>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</si>
  <si>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</si>
  <si>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</si>
  <si>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</si>
  <si>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</si>
  <si>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</si>
  <si>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</si>
  <si>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</si>
  <si>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</si>
  <si>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</si>
  <si>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</si>
  <si>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</si>
  <si>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</si>
  <si>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</si>
  <si>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</si>
  <si>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</si>
  <si>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</si>
  <si>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</si>
  <si>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</si>
  <si>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</si>
  <si>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</si>
  <si>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</si>
  <si>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</si>
  <si>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</si>
  <si>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</si>
  <si>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</si>
  <si>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</si>
  <si>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</si>
  <si>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</si>
  <si>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</si>
  <si>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</si>
  <si>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</si>
  <si>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</si>
  <si>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</si>
  <si>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</si>
  <si>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</si>
  <si>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</si>
  <si>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</si>
  <si>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</si>
  <si>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</si>
  <si>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</si>
  <si>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</si>
  <si>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</si>
  <si>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</si>
  <si>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</si>
  <si>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</si>
  <si>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</si>
  <si>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</si>
  <si>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</si>
  <si>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</si>
  <si>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</si>
  <si>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</si>
  <si>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</si>
  <si>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</si>
  <si>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</si>
  <si>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</si>
  <si>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</si>
  <si>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</si>
  <si>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</si>
  <si>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</si>
  <si>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</si>
  <si>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</si>
  <si>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</si>
  <si>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</si>
  <si>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</si>
  <si>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</si>
  <si>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</si>
  <si>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</si>
  <si>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</si>
  <si>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</si>
  <si>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</si>
  <si>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</si>
  <si>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</si>
  <si>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</si>
  <si>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</si>
  <si>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</si>
  <si>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</si>
  <si>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</si>
  <si>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</si>
  <si>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</si>
  <si>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</si>
  <si>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</si>
  <si>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</si>
  <si>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</si>
  <si>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</si>
  <si>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</si>
  <si>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</si>
  <si>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</si>
  <si>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</si>
  <si>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</si>
  <si>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</si>
  <si>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</si>
  <si>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</si>
  <si>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</si>
  <si>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</si>
  <si>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</si>
  <si>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</si>
  <si>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</si>
  <si>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</si>
  <si>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</si>
  <si>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</si>
  <si>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</si>
  <si>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</si>
  <si>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</si>
  <si>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</si>
  <si>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</si>
  <si>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</si>
  <si>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</si>
  <si>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</si>
  <si>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</si>
  <si>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</si>
  <si>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</si>
  <si>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</si>
  <si>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</si>
  <si>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</si>
  <si>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</si>
  <si>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</si>
  <si>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</si>
  <si>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</si>
  <si>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</si>
  <si>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</si>
  <si>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</si>
  <si>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</si>
  <si>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</si>
  <si>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</si>
  <si>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</si>
  <si>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</si>
  <si>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</si>
  <si>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</si>
  <si>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</si>
  <si>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</si>
  <si>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</si>
  <si>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</si>
  <si>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</si>
  <si>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</si>
  <si>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</si>
  <si>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</si>
  <si>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</si>
  <si>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</si>
  <si>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</si>
  <si>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</si>
  <si>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</si>
  <si>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</si>
  <si>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</si>
  <si>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</si>
  <si>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</si>
  <si>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</si>
  <si>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</si>
  <si>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</si>
  <si>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</si>
  <si>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</si>
  <si>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</si>
  <si>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</si>
  <si>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</si>
  <si>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</si>
  <si>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</si>
  <si>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</si>
  <si>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</si>
  <si>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</si>
  <si>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</si>
  <si>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</si>
  <si>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</si>
  <si>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</si>
  <si>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</si>
  <si>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</si>
  <si>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</si>
  <si>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</si>
  <si>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</si>
  <si>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</si>
  <si>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</si>
  <si>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</si>
  <si>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</si>
  <si>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</si>
  <si>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</si>
  <si>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</si>
  <si>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</si>
  <si>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</si>
  <si>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</si>
  <si>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</si>
  <si>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</si>
  <si>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</si>
  <si>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</si>
  <si>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</si>
  <si>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</si>
  <si>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</si>
  <si>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</si>
  <si>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</si>
  <si>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</si>
  <si>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</si>
  <si>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</si>
  <si>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</si>
  <si>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</si>
  <si>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</si>
  <si>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</si>
  <si>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</si>
  <si>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</si>
  <si>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</si>
  <si>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</si>
  <si>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</si>
  <si>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</si>
  <si>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</si>
  <si>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</si>
  <si>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</si>
  <si>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</si>
  <si>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</si>
  <si>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</si>
  <si>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</si>
  <si>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</si>
  <si>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</si>
  <si>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</si>
  <si>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</si>
  <si>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</si>
  <si>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</si>
  <si>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</si>
  <si>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</si>
  <si>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</si>
  <si>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</si>
  <si>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</si>
  <si>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</si>
  <si>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</si>
  <si>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</si>
  <si>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</si>
  <si>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</si>
  <si>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</si>
  <si>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</si>
  <si>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</si>
  <si>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</si>
  <si>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</si>
  <si>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</si>
  <si>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</si>
  <si>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</si>
  <si>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</si>
  <si>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</si>
  <si>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</si>
  <si>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</si>
  <si>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</si>
  <si>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</si>
  <si>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</si>
  <si>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</si>
  <si>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</si>
  <si>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</si>
  <si>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</si>
  <si>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</si>
  <si>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</si>
  <si>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</si>
  <si>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</si>
  <si>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</si>
  <si>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</si>
  <si>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</si>
  <si>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</si>
  <si>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</si>
  <si>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</si>
  <si>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</si>
  <si>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</si>
  <si>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</si>
  <si>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</si>
  <si>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</si>
  <si>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</si>
  <si>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</si>
  <si>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</si>
  <si>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</si>
  <si>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</si>
  <si>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</si>
  <si>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</si>
  <si>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</si>
  <si>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</si>
  <si>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</si>
  <si>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</si>
  <si>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</si>
  <si>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</si>
  <si>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</si>
  <si>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</si>
  <si>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</si>
  <si>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</si>
  <si>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</si>
  <si>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</si>
  <si>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</si>
  <si>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</si>
  <si>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</si>
  <si>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</si>
  <si>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</si>
  <si>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</si>
  <si>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</si>
  <si>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</si>
  <si>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</si>
  <si>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</si>
  <si>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</si>
  <si>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</si>
  <si>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</si>
  <si>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</si>
  <si>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</si>
  <si>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</si>
  <si>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</si>
  <si>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</si>
  <si>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</si>
  <si>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</si>
  <si>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</si>
  <si>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</si>
  <si>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</si>
  <si>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</si>
  <si>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</si>
  <si>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</si>
  <si>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</si>
  <si>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</si>
  <si>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</si>
  <si>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</si>
  <si>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</si>
  <si>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</si>
  <si>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</si>
  <si>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</si>
  <si>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</si>
  <si>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</si>
  <si>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</si>
  <si>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</si>
  <si>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</si>
  <si>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</si>
  <si>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</si>
  <si>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</si>
  <si>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</si>
  <si>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</si>
  <si>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</si>
  <si>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</si>
  <si>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</si>
  <si>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</si>
  <si>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</si>
  <si>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</si>
  <si>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</si>
  <si>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</si>
  <si>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</si>
  <si>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</si>
  <si>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</si>
  <si>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</si>
  <si>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</si>
  <si>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</si>
  <si>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</si>
  <si>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</si>
  <si>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</si>
  <si>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</si>
  <si>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</si>
  <si>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</si>
  <si>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</si>
  <si>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</si>
  <si>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</si>
  <si>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</si>
  <si>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</si>
  <si>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</si>
  <si>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</si>
  <si>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</si>
  <si>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</si>
  <si>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</si>
  <si>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</si>
  <si>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</si>
  <si>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</si>
  <si>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</si>
  <si>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</si>
  <si>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</si>
  <si>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</si>
  <si>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</si>
  <si>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</si>
  <si>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</si>
  <si>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</si>
  <si>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</si>
  <si>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</si>
  <si>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</si>
  <si>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</si>
  <si>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</si>
  <si>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</si>
  <si>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</si>
  <si>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</si>
  <si>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</si>
  <si>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</si>
  <si>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</si>
  <si>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</si>
  <si>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</si>
  <si>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</si>
  <si>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</si>
  <si>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</si>
  <si>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</si>
  <si>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</si>
  <si>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</si>
  <si>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</si>
  <si>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</si>
  <si>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</si>
  <si>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</si>
  <si>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</si>
  <si>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</si>
  <si>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</si>
  <si>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</si>
  <si>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</si>
  <si>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</si>
  <si>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</si>
  <si>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</si>
  <si>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</si>
  <si>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</si>
  <si>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</si>
  <si>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</si>
  <si>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</si>
  <si>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</si>
  <si>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</si>
  <si>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</si>
  <si>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</si>
  <si>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</si>
  <si>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</si>
  <si>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</si>
  <si>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</si>
  <si>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</si>
  <si>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</si>
  <si>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</si>
  <si>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</si>
  <si>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</si>
  <si>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</si>
  <si>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</si>
  <si>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</si>
  <si>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</si>
  <si>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</si>
  <si>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</si>
  <si>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</si>
  <si>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</si>
  <si>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</si>
  <si>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</si>
  <si>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</si>
  <si>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</si>
  <si>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</si>
  <si>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</si>
  <si>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</si>
  <si>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</si>
  <si>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</si>
  <si>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</si>
  <si>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</si>
  <si>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</si>
  <si>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</si>
  <si>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</si>
  <si>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</si>
  <si>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</si>
  <si>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</si>
  <si>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</si>
  <si>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</si>
  <si>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</si>
  <si>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</si>
  <si>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</si>
  <si>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</si>
  <si>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</si>
  <si>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</si>
  <si>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</si>
  <si>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</si>
  <si>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</si>
  <si>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</si>
  <si>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</si>
  <si>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</si>
  <si>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</si>
  <si>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</si>
  <si>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</si>
  <si>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</si>
  <si>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</si>
  <si>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</si>
  <si>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</si>
  <si>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</si>
  <si>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</si>
  <si>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</si>
  <si>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</si>
  <si>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</si>
  <si>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</si>
  <si>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</si>
  <si>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</si>
  <si>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</si>
  <si>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</si>
  <si>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</si>
  <si>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</si>
  <si>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</si>
  <si>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</si>
  <si>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</si>
  <si>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</si>
  <si>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</si>
  <si>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</si>
  <si>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</si>
  <si>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</si>
  <si>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</si>
  <si>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</si>
  <si>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</si>
  <si>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</si>
  <si>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</si>
  <si>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</si>
  <si>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</si>
  <si>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</si>
  <si>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</si>
  <si>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</si>
  <si>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</si>
  <si>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</si>
  <si>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</si>
  <si>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</si>
  <si>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</si>
  <si>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</si>
  <si>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</si>
  <si>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</si>
  <si>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</si>
  <si>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</si>
  <si>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</si>
  <si>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</si>
  <si>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</si>
  <si>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</si>
  <si>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</si>
  <si>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</si>
  <si>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</si>
  <si>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</si>
  <si>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</si>
  <si>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</si>
  <si>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</si>
  <si>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</si>
  <si>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</si>
  <si>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</si>
  <si>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</si>
  <si>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</si>
  <si>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</si>
  <si>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</si>
  <si>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</si>
  <si>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</si>
  <si>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</si>
  <si>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</si>
  <si>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</si>
  <si>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</si>
  <si>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</si>
  <si>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</si>
  <si>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</si>
  <si>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</si>
  <si>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</si>
  <si>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</si>
  <si>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</si>
  <si>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</si>
  <si>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</si>
  <si>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</si>
  <si>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</si>
  <si>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</si>
  <si>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</si>
  <si>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</si>
  <si>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</si>
  <si>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</si>
  <si>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</si>
  <si>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</si>
  <si>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</si>
  <si>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</si>
  <si>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</si>
  <si>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</si>
  <si>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</si>
  <si>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</si>
  <si>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</si>
  <si>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</si>
  <si>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</si>
  <si>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</si>
  <si>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</si>
  <si>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</si>
  <si>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</si>
  <si>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</si>
  <si>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</si>
  <si>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</si>
  <si>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</si>
  <si>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</si>
  <si>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</si>
  <si>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</si>
  <si>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</si>
  <si>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</si>
  <si>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</si>
  <si>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</si>
  <si>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</si>
  <si>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</si>
  <si>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</si>
  <si>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</si>
  <si>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</si>
  <si>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</si>
  <si>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</si>
  <si>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</si>
  <si>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</si>
  <si>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</si>
  <si>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TOTAL INVESTIGACION CIENTÍFICA</t>
  </si>
  <si>
    <t>INVESTIGACION CIENTÍFICA</t>
  </si>
  <si>
    <t>TOTAL DOCENCIA Y PROFESORADO UNIVERSITARIO</t>
  </si>
  <si>
    <t>ESTUDIANTES Y GRADUADOS</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</si>
  <si>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</si>
  <si>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</si>
  <si>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</si>
  <si>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</si>
  <si>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</si>
  <si>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</si>
  <si>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</si>
  <si>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</si>
  <si>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</si>
  <si>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</si>
  <si>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</si>
  <si>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</si>
  <si>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</si>
  <si>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</si>
  <si>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</si>
  <si>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</si>
  <si>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</si>
  <si>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</si>
  <si>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</si>
  <si>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</si>
  <si>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</si>
  <si>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</si>
  <si>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</si>
  <si>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</si>
  <si>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</si>
  <si>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</si>
  <si>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</si>
  <si>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</si>
  <si>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</si>
  <si>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</si>
  <si>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</si>
  <si>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</si>
  <si>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</si>
  <si>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</si>
  <si>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</si>
  <si>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</si>
  <si>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</si>
  <si>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</si>
  <si>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</si>
  <si>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</si>
  <si>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</si>
  <si>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</si>
  <si>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</si>
  <si>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</si>
  <si>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</si>
  <si>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</si>
  <si>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</si>
  <si>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</si>
  <si>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</si>
  <si>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</si>
  <si>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</si>
  <si>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</si>
  <si>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</si>
  <si>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</si>
  <si>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</si>
  <si>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</si>
  <si>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</si>
  <si>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</si>
  <si>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</si>
  <si>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</si>
  <si>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</si>
  <si>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</si>
  <si>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</si>
  <si>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</si>
  <si>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</si>
  <si>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</si>
  <si>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</si>
  <si>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</si>
  <si>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</si>
  <si>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</si>
  <si>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</si>
  <si>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</si>
  <si>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</si>
  <si>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</si>
  <si>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</si>
  <si>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</si>
  <si>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</si>
  <si>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</si>
  <si>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</si>
  <si>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</si>
  <si>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</si>
  <si>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</si>
  <si>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</si>
  <si>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</si>
  <si>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</si>
  <si>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</si>
  <si>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</si>
  <si>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</si>
  <si>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</si>
  <si>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</si>
  <si>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</si>
  <si>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</si>
  <si>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</si>
  <si>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</si>
  <si>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</si>
  <si>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</si>
  <si>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</si>
  <si>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</si>
  <si>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</si>
  <si>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</si>
  <si>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</si>
  <si>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</si>
  <si>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</si>
  <si>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</si>
  <si>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</si>
  <si>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</si>
  <si>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</si>
  <si>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</si>
  <si>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</si>
  <si>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</si>
  <si>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</si>
  <si>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</si>
  <si>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</si>
  <si>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</si>
  <si>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</si>
  <si>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</si>
  <si>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</si>
  <si>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</si>
  <si>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</si>
  <si>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</si>
  <si>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</si>
  <si>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</si>
  <si>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</si>
  <si>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</si>
  <si>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</si>
  <si>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</si>
  <si>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</si>
  <si>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</si>
  <si>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</si>
  <si>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</si>
  <si>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</si>
  <si>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</si>
  <si>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</si>
  <si>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</si>
  <si>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</si>
  <si>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</si>
  <si>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</si>
  <si>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</si>
  <si>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</si>
  <si>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</si>
  <si>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</si>
  <si>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</si>
  <si>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</si>
  <si>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</si>
  <si>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</si>
  <si>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</si>
  <si>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</si>
  <si>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</si>
  <si>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</si>
  <si>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</si>
  <si>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</si>
  <si>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</si>
  <si>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</si>
  <si>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</si>
  <si>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</si>
  <si>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</si>
  <si>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</si>
  <si>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</si>
  <si>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</si>
  <si>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</si>
  <si>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</si>
  <si>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</si>
  <si>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</si>
  <si>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</si>
  <si>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</si>
  <si>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</si>
  <si>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</si>
  <si>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</si>
  <si>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</si>
  <si>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</si>
  <si>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</si>
  <si>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</si>
  <si>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</si>
  <si>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</si>
  <si>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</si>
  <si>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</si>
  <si>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</si>
  <si>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</si>
  <si>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</si>
  <si>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</si>
  <si>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</si>
  <si>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</si>
  <si>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</si>
  <si>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</si>
  <si>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</si>
  <si>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</si>
  <si>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</si>
  <si>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</si>
  <si>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</si>
  <si>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</si>
  <si>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</si>
  <si>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</si>
  <si>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</si>
  <si>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</si>
  <si>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</si>
  <si>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</si>
  <si>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</si>
  <si>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</si>
  <si>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</si>
  <si>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</si>
  <si>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</si>
  <si>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</si>
  <si>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</si>
  <si>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</si>
  <si>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</si>
  <si>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</si>
  <si>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</si>
  <si>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</si>
  <si>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</si>
  <si>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</si>
  <si>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</si>
  <si>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</si>
  <si>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</si>
  <si>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</si>
  <si>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</si>
  <si>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</si>
  <si>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</si>
  <si>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</si>
  <si>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</si>
  <si>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</si>
  <si>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</si>
  <si>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</si>
  <si>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</si>
  <si>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</si>
  <si>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</si>
  <si>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</si>
  <si>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</si>
  <si>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</si>
  <si>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</si>
  <si>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</si>
  <si>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</si>
  <si>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</si>
  <si>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</si>
  <si>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</si>
  <si>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</si>
  <si>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</si>
  <si>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</si>
  <si>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</si>
  <si>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</si>
  <si>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</si>
  <si>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</si>
  <si>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1. Implementado el rediseño del plan de estudio de la Carrera de Medicina</t>
  </si>
  <si>
    <t>1. 25% de docentes del DMI-FCM</t>
  </si>
  <si>
    <t>2. Implementado el rediseño del plan de estudio de la Carrera de Medicina</t>
  </si>
  <si>
    <t>1. Capacitaciones en el area de metodologia y evaluacion de los aprendizajes y  planeamiento Didactico basado en aprendizaje modular</t>
  </si>
  <si>
    <t>3. Implementado el rediseño del plan de estudio de la Carrera de Medicina</t>
  </si>
  <si>
    <t>2. 40% de docentes del DMI-FCM</t>
  </si>
  <si>
    <t>3. 50% de docentes del DMI-FCM</t>
  </si>
  <si>
    <t>1. Docentes de la Carrera de Medicina capacitados en gestión y conocimientos de la Ley Marco de Protección Social</t>
  </si>
  <si>
    <t xml:space="preserve">A. 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</si>
  <si>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B. Contribuir a la promoción, prevención y atención integral de la salud en el estudiantado universitario, para mejorar su calidad de vida y rendimiento académico. </t>
  </si>
  <si>
    <t>C. Promover la realización de actividades socioculturales y deportivas tanto recreativas, competitivas y de intercambio estudiantil universitario.</t>
  </si>
  <si>
    <t>1.Mejorar el rendimiento académico de los estudiantes en riesgo de los Departamentos de MI,CIR y PSQ.</t>
  </si>
  <si>
    <t>D. Contribuir al mejoramiento de la calidad de vida estudiantil mediante la promoción de D.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</si>
  <si>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4. Implementado el rediseño del plan de estudio de la Carrera de Medicina</t>
  </si>
  <si>
    <t>4. 100% de docentes del Departamento de Ciencias  Fisiologícas</t>
  </si>
  <si>
    <t>Los docentes del Departamento de Ciencias Fisiologícas</t>
  </si>
  <si>
    <t>Jefe Departamento de Fisiología, Coordinación de Carrera y Decanatura</t>
  </si>
  <si>
    <t>Listado de asistencia y Certificado de participación</t>
  </si>
  <si>
    <t xml:space="preserve">Implementación de la nueva malla curricular </t>
  </si>
  <si>
    <t>Jefe Departamento de Medicina Interna, Coordinación de Carrera y Decanatura</t>
  </si>
  <si>
    <t>Jefe Departamento de Cirugía, Coordinación de Carrera y Decanatura</t>
  </si>
  <si>
    <t>Jefe Departamento de Psiquiatría, Coordinación de Carrera y Decanatura</t>
  </si>
  <si>
    <t>a. Fortalecemiento de las competencias docentes para la educación superior que faciliten el aprendizaje y mejoren la eficiencia terminal.</t>
  </si>
  <si>
    <t>5. Capacitaciones en el area de metodologia y evaluacion de los aprendizajes y  Aprendizajes Basados en Problemas (ABP)</t>
  </si>
  <si>
    <t>5. Implementado el rediseño del plan de estudio de la Carrera de Medicina</t>
  </si>
  <si>
    <t>Jefe Departamento de Morfología, Coordinación de Carrera y Decanatura</t>
  </si>
  <si>
    <t>6. Capacitación en las areas de ciencias fisiologícas</t>
  </si>
  <si>
    <t>6. Conocimientos actualizados en las areas de fisiología</t>
  </si>
  <si>
    <t>a. Promover  la  capacitación continua de los miembros de la comunidad universitaria para  el desarrollo de las competencias de las TIC.</t>
  </si>
  <si>
    <t>b. Apoyar mediante el uso de los espacios y recursos web, las actividades propias de difusión y posicionamiento de la institución en todas las áreas del contexto nacional e internacional</t>
  </si>
  <si>
    <t>c. Promover la aplicación de nuevas tecnologías en las diferentes áreas del conocimiento con base en las necesidades institucionales y tendencias mundiales.</t>
  </si>
  <si>
    <t>d. Promover el uso adecuado, ético y solidario de las TIC para el desarrollo de la academia, la ciencia y la cultura.</t>
  </si>
  <si>
    <t>e. Disponer de recursos de información y aprendizaje en todos sus formatos para todas las áreas del conocimiento, actualizados y pertinentes.</t>
  </si>
  <si>
    <t xml:space="preserve">f. Promover el uso de estándares que permitan el intercambio  de información mediante las TICs con otras instituciones de manera rápida y eficiente. </t>
  </si>
  <si>
    <t>g. Promover las TICs en apoyo a la docencia no presencial para el fortalecimiento del Sistema de Educación a Distancia</t>
  </si>
  <si>
    <t>h. Promover las TICs en apoyo a la docencia presencial</t>
  </si>
  <si>
    <t>i. Apoyar el desarrollo permanente, sostenibilidad y seguridad de la UNAHnet.</t>
  </si>
  <si>
    <t>j. Disponer de los sistemas de información y aplicaciones informáticas para el desarrollo institucional observando las normas y políticas institucionales y las leyes nacionales.</t>
  </si>
  <si>
    <t>k. Optimizar la adquisición y mantenimiento de equipo informático observando las normas y políticas institucionales y las leyes nacionales. (Plan de Renovación, Plan de Adquisición y Plan de Mantenimiento - REFERENCIA)</t>
  </si>
  <si>
    <t>l. Gestionar la administración electrónica a través de la automatización de los servicios académicos y administrativos.</t>
  </si>
  <si>
    <t>m. Disponer de informacion institucional en soporte electrónico o de manera digital, con el fin de mejorar todas las gestiones tanto administrativas como academicas.  (Repositorios - REFERENCIA)</t>
  </si>
  <si>
    <t>n. Modernizar los procesos institucionales incrementando su eficiencia y ejecución (Inteligencia de Negocios - REFERENCIA)</t>
  </si>
  <si>
    <t>o. Contar con un marco regulatorio que garantice un crecimiento estandarizado y un uso eficiente de los recursos de TI en la institución.</t>
  </si>
  <si>
    <t>1. Implemetación de las aulas virtuales como herramientas didácticas para mejorar los espacios de aprendizajes en las asignaturas impartidas por los Departamentos de Ciencias Morfologícas y Fisiologícas</t>
  </si>
  <si>
    <t>1. 8 aulas virtuales para las clases de servicios de brindan los Departamentos de Ciencias Morfologícas y Fisiologícas</t>
  </si>
  <si>
    <t>Aulas virtuales creadas</t>
  </si>
  <si>
    <t>Docentes y alumnos</t>
  </si>
  <si>
    <t>Jefe de los Departamentos de Ciencias Morfologícas y Fisiología, Decanatura</t>
  </si>
  <si>
    <t xml:space="preserve">Descongestionar los espacios académicos en la implementación al uso de la bimodalidad  </t>
  </si>
  <si>
    <t>1. Aprobación de las Maestrias en Ciencias Morfologícas y Fisiológicas de la Facultad de Ciencias Médicas</t>
  </si>
  <si>
    <t>1. Dictamenes de aprobación de las diferentes instancias universitarias para los programas de las maestrías</t>
  </si>
  <si>
    <t>1. Elaboración de los proyecto de creación de las maestrías, Gestión de la apertura de las maestrías ante las instancias universitarias respectivas</t>
  </si>
  <si>
    <t>transporte</t>
  </si>
  <si>
    <t>Materiales impreso</t>
  </si>
  <si>
    <t>expositor</t>
  </si>
  <si>
    <t>Falta de personal docente capacitados en el area básica de la Facultad de Ciencias Médicas</t>
  </si>
  <si>
    <t>Documentos elaborados e impresos</t>
  </si>
  <si>
    <t xml:space="preserve">Docentes de los Departamentos de Ciencias Morfológicas y Fisiologicas </t>
  </si>
  <si>
    <t>Jefes de Departamentos de Morfología y Fisiología, Decanatura</t>
  </si>
  <si>
    <t>1. Taller sobre transversalización del eje de ética y su importancia en el desempeño profesional</t>
  </si>
  <si>
    <t>Certificado de capacitación</t>
  </si>
  <si>
    <t>Implementación de la ética como eje transversal en el rediseño curricular</t>
  </si>
  <si>
    <t xml:space="preserve">7.1) Transversalizar en los planes de estudios, curriculares y didácticos, y en todas las funciones académicas y actividades administrativas de la UNAH, la PRÁCTICA DE LA ÉTICA, la identidad y la cultura para la construcción de ciudadanía: ÉTICA </t>
  </si>
  <si>
    <t>11.1)Lograr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</si>
  <si>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 Las Unidades Académicas y Administrativas disponen y tienen  acceso a los servicios de la plataforma tecnológica y al programa de desarrollo tecnológico de la UNAH.</t>
  </si>
  <si>
    <t>c. Los Departamentos Académicos y las carreras disponen del equipo didáctico necesario para facilitar el proceso del desarrollo educativo.</t>
  </si>
  <si>
    <t>2. Mejoramiento del proceso enseñanza-aprendizaje en los espacios académicos en el Departamento de Ciencias Fisiologicas</t>
  </si>
  <si>
    <t>2. Mayor índice de aprobación de los alumnos</t>
  </si>
  <si>
    <t>11.1).c.4.1.DCM.1</t>
  </si>
  <si>
    <t>1. Gestionar ante la AGFCM la adquisición del equipo audio visual.</t>
  </si>
  <si>
    <t>2. Gestionar ante la AGFCM la adquisición del equipo audio visual.</t>
  </si>
  <si>
    <t>Faltad de material didáctico en el Departamento de Fisiología</t>
  </si>
  <si>
    <t>Faltad de material didáctico en el Departamentos de Morfología</t>
  </si>
  <si>
    <t>Acta de adquisición</t>
  </si>
  <si>
    <t>Alumnos</t>
  </si>
  <si>
    <t>Jefe de Departamento de Fisiología, AGFCM y Decanatura</t>
  </si>
  <si>
    <t>Jefe de Departamento de Morfología, AGFCM y Decanatura</t>
  </si>
  <si>
    <t>11.1).c.4.2.DCF.2</t>
  </si>
  <si>
    <t>Data show</t>
  </si>
  <si>
    <t>Pantalla Led de 50"</t>
  </si>
  <si>
    <t>Laptop</t>
  </si>
  <si>
    <t> 1. Plataforma tecnológica eficiente, accesible en todos los laboratorios de los espacios de aprendizaje de embriología y anatomía microscopica de la FCM</t>
  </si>
  <si>
    <t>1. Aumentar las competencias procedimentales de los alumnos</t>
  </si>
  <si>
    <t>11.1).b.1.1.DCM.1</t>
  </si>
  <si>
    <t>1. Gestionar conjuntamen con la AGFCM  la adquisición de los microscopios</t>
  </si>
  <si>
    <t>Microscopios</t>
  </si>
  <si>
    <t>REFRIGERADOR PARA LABORATORIO - 80º C de 8 pies</t>
  </si>
  <si>
    <t>BAÑO DE AGUA CIRCULANTE 230 V, 50/60 Hz, 1500 A</t>
  </si>
  <si>
    <t>CÁMARA DE FLUJO LAMINAR NIVEL DE RIESGO IV</t>
  </si>
  <si>
    <t>INCUBADORAS DE CO2 CAP 80 LTS (2.8 PIES CUB)</t>
  </si>
  <si>
    <t>INCUBADORA AEROBICA</t>
  </si>
  <si>
    <t>INCUBADORA CON SHAKER</t>
  </si>
  <si>
    <t>DESIONIZADOR Y DESTILADOR DE AGUA</t>
  </si>
  <si>
    <t>CÁMARA EXTRACTORA DE GASES</t>
  </si>
  <si>
    <t>ESPECTROFOTOMETRO LUZ UV Y VISIBLE</t>
  </si>
  <si>
    <t>LECTOR DE PLACAS DE MICROPLACAS</t>
  </si>
  <si>
    <t>MICROSCOPIO OPTICO INVERTIDO</t>
  </si>
  <si>
    <t>CENTRIFUGA DE PIE NO REFRIGERADA TUBOS 100 ML 50 ML 25 ML CON ROTORES COMPATIBLES</t>
  </si>
  <si>
    <t>CENTRIFUGA DE PIE REFRIGERADA PARA TUBOS CON ROTORES COMPATIBLES</t>
  </si>
  <si>
    <t>ROTORES PARA CENTRÍFUGA</t>
  </si>
  <si>
    <t>MICROCENTRIFUGA DE MESA</t>
  </si>
  <si>
    <t>AUTOCLAVE DE VAPOR DE AGUA</t>
  </si>
  <si>
    <t xml:space="preserve">MICROPIPETA MULTICANAL </t>
  </si>
  <si>
    <t>SET DE MICROPIPETAS 200, 100, 50, 20, 10 ul</t>
  </si>
  <si>
    <t xml:space="preserve">MICROPIPETAS 1000 uL </t>
  </si>
  <si>
    <t>TERMOCICLADOR para 18 tubos</t>
  </si>
  <si>
    <t>PCR EN TIEMPO REAL</t>
  </si>
  <si>
    <t>SECUENCIADOR</t>
  </si>
  <si>
    <t>BALANZA ANALÍTICA SENSIBILIDAD 0.0001 g</t>
  </si>
  <si>
    <t>BALANZA ANALÍTICA SENSIBILIDAD 0.01 g</t>
  </si>
  <si>
    <t>CÁMARA DE ELECTROFORESIS HORIZONTAL (control de velocidad)</t>
  </si>
  <si>
    <t>CABINA PARA PCR CON RECIRCULACIÓN</t>
  </si>
  <si>
    <t>VORTEX</t>
  </si>
  <si>
    <t>AGITADORES MAGNÉTICOS CUBIERTA INOXIDABLE</t>
  </si>
  <si>
    <t>COMPUTADORAS DE ALTA RESOLUCION COMPATIBLES PARA EL BIOPAC</t>
  </si>
  <si>
    <t>BIOPAC PARA LABORATORIO CON SOFTWARE INCLUIDO</t>
  </si>
  <si>
    <t>ANALIZADOR DE PH</t>
  </si>
  <si>
    <t>HORNO DE SECAD0 METALICO (ALUMINIO)</t>
  </si>
  <si>
    <t>BAÑO MARIA HASTA 275ºC</t>
  </si>
  <si>
    <t>LECTOR ELISA ELX 800UV</t>
  </si>
  <si>
    <t xml:space="preserve">TUBOS CRIOVIALES </t>
  </si>
  <si>
    <t>PUNTAS PARA PIPETA</t>
  </si>
  <si>
    <t>11.1).b.2.2.DCF.2</t>
  </si>
  <si>
    <t> 2. Plataforma tecnológica eficiente, accesible en todos los laboratorios de los espacios de aprendizaje de embriología y anatomía microscopica de la FCM</t>
  </si>
  <si>
    <t>2. Aumentar las competencias procedimentales de los alumnos</t>
  </si>
  <si>
    <t>2. Gestionar conjuntamen con la AGFCM  la adquisición de los microscopios</t>
  </si>
  <si>
    <t>Transversalización del eje de investigación y efectuar la integración de la parte teorico-práctico</t>
  </si>
  <si>
    <t>Estudiantes</t>
  </si>
  <si>
    <t>Jefes de Fisiología, AGFCM y Decanatura</t>
  </si>
  <si>
    <t>Jefes de Morfología, AGFCM y Decanatura</t>
  </si>
  <si>
    <t>3. Contar con las herramientas mínimas necesarias para desarrollar la labor administrativa con eficiencia.</t>
  </si>
  <si>
    <t>3. Asegurar el buen funcionamiento de la gestión administrativa, para el logro de los objetivos académicos</t>
  </si>
  <si>
    <t>3. Procesos administrativos eficientes a través de utilización adecuada de los recursos técnologicos</t>
  </si>
  <si>
    <t>11.1).b.3.AGFCM.3</t>
  </si>
  <si>
    <t>17.1) Consolidar y asumir el liderazgo nacional en las Tecnologías de la Información y Comunicación para la academia, la ciencia y la cultura.</t>
  </si>
  <si>
    <t>17.2) Integrar activamente a la UNAH al campo de la Bimodalidad (Educación presencial y a Distancia en todas sus expresiones) incorporando la tecnología de forma permanente.</t>
  </si>
  <si>
    <t>17.3) Mantener y fortalecer a la UNAH con una infraestructura de redes, telecomunicaciones, equipo ofimático y aplicaciones informáticas (hardware y software), como plataforma para todo el quehacer universitario.</t>
  </si>
  <si>
    <t>1. Sistemas de información y aplicaciones informáticas funcionando</t>
  </si>
  <si>
    <t>1. Sistemas operativos actualizados y protegidos a través de licencias antivirus</t>
  </si>
  <si>
    <t>1. Gestionar ante la DEGT el dictamen de especificaciones técnicas y V°B° de la Rectoría para lograr hacer efectiva la adquisición</t>
  </si>
  <si>
    <t>Personal Docente y Administrativo de la FCM</t>
  </si>
  <si>
    <t>AGFCM y Decanatura</t>
  </si>
  <si>
    <t>Acta de apertura y adjudicación, Orden de Compra y Acta de Recepción</t>
  </si>
  <si>
    <t>Contar con el equipo de computo protegido de malware, cookies.</t>
  </si>
  <si>
    <t>1. Supervisión de los estudiantes en Internado rotatotio y Medicos en Servicios Social</t>
  </si>
  <si>
    <t xml:space="preserve">1. Evaluaciones periodicas a los estudiantes del internado rotatorio y medicos en servicio social para evaluar las condiciones académicas </t>
  </si>
  <si>
    <t>11.2)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</si>
  <si>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d. La unidad académica cuenta con un presupuesto que le permite realizar adecuadamente las funciones de docencia, investigación, vinculación y gestión académica programadas por la carrera.</t>
  </si>
  <si>
    <t>11.2).d.6.1.AGFCM.1</t>
  </si>
  <si>
    <t>1. Solicitud de licitación, elaboración de especificaciones técnicas para la elaboracion  de los pliegos de condiciones</t>
  </si>
  <si>
    <t>Beneficiara para eficientar las actividades académicas y administrativas</t>
  </si>
  <si>
    <t>Estudiantes, Docentes y Administrativos</t>
  </si>
  <si>
    <t>4. Mejoramiento de las condiciones de asinamiento del personal administrativo; y contar con el espacio físico adecuado para la bodega de materiales y suministros</t>
  </si>
  <si>
    <t>4. Aumento de la productividad del personal, mejores condiciones ergonomicas apropiadas para desarrollar las labores y crear las condiciones apropiadas para manejo, control y distribución de materiales de oficina y productos químicos laboratoriales y de preparación de cadaveres para realizar cortes histologicos y neuroanatomicos.</t>
  </si>
  <si>
    <t>4. Evaluación de las instalaciones físicas por parte de las autoridades universitarias para una reestructuración y reasignación de los espacios conforme a las necesidades, utilización y productividad.</t>
  </si>
  <si>
    <t>Aumento de la productividad del personal, mejores condiciones ergonomicas apropiadas para desarrollar las labores y crear las condiciones apropiadas para manejo, mayor aprovechamiento, control y distribución de materiales de oficina y productos químicos laboratoriales y de preparación de cadaveres para realizar cortes histologicos y neuroanatomicos.</t>
  </si>
  <si>
    <t>Asignación de espacios físicos apropiados</t>
  </si>
  <si>
    <t>Personal Docente y Administrativo</t>
  </si>
  <si>
    <t>b. La infraestructura de las sedes universitarias en termino de aulas, salones, talleres, laboratorios, oficinas u otros, son suficientes y adecuados para el logro de los objetivos institucionales.</t>
  </si>
  <si>
    <t>11.1).b.2.4.AGFCM.4</t>
  </si>
  <si>
    <t>LÑ</t>
  </si>
  <si>
    <t>5. Fortalecida las competencias de los residentes en Dermatologia en el area diagnostica</t>
  </si>
  <si>
    <t>11.1).b.5.MIDERMATO.5</t>
  </si>
  <si>
    <t>5. AS</t>
  </si>
  <si>
    <t>Microscopio de doble cabezal</t>
  </si>
  <si>
    <t>Tv Led de 50"</t>
  </si>
  <si>
    <t>Camara de Video</t>
  </si>
  <si>
    <t xml:space="preserve">5. N° de residentes capacitados en dermatopatología, </t>
  </si>
  <si>
    <t xml:space="preserve">9.1)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</si>
  <si>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9.2) Promover un sistema de aseguramiento de la calidad en la UNAH, con participación de todas las Unidades Académicas, Administrativas, Financieras y Logísticas.</t>
  </si>
  <si>
    <t>1. Programas de las asignaturas del DMI actualizados e implementados, proceso de evaluacion de los aprendizajes adaptados y ejecutados de acuerdo al rediseño curricular</t>
  </si>
  <si>
    <t xml:space="preserve">1. Talleres de capacitación docente intersemestrales e inter-rotaciones </t>
  </si>
  <si>
    <t>La necesidad de actualización y adaptación al rediseño curricular</t>
  </si>
  <si>
    <t>N° de talleres realizados, lista de asistencia y diplomas</t>
  </si>
  <si>
    <t>Docentes del Departamento de Medicina Interna</t>
  </si>
  <si>
    <t>DMI y Decanatura</t>
  </si>
  <si>
    <t>9.3)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</si>
  <si>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 Mejoramiento de la Calidad y la Pertinencia.</t>
  </si>
  <si>
    <t>b. Fortalecimiento de  la Planificación, Monitoria y Evaluación de la Gestión Académica.</t>
  </si>
  <si>
    <t>c. Mejoramiento de la Calidad, la Pertinencia y la Equidad.</t>
  </si>
  <si>
    <t>9.1).a.1.1.DMI.1</t>
  </si>
  <si>
    <t>1. Implementado el plan de mejoras producto de la autoevaluación institucional (2016)</t>
  </si>
  <si>
    <t>7. Talleres de capacitación docente intersemestrales e inter-rotaciones en docencia y evaluación de los aprendizajes</t>
  </si>
  <si>
    <t>7. Programas de las asignaturas del DMI actualizados e implementados, proceso de evaluacion de los aprendizajes adaptados y ejecutados de acuerdo al rediseño curricular</t>
  </si>
  <si>
    <t>4.1) 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</si>
  <si>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4.1).a.1.7.DMI.7</t>
  </si>
  <si>
    <t>4.1).a.1.3.PSQ.3</t>
  </si>
  <si>
    <t>4.1).a.1.4.DCF.4</t>
  </si>
  <si>
    <t>4.1).a.1.5.DCM.5</t>
  </si>
  <si>
    <t>4.1).a.1.6.DCF.6</t>
  </si>
  <si>
    <t>4.1).1.a.1.MI.1</t>
  </si>
  <si>
    <t>4.1).1.a.2.CIR.2</t>
  </si>
  <si>
    <t xml:space="preserve">3. Capacitaciones en el area de metodologia, planeamiento Didactico, estructuración de material didáctico, integración multidisciplinaria y evaluacion de los aprendizajes basado enn la estrategía modular   </t>
  </si>
  <si>
    <t>Los docentes del grado y posgrado del Departamento de Psiquiatria</t>
  </si>
  <si>
    <t>5. 50% de docentes del Departamento de Ciencias  Morfologicas</t>
  </si>
  <si>
    <t>6. 50% de docentes del Departamento de Ciencias  Fisiologícas</t>
  </si>
  <si>
    <t>4. Capacitaciones en el area de metodologia, planeamiento Didactico, estructuración de material didáctico, integración multidisciplinaria y evaluacion de los aprendizajes basado enn la estrategía modular y Aprendizajes Basados en Problemas (ABP)</t>
  </si>
  <si>
    <t>3.1) Fortalecer de manera permanente y sostenida la Vinculación de la UNAH con el Estado, sus graduados, las fuerzas sociales, productivas y demás que integran la sociedad hondureña.</t>
  </si>
  <si>
    <t>3.3) Fortalecer de manera permanente y sostenida la Vinculación de la UNAH con el Estado, sus graduados, las fuerzas sociales, productivas y demás que integran la sociedad hondureña.</t>
  </si>
  <si>
    <t>a. Área Estratégica no. 1 Vínculos académicos y alianzas estratégicas</t>
  </si>
  <si>
    <t>b. Area Estratégica no. 2   Servicio Social y gestión del riesgo</t>
  </si>
  <si>
    <t>c. Area estratégica no. 3 Educacion No Formal</t>
  </si>
  <si>
    <t>d. Area estratégica no. 4  Comunicación y Difusión</t>
  </si>
  <si>
    <t>e. Area estratégica no. 5 Desarrollo Local y Cultura</t>
  </si>
  <si>
    <t>f. Area estrategica no. 6 Socialización y creación de conocimiento en vinculación</t>
  </si>
  <si>
    <t>g. Area Estratégica no. 7  Gestión académica y administrativa de la vinculación</t>
  </si>
  <si>
    <t>h. Inserción laboral</t>
  </si>
  <si>
    <t>i. Actualización profesional y formación continua</t>
  </si>
  <si>
    <t>j. Estudios de seguimiento de graduados</t>
  </si>
  <si>
    <t>k. Asociación de Graduados</t>
  </si>
  <si>
    <t>l. Plataforma Virtual</t>
  </si>
  <si>
    <t>m. Servicios y Beneficios</t>
  </si>
  <si>
    <t>n. Eventos y Encuentros</t>
  </si>
  <si>
    <t>1. Docentes y Estudiantes socializando conocimiento del area de Ciencias Morfológicas</t>
  </si>
  <si>
    <t>1.-Formación de un Comité Organizador. 2.-Gestión de logistica. 3.- Ejecución de la feria</t>
  </si>
  <si>
    <t>Socialización del conocimiento a otras areas de las ciencias biologicas y de la salud</t>
  </si>
  <si>
    <t>Listado de asistencias y Diplomas</t>
  </si>
  <si>
    <t>2. Docentes y Estudiantes socializando conocimiento del area de Ciencias Fisiológicas</t>
  </si>
  <si>
    <t>2. Elaborar ayuda memoria que plantea los temas relacionados a las experiencias de los expositores(Docentes, Estudiantes u otros)</t>
  </si>
  <si>
    <t>1. Elaborar ayuda memoria que plantea los temas relacionados a las experiencias de los expositores(Docentes, Estudiantes u otros)</t>
  </si>
  <si>
    <t>2.-Formación de un Comité Organizador. 2.-Gestión de logistica. 3.- Ejecución del congreso</t>
  </si>
  <si>
    <t>Estudiantes universitarios y de educación media</t>
  </si>
  <si>
    <t>Coordinador(A) de la asignatura de embriologia y Decanatura</t>
  </si>
  <si>
    <t>Docentes del Departamento de Fisiología y Decanatura</t>
  </si>
  <si>
    <t>3. Técnica materno infantil y de higiene personal</t>
  </si>
  <si>
    <t>3. Organización de la brigadas e insumos, preparación de material educativo y visita a la comunidad</t>
  </si>
  <si>
    <t>3. 4 brigadas medicas docentes y estudiantes socializando conocimiento del area de la salud</t>
  </si>
  <si>
    <t>Mejorar los hábitos de higiene en la población en madres e hijos</t>
  </si>
  <si>
    <t>Listado de asistencias y constancia de una autoridad de la comunidad</t>
  </si>
  <si>
    <t>Madres y niños</t>
  </si>
  <si>
    <t>Docentes del Departamento de Morfología y Decanatura</t>
  </si>
  <si>
    <t>3.2).b.2.3.DCM.3</t>
  </si>
  <si>
    <t>3.2).b.2.2.DCF.2</t>
  </si>
  <si>
    <t>3.2).b.2.1.DCM.1</t>
  </si>
  <si>
    <t>1. Homologación de la curricula del plan de estudio de la Carrera de Enfermería con las Universidades adherida al SUCA</t>
  </si>
  <si>
    <t xml:space="preserve">1. Plan de estudio de la Carrera de Enfermería implementado </t>
  </si>
  <si>
    <t xml:space="preserve">1. Monitoreo en los cinco centros en los cuales se desarrolla la Carrera de Enfermería, referente a la implementación de la nuevo plan de estudio. </t>
  </si>
  <si>
    <t>La implementación del Plan de Estudio</t>
  </si>
  <si>
    <t>1.1)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</si>
  <si>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Portafolio docente, listado de asistencia y informe técnico de los monitoreo</t>
  </si>
  <si>
    <t>Docente y estudiantes de los cinco centros</t>
  </si>
  <si>
    <t>Carrera de Enfermería y Decanatura</t>
  </si>
  <si>
    <t>1. UICE coordine los proyectos de los grupos de investigación registrados en la DICYP de la Carrera de Enfermería</t>
  </si>
  <si>
    <t>1. Definición de temas de investigación enmarcados en los temas prioritarios por la UNAH, diseños de protocolos de investigación y aprobación de protocolos por la DICYP</t>
  </si>
  <si>
    <t>1. Dos Proyectos de investigación aprobados, Desarrollo de los proyectos y publicación de resultados</t>
  </si>
  <si>
    <t>Desarrollar el eje transversal de la investigación y la generación de nuevo conocimiento disciplinar</t>
  </si>
  <si>
    <t xml:space="preserve">Lista de temas de investigación definidos, protocolos de investigación diseñados y aprobados </t>
  </si>
  <si>
    <t>Sociedad, docentes y estudiantes</t>
  </si>
  <si>
    <t>UICE de Carrera de Enfermería</t>
  </si>
  <si>
    <t>2.1)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</si>
  <si>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2.1).b.a.1).1.1ENF.1</t>
  </si>
  <si>
    <t>Elaboración de base de dato, digitación</t>
  </si>
  <si>
    <t>Analista de datos</t>
  </si>
  <si>
    <t>8. Guiones metodólogicos elaborados e implementados de acorde al nuevo plan de estudios y monitoreo</t>
  </si>
  <si>
    <t>8. Guiones metodologicos consensuados por los cinco centros donde se desarrolla la Carrera de Enfermería, Monitoria de la implementación de los guiones</t>
  </si>
  <si>
    <t xml:space="preserve">El desarrollo del plan de estudio acorde al nuevo modelo educativo de la UNAH y de las Universidades adheridas al SUCA y otras Universidades de la región </t>
  </si>
  <si>
    <t>55 guiones metodologicos</t>
  </si>
  <si>
    <t>Sociedad, Docentes y Estudiantes</t>
  </si>
  <si>
    <t>Jefatura de Carrera de Enfermería, Coordinación de Grado y Posgrado y Decanatura</t>
  </si>
  <si>
    <t>Pedagogo</t>
  </si>
  <si>
    <t>7. Implementado el plan de mejoras producto de la autoevaluación institucional (2016)</t>
  </si>
  <si>
    <t xml:space="preserve">9. Contratacion de expertos extranjeros para capacitacion docente en las areas; semiologia para enfermeria, Cuidadod criticos y Urgencias, Hematooncologia, Farmacologia para enfermeria y otras. </t>
  </si>
  <si>
    <t>Contratos profesionales establecidos, profesores capacitados</t>
  </si>
  <si>
    <t>Solicitud  de contrataciones para expertos extranjeros,  desarrollo de seminario taller, Carta de compromisos para la reproduccion de  conocimientos,</t>
  </si>
  <si>
    <t xml:space="preserve">El nuevo plan de estudios demanda actualizacion de los conocimientos disciplinares que den respuesta a los desafios del pais en el tema de salud. </t>
  </si>
  <si>
    <t>Propuesta educativa de expertos extrajeros, propuesta de reproduccion educativa a todos los docentes de la Carrera de enfermeria.</t>
  </si>
  <si>
    <t xml:space="preserve">Docentes, estudiantes </t>
  </si>
  <si>
    <t>8. Implementado el rediseño del plan de estudio de la Carrera de Enfermería en el grado y posgrado</t>
  </si>
  <si>
    <t>Pasajes aereos para consultores académicos</t>
  </si>
  <si>
    <t>Consultores Académicos</t>
  </si>
  <si>
    <t>5. Mejorada la calidad de la enseñanza mediantes espacios academicos adecuados con el propósito de facilitar el aprendizaje de los estudiantes de la Carrera de Enfermería</t>
  </si>
  <si>
    <t>Dar cumplimiento de las normas educativas</t>
  </si>
  <si>
    <t>5. Terreno Asignado a la Carrera de Enfermería para construcción del Edificio, Diseños de planos arquitectonicos</t>
  </si>
  <si>
    <t>5.  Solicitar terreno y financiamiento ante la Rectoría y realizar las gestiones correspondientes antes las diferentes intancias de la UNAH</t>
  </si>
  <si>
    <t>Construcción de un Edificio de 10,000 metros  cuadrados (a un costo estimado de 8000 lempiras el metro cuadrados) para la Carrera de Enfermería</t>
  </si>
  <si>
    <t>Edificio construido</t>
  </si>
  <si>
    <t>11.1).b.2.5.ENF.5</t>
  </si>
  <si>
    <t xml:space="preserve">2. Acuerdos y compromisos estableciodos en los encuentros. </t>
  </si>
  <si>
    <t xml:space="preserve">2. Coordinar y organizar el evento entre todos los centros Regionales, promocionar el evento, desarrollo e informe del encuentro. </t>
  </si>
  <si>
    <t xml:space="preserve">Mejora de la calidad educativa, fomento de la integracion estudiantil de la carrera de Enfermeria en los diferentes Centros Regionales. </t>
  </si>
  <si>
    <t>Estudiantes y docentes</t>
  </si>
  <si>
    <t>Jefatura y coordinacion de enfermeria, grado y posgrado</t>
  </si>
  <si>
    <t>2. Intercambio de experiencias de aprendizaje de sus encuentros.
Intercambio de experiencias de egresados de grado y postgrado de enfermeria</t>
  </si>
  <si>
    <t>1. Conformacion de instructores de excelencia academica que brindad apoyo a estudiantes en riesgo academico</t>
  </si>
  <si>
    <t xml:space="preserve">1. elboracion de propuestas, dibulgacion y selección de acuerdo a perfil, capacitacion, proyecto educativo de los instructores. </t>
  </si>
  <si>
    <t xml:space="preserve">Mejorar el rendimiento academico de los estudiantes en riesgo. Asegurar la eficiencia terminal según los años que establece el plan de estudios. </t>
  </si>
  <si>
    <t xml:space="preserve">Propuesta educativa,
listado de instructores.
Informe de asesorias, 
listado de calificaciones de los estudiantes asesorados. </t>
  </si>
  <si>
    <t xml:space="preserve">Estudiantes  </t>
  </si>
  <si>
    <t xml:space="preserve">Jefatura y coordinacion de enfermeria, grado y posgrado, Docentes. </t>
  </si>
  <si>
    <t>2. Jornada desarrollada</t>
  </si>
  <si>
    <t>2. Desarrollo de jornada de generaciones unidas de Carrera de Enfermeria</t>
  </si>
  <si>
    <t>Fomento de estilos de vida saludable e identificacion de atletas y artistas para los juegos del FICCUA</t>
  </si>
  <si>
    <t>Memoria de encuentro anual realizado</t>
  </si>
  <si>
    <t xml:space="preserve">Jefatura, Coordinacion y Docentes de Carrera de Enfermeria, Comité Arte, deporte y cultura de Carrera de Enfermeria. </t>
  </si>
  <si>
    <t>6. Mejora de la calidad educativa mediante la dotacion de proyectores de multimedia en cada aula, fortalecimiento de las hemeroteca con la compra de libros disciplinares y actualizados, diseño de aulas virtuales, laboratorios simulados por area disciplinar, fortalecimiento de los laboratorios de computacion,  para grado y postgrado</t>
  </si>
  <si>
    <t>6. 20 proyectores de multimedia, 
Libros de texto de reciente edicion para la hemeroteca,
4 Aulas virtuales funcionando, 
5 laboratorios de simulacion equipados. 
2 Laboratorios con capacidad de atender 30 personas con ampliacion de horarios</t>
  </si>
  <si>
    <t xml:space="preserve">6. solicitud y cotizaciones de equipo y libros,
seguimiento a la gestion de compra. 
Capacitacion en el uso y manejo del equipo.
Elaboracion de manuales para el manejo de los equipos. 
Diseño del reglamento para el uso de los laboratorios de simulacion y computo. 
Diseño y capacitacion en aulas virtuales </t>
  </si>
  <si>
    <t>Implementacion del rediseño curricular de acuerdo al medelo educativo de la UNAH</t>
  </si>
  <si>
    <t xml:space="preserve">Manuales, inventario de todo el equipo adquirido, aulas y laboratorios funcionando. </t>
  </si>
  <si>
    <t>docentes, estudiantes</t>
  </si>
  <si>
    <t>Rectoria, Decanatura, Jefatura y Coordinacion de grado y posgrado de Carrera de Enfermeria</t>
  </si>
  <si>
    <t xml:space="preserve">2. Aprobacion de la maestria en Ciencias de la Enfermeria con enfacis en pediatria, ginecobstetricia, perioperatoria, salud familiar y comunitaria, cuidados criticos y urgencias y hematooncologia. </t>
  </si>
  <si>
    <t xml:space="preserve">Dictamen de aprobacion de las diferentes instancias universitarias para el programa de maestria
25 estudiantes matriculados y en desarrollo la maestria. </t>
  </si>
  <si>
    <t xml:space="preserve">Estudio de factibilidad refleja la demanda por parte de las enfermeras de los patronos la necesidad de estudios a nivel de  maestria. </t>
  </si>
  <si>
    <t>Plan de estudios aprobado,
listado de maestrantes matriculados</t>
  </si>
  <si>
    <t>Sociedad, licenciadas en enfermeria</t>
  </si>
  <si>
    <t>Jefatura, coordinacion de grado y posgrado de Carrera de Enfermeria</t>
  </si>
  <si>
    <t>ya vinculada</t>
  </si>
  <si>
    <t>Ya vinculada</t>
  </si>
  <si>
    <t>ya</t>
  </si>
  <si>
    <t xml:space="preserve">2. Diagnóstico y modificación de los estilos de vida y un control metabólico efectiva en ppacientes de la consulta externa del Hospital Escuela Universitario </t>
  </si>
  <si>
    <t>2. Reducción de peso, control glisemico, control de niveles lipidos y control presión arterial (lograr la cifra meta)</t>
  </si>
  <si>
    <t>2. Integración de los grupos multidisciplinarios (Medicina Interna, Psicología, Nutrición y Medicina Fisica), Diseño de protocolos para ejercicio, dieta, apyo psicologico, medición de hemoglobina glicosilada, controles clínicos en la clínica de sindrome metabolico</t>
  </si>
  <si>
    <t>3. Determinar la prevalencia del cancer gastrico en la poblacion del Hospital Escuela Universitaria y la detección temprana para mejorar la sobre vivencia de las personas con cancer.</t>
  </si>
  <si>
    <t>3. N° de pacientes diagnósticados en un año, Estadio clínico y la sobrevivencia a 5 años</t>
  </si>
  <si>
    <t xml:space="preserve">3. Realización de  endoscopias altas, diagnostico anatomopatologico rápido, intervención quirurgica temprana (Residentes de Patología, Oncología Quirurgica y Medicina Interna, Gastroenterología) HEU </t>
  </si>
  <si>
    <t xml:space="preserve">4. Mejorar las condiciones de salud del adulto mayor del CEDER  </t>
  </si>
  <si>
    <t xml:space="preserve">4. Diagnósticos situacionales, mejora de la condicion de salud de los pacientes del CEDER </t>
  </si>
  <si>
    <t>papel bond resma</t>
  </si>
  <si>
    <t>4. Creación de grupos multidisciplinarios (DSP, Psiquiatría y Medicina Interna), Diagnósticos situacional, intervenciones medicamentosas, apoyo psicologico</t>
  </si>
  <si>
    <t>se realizará con el número de atenciones y la mejora en la salud del grupo objeto del estudio.</t>
  </si>
  <si>
    <t>Personas de la 3ra edad, asilo CEDER</t>
  </si>
  <si>
    <t>Depto. de Salud Pública, Psiquiatría y Medicina Interna.</t>
  </si>
  <si>
    <t xml:space="preserve">Se ha realizado un diagnóstico situacional por parte del DSP, en base a éste se ha propuesto un proyecto multidisciplinario para mejorar la atención integral de estos pacientes. El beneficio es bidireccional, desde el punto de vista médico, capacitando a los Residentes en la atención, diagnóstico, prevención y tratamiento de personas de la 3ra edad, que es cada vez es mayor. En otra dirección es mejorar la calidad de vida de los pacientes atendidos. </t>
  </si>
  <si>
    <t>Mejorar las condicones y la calidad de salud de la población en ciudad planeta.</t>
  </si>
  <si>
    <t>Número de atenciones e indicadores de salud.</t>
  </si>
  <si>
    <t>Los habitantes de Ciudad Planeta.</t>
  </si>
  <si>
    <t>Depto. Salud Pública y Medicina Interna.</t>
  </si>
  <si>
    <t>Sindrome metábolico constituye una pandemia y un grave problema de salud pública en Honduras, cuyo impacto en el presupuesto de Salud y en la calidad de vida de los pacientes es muy grande. La atención temprana disminuye los costos en atenciones y complicaciones.</t>
  </si>
  <si>
    <t>Número de atenciones e indicadores de salud para el sindrome metábolico.</t>
  </si>
  <si>
    <t>Pacientes con sindrome metábolico.</t>
  </si>
  <si>
    <t xml:space="preserve">Medicina Interna, Nutrición, Psicologia, Rehabilitación, Salud Pública. </t>
  </si>
  <si>
    <t>Identificación de las enfermedades prevalentes que asisten a estos centros hospitalarios, para reforzar y reorientar en los planes de estudios de formación de pregrado y postgrado de medicina interna</t>
  </si>
  <si>
    <t>Tablas de verificación del trabajo realizado</t>
  </si>
  <si>
    <t>Pacientes que asisten a medicina interna en el HEU, San Felipe e Instituto Cardiopulmonar</t>
  </si>
  <si>
    <t>Alumnos de 6to año de medicina interna y residentes.</t>
  </si>
  <si>
    <t>1.2) Consolidar la aplicación de la política de bimodalidad en la UNAH.</t>
  </si>
  <si>
    <t>2.1).b.a.1).3.MI.3</t>
  </si>
  <si>
    <t>2.1).b.a.1).2.MI.2</t>
  </si>
  <si>
    <t xml:space="preserve">4. Investigación Acción en ciudad Planeta. Mejorar los indicadores en salud publica en la población adulta. </t>
  </si>
  <si>
    <t xml:space="preserve">4. Número de atenciones. Control de pacientes con enfermedades crónicas no trasmisibles, disminución del numero de casos de enfermedades infecciosas-trasmisibles. </t>
  </si>
  <si>
    <t>2.1).b.a.1).4.MI.4</t>
  </si>
  <si>
    <t>4. Atención directa de pacientes, identificación de familias o áreas con enfermedades infecciosas.</t>
  </si>
  <si>
    <t>5. Clínica del sindrome metábolico en HEU</t>
  </si>
  <si>
    <t>5. Evalución, intervención e impacto. Trabajando con un equipo multidisciplinario de Nutrución, Salud Publica, Rehabilitación, Psicologia y Medicina Interna.</t>
  </si>
  <si>
    <t>2.1).b.a.1).5.MI.5</t>
  </si>
  <si>
    <t>6. Insidencia e indicadores de pacientes ingresados y atendidos en el servicio de medicina interna del HEU, Hops. General San Felipe y Hosp. Cardiopulomonar</t>
  </si>
  <si>
    <t>6. Aplicación de las CIE10. Identificación de patologías atendidas (frecuencia), indicadores de ocupación hospitalaria.</t>
  </si>
  <si>
    <t>2.1).b.a.1).6.MI.6</t>
  </si>
  <si>
    <t>6. Censo diario en las salas de hospitalización y emergencia de medicina interna. Clasificación de enfermedades por CIE10.</t>
  </si>
  <si>
    <t>5. Evaluaciones diagnosticas en la clinica vespertina de consulta externa de residentes de Medicina Interna. Evaluaciones psicologicas, nutricionales y acciones de rehabilatación.</t>
  </si>
  <si>
    <t>3. Mejoramiento del proceso enseñanza-aprendizaje en los espacios académicos en el Departamento de Medicina Interna</t>
  </si>
  <si>
    <t>3. Incrementar el índice de aprobación de los alumnos del Departamento de Medicina</t>
  </si>
  <si>
    <t>11.1).c.4.3.MI.3</t>
  </si>
  <si>
    <t>3. Gestionar ante la instancia universitaria correspondientes, la adquisición del equipo audio visual.</t>
  </si>
  <si>
    <t>Faltad de material didáctico en el Departamento de Medicina Interna</t>
  </si>
  <si>
    <t>Pizarras Electrónicas</t>
  </si>
  <si>
    <t>Monitor 32"</t>
  </si>
  <si>
    <t>17.2).h.3.1.DCFYDCM.1</t>
  </si>
  <si>
    <t>17.3).j.10.1.AGFCM.1</t>
  </si>
  <si>
    <t>17.4) Consolidar el Gobierno Electrónico institucional a través de la sistematización, automatización de los procesos académicos y administrativos a través de las TIC en forma ágil y eficiente.</t>
  </si>
  <si>
    <t>1. Capacitación en uso de aula virtual impartido por la Biblioteca Médica, 1.2 creación e implementación de los espacios virtuales, 1.3. Solicitud del equipo tecnológico necesario</t>
  </si>
  <si>
    <t>2. Homologación de la curricula del plan de estudio de la Carrera de Medicina a Universidades contempladas en el ranking de Benchmarking con el grado de MD</t>
  </si>
  <si>
    <t>2. Curricula rediseñadad y aprobada  de la Carrera de Medicina</t>
  </si>
  <si>
    <t>2. Reestructuracion de acuerdo al benchmarking con el grado de MD, Replantiamiento de los ejes transversales curriculares, Talleres de capacitación para la reformulación de la curricula, Homologación de criterios con la UNAH/VS.</t>
  </si>
  <si>
    <t>Con el proposito de mantener el grado de MD con las Universidades de Americanas y Europeas</t>
  </si>
  <si>
    <t>Documento, talleres realizados</t>
  </si>
  <si>
    <t xml:space="preserve">Estudiantes y Docentes </t>
  </si>
  <si>
    <t>Carrera de Medicina y Decanatura</t>
  </si>
  <si>
    <t>Alimentos y bebidas para 500 docentes de FCM/TEG y UNAH/VS</t>
  </si>
  <si>
    <t>material fungible</t>
  </si>
  <si>
    <t>1. Aporte insterinstitucional en el mapeo general de dos de las enfermedades olvidadas, (mordeduras de serpientes y rabia)</t>
  </si>
  <si>
    <t>1. Caracterización clínica y epidemiologica de las mordeduras de serpientes y rabia en Honduras, Protocolo del manejo en cada uno de los hospitales del país  y centro de salud de mayor afluencia</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</si>
  <si>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</si>
  <si>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</si>
  <si>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</si>
  <si>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</si>
  <si>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</si>
  <si>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2.1).a.1.1.CCMED.1</t>
  </si>
  <si>
    <t>1. Presentación de protocolos, Validación del trabajo, recopilación de la información a nivel nacional, analisis de la información, presntación de resultados y Elaboración de manuales y tablas y Socialización</t>
  </si>
  <si>
    <t>Pasajes aereos a la mosquitia para dos visitas de recopilación de la información de las investigaciones</t>
  </si>
  <si>
    <t>Desarrollo de la vinculación a traves del trabajo de Médico en Servicio Social</t>
  </si>
  <si>
    <t>Documentos  Presentación de protocolos, Validación del trabajo, recopilación de la información a nivel nacional, analisis de la información, presntación de resultados y Elaboración de manuales y tablas y Socialización</t>
  </si>
  <si>
    <t>Coordinación de Carrera de Medicina y Decanatura</t>
  </si>
  <si>
    <t>1. Eficientar el registro de calificaciones y matricula de rotaciones</t>
  </si>
  <si>
    <t>1. Matricula efectiva y eficaz en las diferentes rotaciones y notas subidas</t>
  </si>
  <si>
    <t>11.1).a.1.1.CCMED.1</t>
  </si>
  <si>
    <t>1. Gestionar ante la Rectoria, SEAF y DC-UNAH la aprobación de la compra de los equipos necesarios para optimizar estos procesos.</t>
  </si>
  <si>
    <t xml:space="preserve">Deficiencia de equipo técnologico en virtud que actualmente sol se cuenta con un equipo obsolescente </t>
  </si>
  <si>
    <t>Coordinación de Carrera de medicina y Decanatura</t>
  </si>
  <si>
    <t>10.1)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</si>
  <si>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10.1)b.a.1).1.DCMYDCF.1</t>
  </si>
  <si>
    <t>3.2)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</si>
  <si>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5. Mejorar las condiciones de salud y estilos de vida de las comunidades donde se desarrollara salud pública IV (Ingternado Rural), empoderando a la población actuar como gestores de su propia salud.</t>
  </si>
  <si>
    <t xml:space="preserve">5. Incribir en el comité de vinculación cada una de las comunidades (espacio pedagogicos), identificar las necesidades y problemas prioritarios de salud  a traves de investigaciones que generen proyectos de intervención en salud </t>
  </si>
  <si>
    <t>5. Indicadores de salud, monitoreo de condiciones de vida material de la población</t>
  </si>
  <si>
    <t>3.2).b.2.5.DSP.5</t>
  </si>
  <si>
    <t>3.2).b.2.4.DSP.4</t>
  </si>
  <si>
    <t>Mantenimiento de vehículos en general</t>
  </si>
  <si>
    <t>Combustible para realizar 2 viajes de supervisión por 7 rotaciones por 32 comunidades (2*7*32= 448 supervisiones anual)</t>
  </si>
  <si>
    <t>Data Show</t>
  </si>
  <si>
    <t>Laptop de uso administrativo</t>
  </si>
  <si>
    <t>resma de papel bond carta</t>
  </si>
  <si>
    <t>resma de papel bond oficio</t>
  </si>
  <si>
    <t>Para dar el cumplimiento del paln de estudio de la carrera de medicina, y cumplir con la responsabilidad de la vinvulación e investigación</t>
  </si>
  <si>
    <t>Sociedad, estudiantes</t>
  </si>
  <si>
    <t>Documentos impresos, listado de asistencia de las 7 rotaciones y comunidades</t>
  </si>
  <si>
    <t>Departameno de Medicina Interna y Decanatura</t>
  </si>
  <si>
    <t>Números de atenciones efectuadas</t>
  </si>
  <si>
    <t>Material impreso</t>
  </si>
  <si>
    <t>Extensión electrica</t>
  </si>
  <si>
    <t>Ups 450 Va</t>
  </si>
  <si>
    <t>Combustible para trasladar a los estudiantes de sexto año de la carrera de medicina y estudiantes del posgrado de medicina y personal docente, 7 rotaciones en el año y se efectuaran dos supervisiones por cada rotación para hacer un total 14 de visitas por comunidad y son 32 comunidades para 448 visitas</t>
  </si>
  <si>
    <t xml:space="preserve">7. Aceptacion de los articulos (Primer Trimestre).. 2. Revision de los articulos por el comité de Redaccion y Comité de Edicion (Segundo Trimestre). 3. Gestion de la Orden de Compra del numero de cada revista (Tercer Trimestre).. 4. Edicion en la imprenta de la publicacion final de la Revista de la Unidad de Tecnologia Educacional en Salud (Cuarto Trimestre)..  </t>
  </si>
  <si>
    <t>7. Dos volúmenes  de la revista de la Facultad de Ciencias Médicas</t>
  </si>
  <si>
    <t>8. Dos volúmenes  de la revista del  Departamento de Salud Pública de la Facultad de Ciencias Médicas</t>
  </si>
  <si>
    <t>8. Visibilizar las de la gestión de investigación cientifica, contribuir al mejoramiento de la salud, promocionar la disciplina de Salud Pública.</t>
  </si>
  <si>
    <t>7. Visibilizar las de la gestión de investigación cientifica, contribuir al mejoramiento de la salud, promocionar la disciplina de Salud Pública.</t>
  </si>
  <si>
    <t>8. Aceptacion de los articulos (Primer Trimestre).. 2. Revision de los articulos por el comité de Redaccion y Comité de Edicion (Segundo Trimestre). 3. Gestion de la Orden de Compra del numero de cada revista (Tercer Trimestre).. 4. Edicion en la imprenta de la publicacion final de la Revista de la Unidad de Tecnologia Educacional en Salud (Cuarto Trimestre)</t>
  </si>
  <si>
    <t>Laptop uso técnico</t>
  </si>
  <si>
    <t>Programa IN DESIGN</t>
  </si>
  <si>
    <t>2.1).b.b.1).8.DSP.8</t>
  </si>
  <si>
    <t>2.1).b.b.1).7.UTES.7</t>
  </si>
  <si>
    <t>Servicios de Imprementa, Publicaciones y Repreoducciones</t>
  </si>
  <si>
    <t xml:space="preserve">3. Aprobacion de la maestria Salud Ocupacional y Ambiental. </t>
  </si>
  <si>
    <t>3. Dictamenes de aprobación de las diferentes instancias universitarias para los programas de las maestrías</t>
  </si>
  <si>
    <t>10.1)b.a.1).2.ENF.2</t>
  </si>
  <si>
    <t>10.1)b.a.1).3.DSP.3</t>
  </si>
  <si>
    <t>Sociedad y Estudiantes</t>
  </si>
  <si>
    <t>Jefatura Departamento d Salud Pública y Decanatura</t>
  </si>
  <si>
    <t>Computadora de Escritorio de uso administrativo</t>
  </si>
  <si>
    <t xml:space="preserve">2. maestria aprobada, 
promocion y captacion de estudiantes,
selección de docentes,
desarrollo de la maestria en Enfermería. </t>
  </si>
  <si>
    <t xml:space="preserve">3. maestria aprobada, 
promocion y captacion de estudiantes,
selección de docentes,
desarrollo de la maestria Salud Ocupacional y Ambiente. </t>
  </si>
  <si>
    <t>e. La institución cuenta con la normativa interna e institucional para garantizar la buena organización, el buen funcionamiento y el cumplimiento de las normas y procedimientos.</t>
  </si>
  <si>
    <t xml:space="preserve">12.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</si>
  <si>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1. Acompañamiento al proceso educativo en aspectos de mejoramiento de la calidad educativa de pares (Aumentar las habilidades en el conocimiento como ejm Excel, Epi info, SPSS y otras bases de investigación)</t>
  </si>
  <si>
    <t>1. Aumentar la capacidad de los alumnos en el Excel, Epi info, SPSS y otras bases de investigación y Reforsar el pensun de las asignaturas de Salud Publica</t>
  </si>
  <si>
    <t xml:space="preserve">1. Creación de ficha, Digitación, Supervisión y adecuación de ls contenidos de la asignatura de salud publica </t>
  </si>
  <si>
    <t>a. Fortalecimiento Institucional mediante el desarrollo Docente y Personal Administrativo responde a las necesidades académicas y a lo establecido en la normativa institucional</t>
  </si>
  <si>
    <t>12.a.1.1.DSP.1</t>
  </si>
  <si>
    <t>Documentos, fichas familiar</t>
  </si>
  <si>
    <t>Acompañamiento con el docente en la verificación de habilidades en investigación, contrucción de base de datos para lograr la aplicación de la ficha familiar y laboratorios de etica, ambiente y salud, desarrollar las habilidades de docencia para el relevo generacional y habilidades para el abordaje en pacientes con enfermedad terminal y el abordaje de la muerte</t>
  </si>
  <si>
    <t>Sociedad, Estudiantes</t>
  </si>
  <si>
    <t>Departamento de Salud Pública y Decanatura</t>
  </si>
  <si>
    <t>14. Liderar y coordinar los esfuerzos institucionales de internacionalización de la educación superior, a fin de contribuir de manera eficaz al fortalecimiento y mejoramiento académico de la UNAH en el marco de la Reforma Universitaria.</t>
  </si>
  <si>
    <t>2. Implementación de una aula virtual orientada a los instructores de los departamentos de: Ciencias Morfologicas y Ciencias Fisiologicas de la Carrera de Medicina mediante la Unidad de Tecnología Educacional en Salud.</t>
  </si>
  <si>
    <t xml:space="preserve">capacitar a estudiantes del Depto. Morfologicas y Fisiologia para el uso del aula virtual. </t>
  </si>
  <si>
    <t xml:space="preserve"> Documentación soporte  impresos y digitales.</t>
  </si>
  <si>
    <t>Estudiantes del Depto. Ciencias Morfologicas y Fisiologia de la Carrera de Medicina</t>
  </si>
  <si>
    <t>Unidad de Tecnología Educacional en Salud (UTES)</t>
  </si>
  <si>
    <t>12.a.1.2.UTES/DCM/DCF.2</t>
  </si>
  <si>
    <t>1. Desarrollo de talleres de Publicacion de articulos cientificos en revistas indexadas de la Revista de la FCM coordinada por la Unidad de Tecnologia Educacional en Salud.</t>
  </si>
  <si>
    <t>1. 2 talleres impartidos a 30 docentes y 15 estudiantes que cuentan con trabajos de investigacion para ser publicados en las revistas indexadas de la FCM.</t>
  </si>
  <si>
    <t>1. Planificacion del Taller (Primer Trimestre). 2. Coordinacion con los Departamentos de la FCM (Primer Trimestre). 3 Desarrollo del Taller (Segundo y tercer Trimestre).</t>
  </si>
  <si>
    <t>2.1).d.d.1).d.1.FCM/UTES.1</t>
  </si>
  <si>
    <t xml:space="preserve">publicación de 2 volumenes de revista a la comunidad educativa </t>
  </si>
  <si>
    <t>Estudiantes, docentes e interesados en el area de la salud.</t>
  </si>
  <si>
    <t>la Unidad de Tecnologia Educacional en Salud (UTES)</t>
  </si>
  <si>
    <t xml:space="preserve">1. Aprobación del Diseño Curricular con el Eje de Bioetica desarrollado a traves de sus proyectos . (primer y segundo trimestre) 2. Gestión para la Creación del Observatorio Tercer trimestre  3. Establecimiento de alianzas estrategicas con instancias internas y externas a la UNAH, para la sostenibilidad del observatorio (Cuarto Trimestre).  </t>
  </si>
  <si>
    <t>3.1).a.2.1.FCM/UIC/UTES.1</t>
  </si>
  <si>
    <t xml:space="preserve">1. Gestionar y Diseñar el Observatorio de la Enseñanza de Bioética. </t>
  </si>
  <si>
    <t>1. Observatorio de la enseñanza de la Bioética diseñado e integrado por la coordinación de las Carreras de la FCM, UIC , UTES y representantes docentes de los departamentos de las Carreras de FCM</t>
  </si>
  <si>
    <t>Trabajar con las Carreras de la FCM para determinar la amplitud y el imparto del observatorio de la enseñanza en el eje de Ética y Bioética</t>
  </si>
  <si>
    <t>Estudiantes, docentes e interesados en las areas de Etica y Bioética</t>
  </si>
  <si>
    <t>Coordinaciones de carreras, Unidad de Tecnología Educacional en Salud (UTES)</t>
  </si>
  <si>
    <t>Resma de papel bond oficio</t>
  </si>
  <si>
    <t>Resma de papel bpnd carta</t>
  </si>
  <si>
    <t>10. Desarrollo de cursos de metodología del Aprendizaje basado en problemas impartido por UTES.</t>
  </si>
  <si>
    <t>10. talleres de metodologÍa de aprendizaje basado en problemas a 80 docentes de las carreras de la FCM</t>
  </si>
  <si>
    <t>10. Planificación del Curso. 2. Coordinacion de los talleres con los Coordinadores de las asignaturas de las Carreras de Medicina y Enfermería. 3. Ejecucion de los 4 cursos, en grupo de 20 docentes por trimestre.</t>
  </si>
  <si>
    <t xml:space="preserve">Capacitacion a docentes de las 5 carreras de la FCM sobre la metodologÍa de aprendizaje basado en problemas </t>
  </si>
  <si>
    <t>docentes de las carreras de la FCM</t>
  </si>
  <si>
    <t>Coordinacion de carrera, Unidad de Tecnología Educacional en Salud (UTES) y Decanatura</t>
  </si>
  <si>
    <t>Socialización de la misión, visión, objetivos y principios de la FCM a 440 estudiantes  de Medicina y enfermería mediante jornadas de induccion.</t>
  </si>
  <si>
    <t>estudiantes de primer ingreso de las carreras de Medicina y Enfermeria FCM</t>
  </si>
  <si>
    <t xml:space="preserve">Asistencia psicopedagógica y psicológicas a estudiantes que la solicitan. </t>
  </si>
  <si>
    <t>estudiantes de la FCM</t>
  </si>
  <si>
    <t>5.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</si>
  <si>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3. Desarrollo de Jornadas de induccion a los estudiantes de ingreso de la Carrera de Medicina  y Enfermeria a la FCM por parte de la UTES</t>
  </si>
  <si>
    <t xml:space="preserve">4. Atención psicopedagogica y psicologicas a los estudiantes que la solicitan. </t>
  </si>
  <si>
    <t>3. impartir 2 jornadas de induccion 440 estudiantes (240 estudiantes de Medicina y 200 de enfermería) por 3 docentes de la UTES.</t>
  </si>
  <si>
    <t>4. 50 estudiantes son atendidos por una docente de la UTES.</t>
  </si>
  <si>
    <t xml:space="preserve">3. Planificación de la Jornada. 2. Convocatoria a los estudiantes que participan.3. Ejecucion de la jornada de inducción. </t>
  </si>
  <si>
    <t>4. Evaluaciones Psicopedagogias. 2. Asesorias tutoriales.</t>
  </si>
  <si>
    <t>5.a.2.1.MI/CIR/PSQ.1</t>
  </si>
  <si>
    <t>Medicina Interna, Cirugía, Psiquiatria, UTES y Decanatura</t>
  </si>
  <si>
    <t>5.a.2.2.ENF.2</t>
  </si>
  <si>
    <t>5.a.2.3.UTES.3</t>
  </si>
  <si>
    <t xml:space="preserve">1. Planificación de la tematica, Convocatoria a los estudiantes que participan y Ejecucion de la jornada de reforzamiento . </t>
  </si>
  <si>
    <t>Expositores</t>
  </si>
  <si>
    <t>5.a.2.4.UTES.4</t>
  </si>
  <si>
    <t>Pruebas psicologica</t>
  </si>
  <si>
    <t>5.B.2..1.ENF.1</t>
  </si>
  <si>
    <t>2. Logistica para el desarrollo de Jornada de generaciones unidas de Carrera de Enfermería, Compra de Agua, elaboración de afiches y otras</t>
  </si>
  <si>
    <t>5.B.2..2.ENF.2</t>
  </si>
  <si>
    <t>Capacitar a los futuros medicos en la nueva ley marco de protección social</t>
  </si>
  <si>
    <t>Listados de asistencias de la capacitación</t>
  </si>
  <si>
    <t>Coordinación de carrera de medicina (CCMED), Secretaria Académica (SA) y Decanatura</t>
  </si>
  <si>
    <t>1. 100% de MSS de la carrera de medicina de la FCM capacitados en los procesos de descentralización de servicios de salud</t>
  </si>
  <si>
    <t>1. Gestionar especialista en la nueva ley marco de protección social, preparación de la convocatoria a los MSS, preparación de tematica, logistica varia y otras</t>
  </si>
  <si>
    <t>6.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</si>
  <si>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6.a.1.1.SA/CCMED.1</t>
  </si>
  <si>
    <t>1. Capacitados los  los docentes de los Departamentos de la carrera de médicina capacitados en transversalización del eje de Ética en el rediseño curricular</t>
  </si>
  <si>
    <t>1. 100% de los docentes de los Departamentos de la carrera de médicina capacitados en transversalización del eje de Ética en el rediseño curricular</t>
  </si>
  <si>
    <t>Docentes carrera de medicina FCM</t>
  </si>
  <si>
    <t>Coordinacion de carrera de medicina y Decanatura</t>
  </si>
  <si>
    <t xml:space="preserve">7.2) Garantizar una educación integral, que incorpore la gestión académica del conocimiento, de cultura para el desarrollo, como parte de la dinámica institucional, y del perfil profesional, orientado al fortalecimiento de la ciudadano. </t>
  </si>
  <si>
    <t>7.3) Priorizar la producción y gestión del conocimiento con alto contenido de identidad nacional, regional y local; que refuerce el saber local-regional, aborde los problemas nacionales, y que transite hacia la internacionalización del conocimiento.</t>
  </si>
  <si>
    <t>7.4) Fortalecer en la comunidad universitaria la práctica de la cultura física y deportes, el aprecio por las artes y la cultura como parte de la formación integral y del buen vivir.</t>
  </si>
  <si>
    <t>a. ÉTICA: Transversalización del Eje Curricular de Ética en las actividades administrativas y como eje integrador de los demás ejes del Modelo Educativo de la UNAH.</t>
  </si>
  <si>
    <t>b. CIUDADANÍA: Expansión del perfil profesional con elementos de  ciudadanía educativa.</t>
  </si>
  <si>
    <t>c. IDENTIDAD: Producción del conocimiento con identidad, nacional, regional, local, y para la internacionalización académica de la UNAH.</t>
  </si>
  <si>
    <t>d. CULTURA: Formación de ciudadanos de cultura, globales, de región, y productivos, potenciando el rol de los CRU.</t>
  </si>
  <si>
    <t>7.1).a.1.1.CCMED.1</t>
  </si>
  <si>
    <t xml:space="preserve">1. Elaborar materiales didacticos. 2. Diseño de tarjetas, diplomas, afiches, calendarios. 3. impresión y reproducciones de materiales.  </t>
  </si>
  <si>
    <t>Suministro de materiales didacticos e informativos a la comunidad educativa de la FCM</t>
  </si>
  <si>
    <t>Autoridades, docentes y estudiantes de las Carreras de la FCM</t>
  </si>
  <si>
    <t>13.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</si>
  <si>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a. Mejoramiento de la Calidad, la Pertinencia y la Equidad.</t>
  </si>
  <si>
    <t>13.a.1.1.UTES.1</t>
  </si>
  <si>
    <t>1. 2 boletines editados de la FCM; 100 afiches; 1000 tarjetas impresas; 50 caraturas de los manuales; 737, 000 materiales didacticos y examenes; 600 calendarios; 400 diplomas.</t>
  </si>
  <si>
    <t xml:space="preserve">1. Capacitación de la persona responsable del laboratorio. 2. Mantenimiento de las computadoras y SOFTWARE actualizado. 3. Sustitución del equipo que perdió vida  útil. </t>
  </si>
  <si>
    <t>17.1).c.3.1.UTES.1</t>
  </si>
  <si>
    <t>1. Funcionamiento al 100% del laboratorio de acceso a la plataforma tecnologica de la Unidad Tecnología Educativa en Salud (UTES)</t>
  </si>
  <si>
    <t>1. 20 computadoras brindando servicio a 1200 estudiantes de los proyectos de investigación de todas las carrera de la FCM y aplicación de examenes en linea a todos los estudiantes de internado Rotatorio FCM.</t>
  </si>
  <si>
    <t xml:space="preserve">Funcionamiento al 100% del laboratorio de acceso a la plataforma. </t>
  </si>
  <si>
    <t xml:space="preserve">Estudiantes de los proyectos de investigación de todas las carrera de la FCM </t>
  </si>
  <si>
    <t>3. capacitación a docentes y estudiantes de la Carrera de nutrición por medio de la Unidad de Investigación Científica (UIC)</t>
  </si>
  <si>
    <t>3. capacita a 8 docentes y 50 estudiantes de la Carrera de Nutrición en el area de EPI INFO.</t>
  </si>
  <si>
    <t>2. Organización del Taller con 3 profesores de Ciencias Morfologicas, 1 profesor de Ciencias Fisiologicas y 3 profesores de la UTES, coordinadores de los laboratorios de los Deptos. de Morfologia y Fisiologia (Primer trimestre). 2. Inscripcion de los instructores al curso del aula virtual (Primer trimestre .3. Desarrollo del curso de induccion orientado a los instructores (segundo y tercer).</t>
  </si>
  <si>
    <t>12.a.1.3.CNUT.3</t>
  </si>
  <si>
    <t>3. Capacitación a docentes de la Carrera de Nutrición, duracion 3 días) Segundo trimestre. 1. Capacitación a estudiantes de la Carrera de Nutrición, duracion 3 días) Tercer trimestre.</t>
  </si>
  <si>
    <t>Capacitacion a docentes en el area de la investigación científica.</t>
  </si>
  <si>
    <t>docentes de la Carrera de Nutrición</t>
  </si>
  <si>
    <t>Carrera de Nutrición y Decanatura</t>
  </si>
  <si>
    <t xml:space="preserve">6. Atención nutricional a grupos vulnerables en Centros de Salud y Hospitales en 40  comunidades del país. </t>
  </si>
  <si>
    <t>6. 75 estudiantes realizando Servicio Social en Centros de Salud y Hospitales en 40 comunidades del país.</t>
  </si>
  <si>
    <t xml:space="preserve">6. 40 estudiantes realizaran la práctica profesional (primero y segundo trimestre). 2. 35 estudiantes realizaran la práctica profesional (Tercero y cuarto trimestre).  </t>
  </si>
  <si>
    <t>3.2).b.2.6.CNUT.6</t>
  </si>
  <si>
    <t>Combustible para trasladar a los estudiantes de la carrera de Nutrición y personal docente, y se efectuaran una supervisiones por cada comunidad para hacer un total 40 visitas</t>
  </si>
  <si>
    <t>Socialización de conocimentos nutricionales a la Sociedad a nivel nacional</t>
  </si>
  <si>
    <t xml:space="preserve">Centros de Salud y Hospitales en 40  comunidades del país. </t>
  </si>
  <si>
    <t>Capacitacion  a docentes sobre  Aprendizaje de nuevas estrategias de enseñanza.</t>
  </si>
  <si>
    <t>3 docentes de la Carrera de Nutrición.</t>
  </si>
  <si>
    <t>11. Implementación de nuevas prácticas docentes en la Carrera de Nutrición</t>
  </si>
  <si>
    <t>11. Aprendizaje de nuevas estrategias de enseñanza a 3 docentes de la Carrera de Nutricíon mediante el Instituto de Profesionalización Docente de la UNAH</t>
  </si>
  <si>
    <t>11. Capacitacion de los docentes en el Curso "APRENDER" impartido por el Instituto de Profesionalización Docente de la UNAH</t>
  </si>
  <si>
    <t>4.1).a.1.8.ENF.8</t>
  </si>
  <si>
    <t>4.1).a.1.9.ENF.9</t>
  </si>
  <si>
    <t>4.1).a.1.10.CCMED/UTES.10</t>
  </si>
  <si>
    <t>4.1).a.1.11.CNUT.11</t>
  </si>
  <si>
    <t>3. Desarrollo de Jornadas educativas en el área de la Salud nutricional a estudiantes  de las carreras de la UNAH.</t>
  </si>
  <si>
    <t xml:space="preserve">3. Desarrolla dos jornadas educativas de un dia cada una a 100 estudiantes de la Carrera de Nutrición en el area de la Salud Nutricional. </t>
  </si>
  <si>
    <t>3. Evaluación nutricional sobre ndice de masa corporal, talla, peso, circunferencia abdominal a a 300 estudiantes de diferentes carreras de la UNAH ien la primera Jornada. (segundo trimestre) 2, 1.Evaluación nutricional sobre ndice de masa corporal, talla, peso, circunferencia abdominal a a 300 estudiantes de diferentes carreras de la UNAH ien la primera Jornada. (cuarto trimestre)</t>
  </si>
  <si>
    <t xml:space="preserve"> Jornadas educativas en el área de la Salud nutricional a estudiantes  de las carreras de la UNAH.</t>
  </si>
  <si>
    <t>estudiantes  de las Carreras de la UNAH</t>
  </si>
  <si>
    <t>Carrera de Nutrición Y Decanatura</t>
  </si>
  <si>
    <t>5.B.2..3.CNUT.3</t>
  </si>
  <si>
    <t>Elaboración de ballas</t>
  </si>
  <si>
    <t>Afiches</t>
  </si>
  <si>
    <t>8.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</si>
  <si>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</si>
  <si>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8.a.1.1.MEPI.1</t>
  </si>
  <si>
    <t>1. Curso virtual de Bioestadística intermedia con el Instituto Nacional de Salud Pública</t>
  </si>
  <si>
    <t xml:space="preserve">1. Curso virtual para 20 docentes y 5 estudiantes de la Maestría de Epidemiología </t>
  </si>
  <si>
    <t>1. Desarrollo del curso virtual.</t>
  </si>
  <si>
    <t xml:space="preserve">Fortalecimiento del conocimiento sobre el área de Bioestadística </t>
  </si>
  <si>
    <t>Estudiantes y docentes de la Maestría.</t>
  </si>
  <si>
    <t>Maestría en Epidemiología</t>
  </si>
  <si>
    <t xml:space="preserve">a. Mejoramiento de la Calidad Educativa. </t>
  </si>
  <si>
    <t xml:space="preserve">b. Mejoramiento de la Calidad Educativa. </t>
  </si>
  <si>
    <t>1.1).a.1.1.ENF.1</t>
  </si>
  <si>
    <t>1.1).a.1.2.CCMED.2</t>
  </si>
  <si>
    <t xml:space="preserve">3. Plan de apoyo de la eficacia terminal de la Maestría de Epidemiología elaborado. </t>
  </si>
  <si>
    <t xml:space="preserve">4. Plan de estudio de la Maestría de Epidemiología fortalecido. </t>
  </si>
  <si>
    <t xml:space="preserve">4. Mejora del plan estudio de la Maestría de Epidemiología </t>
  </si>
  <si>
    <t>3. Diseñar el plan de apoyo de la eficacia terminal</t>
  </si>
  <si>
    <t xml:space="preserve">3. Diseño y formulación del Plan de apoyo de la Eficacia terminal (Primer y segundo Trimestre). 2. Elaboración e implementación del Plan de apoyo de la eficicacia terminal (Tercero y cuarto trimestre). </t>
  </si>
  <si>
    <t xml:space="preserve">4. Revisión y Fortalecimiento del plan de estudio de la Maestría de Epidemiologia. </t>
  </si>
  <si>
    <t>1.1).a.1.3.MEPI.3</t>
  </si>
  <si>
    <t>1.1).a.1.4.MEPI.4</t>
  </si>
  <si>
    <t>Mejora de la calidad educativa mediante el plan de apoyo de la eficacia terminal.</t>
  </si>
  <si>
    <t>Mejora de la calidad educativa mediante la revisión y fortalecimiento del plan de estudios</t>
  </si>
  <si>
    <t>Diagnóstico de posibles escenarios para el desarrollo del Doctorado en Epidemiología elaborado.</t>
  </si>
  <si>
    <t>Investigar escenarios para el desarrollo del Doctorado en Epidemiología</t>
  </si>
  <si>
    <t>Elaboración del Diagnóstico de posibles escenarios para el desarrollo del Doctorado en Epidemiología.</t>
  </si>
  <si>
    <t xml:space="preserve">Satisfacer la demanda estudiantil y las necesidades de ciencia. </t>
  </si>
  <si>
    <t>1. Aula Virtual implementada para el desarrollo docente de la Maestría en Epidemiología.</t>
  </si>
  <si>
    <t>1. Desarrollar el aula virtual para el uso de 10 Docentes y  50 estudiantes de la Maestría.</t>
  </si>
  <si>
    <t>1. Diseño del aula virtual y Implementación del aula virtual.</t>
  </si>
  <si>
    <t>17.1).b.3.1.MEPI.1</t>
  </si>
  <si>
    <t>Pantalla interactiva</t>
  </si>
  <si>
    <t>Satisfacer las necesidades de conocimiento de las TIC en los docentes.</t>
  </si>
  <si>
    <t xml:space="preserve"> docentes de la Maestría.</t>
  </si>
  <si>
    <t>1. Seguimiento del proceso de acreditación en la UNAH. 2. captar fuentes de financiamiento para pago de acreditación. 3. Finalización del Proceso de acreditación en la Agencia "Centro Americana para Acreditación de Posgrados".</t>
  </si>
  <si>
    <t>1. Seguimiento y finalizacion del Proceso de acreditación de la Maestría de Salud Pública.</t>
  </si>
  <si>
    <t>1. Acreditar la Maestria de Salud Pública.</t>
  </si>
  <si>
    <t>Acreditación de la Maestría de Salud Pública para beneficio de los maestrantes a nivel nacional e internacional</t>
  </si>
  <si>
    <t>Estudiantes de la Maestría.</t>
  </si>
  <si>
    <t>Maestría de Salud Pública</t>
  </si>
  <si>
    <t>10.1).a.C.1).1.POSAD.1</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</si>
  <si>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</si>
  <si>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</si>
  <si>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</si>
  <si>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</si>
  <si>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</si>
  <si>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</si>
  <si>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</si>
  <si>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 xml:space="preserve">5. Creación de la Licenciatura de Terapia Fisica y Ocupacional </t>
  </si>
  <si>
    <t>5. Propuesta del anteproyecto de la Licenciatura de Terapia Fisica y Ocupacional.</t>
  </si>
  <si>
    <t xml:space="preserve">5. Desarrollo de la Propuesta Diagnostico situacional   Plan de Factibilitibilidad   Documento final </t>
  </si>
  <si>
    <t>1.1).a.1.5.MFR.4</t>
  </si>
  <si>
    <t xml:space="preserve">Resultado de la Autoevaluación de la Carrera de Terapia Funcional que plantea el rediseño curricular del técnico a nivel de licenciatura. </t>
  </si>
  <si>
    <t xml:space="preserve">Desarrollo de la Propuesta  Diagnostico situacional  Anteproyecto de la Propuesta y Documento final. </t>
  </si>
  <si>
    <t xml:space="preserve">Sociedad   Docentes  Estudiantes </t>
  </si>
  <si>
    <t xml:space="preserve">Departamento de Rehabilitación   Comisión del Desarrollo Curricular de la Carrera de terapia Funcional. </t>
  </si>
  <si>
    <t>Simposio sobre Evento Cerebro Vascular.</t>
  </si>
  <si>
    <t xml:space="preserve">Extensión del Modulo Cerebro Vascular que se imparte en el Posgragrado Medicina de Rehabilitación. </t>
  </si>
  <si>
    <t>Programación del Evento.     Temas de los expositores.</t>
  </si>
  <si>
    <t>2. Simposio sobre Evento Cerebro Vascular.</t>
  </si>
  <si>
    <t xml:space="preserve">2. Extensión del Modulo Cerebro Vascular que se imparte en el Posgragrado Medicina de Rehabilitación. </t>
  </si>
  <si>
    <t>2. Programación del Evento.     Temas de los expositores y Programación del Evento.     Temas de los expositores.</t>
  </si>
  <si>
    <t xml:space="preserve">Contamos con la visita de   profesionales  con experiencias en areas especificas dentro de la rehabilitación del paciente con evento cerebro vascular. </t>
  </si>
  <si>
    <t xml:space="preserve">Listados de Asistencia. </t>
  </si>
  <si>
    <t xml:space="preserve">estudiantes </t>
  </si>
  <si>
    <t xml:space="preserve">Coordinación del Postgrado de Medicina de Rehabilitación. </t>
  </si>
  <si>
    <t>6.a.1.2.MFR.2</t>
  </si>
  <si>
    <t xml:space="preserve">2. Actividad para desarrollar el Taller sobre Infiltraciones </t>
  </si>
  <si>
    <t xml:space="preserve">2. Que los profesionales aprendan las tecnicas de infiltración articular  y tejidos blandos. </t>
  </si>
  <si>
    <t xml:space="preserve">2. Presentación en Práctica de las técnicas de infiltración articular y tejidos blandos. </t>
  </si>
  <si>
    <t>13.a.1.2.MFR.2</t>
  </si>
  <si>
    <t xml:space="preserve">En Estados Unidos son los Medicos Fisiatras son los que realizan este tipo de procedimiento y Honduras no hemos sido formados para eso. </t>
  </si>
  <si>
    <t xml:space="preserve">foto registro </t>
  </si>
  <si>
    <t xml:space="preserve">medicos fisiatras </t>
  </si>
  <si>
    <t>Necesidad de capacitacion y actualización en temas de investigación                       docencia           Electrodiagnostico              Rehabiliatción cardiopulmonar                   Rehabilitación cognitiva</t>
  </si>
  <si>
    <t>registro de documentos y foto registros de las reuniones entre ambas instituciones.</t>
  </si>
  <si>
    <t xml:space="preserve">Docentes </t>
  </si>
  <si>
    <t xml:space="preserve">Unidad Universitaria de Medicina de Rehabilitación. </t>
  </si>
  <si>
    <t xml:space="preserve">1. incrementar el posicionamiento de la UNAH a traves de la suscrición del convenio con el Instituto Nacional de Rehabilitación de Mexico. </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</si>
  <si>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</si>
  <si>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</si>
  <si>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</si>
  <si>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14.a.1.1.MFR.1</t>
  </si>
  <si>
    <t xml:space="preserve">1. Documento y La elaboración del documento entre ambas partes. </t>
  </si>
  <si>
    <t>1. Prolongar la vida útil de los equipos del CDIBIR</t>
  </si>
  <si>
    <t>1. Equipo en completo funcionamiento</t>
  </si>
  <si>
    <t>1. Gestionar ante las instancias correspondientes la aprobación del mantenimiento preventivo y correcto de los equipos del CDIBIR, asi como elevador y generador del ECS</t>
  </si>
  <si>
    <t>2. Posicionamiento del CDIBIR dentro de la sociedad</t>
  </si>
  <si>
    <t>2. Materiales promocionales</t>
  </si>
  <si>
    <t>2. Spots publicitarios, material didáctico, y artículos promocionales</t>
  </si>
  <si>
    <t>11.2).d.1.2. ECS.2</t>
  </si>
  <si>
    <t>11.2).d.1.2.3.ECS.3</t>
  </si>
  <si>
    <t>Contratos de Mantenimiento de los equipos del CDIBIR</t>
  </si>
  <si>
    <t>Mantenimiento de Elevador y Genrador</t>
  </si>
  <si>
    <t>Spots publicitarios, material didactico, y articulos promocionales</t>
  </si>
  <si>
    <t>Promover los estudios que se realizan en  el CDIBIR en la sociedad, docentes y alumnos</t>
  </si>
  <si>
    <t>contratos</t>
  </si>
  <si>
    <t>sociedad, docentes y estudiantes</t>
  </si>
  <si>
    <t>Mercadeo y convenios ECS, Administración ECS, Gerencia ECS, Decanatura</t>
  </si>
  <si>
    <t>Mantener en optimas condiciones el equipo para garantizar la calidad de los estudios realizados, y asegurar la inversión realizada por la UNAH</t>
  </si>
  <si>
    <t>contrato de extensión de garantía, constancias de visita de mantenimiento preventivo y correctivo</t>
  </si>
  <si>
    <t>Gerencia ECSy Decanatura</t>
  </si>
  <si>
    <t>4. Mejorar las capacidades intelectuales del personal administratvio y de servicio</t>
  </si>
  <si>
    <t>4. Mejor desempeño en la toma de decisiones administrativas</t>
  </si>
  <si>
    <t>4. Decisiones basadas en conocimiento</t>
  </si>
  <si>
    <t>12.a.1.4.ECS.4</t>
  </si>
  <si>
    <t>ampliacion del conocimiento del personal para una toma de decisionies apegada a normas y procesos de calidad continua</t>
  </si>
  <si>
    <t>contratos y titulos de graduacion</t>
  </si>
  <si>
    <t>personal administrativo y estudiantes de exelencia academica</t>
  </si>
  <si>
    <t>Gerencia, Administracion</t>
  </si>
  <si>
    <t>5. Incrementar la eficiencia de los procesos administrativos</t>
  </si>
  <si>
    <t>5. Flujo continuo de procesos</t>
  </si>
  <si>
    <t>5. Control de procesos</t>
  </si>
  <si>
    <t>12.a.5.5.ECS.5</t>
  </si>
  <si>
    <t>mejora en la atención, movilización de documentación, mantenimiento de equipos A/C y equipo hidro-sanitario</t>
  </si>
  <si>
    <t>Docentes y estudiantes ECS</t>
  </si>
  <si>
    <t>Gerencia</t>
  </si>
  <si>
    <t>Capacitar a los aulmnos de los Departamentos de Ciencias Morfologicas y Ciencias Fisiologicas</t>
  </si>
  <si>
    <t>1..Apoyo al proceso de trabajo educativo de los Departamentos de la FCM y el acompañamiento al aprendizaje de los estudiantes, esto se realiza a traves de: Elaboración y edición de material didáctico (digitales e impresos), asi como informar a traves de edición de boletines.</t>
  </si>
  <si>
    <t>1. Realizadas las gestiones para implementar nuevas tecnicas de aprendizaje mediante el equipamiento en las Aulas en el departamento de Ciencias Morfologicas</t>
  </si>
  <si>
    <t>1. 100% de las gestiones para lograr la aprobación de los alumnos</t>
  </si>
  <si>
    <t>1. Numero de Jornadas de reforzamiento de las diferentes asignaturas que los requieran de los Departamentos de MI,CIR y PSQ.</t>
  </si>
  <si>
    <t xml:space="preserve">1. Número de  tutorias a alumnos capacitados,
informe semestral de tutorias brindadas. </t>
  </si>
  <si>
    <t xml:space="preserve"> Evaluar que  que  las actividades, proyectos y programas de vinculación desarrollados por la departamentos academicos , postgrados , asociaciones estudiantiles y voluntariado en las comunidad y municipios cumplan con la políticas de Vinculacion</t>
  </si>
  <si>
    <t>Listado de actividades, proyectos y programas registrados y evaluados de los departamentos academicos, postgrados,asociaciones estudiantiles y voluntariado</t>
  </si>
  <si>
    <t>: personas beneficiadas en las comunidades por las actividades, proyectos y programas de Vinculacion desarrollados por la FCM</t>
  </si>
  <si>
    <t>Comité de Vinculacion, Departamentos Academicos. Postgrados, asociaciones estudiantiles y grupos de voluntariado y Decanatura de la FCM</t>
  </si>
  <si>
    <t xml:space="preserve"> Formalizacion legal de los proyectos  de vinculacion de los departametos academicos, postgrados,asociacines estudiantiles y voluntariado en la comunidad y Municipio</t>
  </si>
  <si>
    <t>listado de cartas de intenciones y convenios legalizados y certificados</t>
  </si>
  <si>
    <t>Dilvugacion de las actividades, proyectos y programas  de Vinculacion de las carreras de Medicina, Enfermria, Nutricion, radiotecnologia, y terapia funcional, asociociones estudiantiles, postgrados y voluntariado de la Facultad de Ciencias Meidcas</t>
  </si>
  <si>
    <t>Realiazcion de la I feria de proyectos de vinculacion de la FCM, elaboracion y publicacion dela memoria de lo resumenes inscriptos</t>
  </si>
  <si>
    <t>Comunidad universitaria, instituciones publicas y privadas, pobladores de las comunidades</t>
  </si>
  <si>
    <t>8. Proyectos de Vinculacion sustentados por cartas de intenciones o convenios entre el gobierno central, municipalidades, sociedad civil, sectores no gubernamentales y la Facultad de Ciencias Médicas y UNAH a nivel local, regional y nacional</t>
  </si>
  <si>
    <t>7. Establecer actividades, proyectos programas de vinculación  por los Departamentos Académicos, Postgrados, Asociaciones Estudiantiles y grupos de voluntariado</t>
  </si>
  <si>
    <t xml:space="preserve">9. Realizacion de la I feria de proyectos de vinculacion de la Facultad de Ciencia Medicas </t>
  </si>
  <si>
    <t>7. Numero de actividades. proyectosy programas registrados por Departamentos Academicos, postgrados, asociaciones Estudiantiles y grupos de voluntariado</t>
  </si>
  <si>
    <t>8. Numero de cartas de intenciones y Numero de convenios firmados entre las municipalidads y la decanatura o rectoria</t>
  </si>
  <si>
    <t>9. Numero de participantes inscritos en la I feria de Proyectos de Vinculacion de la Facultad de Ciencias Medicas</t>
  </si>
  <si>
    <t>7. Visitas para monitorear y evaluar  las actividades, proyectos, programas de Vinculacion desarrollado por los Departamentos Academicos,  postgrados, asociaciones estudiantiles y grupos de voluntariado</t>
  </si>
  <si>
    <t>8. Visitas y celebracion de  firmas  de cartas de intenciones y convenios entre la Decanatura o Rectoria con las comunidades y municipios a nivel local, regional, nacional.-</t>
  </si>
  <si>
    <t>9. Conformacion del comité organizador, inscripcion de participantes , invitacion de institucciones cooperantes, invitacion de pobladores de las comunidades para que relicen actividades culturales y artisticas, participacion de la comunidad universitaria en encuentros artisticos culturales y deportivos</t>
  </si>
  <si>
    <t>3.2).b.2.7.CV.7</t>
  </si>
  <si>
    <t>3.2).b.2.8.CV.8</t>
  </si>
  <si>
    <t>3.2).b.2.9.CV.9</t>
  </si>
  <si>
    <t>Publicidad, impresiones, y otras actividades</t>
  </si>
</sst>
</file>

<file path=xl/styles.xml><?xml version="1.0" encoding="utf-8"?>
<styleSheet xmlns="http://schemas.openxmlformats.org/spreadsheetml/2006/main">
  <numFmts count="14">
    <numFmt numFmtId="164" formatCode="&quot;L.&quot;\ #,##0.00;[Red]&quot;L.&quot;\ \-#,##0.00"/>
    <numFmt numFmtId="165" formatCode="_ * #,##0_ ;_ * \-#,##0_ ;_ * &quot;-&quot;_ ;_ @_ "/>
    <numFmt numFmtId="166" formatCode="_ &quot;L.&quot;\ * #,##0.00_ ;_ &quot;L.&quot;\ * \-#,##0.00_ ;_ &quot;L.&quot;\ * &quot;-&quot;??_ ;_ @_ "/>
    <numFmt numFmtId="167" formatCode="_ * #,##0.00_ ;_ * \-#,##0.00_ ;_ * &quot;-&quot;??_ ;_ @_ "/>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_ &quot;L.&quot;\ * #,##0.0000_ ;_ &quot;L.&quot;\ * \-#,##0.0000_ ;_ &quot;L.&quot;\ * &quot;-&quot;??_ ;_ @_ "/>
  </numFmts>
  <fonts count="94">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2"/>
      <name val="Calibri"/>
      <family val="2"/>
      <scheme val="minor"/>
    </font>
    <font>
      <sz val="11"/>
      <name val="Arial"/>
      <family val="2"/>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3300"/>
        <bgColor indexed="64"/>
      </patternFill>
    </fill>
    <fill>
      <patternFill patternType="solid">
        <fgColor rgb="FFC00000"/>
        <bgColor indexed="64"/>
      </patternFill>
    </fill>
  </fills>
  <borders count="72">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rgb="FFC00000"/>
      </left>
      <right style="thin">
        <color indexed="64"/>
      </right>
      <top style="thin">
        <color rgb="FFC00000"/>
      </top>
      <bottom style="thin">
        <color indexed="64"/>
      </bottom>
      <diagonal/>
    </border>
    <border>
      <left style="thin">
        <color indexed="64"/>
      </left>
      <right style="thin">
        <color indexed="64"/>
      </right>
      <top style="thin">
        <color rgb="FFC00000"/>
      </top>
      <bottom style="thin">
        <color indexed="64"/>
      </bottom>
      <diagonal/>
    </border>
    <border>
      <left style="thin">
        <color indexed="64"/>
      </left>
      <right style="thin">
        <color rgb="FFC00000"/>
      </right>
      <top style="thin">
        <color rgb="FFC00000"/>
      </top>
      <bottom style="thin">
        <color indexed="64"/>
      </bottom>
      <diagonal/>
    </border>
    <border>
      <left style="thin">
        <color rgb="FFC00000"/>
      </left>
      <right style="thin">
        <color indexed="64"/>
      </right>
      <top style="thin">
        <color indexed="64"/>
      </top>
      <bottom style="thin">
        <color indexed="64"/>
      </bottom>
      <diagonal/>
    </border>
    <border>
      <left style="thin">
        <color indexed="64"/>
      </left>
      <right style="thin">
        <color rgb="FFC00000"/>
      </right>
      <top style="thin">
        <color indexed="64"/>
      </top>
      <bottom style="thin">
        <color indexed="64"/>
      </bottom>
      <diagonal/>
    </border>
    <border>
      <left style="thin">
        <color rgb="FFC00000"/>
      </left>
      <right style="thin">
        <color indexed="64"/>
      </right>
      <top style="thin">
        <color indexed="64"/>
      </top>
      <bottom style="thin">
        <color rgb="FFC00000"/>
      </bottom>
      <diagonal/>
    </border>
    <border>
      <left style="thin">
        <color indexed="64"/>
      </left>
      <right style="thin">
        <color indexed="64"/>
      </right>
      <top style="thin">
        <color indexed="64"/>
      </top>
      <bottom style="thin">
        <color rgb="FFC00000"/>
      </bottom>
      <diagonal/>
    </border>
    <border>
      <left style="thin">
        <color indexed="64"/>
      </left>
      <right style="thin">
        <color rgb="FFC00000"/>
      </right>
      <top style="thin">
        <color indexed="64"/>
      </top>
      <bottom style="thin">
        <color rgb="FFC00000"/>
      </bottom>
      <diagonal/>
    </border>
    <border>
      <left/>
      <right style="thin">
        <color indexed="64"/>
      </right>
      <top/>
      <bottom style="medium">
        <color indexed="64"/>
      </bottom>
      <diagonal/>
    </border>
  </borders>
  <cellStyleXfs count="20">
    <xf numFmtId="0" fontId="0" fillId="0" borderId="0"/>
    <xf numFmtId="0" fontId="20" fillId="0" borderId="0"/>
    <xf numFmtId="168" fontId="20" fillId="0" borderId="0" applyFont="0" applyFill="0" applyBorder="0" applyAlignment="0" applyProtection="0"/>
    <xf numFmtId="169" fontId="21" fillId="0" borderId="0" applyFont="0" applyFill="0" applyBorder="0" applyAlignment="0" applyProtection="0"/>
    <xf numFmtId="170" fontId="20" fillId="0" borderId="0" applyFont="0" applyFill="0" applyBorder="0" applyAlignment="0" applyProtection="0"/>
    <xf numFmtId="168" fontId="20" fillId="0" borderId="0" applyFont="0" applyFill="0" applyBorder="0" applyAlignment="0" applyProtection="0"/>
    <xf numFmtId="171" fontId="20" fillId="0" borderId="0" applyFont="0" applyFill="0" applyBorder="0" applyAlignment="0" applyProtection="0"/>
    <xf numFmtId="172"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6" fontId="32" fillId="0" borderId="0" applyFont="0" applyFill="0" applyBorder="0" applyAlignment="0" applyProtection="0"/>
    <xf numFmtId="168" fontId="20" fillId="0" borderId="0" applyFont="0" applyFill="0" applyBorder="0" applyAlignment="0" applyProtection="0"/>
    <xf numFmtId="167" fontId="32" fillId="0" borderId="0" applyFont="0" applyFill="0" applyBorder="0" applyAlignment="0" applyProtection="0"/>
    <xf numFmtId="166" fontId="32" fillId="0" borderId="0" applyFont="0" applyFill="0" applyBorder="0" applyAlignment="0" applyProtection="0"/>
    <xf numFmtId="166" fontId="20" fillId="0" borderId="0" applyFont="0" applyFill="0" applyBorder="0" applyAlignment="0" applyProtection="0"/>
    <xf numFmtId="0" fontId="32" fillId="0" borderId="0"/>
    <xf numFmtId="0" fontId="36" fillId="0" borderId="0"/>
    <xf numFmtId="9" fontId="32" fillId="0" borderId="0" applyFont="0" applyFill="0" applyBorder="0" applyAlignment="0" applyProtection="0"/>
    <xf numFmtId="167" fontId="32" fillId="0" borderId="0" applyFont="0" applyFill="0" applyBorder="0" applyAlignment="0" applyProtection="0"/>
    <xf numFmtId="0" fontId="20" fillId="0" borderId="0"/>
  </cellStyleXfs>
  <cellXfs count="772">
    <xf numFmtId="0" fontId="0" fillId="0" borderId="0" xfId="0"/>
    <xf numFmtId="0" fontId="16" fillId="2" borderId="0" xfId="0" applyFont="1" applyFill="1"/>
    <xf numFmtId="0" fontId="17" fillId="2" borderId="0" xfId="0" applyFont="1" applyFill="1"/>
    <xf numFmtId="0" fontId="14" fillId="2" borderId="0" xfId="0" applyFont="1" applyFill="1" applyBorder="1" applyAlignment="1">
      <alignment horizontal="left" vertical="top" wrapText="1"/>
    </xf>
    <xf numFmtId="0" fontId="18" fillId="2" borderId="0" xfId="0" applyFont="1" applyFill="1" applyBorder="1" applyAlignment="1">
      <alignment vertical="top" wrapText="1"/>
    </xf>
    <xf numFmtId="0" fontId="18" fillId="2" borderId="0" xfId="0" applyFont="1" applyFill="1" applyBorder="1" applyAlignment="1">
      <alignment horizontal="justify" vertical="top" wrapText="1"/>
    </xf>
    <xf numFmtId="0" fontId="17" fillId="2" borderId="0" xfId="0" applyFont="1" applyFill="1" applyAlignment="1">
      <alignment horizontal="center"/>
    </xf>
    <xf numFmtId="9" fontId="16" fillId="2" borderId="0" xfId="0" applyNumberFormat="1" applyFont="1" applyFill="1"/>
    <xf numFmtId="0" fontId="16" fillId="2" borderId="4" xfId="0" applyFont="1" applyFill="1" applyBorder="1"/>
    <xf numFmtId="0" fontId="16" fillId="2" borderId="0" xfId="0" applyFont="1" applyFill="1" applyBorder="1"/>
    <xf numFmtId="0" fontId="0" fillId="0" borderId="0" xfId="0" applyAlignment="1">
      <alignment vertical="top" wrapText="1"/>
    </xf>
    <xf numFmtId="0" fontId="14" fillId="2" borderId="5" xfId="0" applyFont="1" applyFill="1" applyBorder="1" applyAlignment="1">
      <alignment horizontal="center" wrapText="1"/>
    </xf>
    <xf numFmtId="0" fontId="13" fillId="2" borderId="5" xfId="0" applyFont="1" applyFill="1" applyBorder="1" applyAlignment="1">
      <alignment horizontal="center" vertical="top" wrapText="1"/>
    </xf>
    <xf numFmtId="165" fontId="14" fillId="2" borderId="0" xfId="0" applyNumberFormat="1" applyFont="1" applyFill="1" applyBorder="1" applyAlignment="1">
      <alignment horizontal="center" wrapText="1"/>
    </xf>
    <xf numFmtId="0" fontId="28" fillId="2" borderId="10" xfId="0" applyFont="1" applyFill="1" applyBorder="1" applyAlignment="1">
      <alignment horizontal="center" vertical="center" wrapText="1"/>
    </xf>
    <xf numFmtId="0" fontId="30" fillId="2" borderId="10" xfId="0" applyFont="1" applyFill="1" applyBorder="1" applyAlignment="1">
      <alignment horizontal="justify" vertical="top"/>
    </xf>
    <xf numFmtId="165" fontId="30" fillId="2" borderId="10" xfId="0" applyNumberFormat="1" applyFont="1" applyFill="1" applyBorder="1" applyAlignment="1">
      <alignment horizontal="justify" vertical="top"/>
    </xf>
    <xf numFmtId="165" fontId="30" fillId="2" borderId="10" xfId="0" applyNumberFormat="1" applyFont="1" applyFill="1" applyBorder="1" applyAlignment="1">
      <alignment horizontal="left" vertical="top" wrapText="1"/>
    </xf>
    <xf numFmtId="174" fontId="30" fillId="2" borderId="10" xfId="0" applyNumberFormat="1" applyFont="1" applyFill="1" applyBorder="1" applyAlignment="1">
      <alignment horizontal="center" vertical="top"/>
    </xf>
    <xf numFmtId="165" fontId="30" fillId="2" borderId="10" xfId="0" applyNumberFormat="1" applyFont="1" applyFill="1" applyBorder="1" applyAlignment="1">
      <alignment horizontal="justify" vertical="top" wrapText="1"/>
    </xf>
    <xf numFmtId="0" fontId="13" fillId="2" borderId="10" xfId="0" applyFont="1" applyFill="1" applyBorder="1" applyAlignment="1">
      <alignment horizontal="justify" vertical="top"/>
    </xf>
    <xf numFmtId="0" fontId="13" fillId="2" borderId="10" xfId="0" applyFont="1" applyFill="1" applyBorder="1" applyAlignment="1">
      <alignment horizontal="center" vertical="top" wrapText="1"/>
    </xf>
    <xf numFmtId="165" fontId="13" fillId="2" borderId="10" xfId="0" applyNumberFormat="1" applyFont="1" applyFill="1" applyBorder="1" applyAlignment="1">
      <alignment horizontal="center" vertical="top" wrapText="1"/>
    </xf>
    <xf numFmtId="165" fontId="13" fillId="2" borderId="10" xfId="0" applyNumberFormat="1" applyFont="1" applyFill="1" applyBorder="1" applyAlignment="1">
      <alignment horizontal="justify" vertical="top"/>
    </xf>
    <xf numFmtId="174" fontId="13" fillId="2" borderId="10" xfId="0" applyNumberFormat="1" applyFont="1" applyFill="1" applyBorder="1" applyAlignment="1">
      <alignment horizontal="center" vertical="top"/>
    </xf>
    <xf numFmtId="0" fontId="19" fillId="0" borderId="10" xfId="0" applyFont="1" applyBorder="1" applyAlignment="1">
      <alignment horizontal="justify" vertical="top" wrapText="1"/>
    </xf>
    <xf numFmtId="0" fontId="19" fillId="0" borderId="11" xfId="0" applyFont="1" applyBorder="1" applyAlignment="1">
      <alignment horizontal="justify" vertical="top"/>
    </xf>
    <xf numFmtId="165" fontId="13" fillId="2" borderId="11" xfId="0" applyNumberFormat="1" applyFont="1" applyFill="1" applyBorder="1" applyAlignment="1">
      <alignment horizontal="center" vertical="top" wrapText="1"/>
    </xf>
    <xf numFmtId="0" fontId="19" fillId="0" borderId="11" xfId="0" applyFont="1" applyBorder="1" applyAlignment="1">
      <alignment horizontal="justify" vertical="top" wrapText="1"/>
    </xf>
    <xf numFmtId="165" fontId="33" fillId="3" borderId="3" xfId="0" applyNumberFormat="1" applyFont="1" applyFill="1" applyBorder="1" applyAlignment="1">
      <alignment horizontal="right" vertical="center"/>
    </xf>
    <xf numFmtId="165" fontId="33" fillId="3" borderId="3" xfId="10" applyNumberFormat="1" applyFont="1" applyFill="1" applyBorder="1" applyAlignment="1">
      <alignment horizontal="center" vertical="center"/>
    </xf>
    <xf numFmtId="166" fontId="33" fillId="2" borderId="0" xfId="10" applyFont="1" applyFill="1" applyAlignment="1">
      <alignment horizontal="center" vertical="center"/>
    </xf>
    <xf numFmtId="0" fontId="27" fillId="2" borderId="10" xfId="0" applyFont="1" applyFill="1" applyBorder="1" applyAlignment="1">
      <alignment horizontal="center" vertical="top" wrapText="1"/>
    </xf>
    <xf numFmtId="0" fontId="15" fillId="2" borderId="0" xfId="0" applyFont="1" applyFill="1" applyAlignment="1"/>
    <xf numFmtId="165" fontId="17" fillId="2" borderId="10" xfId="0" applyNumberFormat="1" applyFont="1" applyFill="1" applyBorder="1" applyAlignment="1">
      <alignment horizontal="justify" vertical="top"/>
    </xf>
    <xf numFmtId="165" fontId="17" fillId="2" borderId="10" xfId="0" applyNumberFormat="1" applyFont="1" applyFill="1" applyBorder="1" applyAlignment="1">
      <alignment horizontal="center" vertical="top" wrapText="1"/>
    </xf>
    <xf numFmtId="165" fontId="43" fillId="0" borderId="10" xfId="0" applyNumberFormat="1" applyFont="1" applyBorder="1" applyAlignment="1">
      <alignment horizontal="justify" vertical="top" wrapText="1"/>
    </xf>
    <xf numFmtId="165" fontId="43" fillId="0" borderId="11" xfId="0" applyNumberFormat="1" applyFont="1" applyBorder="1" applyAlignment="1">
      <alignment horizontal="justify" vertical="top"/>
    </xf>
    <xf numFmtId="165" fontId="29" fillId="2" borderId="3" xfId="0" applyNumberFormat="1" applyFont="1" applyFill="1" applyBorder="1" applyAlignment="1">
      <alignment horizontal="center" wrapText="1"/>
    </xf>
    <xf numFmtId="0" fontId="27" fillId="2" borderId="10" xfId="0" applyFont="1" applyFill="1" applyBorder="1" applyAlignment="1">
      <alignment horizontal="left" vertical="top" wrapText="1"/>
    </xf>
    <xf numFmtId="0" fontId="44" fillId="0" borderId="10" xfId="0" applyFont="1" applyBorder="1" applyAlignment="1">
      <alignment vertical="top" wrapText="1"/>
    </xf>
    <xf numFmtId="0" fontId="45" fillId="0" borderId="25" xfId="16" applyFont="1" applyBorder="1" applyAlignment="1">
      <alignment vertical="top" wrapText="1"/>
    </xf>
    <xf numFmtId="0" fontId="17" fillId="2" borderId="10" xfId="0" applyFont="1" applyFill="1" applyBorder="1" applyAlignment="1">
      <alignment horizontal="justify" vertical="top"/>
    </xf>
    <xf numFmtId="0" fontId="17" fillId="2" borderId="10" xfId="0" applyFont="1" applyFill="1" applyBorder="1" applyAlignment="1">
      <alignment vertical="top" wrapText="1"/>
    </xf>
    <xf numFmtId="173" fontId="17" fillId="2" borderId="10" xfId="0" applyNumberFormat="1" applyFont="1" applyFill="1" applyBorder="1" applyAlignment="1">
      <alignment horizontal="center" vertical="top" wrapText="1"/>
    </xf>
    <xf numFmtId="173" fontId="17" fillId="2" borderId="10" xfId="0" applyNumberFormat="1" applyFont="1" applyFill="1" applyBorder="1" applyAlignment="1">
      <alignment horizontal="center" vertical="top"/>
    </xf>
    <xf numFmtId="0" fontId="17" fillId="2" borderId="10" xfId="0" applyFont="1" applyFill="1" applyBorder="1" applyAlignment="1">
      <alignment horizontal="center" vertical="top" wrapText="1"/>
    </xf>
    <xf numFmtId="9" fontId="17" fillId="2" borderId="10" xfId="0" applyNumberFormat="1" applyFont="1" applyFill="1" applyBorder="1" applyAlignment="1">
      <alignment horizontal="center" vertical="top" wrapText="1"/>
    </xf>
    <xf numFmtId="0" fontId="27" fillId="2" borderId="10" xfId="0" applyFont="1" applyFill="1" applyBorder="1" applyAlignment="1">
      <alignment horizontal="justify" vertical="top"/>
    </xf>
    <xf numFmtId="0" fontId="17" fillId="2" borderId="10" xfId="0" applyNumberFormat="1" applyFont="1" applyFill="1" applyBorder="1" applyAlignment="1">
      <alignment vertical="top" wrapText="1"/>
    </xf>
    <xf numFmtId="0" fontId="17" fillId="2" borderId="10" xfId="0" applyFont="1" applyFill="1" applyBorder="1" applyAlignment="1">
      <alignment horizontal="left" vertical="top" wrapText="1"/>
    </xf>
    <xf numFmtId="0" fontId="17" fillId="2" borderId="10" xfId="0" applyFont="1" applyFill="1" applyBorder="1" applyAlignment="1">
      <alignment vertical="top"/>
    </xf>
    <xf numFmtId="0" fontId="44" fillId="2" borderId="10" xfId="0" applyFont="1" applyFill="1" applyBorder="1" applyAlignment="1">
      <alignment vertical="top" wrapText="1"/>
    </xf>
    <xf numFmtId="0" fontId="27" fillId="2" borderId="10" xfId="0" applyFont="1" applyFill="1" applyBorder="1" applyAlignment="1">
      <alignment vertical="top" wrapText="1"/>
    </xf>
    <xf numFmtId="0" fontId="43" fillId="0" borderId="10" xfId="0" applyFont="1" applyBorder="1" applyAlignment="1">
      <alignment horizontal="justify" vertical="top"/>
    </xf>
    <xf numFmtId="173" fontId="43" fillId="0" borderId="10" xfId="0" applyNumberFormat="1" applyFont="1" applyBorder="1" applyAlignment="1">
      <alignment horizontal="center" vertical="top"/>
    </xf>
    <xf numFmtId="173" fontId="43" fillId="0" borderId="10" xfId="0" applyNumberFormat="1" applyFont="1" applyBorder="1" applyAlignment="1">
      <alignment horizontal="center" vertical="top" wrapText="1"/>
    </xf>
    <xf numFmtId="0" fontId="27" fillId="2" borderId="11" xfId="0" applyFont="1" applyFill="1" applyBorder="1" applyAlignment="1">
      <alignment vertical="top" wrapText="1"/>
    </xf>
    <xf numFmtId="0" fontId="44" fillId="0" borderId="11" xfId="0" applyFont="1" applyBorder="1" applyAlignment="1">
      <alignment vertical="top" wrapText="1"/>
    </xf>
    <xf numFmtId="0" fontId="17" fillId="2" borderId="11" xfId="0" applyFont="1" applyFill="1" applyBorder="1" applyAlignment="1">
      <alignment vertical="top" wrapText="1"/>
    </xf>
    <xf numFmtId="0" fontId="43" fillId="0" borderId="11" xfId="0" applyFont="1" applyBorder="1" applyAlignment="1">
      <alignment vertical="top" wrapText="1"/>
    </xf>
    <xf numFmtId="0" fontId="43" fillId="0" borderId="11" xfId="0" applyFont="1" applyBorder="1" applyAlignment="1">
      <alignment horizontal="justify" vertical="top"/>
    </xf>
    <xf numFmtId="173" fontId="43" fillId="0" borderId="11" xfId="0" applyNumberFormat="1" applyFont="1" applyBorder="1" applyAlignment="1">
      <alignment horizontal="center" vertical="top"/>
    </xf>
    <xf numFmtId="0" fontId="17" fillId="2" borderId="11" xfId="0" applyFont="1" applyFill="1" applyBorder="1" applyAlignment="1">
      <alignment horizontal="center" vertical="top" wrapText="1"/>
    </xf>
    <xf numFmtId="9" fontId="17" fillId="2" borderId="11" xfId="0" applyNumberFormat="1" applyFont="1" applyFill="1" applyBorder="1" applyAlignment="1">
      <alignment horizontal="center" vertical="top" wrapText="1"/>
    </xf>
    <xf numFmtId="0" fontId="17" fillId="2" borderId="10" xfId="0" applyFont="1" applyFill="1" applyBorder="1" applyAlignment="1">
      <alignment horizontal="justify" vertical="top" wrapText="1"/>
    </xf>
    <xf numFmtId="0" fontId="38" fillId="0" borderId="0" xfId="0" applyFont="1" applyAlignment="1">
      <alignment vertical="top" wrapText="1"/>
    </xf>
    <xf numFmtId="0" fontId="38" fillId="0" borderId="0" xfId="0" applyFont="1" applyAlignment="1">
      <alignment vertical="center" wrapText="1"/>
    </xf>
    <xf numFmtId="0" fontId="45" fillId="10" borderId="26" xfId="16" applyFont="1" applyFill="1" applyBorder="1" applyAlignment="1">
      <alignment vertical="top" wrapText="1"/>
    </xf>
    <xf numFmtId="165" fontId="33" fillId="3" borderId="3" xfId="0" applyNumberFormat="1" applyFont="1" applyFill="1" applyBorder="1" applyAlignment="1">
      <alignment horizontal="left" vertical="center"/>
    </xf>
    <xf numFmtId="0" fontId="33" fillId="2" borderId="0" xfId="0" applyFont="1" applyFill="1" applyAlignment="1">
      <alignment vertical="center"/>
    </xf>
    <xf numFmtId="0" fontId="45" fillId="0" borderId="26" xfId="16" applyFont="1" applyBorder="1" applyAlignment="1">
      <alignment horizontal="center" vertical="center" wrapText="1"/>
    </xf>
    <xf numFmtId="0" fontId="50" fillId="0" borderId="26" xfId="16" applyFont="1" applyBorder="1" applyAlignment="1">
      <alignment horizontal="center" vertical="center" wrapText="1"/>
    </xf>
    <xf numFmtId="0" fontId="44" fillId="2" borderId="26" xfId="0" applyFont="1" applyFill="1" applyBorder="1" applyAlignment="1">
      <alignment horizontal="center" vertical="center" wrapText="1"/>
    </xf>
    <xf numFmtId="0" fontId="44" fillId="0" borderId="26" xfId="0" applyFont="1" applyBorder="1" applyAlignment="1">
      <alignment vertical="center" wrapText="1"/>
    </xf>
    <xf numFmtId="0" fontId="45" fillId="10" borderId="26" xfId="16" applyFont="1" applyFill="1" applyBorder="1" applyAlignment="1">
      <alignment horizontal="right" wrapText="1"/>
    </xf>
    <xf numFmtId="0" fontId="34" fillId="2" borderId="0" xfId="0" applyFont="1" applyFill="1" applyAlignment="1">
      <alignment horizontal="center" vertical="center"/>
    </xf>
    <xf numFmtId="0" fontId="0" fillId="0" borderId="0" xfId="0" applyAlignment="1">
      <alignment horizontal="center" vertical="center"/>
    </xf>
    <xf numFmtId="0" fontId="33" fillId="2" borderId="0" xfId="0" applyFont="1" applyFill="1" applyBorder="1" applyAlignment="1">
      <alignment horizontal="center" vertical="center"/>
    </xf>
    <xf numFmtId="0" fontId="33" fillId="2" borderId="0" xfId="0" applyFont="1" applyFill="1" applyAlignment="1">
      <alignment horizontal="center" vertical="center"/>
    </xf>
    <xf numFmtId="0" fontId="45" fillId="10" borderId="26" xfId="16" applyFont="1" applyFill="1" applyBorder="1" applyAlignment="1">
      <alignment horizontal="right" vertical="top" wrapText="1"/>
    </xf>
    <xf numFmtId="0" fontId="54" fillId="0" borderId="0" xfId="0" applyFont="1" applyAlignment="1">
      <alignment horizontal="center" vertical="center"/>
    </xf>
    <xf numFmtId="0" fontId="54" fillId="0" borderId="0" xfId="0" applyFont="1" applyAlignment="1">
      <alignment vertical="center"/>
    </xf>
    <xf numFmtId="176" fontId="54" fillId="0" borderId="0" xfId="18" applyNumberFormat="1" applyFont="1" applyAlignment="1">
      <alignment vertical="center"/>
    </xf>
    <xf numFmtId="0" fontId="55" fillId="0" borderId="0" xfId="0" applyFont="1" applyAlignment="1">
      <alignment vertical="center"/>
    </xf>
    <xf numFmtId="176" fontId="56" fillId="0" borderId="0" xfId="18" applyNumberFormat="1" applyFont="1" applyAlignment="1">
      <alignment vertical="center"/>
    </xf>
    <xf numFmtId="0" fontId="0" fillId="0" borderId="0" xfId="0" applyAlignment="1">
      <alignment vertical="center"/>
    </xf>
    <xf numFmtId="0" fontId="57" fillId="7" borderId="0" xfId="0" applyFont="1" applyFill="1" applyAlignment="1">
      <alignment vertical="center" wrapText="1"/>
    </xf>
    <xf numFmtId="0" fontId="26"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xf>
    <xf numFmtId="0" fontId="0" fillId="0" borderId="0" xfId="0" applyAlignment="1">
      <alignment horizontal="left" vertical="center"/>
    </xf>
    <xf numFmtId="0" fontId="59" fillId="0" borderId="0" xfId="0" applyFont="1" applyAlignment="1">
      <alignment vertical="center"/>
    </xf>
    <xf numFmtId="0" fontId="34" fillId="2" borderId="0" xfId="0" applyFont="1" applyFill="1" applyAlignment="1">
      <alignment vertical="center"/>
    </xf>
    <xf numFmtId="0" fontId="33" fillId="2" borderId="0" xfId="0" applyFont="1" applyFill="1" applyAlignment="1">
      <alignment horizontal="left" vertical="center"/>
    </xf>
    <xf numFmtId="0" fontId="34" fillId="2" borderId="12" xfId="0" applyFont="1" applyFill="1" applyBorder="1" applyAlignment="1">
      <alignment vertical="center"/>
    </xf>
    <xf numFmtId="165" fontId="34" fillId="2" borderId="14" xfId="0" applyNumberFormat="1" applyFont="1" applyFill="1" applyBorder="1" applyAlignment="1">
      <alignment vertical="center"/>
    </xf>
    <xf numFmtId="165" fontId="34" fillId="2" borderId="12" xfId="0" applyNumberFormat="1" applyFont="1" applyFill="1" applyBorder="1" applyAlignment="1">
      <alignment vertical="center"/>
    </xf>
    <xf numFmtId="0" fontId="34" fillId="2" borderId="15" xfId="0" applyFont="1" applyFill="1" applyBorder="1" applyAlignment="1">
      <alignment horizontal="center" vertical="center"/>
    </xf>
    <xf numFmtId="0" fontId="34" fillId="2" borderId="10" xfId="0" applyFont="1" applyFill="1" applyBorder="1" applyAlignment="1">
      <alignment vertical="center"/>
    </xf>
    <xf numFmtId="165" fontId="34" fillId="2" borderId="17" xfId="0" applyNumberFormat="1" applyFont="1" applyFill="1" applyBorder="1" applyAlignment="1">
      <alignment vertical="center"/>
    </xf>
    <xf numFmtId="0" fontId="34" fillId="2" borderId="18" xfId="0" applyFont="1" applyFill="1" applyBorder="1" applyAlignment="1">
      <alignment horizontal="center" vertical="center"/>
    </xf>
    <xf numFmtId="0" fontId="34" fillId="2" borderId="11" xfId="0" applyFont="1" applyFill="1" applyBorder="1" applyAlignment="1">
      <alignment vertical="center"/>
    </xf>
    <xf numFmtId="165" fontId="34" fillId="5" borderId="19" xfId="0" applyNumberFormat="1" applyFont="1" applyFill="1" applyBorder="1" applyAlignment="1">
      <alignment vertical="center"/>
    </xf>
    <xf numFmtId="165" fontId="34" fillId="2" borderId="19" xfId="0" applyNumberFormat="1" applyFont="1" applyFill="1" applyBorder="1" applyAlignment="1">
      <alignment vertical="center"/>
    </xf>
    <xf numFmtId="165" fontId="34" fillId="2" borderId="11" xfId="0" applyNumberFormat="1" applyFont="1" applyFill="1" applyBorder="1" applyAlignment="1">
      <alignment vertical="center"/>
    </xf>
    <xf numFmtId="0" fontId="34" fillId="2" borderId="11" xfId="0" applyFont="1" applyFill="1" applyBorder="1" applyAlignment="1">
      <alignment horizontal="center" vertical="center"/>
    </xf>
    <xf numFmtId="0" fontId="33" fillId="2" borderId="0" xfId="0" applyFont="1" applyFill="1" applyBorder="1" applyAlignment="1">
      <alignment vertical="center"/>
    </xf>
    <xf numFmtId="175" fontId="33" fillId="3" borderId="7" xfId="0" applyNumberFormat="1" applyFont="1" applyFill="1" applyBorder="1" applyAlignment="1">
      <alignment vertical="center"/>
    </xf>
    <xf numFmtId="0" fontId="34" fillId="2" borderId="20" xfId="0" applyFont="1" applyFill="1" applyBorder="1" applyAlignment="1">
      <alignment vertical="center"/>
    </xf>
    <xf numFmtId="0" fontId="34" fillId="2" borderId="21" xfId="0" applyFont="1" applyFill="1" applyBorder="1" applyAlignment="1">
      <alignment horizontal="center" vertical="center"/>
    </xf>
    <xf numFmtId="0" fontId="0" fillId="0" borderId="0" xfId="0" applyFill="1" applyAlignment="1">
      <alignment vertical="center"/>
    </xf>
    <xf numFmtId="0" fontId="34" fillId="0" borderId="0" xfId="0" applyFont="1" applyAlignment="1">
      <alignment vertical="center"/>
    </xf>
    <xf numFmtId="165" fontId="33" fillId="6" borderId="24" xfId="0" applyNumberFormat="1" applyFont="1" applyFill="1" applyBorder="1" applyAlignment="1">
      <alignment vertical="center"/>
    </xf>
    <xf numFmtId="0" fontId="34" fillId="6" borderId="7" xfId="0" applyFont="1" applyFill="1" applyBorder="1" applyAlignment="1">
      <alignment horizontal="center" vertical="center"/>
    </xf>
    <xf numFmtId="165" fontId="34" fillId="5" borderId="14" xfId="0" applyNumberFormat="1" applyFont="1" applyFill="1" applyBorder="1" applyAlignment="1">
      <alignment vertical="center"/>
    </xf>
    <xf numFmtId="0" fontId="34" fillId="2" borderId="23" xfId="0" applyFont="1" applyFill="1" applyBorder="1" applyAlignment="1">
      <alignment horizontal="center" vertical="center"/>
    </xf>
    <xf numFmtId="165" fontId="34" fillId="2" borderId="10" xfId="0" applyNumberFormat="1" applyFont="1" applyFill="1" applyBorder="1" applyAlignment="1">
      <alignment vertical="center"/>
    </xf>
    <xf numFmtId="165" fontId="34" fillId="5" borderId="17" xfId="0" applyNumberFormat="1" applyFont="1" applyFill="1" applyBorder="1" applyAlignment="1">
      <alignment vertical="center"/>
    </xf>
    <xf numFmtId="165" fontId="34" fillId="2" borderId="22" xfId="0" applyNumberFormat="1" applyFont="1" applyFill="1" applyBorder="1" applyAlignment="1">
      <alignment vertical="center"/>
    </xf>
    <xf numFmtId="165" fontId="34" fillId="2" borderId="1" xfId="0" applyNumberFormat="1" applyFont="1" applyFill="1" applyBorder="1" applyAlignment="1">
      <alignment vertical="center"/>
    </xf>
    <xf numFmtId="0" fontId="33" fillId="2" borderId="0" xfId="0" applyFont="1" applyFill="1" applyAlignment="1">
      <alignment horizontal="left" vertical="center"/>
    </xf>
    <xf numFmtId="0" fontId="0" fillId="3" borderId="0" xfId="0" applyFill="1" applyAlignment="1">
      <alignment vertical="center"/>
    </xf>
    <xf numFmtId="165" fontId="34" fillId="5" borderId="33" xfId="0" applyNumberFormat="1" applyFont="1" applyFill="1" applyBorder="1" applyAlignment="1">
      <alignment vertical="center"/>
    </xf>
    <xf numFmtId="0" fontId="34" fillId="2" borderId="35" xfId="0" applyFont="1" applyFill="1" applyBorder="1" applyAlignment="1">
      <alignment horizontal="center" vertical="center"/>
    </xf>
    <xf numFmtId="0" fontId="0" fillId="0" borderId="26" xfId="0" applyBorder="1" applyAlignment="1">
      <alignment vertical="center"/>
    </xf>
    <xf numFmtId="0" fontId="35" fillId="11" borderId="3" xfId="0" applyFont="1" applyFill="1" applyBorder="1" applyAlignment="1">
      <alignment horizontal="center" vertical="center"/>
    </xf>
    <xf numFmtId="165" fontId="35" fillId="11" borderId="3" xfId="0" applyNumberFormat="1" applyFont="1" applyFill="1" applyBorder="1" applyAlignment="1">
      <alignment horizontal="center" vertical="center"/>
    </xf>
    <xf numFmtId="0" fontId="35" fillId="11" borderId="7" xfId="0" applyFont="1" applyFill="1" applyBorder="1" applyAlignment="1">
      <alignment horizontal="center" vertical="center"/>
    </xf>
    <xf numFmtId="0" fontId="35" fillId="11" borderId="3" xfId="0" applyFont="1" applyFill="1" applyBorder="1" applyAlignment="1">
      <alignment horizontal="center" vertical="center" wrapText="1"/>
    </xf>
    <xf numFmtId="165" fontId="34" fillId="2" borderId="15" xfId="0" applyNumberFormat="1" applyFont="1" applyFill="1" applyBorder="1" applyAlignment="1">
      <alignment vertical="center"/>
    </xf>
    <xf numFmtId="165" fontId="34" fillId="2" borderId="21" xfId="0" applyNumberFormat="1" applyFont="1" applyFill="1" applyBorder="1" applyAlignment="1">
      <alignment vertical="center"/>
    </xf>
    <xf numFmtId="165" fontId="34" fillId="2" borderId="35" xfId="0" applyNumberFormat="1" applyFont="1" applyFill="1" applyBorder="1" applyAlignment="1">
      <alignment vertical="center"/>
    </xf>
    <xf numFmtId="165" fontId="35" fillId="11" borderId="7" xfId="0" applyNumberFormat="1" applyFont="1" applyFill="1" applyBorder="1" applyAlignment="1">
      <alignment horizontal="center" vertical="center" wrapText="1"/>
    </xf>
    <xf numFmtId="0" fontId="35" fillId="11" borderId="6" xfId="0" applyFont="1" applyFill="1" applyBorder="1" applyAlignment="1">
      <alignment horizontal="center" vertical="center" wrapText="1"/>
    </xf>
    <xf numFmtId="165" fontId="35" fillId="11" borderId="3" xfId="0" applyNumberFormat="1" applyFont="1" applyFill="1" applyBorder="1" applyAlignment="1">
      <alignment horizontal="center" vertical="center" wrapText="1"/>
    </xf>
    <xf numFmtId="0" fontId="35" fillId="11" borderId="7" xfId="0" applyFont="1" applyFill="1" applyBorder="1" applyAlignment="1">
      <alignment horizontal="center" vertical="center" wrapText="1"/>
    </xf>
    <xf numFmtId="0" fontId="33" fillId="6" borderId="33" xfId="0" applyFont="1" applyFill="1" applyBorder="1" applyAlignment="1">
      <alignment vertical="center"/>
    </xf>
    <xf numFmtId="0" fontId="35" fillId="11" borderId="8" xfId="0" applyFont="1" applyFill="1" applyBorder="1" applyAlignment="1">
      <alignment horizontal="center" vertical="center" wrapText="1"/>
    </xf>
    <xf numFmtId="165" fontId="34" fillId="5" borderId="38" xfId="0" applyNumberFormat="1" applyFont="1" applyFill="1" applyBorder="1" applyAlignment="1">
      <alignment vertical="center"/>
    </xf>
    <xf numFmtId="0" fontId="33" fillId="6" borderId="6" xfId="0" applyFont="1" applyFill="1" applyBorder="1" applyAlignment="1">
      <alignment vertical="center"/>
    </xf>
    <xf numFmtId="0" fontId="34" fillId="5" borderId="12" xfId="0" applyFont="1" applyFill="1" applyBorder="1" applyAlignment="1">
      <alignment vertical="center"/>
    </xf>
    <xf numFmtId="0" fontId="34" fillId="5" borderId="15" xfId="0" applyFont="1" applyFill="1" applyBorder="1" applyAlignment="1">
      <alignment horizontal="center" vertical="center"/>
    </xf>
    <xf numFmtId="0" fontId="34" fillId="5" borderId="10" xfId="0" applyFont="1" applyFill="1" applyBorder="1" applyAlignment="1">
      <alignment vertical="center"/>
    </xf>
    <xf numFmtId="0" fontId="34" fillId="5" borderId="18" xfId="0" applyFont="1" applyFill="1" applyBorder="1" applyAlignment="1">
      <alignment horizontal="center" vertical="center"/>
    </xf>
    <xf numFmtId="0" fontId="34" fillId="5" borderId="20" xfId="0" applyFont="1" applyFill="1" applyBorder="1" applyAlignment="1">
      <alignment vertical="center"/>
    </xf>
    <xf numFmtId="0" fontId="34" fillId="5" borderId="21" xfId="0" applyFont="1" applyFill="1" applyBorder="1" applyAlignment="1">
      <alignment horizontal="center" vertical="center"/>
    </xf>
    <xf numFmtId="0" fontId="34" fillId="5" borderId="11" xfId="0" applyFont="1" applyFill="1" applyBorder="1" applyAlignment="1">
      <alignment vertical="center"/>
    </xf>
    <xf numFmtId="0" fontId="34" fillId="5" borderId="11" xfId="0" applyFont="1" applyFill="1" applyBorder="1" applyAlignment="1">
      <alignment horizontal="center" vertical="center"/>
    </xf>
    <xf numFmtId="0" fontId="35" fillId="11" borderId="26" xfId="0" applyFont="1" applyFill="1" applyBorder="1" applyAlignment="1">
      <alignment horizontal="center" vertical="center" wrapText="1"/>
    </xf>
    <xf numFmtId="165" fontId="35" fillId="11" borderId="26" xfId="0" applyNumberFormat="1" applyFont="1" applyFill="1" applyBorder="1" applyAlignment="1">
      <alignment horizontal="center" vertical="center" wrapText="1"/>
    </xf>
    <xf numFmtId="0" fontId="34" fillId="5" borderId="16" xfId="0" applyNumberFormat="1" applyFont="1" applyFill="1" applyBorder="1" applyAlignment="1">
      <alignment horizontal="center" vertical="center"/>
    </xf>
    <xf numFmtId="0" fontId="34" fillId="5" borderId="18" xfId="0" applyNumberFormat="1" applyFont="1" applyFill="1" applyBorder="1" applyAlignment="1">
      <alignment horizontal="center" vertical="center"/>
    </xf>
    <xf numFmtId="0" fontId="0" fillId="0" borderId="0" xfId="0" applyBorder="1" applyAlignment="1">
      <alignment vertical="center"/>
    </xf>
    <xf numFmtId="165" fontId="34"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33" fillId="3" borderId="6" xfId="0" applyFont="1" applyFill="1" applyBorder="1" applyAlignment="1">
      <alignment horizontal="right" vertical="center"/>
    </xf>
    <xf numFmtId="0" fontId="34" fillId="5" borderId="13" xfId="0" applyNumberFormat="1" applyFont="1" applyFill="1" applyBorder="1" applyAlignment="1">
      <alignment horizontal="center" vertical="center"/>
    </xf>
    <xf numFmtId="0" fontId="34" fillId="5" borderId="19" xfId="0" applyNumberFormat="1" applyFont="1" applyFill="1" applyBorder="1" applyAlignment="1">
      <alignment horizontal="center" vertical="center"/>
    </xf>
    <xf numFmtId="0" fontId="0" fillId="3" borderId="0" xfId="0" applyFill="1" applyAlignment="1">
      <alignment horizontal="center" vertical="center"/>
    </xf>
    <xf numFmtId="165" fontId="34" fillId="2" borderId="15" xfId="0" applyNumberFormat="1" applyFont="1" applyFill="1" applyBorder="1" applyAlignment="1">
      <alignment horizontal="center" vertical="center"/>
    </xf>
    <xf numFmtId="165" fontId="34" fillId="2" borderId="11" xfId="0" applyNumberFormat="1" applyFont="1" applyFill="1" applyBorder="1" applyAlignment="1">
      <alignment horizontal="center" vertical="center"/>
    </xf>
    <xf numFmtId="165" fontId="34" fillId="2" borderId="10" xfId="0" applyNumberFormat="1" applyFont="1" applyFill="1" applyBorder="1" applyAlignment="1">
      <alignment horizontal="center" vertical="center"/>
    </xf>
    <xf numFmtId="165" fontId="34" fillId="2" borderId="12" xfId="0" applyNumberFormat="1" applyFont="1" applyFill="1" applyBorder="1" applyAlignment="1">
      <alignment horizontal="center" vertical="center"/>
    </xf>
    <xf numFmtId="165" fontId="34" fillId="2" borderId="26" xfId="0" applyNumberFormat="1" applyFont="1" applyFill="1" applyBorder="1" applyAlignment="1">
      <alignment horizontal="center" vertical="center"/>
    </xf>
    <xf numFmtId="165" fontId="33" fillId="6" borderId="24" xfId="0" applyNumberFormat="1" applyFont="1" applyFill="1" applyBorder="1" applyAlignment="1">
      <alignment horizontal="center" vertical="center"/>
    </xf>
    <xf numFmtId="176" fontId="54" fillId="0" borderId="0" xfId="18" applyNumberFormat="1" applyFont="1" applyAlignment="1">
      <alignment horizontal="center" vertical="center"/>
    </xf>
    <xf numFmtId="176" fontId="56" fillId="0" borderId="0" xfId="18" applyNumberFormat="1" applyFont="1" applyAlignment="1">
      <alignment horizontal="center" vertical="center"/>
    </xf>
    <xf numFmtId="165" fontId="34" fillId="2" borderId="20" xfId="0" applyNumberFormat="1" applyFont="1" applyFill="1" applyBorder="1" applyAlignment="1">
      <alignment horizontal="center" vertical="center"/>
    </xf>
    <xf numFmtId="0" fontId="35" fillId="11" borderId="32" xfId="0" applyFont="1" applyFill="1" applyBorder="1" applyAlignment="1">
      <alignment horizontal="center" vertical="center" wrapText="1"/>
    </xf>
    <xf numFmtId="0" fontId="34" fillId="2" borderId="17" xfId="0" applyFont="1" applyFill="1" applyBorder="1" applyAlignment="1">
      <alignment vertical="center"/>
    </xf>
    <xf numFmtId="0" fontId="34" fillId="2" borderId="22" xfId="0" applyFont="1" applyFill="1" applyBorder="1" applyAlignment="1">
      <alignment vertical="center"/>
    </xf>
    <xf numFmtId="0" fontId="34" fillId="2" borderId="19" xfId="0" applyFont="1" applyFill="1" applyBorder="1" applyAlignment="1">
      <alignment vertical="center"/>
    </xf>
    <xf numFmtId="0" fontId="34"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33" fillId="2" borderId="0" xfId="0" applyFont="1" applyFill="1" applyAlignment="1">
      <alignment horizontal="left" vertical="center"/>
    </xf>
    <xf numFmtId="0" fontId="61" fillId="11" borderId="26" xfId="0" applyFont="1" applyFill="1" applyBorder="1" applyAlignment="1">
      <alignment horizontal="center" vertical="center"/>
    </xf>
    <xf numFmtId="0" fontId="35" fillId="12" borderId="26" xfId="0" applyFont="1" applyFill="1" applyBorder="1" applyAlignment="1">
      <alignment horizontal="left" vertical="center"/>
    </xf>
    <xf numFmtId="176" fontId="35"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62" fillId="11" borderId="26" xfId="0" applyFont="1" applyFill="1" applyBorder="1" applyAlignment="1">
      <alignment horizontal="center" vertical="center"/>
    </xf>
    <xf numFmtId="0" fontId="62" fillId="11" borderId="26" xfId="0" applyFont="1" applyFill="1" applyBorder="1" applyAlignment="1">
      <alignment vertical="center"/>
    </xf>
    <xf numFmtId="176" fontId="62" fillId="11" borderId="26" xfId="18" applyNumberFormat="1" applyFont="1" applyFill="1" applyBorder="1" applyAlignment="1">
      <alignment horizontal="center" vertical="center"/>
    </xf>
    <xf numFmtId="0" fontId="61" fillId="11" borderId="27" xfId="0" applyFont="1" applyFill="1" applyBorder="1" applyAlignment="1">
      <alignment horizontal="center" vertical="center"/>
    </xf>
    <xf numFmtId="0" fontId="35" fillId="12" borderId="27" xfId="0" applyFont="1" applyFill="1" applyBorder="1" applyAlignment="1">
      <alignment horizontal="left" vertical="center"/>
    </xf>
    <xf numFmtId="176" fontId="35" fillId="12" borderId="27" xfId="18" applyNumberFormat="1" applyFont="1" applyFill="1" applyBorder="1" applyAlignment="1">
      <alignment horizontal="center" vertical="center"/>
    </xf>
    <xf numFmtId="0" fontId="63" fillId="3" borderId="26" xfId="0" applyFont="1" applyFill="1" applyBorder="1" applyAlignment="1">
      <alignment horizontal="center" vertical="center"/>
    </xf>
    <xf numFmtId="0" fontId="60" fillId="3" borderId="26" xfId="0" applyFont="1" applyFill="1" applyBorder="1" applyAlignment="1">
      <alignment horizontal="left" vertical="center"/>
    </xf>
    <xf numFmtId="176" fontId="60" fillId="3" borderId="26" xfId="18" applyNumberFormat="1" applyFont="1" applyFill="1" applyBorder="1" applyAlignment="1">
      <alignment horizontal="center" vertical="center"/>
    </xf>
    <xf numFmtId="0" fontId="62" fillId="13" borderId="41" xfId="0" applyFont="1" applyFill="1" applyBorder="1" applyAlignment="1">
      <alignment horizontal="center" vertical="center"/>
    </xf>
    <xf numFmtId="167" fontId="62" fillId="13" borderId="39" xfId="18" applyFont="1" applyFill="1" applyBorder="1" applyAlignment="1">
      <alignment horizontal="center" vertical="center"/>
    </xf>
    <xf numFmtId="0" fontId="57" fillId="7" borderId="0" xfId="0" applyFont="1" applyFill="1" applyAlignment="1">
      <alignment horizontal="center" vertical="center" wrapText="1"/>
    </xf>
    <xf numFmtId="166" fontId="0" fillId="0" borderId="0" xfId="0" applyNumberFormat="1" applyAlignment="1">
      <alignment vertical="center"/>
    </xf>
    <xf numFmtId="0" fontId="26" fillId="0" borderId="0" xfId="0" applyFont="1" applyAlignment="1">
      <alignment horizontal="left" vertical="center" indent="11"/>
    </xf>
    <xf numFmtId="175" fontId="64" fillId="3" borderId="7" xfId="0" applyNumberFormat="1" applyFont="1" applyFill="1" applyBorder="1" applyAlignment="1">
      <alignment vertical="center"/>
    </xf>
    <xf numFmtId="0" fontId="34" fillId="5" borderId="10" xfId="0" applyNumberFormat="1" applyFont="1" applyFill="1" applyBorder="1" applyAlignment="1">
      <alignment horizontal="center" vertical="center"/>
    </xf>
    <xf numFmtId="0" fontId="34" fillId="2" borderId="16" xfId="0" applyNumberFormat="1" applyFont="1" applyFill="1" applyBorder="1" applyAlignment="1">
      <alignment horizontal="center" vertical="center"/>
    </xf>
    <xf numFmtId="176" fontId="59" fillId="0" borderId="0" xfId="18" applyNumberFormat="1" applyFont="1" applyAlignment="1">
      <alignment vertical="center"/>
    </xf>
    <xf numFmtId="0" fontId="65" fillId="11" borderId="0" xfId="0" applyFont="1" applyFill="1" applyAlignment="1">
      <alignment horizontal="left" vertical="center"/>
    </xf>
    <xf numFmtId="9" fontId="45" fillId="0" borderId="26" xfId="16" applyNumberFormat="1" applyFont="1" applyBorder="1" applyAlignment="1">
      <alignment horizontal="center" vertical="center" wrapText="1"/>
    </xf>
    <xf numFmtId="4" fontId="45" fillId="0" borderId="26" xfId="16" applyNumberFormat="1" applyFont="1" applyBorder="1" applyAlignment="1">
      <alignment horizontal="center" vertical="center" wrapText="1"/>
    </xf>
    <xf numFmtId="9" fontId="45" fillId="0" borderId="26" xfId="17" applyFont="1" applyBorder="1" applyAlignment="1">
      <alignment horizontal="center" vertical="center" wrapText="1"/>
    </xf>
    <xf numFmtId="0" fontId="45" fillId="10" borderId="26" xfId="16" applyFont="1" applyFill="1" applyBorder="1" applyAlignment="1">
      <alignment vertical="center" wrapText="1"/>
    </xf>
    <xf numFmtId="0" fontId="37" fillId="8" borderId="0" xfId="16" applyFont="1" applyFill="1" applyBorder="1" applyAlignment="1">
      <alignment vertical="center" wrapText="1"/>
    </xf>
    <xf numFmtId="0" fontId="37" fillId="8" borderId="0" xfId="16" applyFont="1" applyFill="1" applyBorder="1" applyAlignment="1">
      <alignment vertical="center"/>
    </xf>
    <xf numFmtId="0" fontId="41" fillId="10" borderId="26" xfId="16" applyFont="1" applyFill="1" applyBorder="1" applyAlignment="1">
      <alignment vertical="center" wrapText="1"/>
    </xf>
    <xf numFmtId="0" fontId="66" fillId="0" borderId="0" xfId="0" applyNumberFormat="1" applyFont="1" applyFill="1" applyAlignment="1">
      <alignment horizontal="left" vertical="center"/>
    </xf>
    <xf numFmtId="167" fontId="62" fillId="13" borderId="39" xfId="18" applyFont="1" applyFill="1" applyBorder="1" applyAlignment="1">
      <alignment horizontal="center" vertical="center" wrapText="1"/>
    </xf>
    <xf numFmtId="0" fontId="34" fillId="2" borderId="34" xfId="0" applyNumberFormat="1" applyFont="1" applyFill="1" applyBorder="1" applyAlignment="1">
      <alignment horizontal="center" vertical="center"/>
    </xf>
    <xf numFmtId="0" fontId="26" fillId="3" borderId="0" xfId="0" applyFont="1" applyFill="1" applyAlignment="1">
      <alignment horizontal="center" vertical="center"/>
    </xf>
    <xf numFmtId="176" fontId="26"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35" fillId="14" borderId="11" xfId="0" applyFont="1" applyFill="1" applyBorder="1" applyAlignment="1">
      <alignment vertical="center"/>
    </xf>
    <xf numFmtId="0" fontId="35" fillId="14" borderId="2" xfId="0" applyFont="1" applyFill="1" applyBorder="1" applyAlignment="1">
      <alignment horizontal="center" vertical="center"/>
    </xf>
    <xf numFmtId="0" fontId="61" fillId="14" borderId="15" xfId="0" applyFont="1" applyFill="1" applyBorder="1" applyAlignment="1">
      <alignment horizontal="center" vertical="center"/>
    </xf>
    <xf numFmtId="165" fontId="34" fillId="0" borderId="14" xfId="0" applyNumberFormat="1" applyFont="1" applyFill="1" applyBorder="1" applyAlignment="1">
      <alignment vertical="center"/>
    </xf>
    <xf numFmtId="0" fontId="35" fillId="14" borderId="12" xfId="0" applyFont="1" applyFill="1" applyBorder="1" applyAlignment="1">
      <alignment vertical="center"/>
    </xf>
    <xf numFmtId="0" fontId="35" fillId="14" borderId="13" xfId="0" applyNumberFormat="1" applyFont="1" applyFill="1" applyBorder="1" applyAlignment="1">
      <alignment horizontal="center" vertical="center"/>
    </xf>
    <xf numFmtId="0" fontId="34" fillId="5" borderId="11" xfId="0" applyNumberFormat="1" applyFont="1" applyFill="1" applyBorder="1" applyAlignment="1">
      <alignment horizontal="center" vertical="center"/>
    </xf>
    <xf numFmtId="0" fontId="35" fillId="15" borderId="3" xfId="0" applyFont="1" applyFill="1" applyBorder="1" applyAlignment="1">
      <alignment horizontal="center" vertical="center" wrapText="1"/>
    </xf>
    <xf numFmtId="0" fontId="35" fillId="15" borderId="7" xfId="0" applyFont="1" applyFill="1" applyBorder="1" applyAlignment="1">
      <alignment horizontal="center" vertical="center" wrapText="1"/>
    </xf>
    <xf numFmtId="165" fontId="35" fillId="15" borderId="3" xfId="0" applyNumberFormat="1" applyFont="1" applyFill="1" applyBorder="1" applyAlignment="1">
      <alignment horizontal="center" vertical="center" wrapText="1"/>
    </xf>
    <xf numFmtId="0" fontId="61" fillId="11" borderId="0" xfId="0" applyFont="1" applyFill="1" applyAlignment="1">
      <alignment vertical="center"/>
    </xf>
    <xf numFmtId="0" fontId="67" fillId="11" borderId="0" xfId="0" applyFont="1" applyFill="1" applyAlignment="1">
      <alignment horizontal="left" vertical="center" indent="5"/>
    </xf>
    <xf numFmtId="9" fontId="35" fillId="15" borderId="3" xfId="17" applyFont="1" applyFill="1" applyBorder="1" applyAlignment="1">
      <alignment horizontal="center" vertical="center" wrapText="1"/>
    </xf>
    <xf numFmtId="0" fontId="67" fillId="11" borderId="0" xfId="0" applyFont="1" applyFill="1" applyAlignment="1">
      <alignment horizontal="center" vertical="center" wrapText="1"/>
    </xf>
    <xf numFmtId="167" fontId="45" fillId="0" borderId="26" xfId="18" applyFont="1" applyBorder="1" applyAlignment="1">
      <alignment horizontal="center" vertical="center" wrapText="1"/>
    </xf>
    <xf numFmtId="167" fontId="45" fillId="10" borderId="26" xfId="18" applyFont="1" applyFill="1" applyBorder="1" applyAlignment="1">
      <alignment vertical="center" wrapText="1"/>
    </xf>
    <xf numFmtId="167" fontId="45" fillId="10" borderId="26" xfId="18" applyFont="1" applyFill="1" applyBorder="1" applyAlignment="1">
      <alignment vertical="top" wrapText="1"/>
    </xf>
    <xf numFmtId="167" fontId="0" fillId="0" borderId="0" xfId="18" applyFont="1"/>
    <xf numFmtId="167" fontId="45" fillId="10" borderId="26" xfId="18" applyFont="1" applyFill="1" applyBorder="1" applyAlignment="1">
      <alignment horizontal="right" vertical="top" wrapText="1"/>
    </xf>
    <xf numFmtId="167" fontId="45" fillId="10" borderId="26" xfId="18" applyFont="1" applyFill="1" applyBorder="1" applyAlignment="1">
      <alignment horizontal="right" wrapText="1"/>
    </xf>
    <xf numFmtId="0" fontId="68" fillId="0" borderId="0" xfId="0" applyFont="1" applyAlignment="1">
      <alignment horizontal="center" vertical="center"/>
    </xf>
    <xf numFmtId="167" fontId="68" fillId="0" borderId="0" xfId="18" applyFont="1" applyAlignment="1">
      <alignment vertical="center"/>
    </xf>
    <xf numFmtId="176" fontId="68" fillId="0" borderId="0" xfId="18" applyNumberFormat="1" applyFont="1" applyAlignment="1">
      <alignment vertical="center"/>
    </xf>
    <xf numFmtId="176" fontId="68" fillId="0" borderId="0" xfId="0" applyNumberFormat="1" applyFont="1" applyAlignment="1">
      <alignment vertical="center"/>
    </xf>
    <xf numFmtId="0" fontId="37" fillId="8" borderId="0" xfId="16" applyFont="1" applyFill="1" applyBorder="1" applyAlignment="1">
      <alignment horizontal="center" vertical="center" wrapText="1"/>
    </xf>
    <xf numFmtId="0" fontId="37" fillId="8" borderId="0" xfId="16" applyFont="1" applyFill="1" applyBorder="1" applyAlignment="1">
      <alignment horizontal="center" vertical="top" wrapText="1"/>
    </xf>
    <xf numFmtId="0" fontId="41" fillId="10" borderId="26" xfId="16" applyFont="1" applyFill="1" applyBorder="1" applyAlignment="1">
      <alignment horizontal="left" vertical="top" wrapText="1"/>
    </xf>
    <xf numFmtId="0" fontId="37" fillId="8" borderId="0" xfId="16" applyFont="1" applyFill="1" applyBorder="1" applyAlignment="1">
      <alignment horizontal="center" vertical="top" wrapText="1"/>
    </xf>
    <xf numFmtId="0" fontId="38" fillId="0" borderId="0" xfId="19" applyFont="1" applyAlignment="1">
      <alignment vertical="center" wrapText="1"/>
    </xf>
    <xf numFmtId="0" fontId="39" fillId="8" borderId="13" xfId="19" applyFont="1" applyFill="1" applyBorder="1" applyAlignment="1">
      <alignment vertical="top"/>
    </xf>
    <xf numFmtId="0" fontId="39" fillId="8" borderId="13" xfId="19" applyFont="1" applyFill="1" applyBorder="1" applyAlignment="1">
      <alignment vertical="center" wrapText="1"/>
    </xf>
    <xf numFmtId="0" fontId="39" fillId="8" borderId="13" xfId="19" applyFont="1" applyFill="1" applyBorder="1" applyAlignment="1">
      <alignment horizontal="center" vertical="center" wrapText="1"/>
    </xf>
    <xf numFmtId="0" fontId="50" fillId="0" borderId="26" xfId="19" applyFont="1" applyBorder="1" applyAlignment="1">
      <alignment vertical="center" wrapText="1"/>
    </xf>
    <xf numFmtId="0" fontId="45" fillId="0" borderId="26" xfId="19" applyFont="1" applyBorder="1" applyAlignment="1">
      <alignment horizontal="center" vertical="center" wrapText="1"/>
    </xf>
    <xf numFmtId="9" fontId="45" fillId="0" borderId="26" xfId="19" applyNumberFormat="1" applyFont="1" applyBorder="1" applyAlignment="1">
      <alignment horizontal="center" vertical="center" wrapText="1"/>
    </xf>
    <xf numFmtId="4" fontId="45" fillId="0" borderId="26" xfId="19" applyNumberFormat="1" applyFont="1" applyBorder="1" applyAlignment="1">
      <alignment horizontal="center" vertical="center" wrapText="1"/>
    </xf>
    <xf numFmtId="0" fontId="38" fillId="0" borderId="0" xfId="19" applyFont="1" applyBorder="1" applyAlignment="1">
      <alignment vertical="center" wrapText="1"/>
    </xf>
    <xf numFmtId="164" fontId="45" fillId="0" borderId="26" xfId="19" applyNumberFormat="1" applyFont="1" applyBorder="1" applyAlignment="1">
      <alignment horizontal="center" vertical="center" wrapText="1"/>
    </xf>
    <xf numFmtId="0" fontId="45" fillId="2" borderId="26" xfId="19" applyFont="1" applyFill="1" applyBorder="1" applyAlignment="1">
      <alignment horizontal="center" vertical="center" wrapText="1"/>
    </xf>
    <xf numFmtId="167" fontId="45" fillId="10" borderId="26" xfId="19" applyNumberFormat="1" applyFont="1" applyFill="1" applyBorder="1" applyAlignment="1">
      <alignment vertical="center" wrapText="1"/>
    </xf>
    <xf numFmtId="0" fontId="45" fillId="10" borderId="26" xfId="19" applyFont="1" applyFill="1" applyBorder="1" applyAlignment="1">
      <alignment vertical="center" wrapText="1"/>
    </xf>
    <xf numFmtId="0" fontId="45" fillId="0" borderId="0" xfId="19" applyFont="1" applyBorder="1" applyAlignment="1">
      <alignment vertical="top" wrapText="1"/>
    </xf>
    <xf numFmtId="0" fontId="45" fillId="0" borderId="0" xfId="19" applyFont="1" applyBorder="1" applyAlignment="1">
      <alignment vertical="center" wrapText="1"/>
    </xf>
    <xf numFmtId="0" fontId="45" fillId="0" borderId="0" xfId="19" applyFont="1" applyBorder="1" applyAlignment="1">
      <alignment horizontal="center" vertical="center" wrapText="1"/>
    </xf>
    <xf numFmtId="0" fontId="38" fillId="0" borderId="0" xfId="19" applyFont="1" applyBorder="1" applyAlignment="1">
      <alignment vertical="top" wrapText="1"/>
    </xf>
    <xf numFmtId="0" fontId="38" fillId="0" borderId="0" xfId="19" applyFont="1" applyBorder="1" applyAlignment="1">
      <alignment horizontal="center" vertical="center" wrapText="1"/>
    </xf>
    <xf numFmtId="0" fontId="20" fillId="0" borderId="0" xfId="19" applyAlignment="1">
      <alignment vertical="top"/>
    </xf>
    <xf numFmtId="167" fontId="45" fillId="10" borderId="26" xfId="19" applyNumberFormat="1" applyFont="1" applyFill="1" applyBorder="1" applyAlignment="1">
      <alignment vertical="top" wrapText="1"/>
    </xf>
    <xf numFmtId="0" fontId="45" fillId="10" borderId="26" xfId="19" applyFont="1" applyFill="1" applyBorder="1" applyAlignment="1">
      <alignment vertical="top" wrapText="1"/>
    </xf>
    <xf numFmtId="0" fontId="38" fillId="2" borderId="0" xfId="19" applyFont="1" applyFill="1" applyBorder="1" applyAlignment="1">
      <alignment vertical="top" wrapText="1"/>
    </xf>
    <xf numFmtId="0" fontId="42" fillId="0" borderId="0" xfId="19" applyFont="1" applyAlignment="1">
      <alignment horizontal="left" vertical="top" wrapText="1"/>
    </xf>
    <xf numFmtId="0" fontId="46" fillId="2" borderId="0" xfId="19" applyFont="1" applyFill="1" applyBorder="1" applyAlignment="1">
      <alignment horizontal="center" vertical="top" wrapText="1"/>
    </xf>
    <xf numFmtId="0" fontId="40" fillId="8" borderId="13" xfId="19" applyFont="1" applyFill="1" applyBorder="1" applyAlignment="1">
      <alignment vertical="top"/>
    </xf>
    <xf numFmtId="0" fontId="39" fillId="9" borderId="13" xfId="19" applyFont="1" applyFill="1" applyBorder="1" applyAlignment="1" applyProtection="1">
      <alignment vertical="top"/>
      <protection locked="0"/>
    </xf>
    <xf numFmtId="167" fontId="45" fillId="2" borderId="26" xfId="18" applyFont="1" applyFill="1" applyBorder="1" applyAlignment="1">
      <alignment horizontal="center" vertical="center" wrapText="1"/>
    </xf>
    <xf numFmtId="165" fontId="49" fillId="2" borderId="26" xfId="0" applyNumberFormat="1" applyFont="1" applyFill="1" applyBorder="1" applyAlignment="1">
      <alignment horizontal="center" vertical="center" wrapText="1"/>
    </xf>
    <xf numFmtId="0" fontId="49" fillId="2" borderId="26" xfId="0" applyFont="1" applyFill="1" applyBorder="1" applyAlignment="1">
      <alignment horizontal="center" vertical="center" wrapText="1"/>
    </xf>
    <xf numFmtId="167" fontId="45" fillId="10" borderId="26" xfId="18" applyNumberFormat="1" applyFont="1" applyFill="1" applyBorder="1" applyAlignment="1">
      <alignment vertical="top" wrapText="1"/>
    </xf>
    <xf numFmtId="167" fontId="45" fillId="10" borderId="26" xfId="19" applyNumberFormat="1" applyFont="1" applyFill="1" applyBorder="1" applyAlignment="1">
      <alignment horizontal="right" vertical="top" wrapText="1"/>
    </xf>
    <xf numFmtId="167" fontId="45" fillId="10" borderId="26" xfId="18" applyNumberFormat="1" applyFont="1" applyFill="1" applyBorder="1" applyAlignment="1">
      <alignment horizontal="right" vertical="top" wrapText="1"/>
    </xf>
    <xf numFmtId="0" fontId="38" fillId="0" borderId="0" xfId="19" applyFont="1" applyAlignment="1">
      <alignment wrapText="1"/>
    </xf>
    <xf numFmtId="0" fontId="44" fillId="0" borderId="26" xfId="0" applyFont="1" applyFill="1" applyBorder="1" applyAlignment="1">
      <alignment horizontal="center" vertical="center" wrapText="1"/>
    </xf>
    <xf numFmtId="0" fontId="41" fillId="10" borderId="26" xfId="19" applyFont="1" applyFill="1" applyBorder="1" applyAlignment="1">
      <alignment vertical="top" wrapText="1"/>
    </xf>
    <xf numFmtId="0" fontId="37" fillId="8" borderId="0" xfId="19" applyFont="1" applyFill="1" applyBorder="1" applyAlignment="1"/>
    <xf numFmtId="0" fontId="41" fillId="0" borderId="26" xfId="19" applyFont="1" applyFill="1" applyBorder="1" applyAlignment="1">
      <alignment horizontal="center" vertical="center" wrapText="1"/>
    </xf>
    <xf numFmtId="0" fontId="45" fillId="0" borderId="26" xfId="19" applyFont="1" applyFill="1" applyBorder="1" applyAlignment="1">
      <alignment horizontal="center" vertical="center" wrapText="1"/>
    </xf>
    <xf numFmtId="167" fontId="45" fillId="10" borderId="26" xfId="19" applyNumberFormat="1" applyFont="1" applyFill="1" applyBorder="1" applyAlignment="1">
      <alignment horizontal="right" wrapText="1"/>
    </xf>
    <xf numFmtId="167" fontId="45" fillId="10" borderId="26" xfId="18" applyNumberFormat="1" applyFont="1" applyFill="1" applyBorder="1" applyAlignment="1">
      <alignment horizontal="right" wrapText="1"/>
    </xf>
    <xf numFmtId="0" fontId="37" fillId="8" borderId="0" xfId="19" applyFont="1" applyFill="1" applyBorder="1" applyAlignment="1">
      <alignment vertical="top"/>
    </xf>
    <xf numFmtId="0" fontId="20" fillId="0" borderId="0" xfId="19"/>
    <xf numFmtId="0" fontId="38" fillId="0" borderId="0" xfId="19" applyFont="1" applyBorder="1" applyAlignment="1">
      <alignment wrapText="1"/>
    </xf>
    <xf numFmtId="0" fontId="45" fillId="10" borderId="26" xfId="19" applyFont="1" applyFill="1" applyBorder="1" applyAlignment="1">
      <alignment horizontal="right" wrapText="1"/>
    </xf>
    <xf numFmtId="0" fontId="39" fillId="9" borderId="13" xfId="19" applyFont="1" applyFill="1" applyBorder="1" applyAlignment="1" applyProtection="1">
      <alignment vertical="center"/>
      <protection locked="0"/>
    </xf>
    <xf numFmtId="0" fontId="37" fillId="8" borderId="0" xfId="19" applyFont="1" applyFill="1" applyBorder="1" applyAlignment="1">
      <alignment vertical="center"/>
    </xf>
    <xf numFmtId="0" fontId="37" fillId="8" borderId="0" xfId="16" applyFont="1" applyFill="1" applyBorder="1" applyAlignment="1">
      <alignment vertical="top"/>
    </xf>
    <xf numFmtId="0" fontId="37" fillId="8" borderId="0" xfId="16" applyFont="1" applyFill="1" applyBorder="1" applyAlignment="1">
      <alignment horizontal="left" vertical="center"/>
    </xf>
    <xf numFmtId="0" fontId="41" fillId="10" borderId="37" xfId="19" applyFont="1" applyFill="1" applyBorder="1" applyAlignment="1">
      <alignment vertical="center"/>
    </xf>
    <xf numFmtId="0" fontId="41" fillId="10" borderId="16" xfId="19" applyFont="1" applyFill="1" applyBorder="1" applyAlignment="1">
      <alignment vertical="center"/>
    </xf>
    <xf numFmtId="0" fontId="41" fillId="10" borderId="36" xfId="19" applyFont="1" applyFill="1" applyBorder="1" applyAlignment="1">
      <alignment vertical="center"/>
    </xf>
    <xf numFmtId="0" fontId="41" fillId="10" borderId="37" xfId="16" applyFont="1" applyFill="1" applyBorder="1" applyAlignment="1">
      <alignment vertical="center"/>
    </xf>
    <xf numFmtId="0" fontId="41" fillId="10" borderId="16" xfId="16" applyFont="1" applyFill="1" applyBorder="1" applyAlignment="1">
      <alignment vertical="center"/>
    </xf>
    <xf numFmtId="0" fontId="41" fillId="10" borderId="36" xfId="16" applyFont="1" applyFill="1" applyBorder="1" applyAlignment="1">
      <alignment vertical="center"/>
    </xf>
    <xf numFmtId="0" fontId="41" fillId="10" borderId="37" xfId="19" applyFont="1" applyFill="1" applyBorder="1" applyAlignment="1">
      <alignment vertical="top"/>
    </xf>
    <xf numFmtId="0" fontId="41" fillId="10" borderId="16" xfId="19" applyFont="1" applyFill="1" applyBorder="1" applyAlignment="1">
      <alignment vertical="top"/>
    </xf>
    <xf numFmtId="0" fontId="41" fillId="10" borderId="36" xfId="19" applyFont="1" applyFill="1" applyBorder="1" applyAlignment="1">
      <alignment vertical="top"/>
    </xf>
    <xf numFmtId="0" fontId="41" fillId="10" borderId="26" xfId="16" applyFont="1" applyFill="1" applyBorder="1" applyAlignment="1">
      <alignment horizontal="left" vertical="top"/>
    </xf>
    <xf numFmtId="0" fontId="65" fillId="11" borderId="0" xfId="0" applyFont="1" applyFill="1" applyAlignment="1">
      <alignment horizontal="center" vertical="center" wrapText="1"/>
    </xf>
    <xf numFmtId="167" fontId="0" fillId="0" borderId="0" xfId="18" applyFont="1" applyAlignment="1">
      <alignment vertical="center"/>
    </xf>
    <xf numFmtId="165" fontId="34" fillId="2" borderId="38" xfId="0" applyNumberFormat="1" applyFont="1" applyFill="1" applyBorder="1" applyAlignment="1">
      <alignment vertical="center"/>
    </xf>
    <xf numFmtId="0" fontId="35" fillId="16" borderId="12" xfId="0" applyFont="1" applyFill="1" applyBorder="1" applyAlignment="1">
      <alignment vertical="center"/>
    </xf>
    <xf numFmtId="0" fontId="54" fillId="0" borderId="0" xfId="0" applyFont="1" applyAlignment="1">
      <alignment vertical="center" wrapText="1"/>
    </xf>
    <xf numFmtId="0" fontId="50"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39" fillId="9" borderId="0" xfId="16" applyFont="1" applyFill="1" applyBorder="1" applyAlignment="1" applyProtection="1">
      <alignment vertical="center"/>
      <protection locked="0"/>
    </xf>
    <xf numFmtId="0" fontId="39" fillId="8" borderId="0" xfId="19" applyFont="1" applyFill="1" applyBorder="1" applyAlignment="1">
      <alignment vertical="top"/>
    </xf>
    <xf numFmtId="0" fontId="16" fillId="0" borderId="26" xfId="0" applyFont="1" applyBorder="1" applyAlignment="1">
      <alignment horizontal="center" vertical="center" wrapText="1"/>
    </xf>
    <xf numFmtId="0" fontId="39" fillId="8" borderId="0" xfId="19" applyFont="1" applyFill="1" applyBorder="1" applyAlignment="1">
      <alignment horizontal="left" vertical="top"/>
    </xf>
    <xf numFmtId="0" fontId="39" fillId="8" borderId="0" xfId="19" applyFont="1" applyFill="1" applyBorder="1" applyAlignment="1">
      <alignment horizontal="center" vertical="top"/>
    </xf>
    <xf numFmtId="0" fontId="70" fillId="0" borderId="0" xfId="0" applyFont="1"/>
    <xf numFmtId="0" fontId="33" fillId="0" borderId="0" xfId="0" applyFont="1"/>
    <xf numFmtId="0" fontId="71" fillId="0" borderId="0" xfId="19" applyFont="1" applyAlignment="1">
      <alignment vertical="top"/>
    </xf>
    <xf numFmtId="0" fontId="71" fillId="0" borderId="0" xfId="0" applyFont="1"/>
    <xf numFmtId="0" fontId="71" fillId="0" borderId="0" xfId="19" applyFont="1"/>
    <xf numFmtId="0" fontId="38" fillId="0" borderId="0" xfId="19" applyFont="1" applyAlignment="1">
      <alignment vertical="top"/>
    </xf>
    <xf numFmtId="0" fontId="72" fillId="0" borderId="0" xfId="19" applyFont="1" applyAlignment="1">
      <alignment wrapText="1"/>
    </xf>
    <xf numFmtId="0" fontId="34" fillId="14" borderId="15" xfId="0" applyFont="1" applyFill="1" applyBorder="1" applyAlignment="1">
      <alignment horizontal="center" vertical="center"/>
    </xf>
    <xf numFmtId="0" fontId="62" fillId="13" borderId="40" xfId="0" applyFont="1" applyFill="1" applyBorder="1" applyAlignment="1">
      <alignment horizontal="center" vertical="center" wrapText="1"/>
    </xf>
    <xf numFmtId="0" fontId="47" fillId="0" borderId="26" xfId="19" applyFont="1" applyBorder="1" applyAlignment="1">
      <alignment horizontal="center" vertical="center" wrapText="1"/>
    </xf>
    <xf numFmtId="0" fontId="41" fillId="0" borderId="26" xfId="19" applyFont="1" applyBorder="1" applyAlignment="1">
      <alignment horizontal="center" vertical="center" wrapText="1"/>
    </xf>
    <xf numFmtId="0" fontId="44" fillId="0" borderId="26" xfId="0" applyFont="1" applyBorder="1" applyAlignment="1">
      <alignment horizontal="center" vertical="center" wrapText="1"/>
    </xf>
    <xf numFmtId="0" fontId="34" fillId="2" borderId="9" xfId="0" applyFont="1" applyFill="1" applyBorder="1" applyAlignment="1">
      <alignment vertical="center"/>
    </xf>
    <xf numFmtId="0" fontId="34" fillId="5" borderId="45" xfId="0" applyNumberFormat="1" applyFont="1" applyFill="1" applyBorder="1" applyAlignment="1">
      <alignment horizontal="center" vertical="center"/>
    </xf>
    <xf numFmtId="165" fontId="34" fillId="2" borderId="9" xfId="0" applyNumberFormat="1" applyFont="1" applyFill="1" applyBorder="1" applyAlignment="1">
      <alignment vertical="center"/>
    </xf>
    <xf numFmtId="165" fontId="34" fillId="2" borderId="23" xfId="0" applyNumberFormat="1" applyFont="1" applyFill="1" applyBorder="1" applyAlignment="1">
      <alignment horizontal="center" vertical="center"/>
    </xf>
    <xf numFmtId="0" fontId="61" fillId="14" borderId="23" xfId="0" applyFont="1" applyFill="1" applyBorder="1" applyAlignment="1">
      <alignment horizontal="center" vertical="center"/>
    </xf>
    <xf numFmtId="0" fontId="35" fillId="14" borderId="46" xfId="0" applyNumberFormat="1" applyFont="1" applyFill="1" applyBorder="1" applyAlignment="1">
      <alignment horizontal="center" vertical="center"/>
    </xf>
    <xf numFmtId="165" fontId="34" fillId="2" borderId="47" xfId="0" applyNumberFormat="1" applyFont="1" applyFill="1" applyBorder="1" applyAlignment="1">
      <alignment horizontal="center" vertical="center"/>
    </xf>
    <xf numFmtId="0" fontId="34" fillId="14" borderId="47" xfId="0" applyFont="1" applyFill="1" applyBorder="1" applyAlignment="1">
      <alignment horizontal="center" vertical="center"/>
    </xf>
    <xf numFmtId="0" fontId="34" fillId="2" borderId="47" xfId="0" applyFont="1" applyFill="1" applyBorder="1" applyAlignment="1">
      <alignment horizontal="center" vertical="center"/>
    </xf>
    <xf numFmtId="165" fontId="33" fillId="0" borderId="0" xfId="0" applyNumberFormat="1" applyFont="1" applyFill="1" applyBorder="1" applyAlignment="1">
      <alignment horizontal="right" vertical="center"/>
    </xf>
    <xf numFmtId="165" fontId="33" fillId="0" borderId="0" xfId="10" applyNumberFormat="1" applyFont="1" applyFill="1" applyBorder="1" applyAlignment="1">
      <alignment horizontal="center" vertical="center"/>
    </xf>
    <xf numFmtId="0" fontId="33" fillId="0" borderId="0" xfId="0" applyFont="1" applyFill="1" applyBorder="1" applyAlignment="1">
      <alignment horizontal="left" vertical="center"/>
    </xf>
    <xf numFmtId="0" fontId="33" fillId="0" borderId="0" xfId="0" applyFont="1" applyFill="1" applyBorder="1" applyAlignment="1">
      <alignment horizontal="center" vertical="center"/>
    </xf>
    <xf numFmtId="167" fontId="62" fillId="13" borderId="7" xfId="18" applyFont="1" applyFill="1" applyBorder="1" applyAlignment="1">
      <alignment horizontal="center" vertical="center" wrapText="1"/>
    </xf>
    <xf numFmtId="0" fontId="67" fillId="13" borderId="3" xfId="0" applyFont="1" applyFill="1" applyBorder="1" applyAlignment="1">
      <alignment horizontal="center" vertical="center" wrapText="1"/>
    </xf>
    <xf numFmtId="0" fontId="75" fillId="0" borderId="0" xfId="0" applyFont="1" applyFill="1" applyBorder="1" applyAlignment="1">
      <alignment vertical="center"/>
    </xf>
    <xf numFmtId="166" fontId="75" fillId="0" borderId="0" xfId="0" applyNumberFormat="1" applyFont="1" applyFill="1" applyBorder="1" applyAlignment="1">
      <alignment vertical="center"/>
    </xf>
    <xf numFmtId="0" fontId="69" fillId="0" borderId="26" xfId="19" applyFont="1" applyBorder="1" applyAlignment="1">
      <alignment horizontal="center" vertical="center" wrapText="1"/>
    </xf>
    <xf numFmtId="3" fontId="45" fillId="0" borderId="26" xfId="16" applyNumberFormat="1" applyFont="1" applyBorder="1" applyAlignment="1">
      <alignment horizontal="center" vertical="center" wrapText="1"/>
    </xf>
    <xf numFmtId="0" fontId="50" fillId="2" borderId="26" xfId="19" applyFont="1" applyFill="1" applyBorder="1" applyAlignment="1">
      <alignment horizontal="center" vertical="center" wrapText="1"/>
    </xf>
    <xf numFmtId="3" fontId="45" fillId="0" borderId="26" xfId="19" applyNumberFormat="1" applyFont="1" applyBorder="1" applyAlignment="1">
      <alignment horizontal="center" vertical="center" wrapText="1"/>
    </xf>
    <xf numFmtId="0" fontId="51" fillId="0" borderId="26" xfId="19" applyFont="1" applyBorder="1" applyAlignment="1" applyProtection="1">
      <alignment horizontal="center" vertical="center" wrapText="1"/>
      <protection locked="0"/>
    </xf>
    <xf numFmtId="0" fontId="51" fillId="0" borderId="26" xfId="19" applyFont="1" applyBorder="1" applyAlignment="1">
      <alignment horizontal="center" vertical="center" wrapText="1"/>
    </xf>
    <xf numFmtId="3" fontId="51" fillId="0" borderId="26" xfId="19" applyNumberFormat="1" applyFont="1" applyBorder="1" applyAlignment="1">
      <alignment horizontal="center" vertical="center" wrapText="1"/>
    </xf>
    <xf numFmtId="9" fontId="51" fillId="0" borderId="26" xfId="19" applyNumberFormat="1" applyFont="1" applyBorder="1" applyAlignment="1">
      <alignment horizontal="center" vertical="center" wrapText="1"/>
    </xf>
    <xf numFmtId="0" fontId="44" fillId="0" borderId="26" xfId="0" applyFont="1" applyBorder="1" applyAlignment="1">
      <alignment horizontal="center" vertical="center"/>
    </xf>
    <xf numFmtId="167" fontId="48" fillId="2" borderId="26" xfId="18" applyFont="1" applyFill="1" applyBorder="1" applyAlignment="1">
      <alignment horizontal="center" vertical="center" wrapText="1"/>
    </xf>
    <xf numFmtId="0" fontId="39" fillId="8" borderId="0" xfId="19" applyFont="1" applyFill="1" applyBorder="1" applyAlignment="1">
      <alignment vertical="center"/>
    </xf>
    <xf numFmtId="167" fontId="44" fillId="0" borderId="26" xfId="18" applyFont="1" applyBorder="1" applyAlignment="1">
      <alignment horizontal="center" vertical="center"/>
    </xf>
    <xf numFmtId="9" fontId="44" fillId="0" borderId="26" xfId="0" applyNumberFormat="1" applyFont="1" applyBorder="1" applyAlignment="1">
      <alignment horizontal="center" vertical="center" wrapText="1"/>
    </xf>
    <xf numFmtId="167" fontId="44" fillId="0" borderId="26" xfId="18" applyFont="1" applyBorder="1" applyAlignment="1">
      <alignment horizontal="center" vertical="center" wrapText="1"/>
    </xf>
    <xf numFmtId="9" fontId="44" fillId="0" borderId="26" xfId="0" applyNumberFormat="1" applyFont="1" applyBorder="1" applyAlignment="1">
      <alignment horizontal="center" vertical="center"/>
    </xf>
    <xf numFmtId="167" fontId="45" fillId="0" borderId="26" xfId="18" applyFont="1" applyFill="1" applyBorder="1" applyAlignment="1">
      <alignment horizontal="center" vertical="center" wrapText="1"/>
    </xf>
    <xf numFmtId="0" fontId="50" fillId="0" borderId="26" xfId="19" applyFont="1" applyFill="1" applyBorder="1" applyAlignment="1">
      <alignment horizontal="center" vertical="center" wrapText="1"/>
    </xf>
    <xf numFmtId="10" fontId="45" fillId="0" borderId="26" xfId="19" applyNumberFormat="1" applyFont="1" applyFill="1" applyBorder="1" applyAlignment="1">
      <alignment horizontal="center" vertical="center" wrapText="1"/>
    </xf>
    <xf numFmtId="0" fontId="49" fillId="0" borderId="26" xfId="0" applyFont="1" applyFill="1" applyBorder="1" applyAlignment="1">
      <alignment horizontal="center" vertical="center" wrapText="1"/>
    </xf>
    <xf numFmtId="9" fontId="44" fillId="0" borderId="26" xfId="0" applyNumberFormat="1" applyFont="1" applyFill="1" applyBorder="1" applyAlignment="1">
      <alignment horizontal="center" vertical="center" wrapText="1"/>
    </xf>
    <xf numFmtId="167" fontId="44" fillId="0" borderId="26" xfId="18" applyFont="1" applyFill="1" applyBorder="1" applyAlignment="1">
      <alignment horizontal="center" vertical="center" wrapText="1"/>
    </xf>
    <xf numFmtId="0" fontId="78" fillId="0" borderId="26" xfId="19" applyFont="1" applyBorder="1" applyAlignment="1">
      <alignment horizontal="center" vertical="center" wrapText="1"/>
    </xf>
    <xf numFmtId="0" fontId="0" fillId="0" borderId="0" xfId="0"/>
    <xf numFmtId="0" fontId="52" fillId="0" borderId="26" xfId="16" applyFont="1" applyBorder="1" applyAlignment="1">
      <alignment horizontal="center" vertical="center" wrapText="1"/>
    </xf>
    <xf numFmtId="0" fontId="16" fillId="0" borderId="26" xfId="0" applyFont="1" applyBorder="1" applyAlignment="1">
      <alignment vertical="center" wrapText="1"/>
    </xf>
    <xf numFmtId="0" fontId="65" fillId="11" borderId="0" xfId="10" applyNumberFormat="1" applyFont="1" applyFill="1" applyAlignment="1">
      <alignment horizontal="center" vertical="center"/>
    </xf>
    <xf numFmtId="0" fontId="41" fillId="0" borderId="27" xfId="19" applyFont="1" applyFill="1" applyBorder="1" applyAlignment="1">
      <alignment horizontal="center" vertical="center" wrapText="1"/>
    </xf>
    <xf numFmtId="0" fontId="41" fillId="0" borderId="26" xfId="19" applyFont="1" applyFill="1" applyBorder="1" applyAlignment="1">
      <alignment horizontal="center" vertical="center" wrapText="1"/>
    </xf>
    <xf numFmtId="0" fontId="81" fillId="0" borderId="0" xfId="19" applyFont="1" applyAlignment="1">
      <alignment horizontal="left" vertical="top"/>
    </xf>
    <xf numFmtId="175" fontId="33"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39" fillId="9" borderId="0" xfId="19" applyFont="1" applyFill="1" applyBorder="1" applyAlignment="1" applyProtection="1">
      <alignment horizontal="left" vertical="top" wrapText="1"/>
      <protection locked="0"/>
    </xf>
    <xf numFmtId="0" fontId="41" fillId="0" borderId="26" xfId="19" applyFont="1" applyFill="1" applyBorder="1" applyAlignment="1">
      <alignment horizontal="center" vertical="center" wrapText="1"/>
    </xf>
    <xf numFmtId="0" fontId="39" fillId="9" borderId="0" xfId="19" applyFont="1" applyFill="1" applyBorder="1" applyAlignment="1" applyProtection="1">
      <alignment horizontal="left" vertical="top"/>
      <protection locked="0"/>
    </xf>
    <xf numFmtId="167" fontId="45" fillId="0" borderId="26" xfId="16" applyNumberFormat="1" applyFont="1" applyBorder="1" applyAlignment="1">
      <alignment horizontal="center" vertical="center" wrapText="1"/>
    </xf>
    <xf numFmtId="167" fontId="37" fillId="8" borderId="0" xfId="19" applyNumberFormat="1" applyFont="1" applyFill="1" applyBorder="1" applyAlignment="1">
      <alignment vertical="center"/>
    </xf>
    <xf numFmtId="167" fontId="39" fillId="8" borderId="13" xfId="19" applyNumberFormat="1" applyFont="1" applyFill="1" applyBorder="1" applyAlignment="1">
      <alignment vertical="center" wrapText="1"/>
    </xf>
    <xf numFmtId="167" fontId="45" fillId="0" borderId="26" xfId="19" applyNumberFormat="1" applyFont="1" applyBorder="1" applyAlignment="1">
      <alignment horizontal="center" vertical="center" wrapText="1"/>
    </xf>
    <xf numFmtId="167" fontId="45" fillId="0" borderId="26" xfId="18" applyNumberFormat="1" applyFont="1" applyBorder="1" applyAlignment="1">
      <alignment horizontal="center" vertical="center" wrapText="1"/>
    </xf>
    <xf numFmtId="167" fontId="45" fillId="0" borderId="26" xfId="17" applyNumberFormat="1" applyFont="1" applyBorder="1" applyAlignment="1">
      <alignment horizontal="center" vertical="center" wrapText="1"/>
    </xf>
    <xf numFmtId="167" fontId="45" fillId="0" borderId="0" xfId="19" applyNumberFormat="1" applyFont="1" applyBorder="1" applyAlignment="1">
      <alignment vertical="center" wrapText="1"/>
    </xf>
    <xf numFmtId="167" fontId="38" fillId="0" borderId="0" xfId="19" applyNumberFormat="1" applyFont="1" applyBorder="1" applyAlignment="1">
      <alignment vertical="center" wrapText="1"/>
    </xf>
    <xf numFmtId="167" fontId="51" fillId="0" borderId="26" xfId="19" applyNumberFormat="1" applyFont="1" applyBorder="1" applyAlignment="1">
      <alignment horizontal="center" vertical="center" wrapText="1"/>
    </xf>
    <xf numFmtId="167" fontId="51" fillId="0" borderId="26" xfId="18" applyNumberFormat="1" applyFont="1" applyBorder="1" applyAlignment="1">
      <alignment horizontal="center" vertical="center" wrapText="1"/>
    </xf>
    <xf numFmtId="167" fontId="51" fillId="0" borderId="26" xfId="18" applyNumberFormat="1" applyFont="1" applyFill="1" applyBorder="1" applyAlignment="1">
      <alignment horizontal="center" vertical="center" wrapText="1"/>
    </xf>
    <xf numFmtId="167" fontId="45" fillId="2" borderId="26" xfId="19" applyNumberFormat="1" applyFont="1" applyFill="1" applyBorder="1" applyAlignment="1">
      <alignment horizontal="center" vertical="center" wrapText="1"/>
    </xf>
    <xf numFmtId="167" fontId="45" fillId="2" borderId="26" xfId="18" applyNumberFormat="1" applyFont="1" applyFill="1" applyBorder="1" applyAlignment="1">
      <alignment horizontal="center" vertical="center" wrapText="1"/>
    </xf>
    <xf numFmtId="167" fontId="37" fillId="8" borderId="0" xfId="19" applyNumberFormat="1" applyFont="1" applyFill="1" applyBorder="1" applyAlignment="1">
      <alignment vertical="top"/>
    </xf>
    <xf numFmtId="167" fontId="39" fillId="9" borderId="13" xfId="19" applyNumberFormat="1" applyFont="1" applyFill="1" applyBorder="1" applyAlignment="1" applyProtection="1">
      <alignment vertical="top"/>
      <protection locked="0"/>
    </xf>
    <xf numFmtId="167" fontId="48" fillId="2" borderId="26" xfId="18" applyNumberFormat="1" applyFont="1" applyFill="1" applyBorder="1" applyAlignment="1">
      <alignment horizontal="center" vertical="center" wrapText="1"/>
    </xf>
    <xf numFmtId="167" fontId="0" fillId="0" borderId="0" xfId="0" applyNumberFormat="1"/>
    <xf numFmtId="167" fontId="0" fillId="0" borderId="0" xfId="18" applyNumberFormat="1" applyFont="1"/>
    <xf numFmtId="167" fontId="51" fillId="0" borderId="26" xfId="19" applyNumberFormat="1" applyFont="1" applyFill="1" applyBorder="1" applyAlignment="1">
      <alignment horizontal="center" vertical="center"/>
    </xf>
    <xf numFmtId="167" fontId="51" fillId="0" borderId="26" xfId="18" applyNumberFormat="1" applyFont="1" applyFill="1" applyBorder="1" applyAlignment="1">
      <alignment horizontal="center" vertical="center"/>
    </xf>
    <xf numFmtId="167" fontId="44" fillId="0" borderId="26" xfId="0" applyNumberFormat="1" applyFont="1" applyBorder="1" applyAlignment="1">
      <alignment horizontal="center" vertical="center" wrapText="1"/>
    </xf>
    <xf numFmtId="167" fontId="44" fillId="0" borderId="26" xfId="18" applyNumberFormat="1" applyFont="1" applyBorder="1" applyAlignment="1">
      <alignment horizontal="center" vertical="center" wrapText="1"/>
    </xf>
    <xf numFmtId="167" fontId="45" fillId="0" borderId="26" xfId="19" applyNumberFormat="1" applyFont="1" applyFill="1" applyBorder="1" applyAlignment="1">
      <alignment horizontal="center" vertical="center" wrapText="1"/>
    </xf>
    <xf numFmtId="167" fontId="45" fillId="0" borderId="26" xfId="18" applyNumberFormat="1" applyFont="1" applyFill="1" applyBorder="1" applyAlignment="1">
      <alignment horizontal="center" vertical="center" wrapText="1"/>
    </xf>
    <xf numFmtId="167" fontId="45" fillId="0" borderId="26" xfId="17" applyNumberFormat="1" applyFont="1" applyFill="1" applyBorder="1" applyAlignment="1">
      <alignment horizontal="center" vertical="center" wrapText="1"/>
    </xf>
    <xf numFmtId="167" fontId="45" fillId="0" borderId="26" xfId="16" applyNumberFormat="1" applyFont="1" applyFill="1" applyBorder="1" applyAlignment="1">
      <alignment horizontal="center" vertical="center" wrapText="1"/>
    </xf>
    <xf numFmtId="167" fontId="49" fillId="0" borderId="26" xfId="16" applyNumberFormat="1" applyFont="1" applyFill="1" applyBorder="1" applyAlignment="1">
      <alignment horizontal="center" vertical="center" wrapText="1"/>
    </xf>
    <xf numFmtId="167" fontId="49" fillId="0" borderId="26" xfId="18" applyNumberFormat="1" applyFont="1" applyFill="1" applyBorder="1" applyAlignment="1">
      <alignment horizontal="center" vertical="center" wrapText="1"/>
    </xf>
    <xf numFmtId="0" fontId="41" fillId="0" borderId="26" xfId="19" applyFont="1" applyFill="1" applyBorder="1" applyAlignment="1">
      <alignment horizontal="center" vertical="center" wrapText="1"/>
    </xf>
    <xf numFmtId="0" fontId="33" fillId="2" borderId="0" xfId="10" applyNumberFormat="1" applyFont="1" applyFill="1" applyAlignment="1">
      <alignment horizontal="center" vertical="center"/>
    </xf>
    <xf numFmtId="0" fontId="71" fillId="0" borderId="0" xfId="0" applyFont="1" applyFill="1"/>
    <xf numFmtId="0" fontId="0" fillId="0" borderId="0" xfId="0" applyFill="1"/>
    <xf numFmtId="0" fontId="37" fillId="0" borderId="0" xfId="16" applyFont="1" applyFill="1" applyBorder="1" applyAlignment="1">
      <alignment vertical="top"/>
    </xf>
    <xf numFmtId="167" fontId="0" fillId="0" borderId="0" xfId="18" applyFont="1" applyFill="1"/>
    <xf numFmtId="0" fontId="39" fillId="0" borderId="13" xfId="16" applyFont="1" applyFill="1" applyBorder="1" applyAlignment="1" applyProtection="1">
      <alignment vertical="top" wrapText="1"/>
      <protection locked="0"/>
    </xf>
    <xf numFmtId="0" fontId="39" fillId="0" borderId="13" xfId="16" applyFont="1" applyFill="1" applyBorder="1" applyAlignment="1" applyProtection="1">
      <alignment vertical="top"/>
      <protection locked="0"/>
    </xf>
    <xf numFmtId="0" fontId="41"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166" fontId="0" fillId="0" borderId="14" xfId="18" applyNumberFormat="1" applyFont="1" applyBorder="1" applyAlignment="1">
      <alignment vertical="center"/>
    </xf>
    <xf numFmtId="166" fontId="0" fillId="0" borderId="17" xfId="18" applyNumberFormat="1" applyFont="1" applyBorder="1" applyAlignment="1">
      <alignment vertical="center"/>
    </xf>
    <xf numFmtId="166" fontId="0" fillId="0" borderId="17" xfId="18" applyNumberFormat="1" applyFont="1" applyFill="1" applyBorder="1" applyAlignment="1">
      <alignment vertical="center"/>
    </xf>
    <xf numFmtId="166" fontId="0" fillId="0" borderId="22" xfId="18" applyNumberFormat="1" applyFont="1" applyFill="1" applyBorder="1" applyAlignment="1">
      <alignment vertical="center"/>
    </xf>
    <xf numFmtId="0" fontId="26" fillId="0" borderId="47" xfId="0" applyFont="1" applyBorder="1" applyAlignment="1">
      <alignment horizontal="center" vertical="center"/>
    </xf>
    <xf numFmtId="166" fontId="26" fillId="0" borderId="48" xfId="0" applyNumberFormat="1" applyFont="1" applyBorder="1" applyAlignment="1">
      <alignment horizontal="center" vertical="center"/>
    </xf>
    <xf numFmtId="0" fontId="26" fillId="0" borderId="32" xfId="0" applyFont="1" applyFill="1" applyBorder="1" applyAlignment="1">
      <alignment vertical="center"/>
    </xf>
    <xf numFmtId="166" fontId="26" fillId="0" borderId="50" xfId="18" applyNumberFormat="1" applyFont="1" applyFill="1" applyBorder="1" applyAlignment="1">
      <alignment vertical="center"/>
    </xf>
    <xf numFmtId="0" fontId="26" fillId="0" borderId="48" xfId="0" applyFont="1" applyBorder="1" applyAlignment="1">
      <alignment horizontal="center" vertical="center"/>
    </xf>
    <xf numFmtId="166" fontId="26" fillId="0" borderId="49" xfId="0" applyNumberFormat="1" applyFont="1" applyBorder="1" applyAlignment="1">
      <alignment horizontal="center" vertical="center"/>
    </xf>
    <xf numFmtId="0" fontId="75" fillId="17" borderId="6" xfId="0" applyFont="1" applyFill="1" applyBorder="1" applyAlignment="1">
      <alignment vertical="center"/>
    </xf>
    <xf numFmtId="166" fontId="75" fillId="17" borderId="3" xfId="0" applyNumberFormat="1" applyFont="1" applyFill="1" applyBorder="1" applyAlignment="1">
      <alignment vertical="center"/>
    </xf>
    <xf numFmtId="176" fontId="55" fillId="0" borderId="0" xfId="18" applyNumberFormat="1" applyFont="1" applyAlignment="1">
      <alignment vertical="center"/>
    </xf>
    <xf numFmtId="0" fontId="0" fillId="0" borderId="51" xfId="0" applyFont="1" applyBorder="1" applyAlignment="1">
      <alignment horizontal="left" vertical="center"/>
    </xf>
    <xf numFmtId="166" fontId="0" fillId="0" borderId="52" xfId="0" applyNumberFormat="1" applyBorder="1" applyAlignment="1">
      <alignment vertical="center"/>
    </xf>
    <xf numFmtId="0" fontId="0" fillId="0" borderId="31" xfId="0" applyFont="1" applyBorder="1" applyAlignment="1">
      <alignment horizontal="left" vertical="center"/>
    </xf>
    <xf numFmtId="166" fontId="0" fillId="0" borderId="29" xfId="0" applyNumberFormat="1" applyBorder="1" applyAlignment="1">
      <alignment vertical="center"/>
    </xf>
    <xf numFmtId="166" fontId="0" fillId="0" borderId="49" xfId="0" applyNumberFormat="1" applyFill="1" applyBorder="1" applyAlignment="1">
      <alignment horizontal="center" vertical="center"/>
    </xf>
    <xf numFmtId="0" fontId="0" fillId="0" borderId="53" xfId="0" applyFont="1" applyBorder="1" applyAlignment="1">
      <alignment horizontal="left" vertical="center"/>
    </xf>
    <xf numFmtId="166" fontId="0" fillId="0" borderId="54" xfId="0" applyNumberFormat="1" applyBorder="1" applyAlignment="1">
      <alignment vertical="center"/>
    </xf>
    <xf numFmtId="0" fontId="83" fillId="0" borderId="53" xfId="0" applyFont="1" applyBorder="1" applyAlignment="1">
      <alignment horizontal="left" vertical="center"/>
    </xf>
    <xf numFmtId="166" fontId="0" fillId="0" borderId="54" xfId="0" applyNumberFormat="1" applyFill="1" applyBorder="1" applyAlignment="1">
      <alignment vertical="center"/>
    </xf>
    <xf numFmtId="0" fontId="85" fillId="19" borderId="26" xfId="0" applyFont="1" applyFill="1" applyBorder="1" applyAlignment="1" applyProtection="1">
      <alignment horizontal="center" vertical="center" wrapText="1"/>
      <protection locked="0"/>
    </xf>
    <xf numFmtId="0" fontId="39" fillId="20" borderId="44" xfId="0" applyFont="1" applyFill="1" applyBorder="1" applyAlignment="1">
      <alignment horizontal="center" vertical="center" wrapText="1"/>
    </xf>
    <xf numFmtId="0" fontId="39" fillId="20" borderId="28" xfId="0" applyFont="1" applyFill="1" applyBorder="1" applyAlignment="1">
      <alignment horizontal="center" vertical="center" wrapText="1"/>
    </xf>
    <xf numFmtId="0" fontId="41" fillId="21" borderId="27" xfId="0" applyFont="1" applyFill="1" applyBorder="1" applyAlignment="1" applyProtection="1">
      <alignment horizontal="center" vertical="center" wrapText="1"/>
      <protection locked="0"/>
    </xf>
    <xf numFmtId="0" fontId="77" fillId="21" borderId="27" xfId="0" applyFont="1" applyFill="1" applyBorder="1" applyAlignment="1" applyProtection="1">
      <alignment horizontal="center" vertical="center" wrapText="1"/>
      <protection locked="0"/>
    </xf>
    <xf numFmtId="0" fontId="40" fillId="21" borderId="26" xfId="0" applyFont="1" applyFill="1" applyBorder="1" applyAlignment="1" applyProtection="1">
      <alignment horizontal="center" vertical="center" wrapText="1"/>
      <protection locked="0"/>
    </xf>
    <xf numFmtId="0" fontId="39" fillId="20" borderId="27" xfId="0" applyFont="1" applyFill="1" applyBorder="1" applyAlignment="1">
      <alignment horizontal="center" vertical="center" wrapText="1"/>
    </xf>
    <xf numFmtId="0" fontId="40" fillId="21" borderId="27"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26" fillId="3" borderId="0" xfId="0" applyFont="1" applyFill="1" applyAlignment="1">
      <alignment horizontal="left" vertical="center"/>
    </xf>
    <xf numFmtId="176" fontId="26" fillId="3" borderId="0" xfId="18" applyNumberFormat="1" applyFont="1" applyFill="1" applyAlignment="1">
      <alignment horizontal="left" vertical="center"/>
    </xf>
    <xf numFmtId="176" fontId="0" fillId="3" borderId="0" xfId="18" applyNumberFormat="1" applyFont="1" applyFill="1" applyAlignment="1">
      <alignment horizontal="left" vertical="center"/>
    </xf>
    <xf numFmtId="0" fontId="0" fillId="3" borderId="0" xfId="0" applyFill="1" applyAlignment="1">
      <alignment horizontal="left" vertical="center"/>
    </xf>
    <xf numFmtId="165" fontId="58" fillId="3" borderId="0" xfId="10" applyNumberFormat="1" applyFont="1" applyFill="1" applyAlignment="1">
      <alignment vertical="center"/>
    </xf>
    <xf numFmtId="167" fontId="0" fillId="3" borderId="0" xfId="0" applyNumberFormat="1" applyFill="1" applyAlignment="1">
      <alignment vertical="center"/>
    </xf>
    <xf numFmtId="167" fontId="58"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61" fillId="11" borderId="26" xfId="0" applyFont="1" applyFill="1" applyBorder="1" applyAlignment="1">
      <alignment horizontal="center" vertical="center"/>
    </xf>
    <xf numFmtId="0" fontId="0" fillId="0" borderId="26" xfId="0" applyBorder="1" applyAlignment="1">
      <alignment horizontal="center" vertical="center"/>
    </xf>
    <xf numFmtId="0" fontId="62" fillId="11" borderId="26" xfId="0" applyFont="1" applyFill="1" applyBorder="1" applyAlignment="1">
      <alignment horizontal="center" vertical="center"/>
    </xf>
    <xf numFmtId="0" fontId="61" fillId="11" borderId="27" xfId="0" applyFont="1" applyFill="1" applyBorder="1" applyAlignment="1">
      <alignment horizontal="center" vertical="center"/>
    </xf>
    <xf numFmtId="0" fontId="63" fillId="3" borderId="26" xfId="0" applyFont="1" applyFill="1" applyBorder="1" applyAlignment="1">
      <alignment horizontal="center" vertical="center"/>
    </xf>
    <xf numFmtId="0" fontId="35" fillId="22" borderId="0" xfId="0" applyFont="1" applyFill="1" applyAlignment="1">
      <alignment vertical="center"/>
    </xf>
    <xf numFmtId="177" fontId="35" fillId="22" borderId="0" xfId="0" applyNumberFormat="1" applyFont="1" applyFill="1" applyAlignment="1">
      <alignment vertical="center"/>
    </xf>
    <xf numFmtId="0" fontId="26" fillId="22" borderId="0" xfId="0" applyFont="1" applyFill="1" applyAlignment="1">
      <alignment vertical="center"/>
    </xf>
    <xf numFmtId="177" fontId="0" fillId="0" borderId="0" xfId="0" applyNumberFormat="1"/>
    <xf numFmtId="0" fontId="26" fillId="0" borderId="6" xfId="0" applyFont="1" applyFill="1" applyBorder="1" applyAlignment="1">
      <alignment vertical="center"/>
    </xf>
    <xf numFmtId="166" fontId="26" fillId="0" borderId="3" xfId="0" applyNumberFormat="1" applyFont="1" applyFill="1" applyBorder="1" applyAlignment="1">
      <alignment vertical="center"/>
    </xf>
    <xf numFmtId="0" fontId="0" fillId="0" borderId="14" xfId="0" applyBorder="1" applyAlignment="1">
      <alignment vertical="center"/>
    </xf>
    <xf numFmtId="166" fontId="0" fillId="0" borderId="9" xfId="0" applyNumberFormat="1" applyBorder="1" applyAlignment="1">
      <alignment vertical="center"/>
    </xf>
    <xf numFmtId="0" fontId="0" fillId="0" borderId="17" xfId="0" applyBorder="1" applyAlignment="1">
      <alignment vertical="center"/>
    </xf>
    <xf numFmtId="166" fontId="0" fillId="0" borderId="10" xfId="0" applyNumberFormat="1" applyBorder="1" applyAlignment="1">
      <alignment vertical="center"/>
    </xf>
    <xf numFmtId="0" fontId="0" fillId="0" borderId="22" xfId="0" applyBorder="1" applyAlignment="1">
      <alignment vertical="center"/>
    </xf>
    <xf numFmtId="166" fontId="0" fillId="0" borderId="20" xfId="0" applyNumberFormat="1" applyBorder="1" applyAlignment="1">
      <alignment vertical="center"/>
    </xf>
    <xf numFmtId="0" fontId="0" fillId="0" borderId="38" xfId="0" applyBorder="1" applyAlignment="1">
      <alignment vertical="center"/>
    </xf>
    <xf numFmtId="166" fontId="0" fillId="0" borderId="57" xfId="0" applyNumberFormat="1" applyBorder="1" applyAlignment="1">
      <alignment vertical="center"/>
    </xf>
    <xf numFmtId="0" fontId="0" fillId="0" borderId="55" xfId="0" applyBorder="1" applyAlignment="1">
      <alignment vertical="center"/>
    </xf>
    <xf numFmtId="166" fontId="0" fillId="0" borderId="56" xfId="0" applyNumberFormat="1" applyBorder="1" applyAlignment="1">
      <alignment vertical="center"/>
    </xf>
    <xf numFmtId="0" fontId="49" fillId="0" borderId="26" xfId="0" applyFont="1" applyBorder="1" applyAlignment="1">
      <alignment horizontal="center" vertical="center" wrapText="1"/>
    </xf>
    <xf numFmtId="9" fontId="49" fillId="0" borderId="26" xfId="0" applyNumberFormat="1" applyFont="1" applyFill="1" applyBorder="1" applyAlignment="1">
      <alignment horizontal="center" vertical="center" wrapText="1"/>
    </xf>
    <xf numFmtId="167" fontId="49" fillId="0" borderId="26" xfId="18" applyFont="1" applyFill="1" applyBorder="1" applyAlignment="1">
      <alignment horizontal="center" vertical="center" wrapText="1"/>
    </xf>
    <xf numFmtId="0" fontId="45" fillId="0" borderId="26" xfId="16" applyFont="1" applyFill="1" applyBorder="1" applyAlignment="1">
      <alignment horizontal="center" vertical="center" wrapText="1"/>
    </xf>
    <xf numFmtId="0" fontId="41" fillId="0" borderId="26" xfId="19" applyFont="1" applyBorder="1" applyAlignment="1">
      <alignment horizontal="center" vertical="center" wrapText="1"/>
    </xf>
    <xf numFmtId="0" fontId="39" fillId="9" borderId="0" xfId="19" applyFont="1" applyFill="1" applyBorder="1" applyAlignment="1" applyProtection="1">
      <alignment horizontal="left" vertical="top" wrapText="1"/>
      <protection locked="0"/>
    </xf>
    <xf numFmtId="0" fontId="41" fillId="0" borderId="26" xfId="19" applyFont="1" applyFill="1" applyBorder="1" applyAlignment="1">
      <alignment horizontal="center" vertical="center" wrapText="1"/>
    </xf>
    <xf numFmtId="0" fontId="41" fillId="0" borderId="27" xfId="19" applyFont="1" applyFill="1" applyBorder="1" applyAlignment="1">
      <alignment horizontal="center" vertical="center" wrapText="1"/>
    </xf>
    <xf numFmtId="0" fontId="41" fillId="23" borderId="27" xfId="0" applyFont="1" applyFill="1" applyBorder="1" applyAlignment="1" applyProtection="1">
      <alignment horizontal="center" vertical="center" wrapText="1"/>
      <protection locked="0"/>
    </xf>
    <xf numFmtId="0" fontId="77" fillId="23" borderId="27" xfId="0" applyFont="1" applyFill="1" applyBorder="1" applyAlignment="1" applyProtection="1">
      <alignment horizontal="center" vertical="center" wrapText="1"/>
      <protection locked="0"/>
    </xf>
    <xf numFmtId="0" fontId="40" fillId="23" borderId="26" xfId="0" applyFont="1" applyFill="1" applyBorder="1" applyAlignment="1" applyProtection="1">
      <alignment horizontal="center" vertical="center" wrapText="1"/>
      <protection locked="0"/>
    </xf>
    <xf numFmtId="0" fontId="39" fillId="2" borderId="27" xfId="0" applyFont="1" applyFill="1" applyBorder="1" applyAlignment="1">
      <alignment horizontal="center" vertical="center" wrapText="1"/>
    </xf>
    <xf numFmtId="0" fontId="40" fillId="23" borderId="27" xfId="0" applyFont="1" applyFill="1" applyBorder="1" applyAlignment="1" applyProtection="1">
      <alignment horizontal="center" vertical="center" wrapText="1"/>
      <protection locked="0"/>
    </xf>
    <xf numFmtId="0" fontId="0" fillId="2" borderId="0" xfId="0" applyFill="1"/>
    <xf numFmtId="0" fontId="39" fillId="20" borderId="36" xfId="0" applyFont="1" applyFill="1" applyBorder="1" applyAlignment="1">
      <alignment horizontal="center" vertical="center" wrapText="1"/>
    </xf>
    <xf numFmtId="0" fontId="39" fillId="20" borderId="26" xfId="0" applyFont="1" applyFill="1" applyBorder="1" applyAlignment="1">
      <alignment horizontal="center" vertical="center" wrapText="1"/>
    </xf>
    <xf numFmtId="0" fontId="69" fillId="0" borderId="0" xfId="19" applyFont="1" applyBorder="1" applyAlignment="1">
      <alignment horizontal="left" vertical="center"/>
    </xf>
    <xf numFmtId="0" fontId="61" fillId="2" borderId="0" xfId="0" applyFont="1" applyFill="1" applyBorder="1" applyAlignment="1">
      <alignment vertical="center"/>
    </xf>
    <xf numFmtId="0" fontId="87" fillId="2" borderId="0" xfId="19" applyFont="1" applyFill="1" applyBorder="1" applyAlignment="1">
      <alignment horizontal="left" vertical="center"/>
    </xf>
    <xf numFmtId="0" fontId="51" fillId="0" borderId="0" xfId="19" applyFont="1" applyBorder="1" applyAlignment="1">
      <alignment vertical="center" wrapText="1"/>
    </xf>
    <xf numFmtId="0" fontId="88" fillId="2" borderId="0" xfId="19" applyFont="1" applyFill="1" applyBorder="1" applyAlignment="1">
      <alignment vertical="center"/>
    </xf>
    <xf numFmtId="0" fontId="89" fillId="0" borderId="0" xfId="19" applyFont="1" applyAlignment="1">
      <alignment vertical="top"/>
    </xf>
    <xf numFmtId="0" fontId="90" fillId="8" borderId="0" xfId="19" applyFont="1" applyFill="1" applyBorder="1" applyAlignment="1">
      <alignment vertical="top"/>
    </xf>
    <xf numFmtId="0" fontId="91" fillId="8" borderId="0" xfId="19" applyFont="1" applyFill="1" applyBorder="1" applyAlignment="1">
      <alignment vertical="top"/>
    </xf>
    <xf numFmtId="0" fontId="61" fillId="0" borderId="0" xfId="0" applyFont="1"/>
    <xf numFmtId="0" fontId="0" fillId="0" borderId="0" xfId="0" applyAlignment="1"/>
    <xf numFmtId="0" fontId="61" fillId="0" borderId="0" xfId="0" applyFont="1" applyAlignment="1"/>
    <xf numFmtId="0" fontId="61" fillId="2" borderId="0" xfId="0" applyFont="1" applyFill="1"/>
    <xf numFmtId="0" fontId="61" fillId="0" borderId="0" xfId="0" applyFont="1" applyFill="1"/>
    <xf numFmtId="0" fontId="41" fillId="0" borderId="26" xfId="19" applyFont="1" applyBorder="1" applyAlignment="1">
      <alignment horizontal="center" vertical="center" wrapText="1"/>
    </xf>
    <xf numFmtId="9" fontId="41" fillId="0" borderId="26" xfId="19" applyNumberFormat="1" applyFont="1" applyBorder="1" applyAlignment="1">
      <alignment horizontal="center" vertical="center" wrapText="1"/>
    </xf>
    <xf numFmtId="0" fontId="12" fillId="0" borderId="26" xfId="0" applyFont="1" applyBorder="1" applyAlignment="1">
      <alignment horizontal="center" vertical="center" wrapText="1"/>
    </xf>
    <xf numFmtId="0" fontId="0" fillId="0" borderId="0" xfId="0" applyAlignment="1">
      <alignment vertical="center" wrapText="1"/>
    </xf>
    <xf numFmtId="9" fontId="45" fillId="0" borderId="26" xfId="19" applyNumberFormat="1" applyFont="1" applyFill="1" applyBorder="1" applyAlignment="1">
      <alignment horizontal="center" vertical="center" wrapText="1"/>
    </xf>
    <xf numFmtId="0" fontId="12" fillId="0" borderId="26" xfId="0" applyFont="1" applyFill="1" applyBorder="1" applyAlignment="1">
      <alignment horizontal="center" vertical="center" wrapText="1"/>
    </xf>
    <xf numFmtId="0" fontId="49" fillId="5" borderId="26" xfId="0" applyNumberFormat="1" applyFont="1" applyFill="1" applyBorder="1" applyAlignment="1">
      <alignment vertical="top" wrapText="1"/>
    </xf>
    <xf numFmtId="0" fontId="49" fillId="5" borderId="26" xfId="0" applyNumberFormat="1" applyFont="1" applyFill="1" applyBorder="1" applyAlignment="1">
      <alignment horizontal="center" vertical="top"/>
    </xf>
    <xf numFmtId="0" fontId="11" fillId="0" borderId="26" xfId="0" applyFont="1" applyFill="1" applyBorder="1" applyAlignment="1">
      <alignment horizontal="center" vertical="center" wrapText="1"/>
    </xf>
    <xf numFmtId="0" fontId="41" fillId="0" borderId="26" xfId="19" applyFont="1" applyBorder="1" applyAlignment="1">
      <alignment horizontal="center" vertical="center" wrapText="1"/>
    </xf>
    <xf numFmtId="0" fontId="41" fillId="0" borderId="27" xfId="19" applyFont="1" applyFill="1" applyBorder="1" applyAlignment="1">
      <alignment horizontal="center" vertical="center" wrapText="1"/>
    </xf>
    <xf numFmtId="0" fontId="41" fillId="0" borderId="26" xfId="19" applyFont="1" applyFill="1" applyBorder="1" applyAlignment="1">
      <alignment horizontal="center" vertical="center" wrapText="1"/>
    </xf>
    <xf numFmtId="0" fontId="10" fillId="0" borderId="26"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45" fillId="0" borderId="27" xfId="19" applyFont="1" applyFill="1" applyBorder="1" applyAlignment="1">
      <alignment horizontal="center" vertical="center" wrapText="1"/>
    </xf>
    <xf numFmtId="167" fontId="45" fillId="0" borderId="27" xfId="18" applyFont="1" applyFill="1" applyBorder="1" applyAlignment="1">
      <alignment horizontal="center" vertical="center" wrapText="1"/>
    </xf>
    <xf numFmtId="167" fontId="45" fillId="0" borderId="27" xfId="19" applyNumberFormat="1" applyFont="1" applyFill="1" applyBorder="1" applyAlignment="1">
      <alignment horizontal="center" vertical="center" wrapText="1"/>
    </xf>
    <xf numFmtId="167" fontId="45" fillId="0" borderId="27" xfId="18" applyNumberFormat="1" applyFont="1" applyFill="1" applyBorder="1" applyAlignment="1">
      <alignment horizontal="center" vertical="center" wrapText="1"/>
    </xf>
    <xf numFmtId="0" fontId="49" fillId="0" borderId="27" xfId="0" applyFont="1" applyFill="1" applyBorder="1" applyAlignment="1">
      <alignment horizontal="center" vertical="center" wrapText="1"/>
    </xf>
    <xf numFmtId="0" fontId="41" fillId="0" borderId="58" xfId="19" applyFont="1" applyFill="1" applyBorder="1" applyAlignment="1">
      <alignment horizontal="center" vertical="center" wrapText="1"/>
    </xf>
    <xf numFmtId="0" fontId="45" fillId="0" borderId="58" xfId="19" applyFont="1" applyFill="1" applyBorder="1" applyAlignment="1">
      <alignment horizontal="center" vertical="center" wrapText="1"/>
    </xf>
    <xf numFmtId="167" fontId="45" fillId="0" borderId="58" xfId="18" applyFont="1" applyFill="1" applyBorder="1" applyAlignment="1">
      <alignment horizontal="center" vertical="center" wrapText="1"/>
    </xf>
    <xf numFmtId="167" fontId="45" fillId="0" borderId="58" xfId="19" applyNumberFormat="1" applyFont="1" applyFill="1" applyBorder="1" applyAlignment="1">
      <alignment horizontal="center" vertical="center" wrapText="1"/>
    </xf>
    <xf numFmtId="167" fontId="45" fillId="0" borderId="58" xfId="18" applyNumberFormat="1" applyFont="1" applyFill="1" applyBorder="1" applyAlignment="1">
      <alignment horizontal="center" vertical="center" wrapText="1"/>
    </xf>
    <xf numFmtId="0" fontId="49" fillId="0" borderId="58" xfId="0" applyFont="1" applyFill="1" applyBorder="1" applyAlignment="1">
      <alignment horizontal="center" vertical="center" wrapText="1"/>
    </xf>
    <xf numFmtId="10" fontId="45" fillId="0" borderId="27" xfId="19" applyNumberFormat="1" applyFont="1" applyFill="1" applyBorder="1" applyAlignment="1">
      <alignment horizontal="center" vertical="center" wrapText="1"/>
    </xf>
    <xf numFmtId="0" fontId="50" fillId="0" borderId="58" xfId="19" applyFont="1" applyFill="1" applyBorder="1" applyAlignment="1">
      <alignment horizontal="center" vertical="center" wrapText="1"/>
    </xf>
    <xf numFmtId="0" fontId="50" fillId="0" borderId="27" xfId="19" applyFont="1" applyBorder="1" applyAlignment="1">
      <alignment horizontal="center" vertical="center" wrapText="1"/>
    </xf>
    <xf numFmtId="0" fontId="45" fillId="0" borderId="27" xfId="19" applyFont="1" applyBorder="1" applyAlignment="1">
      <alignment horizontal="center" vertical="center" wrapText="1"/>
    </xf>
    <xf numFmtId="3" fontId="51" fillId="0" borderId="27" xfId="19" applyNumberFormat="1" applyFont="1" applyBorder="1" applyAlignment="1">
      <alignment horizontal="center" vertical="center" wrapText="1"/>
    </xf>
    <xf numFmtId="0" fontId="51" fillId="0" borderId="27" xfId="19" applyFont="1" applyBorder="1" applyAlignment="1">
      <alignment horizontal="center" vertical="center" wrapText="1"/>
    </xf>
    <xf numFmtId="167" fontId="51" fillId="0" borderId="27" xfId="19" applyNumberFormat="1" applyFont="1" applyBorder="1" applyAlignment="1">
      <alignment horizontal="center" vertical="center" wrapText="1"/>
    </xf>
    <xf numFmtId="167" fontId="51" fillId="0" borderId="27" xfId="18" applyNumberFormat="1" applyFont="1" applyBorder="1" applyAlignment="1">
      <alignment horizontal="center" vertical="center" wrapText="1"/>
    </xf>
    <xf numFmtId="0" fontId="50" fillId="0" borderId="58" xfId="19" applyFont="1" applyBorder="1" applyAlignment="1">
      <alignment horizontal="center" vertical="center" wrapText="1"/>
    </xf>
    <xf numFmtId="0" fontId="45" fillId="0" borderId="58" xfId="19" applyFont="1" applyBorder="1" applyAlignment="1">
      <alignment horizontal="center" vertical="center" wrapText="1"/>
    </xf>
    <xf numFmtId="3" fontId="51" fillId="0" borderId="58" xfId="19" applyNumberFormat="1" applyFont="1" applyBorder="1" applyAlignment="1">
      <alignment horizontal="center" vertical="center" wrapText="1"/>
    </xf>
    <xf numFmtId="0" fontId="51" fillId="0" borderId="58" xfId="19" applyFont="1" applyBorder="1" applyAlignment="1">
      <alignment horizontal="center" vertical="center" wrapText="1"/>
    </xf>
    <xf numFmtId="167" fontId="51" fillId="0" borderId="58" xfId="19" applyNumberFormat="1" applyFont="1" applyBorder="1" applyAlignment="1">
      <alignment horizontal="center" vertical="center" wrapText="1"/>
    </xf>
    <xf numFmtId="167" fontId="51" fillId="0" borderId="58" xfId="18" applyNumberFormat="1" applyFont="1" applyBorder="1" applyAlignment="1">
      <alignment horizontal="center" vertical="center" wrapText="1"/>
    </xf>
    <xf numFmtId="9" fontId="45" fillId="0" borderId="27" xfId="19" applyNumberFormat="1" applyFont="1" applyBorder="1" applyAlignment="1">
      <alignment horizontal="center" vertical="center" wrapText="1"/>
    </xf>
    <xf numFmtId="9" fontId="51" fillId="0" borderId="27" xfId="19" applyNumberFormat="1" applyFont="1" applyBorder="1" applyAlignment="1">
      <alignment horizontal="center" vertical="center" wrapText="1"/>
    </xf>
    <xf numFmtId="0" fontId="51" fillId="0" borderId="27" xfId="19" applyFont="1" applyBorder="1" applyAlignment="1" applyProtection="1">
      <alignment horizontal="center" vertical="center" wrapText="1"/>
      <protection locked="0"/>
    </xf>
    <xf numFmtId="9" fontId="45" fillId="0" borderId="58" xfId="19" applyNumberFormat="1" applyFont="1" applyBorder="1" applyAlignment="1">
      <alignment horizontal="center" vertical="center" wrapText="1"/>
    </xf>
    <xf numFmtId="9" fontId="51" fillId="0" borderId="58" xfId="19" applyNumberFormat="1" applyFont="1" applyBorder="1" applyAlignment="1">
      <alignment horizontal="center" vertical="center" wrapText="1"/>
    </xf>
    <xf numFmtId="0" fontId="50" fillId="0" borderId="60" xfId="19" applyFont="1" applyBorder="1" applyAlignment="1">
      <alignment horizontal="center" vertical="center" wrapText="1"/>
    </xf>
    <xf numFmtId="0" fontId="45" fillId="0" borderId="60" xfId="19" applyFont="1" applyBorder="1" applyAlignment="1">
      <alignment horizontal="center" vertical="center" wrapText="1"/>
    </xf>
    <xf numFmtId="0" fontId="51" fillId="0" borderId="60" xfId="19" applyFont="1" applyBorder="1" applyAlignment="1">
      <alignment horizontal="center" vertical="center" wrapText="1"/>
    </xf>
    <xf numFmtId="167" fontId="51" fillId="0" borderId="60" xfId="19" applyNumberFormat="1" applyFont="1" applyBorder="1" applyAlignment="1">
      <alignment horizontal="center" vertical="center" wrapText="1"/>
    </xf>
    <xf numFmtId="167" fontId="51" fillId="0" borderId="60" xfId="18" applyNumberFormat="1" applyFont="1" applyBorder="1" applyAlignment="1">
      <alignment horizontal="center" vertical="center" wrapText="1"/>
    </xf>
    <xf numFmtId="0" fontId="50" fillId="0" borderId="30" xfId="19" applyFont="1" applyBorder="1" applyAlignment="1">
      <alignment horizontal="center" vertical="center" wrapText="1"/>
    </xf>
    <xf numFmtId="0" fontId="45" fillId="0" borderId="30" xfId="19" applyFont="1" applyBorder="1" applyAlignment="1">
      <alignment horizontal="center" vertical="center" wrapText="1"/>
    </xf>
    <xf numFmtId="9" fontId="45" fillId="0" borderId="30" xfId="19" applyNumberFormat="1" applyFont="1" applyBorder="1" applyAlignment="1">
      <alignment horizontal="center" vertical="center" wrapText="1"/>
    </xf>
    <xf numFmtId="3" fontId="51" fillId="0" borderId="30" xfId="19" applyNumberFormat="1" applyFont="1" applyBorder="1" applyAlignment="1">
      <alignment horizontal="center" vertical="center" wrapText="1"/>
    </xf>
    <xf numFmtId="9" fontId="51" fillId="0" borderId="30" xfId="19" applyNumberFormat="1" applyFont="1" applyBorder="1" applyAlignment="1">
      <alignment horizontal="center" vertical="center" wrapText="1"/>
    </xf>
    <xf numFmtId="167" fontId="51" fillId="0" borderId="30" xfId="19" applyNumberFormat="1" applyFont="1" applyBorder="1" applyAlignment="1">
      <alignment horizontal="center" vertical="center" wrapText="1"/>
    </xf>
    <xf numFmtId="167" fontId="51" fillId="0" borderId="30" xfId="18" applyNumberFormat="1" applyFont="1" applyFill="1" applyBorder="1" applyAlignment="1">
      <alignment horizontal="center" vertical="center" wrapText="1"/>
    </xf>
    <xf numFmtId="0" fontId="51" fillId="0" borderId="30" xfId="19" applyFont="1" applyBorder="1" applyAlignment="1" applyProtection="1">
      <alignment horizontal="center" vertical="center" wrapText="1"/>
      <protection locked="0"/>
    </xf>
    <xf numFmtId="0" fontId="50" fillId="0" borderId="63" xfId="19" applyFont="1" applyBorder="1" applyAlignment="1">
      <alignment horizontal="center" vertical="center" wrapText="1"/>
    </xf>
    <xf numFmtId="0" fontId="50" fillId="0" borderId="64" xfId="19" applyFont="1" applyBorder="1" applyAlignment="1">
      <alignment horizontal="center" vertical="center" wrapText="1"/>
    </xf>
    <xf numFmtId="0" fontId="45" fillId="0" borderId="64" xfId="19" applyFont="1" applyBorder="1" applyAlignment="1">
      <alignment horizontal="center" vertical="center" wrapText="1"/>
    </xf>
    <xf numFmtId="3" fontId="51" fillId="0" borderId="64" xfId="19" applyNumberFormat="1" applyFont="1" applyBorder="1" applyAlignment="1">
      <alignment horizontal="center" vertical="center" wrapText="1"/>
    </xf>
    <xf numFmtId="0" fontId="51" fillId="0" borderId="64" xfId="19" applyFont="1" applyBorder="1" applyAlignment="1">
      <alignment horizontal="center" vertical="center" wrapText="1"/>
    </xf>
    <xf numFmtId="167" fontId="51" fillId="0" borderId="64" xfId="19" applyNumberFormat="1" applyFont="1" applyBorder="1" applyAlignment="1">
      <alignment horizontal="center" vertical="center" wrapText="1"/>
    </xf>
    <xf numFmtId="167" fontId="51" fillId="0" borderId="64" xfId="18" applyNumberFormat="1" applyFont="1" applyBorder="1" applyAlignment="1">
      <alignment horizontal="center" vertical="center" wrapText="1"/>
    </xf>
    <xf numFmtId="0" fontId="45" fillId="0" borderId="65" xfId="19" applyFont="1" applyBorder="1" applyAlignment="1">
      <alignment horizontal="center" vertical="center" wrapText="1"/>
    </xf>
    <xf numFmtId="0" fontId="50" fillId="0" borderId="66" xfId="19" applyFont="1" applyBorder="1" applyAlignment="1">
      <alignment horizontal="center" vertical="center" wrapText="1"/>
    </xf>
    <xf numFmtId="0" fontId="45" fillId="0" borderId="67" xfId="19" applyFont="1" applyBorder="1" applyAlignment="1">
      <alignment horizontal="center" vertical="center" wrapText="1"/>
    </xf>
    <xf numFmtId="0" fontId="50" fillId="0" borderId="68" xfId="19" applyFont="1" applyBorder="1" applyAlignment="1">
      <alignment horizontal="center" vertical="center" wrapText="1"/>
    </xf>
    <xf numFmtId="0" fontId="50" fillId="0" borderId="69" xfId="19" applyFont="1" applyBorder="1" applyAlignment="1">
      <alignment horizontal="center" vertical="center" wrapText="1"/>
    </xf>
    <xf numFmtId="0" fontId="45" fillId="0" borderId="69" xfId="19" applyFont="1" applyBorder="1" applyAlignment="1">
      <alignment horizontal="center" vertical="center" wrapText="1"/>
    </xf>
    <xf numFmtId="3" fontId="51" fillId="0" borderId="69" xfId="19" applyNumberFormat="1" applyFont="1" applyBorder="1" applyAlignment="1">
      <alignment horizontal="center" vertical="center" wrapText="1"/>
    </xf>
    <xf numFmtId="0" fontId="51" fillId="0" borderId="69" xfId="19" applyFont="1" applyBorder="1" applyAlignment="1">
      <alignment horizontal="center" vertical="center" wrapText="1"/>
    </xf>
    <xf numFmtId="167" fontId="51" fillId="0" borderId="69" xfId="19" applyNumberFormat="1" applyFont="1" applyBorder="1" applyAlignment="1">
      <alignment horizontal="center" vertical="center" wrapText="1"/>
    </xf>
    <xf numFmtId="167" fontId="51" fillId="0" borderId="69" xfId="18" applyNumberFormat="1" applyFont="1" applyBorder="1" applyAlignment="1">
      <alignment horizontal="center" vertical="center" wrapText="1"/>
    </xf>
    <xf numFmtId="0" fontId="45" fillId="0" borderId="70" xfId="19" applyFont="1" applyBorder="1" applyAlignment="1">
      <alignment horizontal="center" vertical="center" wrapText="1"/>
    </xf>
    <xf numFmtId="0" fontId="51" fillId="0" borderId="30" xfId="19" applyFont="1" applyBorder="1" applyAlignment="1">
      <alignment horizontal="center" vertical="center" wrapText="1"/>
    </xf>
    <xf numFmtId="9" fontId="51" fillId="0" borderId="60" xfId="19" applyNumberFormat="1" applyFont="1" applyBorder="1" applyAlignment="1">
      <alignment horizontal="center" vertical="center" wrapText="1"/>
    </xf>
    <xf numFmtId="165" fontId="51" fillId="0" borderId="26" xfId="19" applyNumberFormat="1" applyFont="1" applyBorder="1" applyAlignment="1">
      <alignment horizontal="center" vertical="center" wrapText="1"/>
    </xf>
    <xf numFmtId="0" fontId="34" fillId="5" borderId="12" xfId="0" applyFont="1" applyFill="1" applyBorder="1" applyAlignment="1">
      <alignment vertical="center" wrapText="1"/>
    </xf>
    <xf numFmtId="9" fontId="45" fillId="2" borderId="26" xfId="19" applyNumberFormat="1" applyFont="1" applyFill="1" applyBorder="1" applyAlignment="1">
      <alignment horizontal="center" vertical="center" wrapText="1"/>
    </xf>
    <xf numFmtId="0" fontId="9" fillId="2" borderId="26" xfId="0" applyFont="1" applyFill="1" applyBorder="1" applyAlignment="1">
      <alignment horizontal="center" vertical="center" wrapText="1"/>
    </xf>
    <xf numFmtId="0" fontId="12" fillId="0" borderId="27" xfId="0" applyFont="1" applyFill="1" applyBorder="1" applyAlignment="1">
      <alignment horizontal="center" vertical="center" wrapText="1"/>
    </xf>
    <xf numFmtId="9" fontId="44" fillId="0" borderId="27" xfId="0" applyNumberFormat="1" applyFont="1" applyFill="1" applyBorder="1" applyAlignment="1">
      <alignment horizontal="center" vertical="center" wrapText="1"/>
    </xf>
    <xf numFmtId="167" fontId="44" fillId="0" borderId="27" xfId="18" applyFont="1" applyFill="1" applyBorder="1" applyAlignment="1">
      <alignment horizontal="center" vertical="center" wrapText="1"/>
    </xf>
    <xf numFmtId="0" fontId="44" fillId="0" borderId="27" xfId="0" applyFont="1" applyFill="1" applyBorder="1" applyAlignment="1">
      <alignment horizontal="center" vertical="center" wrapText="1"/>
    </xf>
    <xf numFmtId="0" fontId="44" fillId="0" borderId="58" xfId="0" applyFont="1" applyFill="1" applyBorder="1" applyAlignment="1">
      <alignment horizontal="center" vertical="center" wrapText="1"/>
    </xf>
    <xf numFmtId="9" fontId="44" fillId="0" borderId="58" xfId="0" applyNumberFormat="1" applyFont="1" applyFill="1" applyBorder="1" applyAlignment="1">
      <alignment horizontal="center" vertical="center" wrapText="1"/>
    </xf>
    <xf numFmtId="167" fontId="44" fillId="0" borderId="58" xfId="18" applyFont="1" applyFill="1" applyBorder="1" applyAlignment="1">
      <alignment horizontal="center" vertical="center" wrapText="1"/>
    </xf>
    <xf numFmtId="0" fontId="8" fillId="0" borderId="26" xfId="0" applyFont="1" applyFill="1" applyBorder="1" applyAlignment="1">
      <alignment horizontal="center" vertical="center" wrapText="1"/>
    </xf>
    <xf numFmtId="0" fontId="49" fillId="24" borderId="26" xfId="0" applyFont="1" applyFill="1" applyBorder="1" applyAlignment="1">
      <alignment horizontal="center" vertical="center" wrapText="1"/>
    </xf>
    <xf numFmtId="0" fontId="49" fillId="0" borderId="27" xfId="0" applyFont="1" applyBorder="1" applyAlignment="1">
      <alignment horizontal="center" vertical="center" wrapText="1"/>
    </xf>
    <xf numFmtId="9" fontId="49" fillId="0" borderId="27" xfId="0" applyNumberFormat="1" applyFont="1" applyFill="1" applyBorder="1" applyAlignment="1">
      <alignment horizontal="center" vertical="center" wrapText="1"/>
    </xf>
    <xf numFmtId="167" fontId="49" fillId="0" borderId="27" xfId="18" applyFont="1" applyFill="1" applyBorder="1" applyAlignment="1">
      <alignment horizontal="center" vertical="center" wrapText="1"/>
    </xf>
    <xf numFmtId="167" fontId="45" fillId="0" borderId="27" xfId="16" applyNumberFormat="1" applyFont="1" applyFill="1" applyBorder="1" applyAlignment="1">
      <alignment horizontal="center" vertical="center" wrapText="1"/>
    </xf>
    <xf numFmtId="0" fontId="41" fillId="23" borderId="26" xfId="0" applyFont="1" applyFill="1" applyBorder="1" applyAlignment="1" applyProtection="1">
      <alignment horizontal="center" vertical="center" wrapText="1"/>
      <protection locked="0"/>
    </xf>
    <xf numFmtId="0" fontId="77" fillId="23" borderId="26" xfId="0" applyFont="1" applyFill="1" applyBorder="1" applyAlignment="1" applyProtection="1">
      <alignment horizontal="center" vertical="center" wrapText="1"/>
      <protection locked="0"/>
    </xf>
    <xf numFmtId="0" fontId="39" fillId="2" borderId="26" xfId="0" applyFont="1" applyFill="1" applyBorder="1" applyAlignment="1">
      <alignment horizontal="center" vertical="center" wrapText="1"/>
    </xf>
    <xf numFmtId="0" fontId="49" fillId="0" borderId="58" xfId="0" applyFont="1" applyBorder="1" applyAlignment="1">
      <alignment horizontal="center" vertical="center" wrapText="1"/>
    </xf>
    <xf numFmtId="9" fontId="49" fillId="0" borderId="58" xfId="0" applyNumberFormat="1" applyFont="1" applyFill="1" applyBorder="1" applyAlignment="1">
      <alignment horizontal="center" vertical="center" wrapText="1"/>
    </xf>
    <xf numFmtId="167" fontId="49" fillId="0" borderId="58" xfId="18" applyFont="1" applyFill="1" applyBorder="1" applyAlignment="1">
      <alignment horizontal="center" vertical="center" wrapText="1"/>
    </xf>
    <xf numFmtId="167" fontId="45" fillId="0" borderId="58" xfId="16" applyNumberFormat="1" applyFont="1" applyFill="1" applyBorder="1" applyAlignment="1">
      <alignment horizontal="center" vertical="center" wrapText="1"/>
    </xf>
    <xf numFmtId="0" fontId="49" fillId="0" borderId="60" xfId="0" applyFont="1" applyBorder="1" applyAlignment="1">
      <alignment horizontal="center" vertical="center" wrapText="1"/>
    </xf>
    <xf numFmtId="0" fontId="49" fillId="0" borderId="60" xfId="0" applyFont="1" applyFill="1" applyBorder="1" applyAlignment="1">
      <alignment horizontal="center" vertical="center" wrapText="1"/>
    </xf>
    <xf numFmtId="9" fontId="49" fillId="0" borderId="60" xfId="0" applyNumberFormat="1" applyFont="1" applyFill="1" applyBorder="1" applyAlignment="1">
      <alignment horizontal="center" vertical="center" wrapText="1"/>
    </xf>
    <xf numFmtId="167" fontId="49" fillId="0" borderId="60" xfId="18" applyFont="1" applyFill="1" applyBorder="1" applyAlignment="1">
      <alignment horizontal="center" vertical="center" wrapText="1"/>
    </xf>
    <xf numFmtId="167" fontId="45" fillId="0" borderId="60" xfId="16" applyNumberFormat="1" applyFont="1" applyFill="1" applyBorder="1" applyAlignment="1">
      <alignment horizontal="center" vertical="center" wrapText="1"/>
    </xf>
    <xf numFmtId="167" fontId="45" fillId="0" borderId="60" xfId="18" applyNumberFormat="1" applyFont="1" applyFill="1" applyBorder="1" applyAlignment="1">
      <alignment horizontal="center" vertical="center" wrapText="1"/>
    </xf>
    <xf numFmtId="0" fontId="7" fillId="0" borderId="26" xfId="0" applyFont="1" applyFill="1" applyBorder="1" applyAlignment="1">
      <alignment horizontal="center" vertical="center" wrapText="1"/>
    </xf>
    <xf numFmtId="0" fontId="41" fillId="0" borderId="26" xfId="19" applyFont="1" applyBorder="1" applyAlignment="1">
      <alignment horizontal="center" vertical="center" wrapText="1"/>
    </xf>
    <xf numFmtId="0" fontId="41" fillId="0" borderId="26" xfId="19" applyFont="1" applyFill="1" applyBorder="1" applyAlignment="1">
      <alignment horizontal="center" vertical="center" wrapText="1"/>
    </xf>
    <xf numFmtId="0" fontId="78" fillId="0" borderId="26" xfId="19" applyFont="1" applyBorder="1" applyAlignment="1">
      <alignment horizontal="center" vertical="center" wrapText="1"/>
    </xf>
    <xf numFmtId="1" fontId="45" fillId="0" borderId="26" xfId="19" applyNumberFormat="1" applyFont="1" applyBorder="1" applyAlignment="1">
      <alignment horizontal="center" vertical="center" wrapText="1"/>
    </xf>
    <xf numFmtId="165" fontId="34" fillId="5" borderId="13" xfId="0" applyNumberFormat="1" applyFont="1" applyFill="1" applyBorder="1" applyAlignment="1">
      <alignment vertical="center"/>
    </xf>
    <xf numFmtId="0" fontId="35" fillId="14" borderId="0" xfId="0" applyNumberFormat="1" applyFont="1" applyFill="1" applyBorder="1" applyAlignment="1">
      <alignment horizontal="center" vertical="center"/>
    </xf>
    <xf numFmtId="0" fontId="35" fillId="14" borderId="1" xfId="0" applyFont="1" applyFill="1" applyBorder="1" applyAlignment="1">
      <alignment vertical="center"/>
    </xf>
    <xf numFmtId="0" fontId="6" fillId="0" borderId="26"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0" borderId="26" xfId="0" applyFont="1" applyBorder="1" applyAlignment="1">
      <alignment vertical="center" wrapText="1"/>
    </xf>
    <xf numFmtId="0" fontId="6" fillId="0" borderId="26" xfId="0" applyFont="1" applyFill="1" applyBorder="1" applyAlignment="1">
      <alignment horizontal="center" vertical="center" wrapText="1"/>
    </xf>
    <xf numFmtId="0" fontId="49" fillId="0" borderId="26" xfId="19" applyFont="1" applyBorder="1" applyAlignment="1">
      <alignment horizontal="center" vertical="center" wrapText="1"/>
    </xf>
    <xf numFmtId="0" fontId="46" fillId="0" borderId="26" xfId="19" applyFont="1" applyBorder="1" applyAlignment="1">
      <alignment horizontal="center" vertical="center" wrapText="1"/>
    </xf>
    <xf numFmtId="0" fontId="92" fillId="0" borderId="26" xfId="0" applyFont="1" applyBorder="1" applyAlignment="1">
      <alignment horizontal="center" vertical="center" wrapText="1"/>
    </xf>
    <xf numFmtId="0" fontId="41" fillId="0" borderId="26" xfId="19" applyFont="1" applyBorder="1" applyAlignment="1">
      <alignment horizontal="center" vertical="center" wrapText="1"/>
    </xf>
    <xf numFmtId="0" fontId="47" fillId="0" borderId="26" xfId="19" applyFont="1" applyBorder="1" applyAlignment="1">
      <alignment horizontal="left" vertical="top" wrapText="1"/>
    </xf>
    <xf numFmtId="0" fontId="45" fillId="0" borderId="26" xfId="19" applyFont="1" applyBorder="1" applyAlignment="1">
      <alignment horizontal="left" vertical="top" wrapText="1"/>
    </xf>
    <xf numFmtId="0" fontId="5" fillId="0" borderId="26" xfId="0" applyFont="1" applyBorder="1" applyAlignment="1">
      <alignment horizontal="center" vertical="center" wrapText="1"/>
    </xf>
    <xf numFmtId="0" fontId="50" fillId="0" borderId="26" xfId="19" applyFont="1" applyBorder="1" applyAlignment="1">
      <alignment horizontal="left" vertical="top" wrapText="1"/>
    </xf>
    <xf numFmtId="0" fontId="93" fillId="0" borderId="26" xfId="19" applyFont="1" applyBorder="1" applyAlignment="1">
      <alignment horizontal="left" vertical="top" wrapText="1"/>
    </xf>
    <xf numFmtId="0" fontId="5" fillId="0" borderId="26"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26" xfId="0" applyFont="1" applyBorder="1" applyAlignment="1">
      <alignment horizontal="center" vertical="center" wrapText="1"/>
    </xf>
    <xf numFmtId="9" fontId="4" fillId="0" borderId="26" xfId="0" applyNumberFormat="1" applyFont="1" applyBorder="1" applyAlignment="1">
      <alignment horizontal="center" vertical="center" wrapText="1"/>
    </xf>
    <xf numFmtId="0" fontId="3" fillId="0" borderId="27" xfId="0" applyFont="1" applyFill="1" applyBorder="1" applyAlignment="1">
      <alignment horizontal="center" vertical="center" wrapText="1"/>
    </xf>
    <xf numFmtId="9" fontId="3" fillId="0" borderId="27" xfId="0" applyNumberFormat="1" applyFont="1" applyFill="1" applyBorder="1" applyAlignment="1">
      <alignment horizontal="center" vertical="center" wrapText="1"/>
    </xf>
    <xf numFmtId="167" fontId="3" fillId="0" borderId="27" xfId="18" applyFont="1" applyFill="1" applyBorder="1" applyAlignment="1">
      <alignment horizontal="center" vertical="center" wrapText="1"/>
    </xf>
    <xf numFmtId="0" fontId="2" fillId="0" borderId="26" xfId="0" applyFont="1" applyBorder="1" applyAlignment="1">
      <alignment horizontal="center" vertical="center" wrapText="1"/>
    </xf>
    <xf numFmtId="0" fontId="3" fillId="0" borderId="26" xfId="0" applyFont="1" applyFill="1" applyBorder="1" applyAlignment="1">
      <alignment horizontal="center" vertical="center" wrapText="1"/>
    </xf>
    <xf numFmtId="0" fontId="44" fillId="0" borderId="59" xfId="0" applyFont="1" applyFill="1" applyBorder="1" applyAlignment="1">
      <alignment horizontal="center" vertical="center" wrapText="1"/>
    </xf>
    <xf numFmtId="9" fontId="44" fillId="0" borderId="59" xfId="0" applyNumberFormat="1" applyFont="1" applyFill="1" applyBorder="1" applyAlignment="1">
      <alignment horizontal="center" vertical="center" wrapText="1"/>
    </xf>
    <xf numFmtId="167" fontId="44" fillId="0" borderId="59" xfId="18" applyFont="1" applyFill="1" applyBorder="1" applyAlignment="1">
      <alignment horizontal="center" vertical="center" wrapText="1"/>
    </xf>
    <xf numFmtId="167" fontId="45" fillId="0" borderId="59" xfId="19" applyNumberFormat="1" applyFont="1" applyFill="1" applyBorder="1" applyAlignment="1">
      <alignment horizontal="center" vertical="center" wrapText="1"/>
    </xf>
    <xf numFmtId="167" fontId="45" fillId="0" borderId="59" xfId="18" applyNumberFormat="1" applyFont="1" applyFill="1" applyBorder="1" applyAlignment="1">
      <alignment horizontal="center" vertical="center" wrapText="1"/>
    </xf>
    <xf numFmtId="0" fontId="2" fillId="0" borderId="26" xfId="0" applyFont="1" applyFill="1" applyBorder="1" applyAlignment="1">
      <alignment horizontal="center" vertical="center" wrapText="1"/>
    </xf>
    <xf numFmtId="0" fontId="43" fillId="0" borderId="0" xfId="0" applyFont="1" applyAlignment="1">
      <alignment horizontal="justify" vertical="center"/>
    </xf>
    <xf numFmtId="9" fontId="51" fillId="0" borderId="69" xfId="19" applyNumberFormat="1" applyFont="1" applyBorder="1" applyAlignment="1">
      <alignment horizontal="center" vertical="center" wrapText="1"/>
    </xf>
    <xf numFmtId="0" fontId="1" fillId="0" borderId="26" xfId="0" applyFont="1" applyFill="1" applyBorder="1" applyAlignment="1">
      <alignment horizontal="center" vertical="center" wrapText="1"/>
    </xf>
    <xf numFmtId="9" fontId="45" fillId="0" borderId="69" xfId="19" applyNumberFormat="1" applyFont="1" applyBorder="1" applyAlignment="1">
      <alignment horizontal="center" vertical="center" wrapText="1"/>
    </xf>
    <xf numFmtId="165" fontId="34" fillId="25" borderId="23" xfId="0" applyNumberFormat="1" applyFont="1" applyFill="1" applyBorder="1" applyAlignment="1">
      <alignment horizontal="center" vertical="center"/>
    </xf>
    <xf numFmtId="165" fontId="34" fillId="25" borderId="15" xfId="0" applyNumberFormat="1" applyFont="1" applyFill="1" applyBorder="1" applyAlignment="1">
      <alignment horizontal="center" vertical="center"/>
    </xf>
    <xf numFmtId="165" fontId="34" fillId="25" borderId="47" xfId="0" applyNumberFormat="1" applyFont="1" applyFill="1" applyBorder="1" applyAlignment="1">
      <alignment horizontal="center" vertical="center"/>
    </xf>
    <xf numFmtId="165" fontId="34" fillId="25" borderId="26" xfId="0" applyNumberFormat="1" applyFont="1" applyFill="1" applyBorder="1" applyAlignment="1">
      <alignment horizontal="center" vertical="center"/>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4" fillId="2" borderId="6" xfId="0" applyFont="1" applyFill="1" applyBorder="1" applyAlignment="1">
      <alignment horizontal="center" wrapText="1"/>
    </xf>
    <xf numFmtId="0" fontId="14" fillId="2" borderId="7" xfId="0" applyFont="1" applyFill="1" applyBorder="1" applyAlignment="1">
      <alignment horizontal="center" wrapText="1"/>
    </xf>
    <xf numFmtId="0" fontId="27" fillId="2" borderId="10" xfId="0" applyFont="1" applyFill="1" applyBorder="1" applyAlignment="1">
      <alignment horizontal="center" vertical="center" wrapText="1"/>
    </xf>
    <xf numFmtId="0" fontId="27" fillId="4" borderId="9" xfId="0" applyFont="1" applyFill="1" applyBorder="1" applyAlignment="1">
      <alignment horizontal="center" vertical="center" wrapText="1"/>
    </xf>
    <xf numFmtId="0" fontId="27" fillId="4" borderId="10"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7" fillId="3" borderId="10"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15" fillId="2" borderId="0" xfId="0" applyFont="1" applyFill="1" applyAlignment="1">
      <alignment horizontal="center"/>
    </xf>
    <xf numFmtId="0" fontId="28" fillId="2" borderId="9" xfId="0" applyFont="1" applyFill="1" applyBorder="1" applyAlignment="1">
      <alignment horizontal="center" vertical="center" wrapText="1"/>
    </xf>
    <xf numFmtId="0" fontId="27" fillId="2" borderId="10" xfId="0" applyFont="1" applyFill="1" applyBorder="1" applyAlignment="1">
      <alignment horizontal="center" vertical="top" wrapText="1"/>
    </xf>
    <xf numFmtId="0" fontId="74" fillId="0" borderId="48" xfId="0" applyFont="1" applyBorder="1" applyAlignment="1">
      <alignment horizontal="center" vertical="center"/>
    </xf>
    <xf numFmtId="0" fontId="74" fillId="0" borderId="0" xfId="0" applyFont="1" applyFill="1" applyBorder="1" applyAlignment="1">
      <alignment horizontal="center" vertical="center"/>
    </xf>
    <xf numFmtId="0" fontId="74"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7" fontId="82" fillId="11" borderId="48" xfId="18" applyFont="1" applyFill="1" applyBorder="1" applyAlignment="1">
      <alignment horizontal="center" vertical="center"/>
    </xf>
    <xf numFmtId="0" fontId="34" fillId="5" borderId="8" xfId="0" applyFont="1" applyFill="1" applyBorder="1" applyAlignment="1">
      <alignment horizontal="center" vertical="center"/>
    </xf>
    <xf numFmtId="0" fontId="34" fillId="5" borderId="1" xfId="0" applyFont="1" applyFill="1" applyBorder="1" applyAlignment="1">
      <alignment horizontal="center" vertical="center"/>
    </xf>
    <xf numFmtId="0" fontId="84" fillId="18" borderId="28" xfId="0" applyFont="1" applyFill="1" applyBorder="1" applyAlignment="1">
      <alignment horizontal="center" vertical="center" wrapText="1"/>
    </xf>
    <xf numFmtId="0" fontId="84" fillId="18" borderId="27" xfId="0" applyFont="1" applyFill="1" applyBorder="1" applyAlignment="1">
      <alignment horizontal="center" vertical="center" wrapText="1"/>
    </xf>
    <xf numFmtId="0" fontId="84" fillId="18" borderId="30" xfId="0" applyFont="1" applyFill="1" applyBorder="1" applyAlignment="1">
      <alignment horizontal="center" vertical="center" wrapText="1"/>
    </xf>
    <xf numFmtId="0" fontId="41" fillId="0" borderId="30" xfId="16" applyFont="1" applyBorder="1" applyAlignment="1">
      <alignment horizontal="center" vertical="center" wrapText="1"/>
    </xf>
    <xf numFmtId="0" fontId="41" fillId="0" borderId="28" xfId="16" applyFont="1" applyBorder="1" applyAlignment="1">
      <alignment horizontal="center" vertical="center" wrapText="1"/>
    </xf>
    <xf numFmtId="0" fontId="41" fillId="0" borderId="27" xfId="16" applyFont="1" applyBorder="1" applyAlignment="1">
      <alignment horizontal="center" vertical="center" wrapText="1"/>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0" fontId="41" fillId="0" borderId="31" xfId="16" applyFont="1" applyBorder="1" applyAlignment="1">
      <alignment horizontal="center" vertical="center" wrapText="1"/>
    </xf>
    <xf numFmtId="0" fontId="41" fillId="0" borderId="44" xfId="16" applyFont="1" applyBorder="1" applyAlignment="1">
      <alignment horizontal="center" vertical="center" wrapText="1"/>
    </xf>
    <xf numFmtId="0" fontId="41" fillId="0" borderId="43" xfId="16" applyFont="1" applyBorder="1" applyAlignment="1">
      <alignment horizontal="center" vertical="center" wrapText="1"/>
    </xf>
    <xf numFmtId="0" fontId="77" fillId="19" borderId="30" xfId="0" applyFont="1" applyFill="1" applyBorder="1" applyAlignment="1" applyProtection="1">
      <alignment horizontal="center" vertical="center" wrapText="1"/>
      <protection locked="0"/>
    </xf>
    <xf numFmtId="0" fontId="77" fillId="19" borderId="28" xfId="0" applyFont="1" applyFill="1" applyBorder="1" applyAlignment="1" applyProtection="1">
      <alignment horizontal="center" vertical="center" wrapText="1"/>
      <protection locked="0"/>
    </xf>
    <xf numFmtId="0" fontId="77" fillId="19" borderId="27" xfId="0" applyFont="1" applyFill="1" applyBorder="1" applyAlignment="1" applyProtection="1">
      <alignment horizontal="center" vertical="center" wrapText="1"/>
      <protection locked="0"/>
    </xf>
    <xf numFmtId="0" fontId="84" fillId="18" borderId="37" xfId="0" applyFont="1" applyFill="1" applyBorder="1" applyAlignment="1">
      <alignment horizontal="center" vertical="center" wrapText="1"/>
    </xf>
    <xf numFmtId="0" fontId="84" fillId="18" borderId="36" xfId="0" applyFont="1" applyFill="1" applyBorder="1" applyAlignment="1">
      <alignment horizontal="center" vertical="center" wrapText="1"/>
    </xf>
    <xf numFmtId="0" fontId="84" fillId="18" borderId="16" xfId="0" applyFont="1" applyFill="1" applyBorder="1" applyAlignment="1">
      <alignment horizontal="center" vertical="center" wrapText="1"/>
    </xf>
    <xf numFmtId="0" fontId="85" fillId="19" borderId="30" xfId="0" applyFont="1" applyFill="1" applyBorder="1" applyAlignment="1" applyProtection="1">
      <alignment horizontal="center" vertical="center" wrapText="1"/>
      <protection locked="0"/>
    </xf>
    <xf numFmtId="0" fontId="85" fillId="19" borderId="28" xfId="0" applyFont="1" applyFill="1" applyBorder="1" applyAlignment="1" applyProtection="1">
      <alignment horizontal="center" vertical="center" wrapText="1"/>
      <protection locked="0"/>
    </xf>
    <xf numFmtId="0" fontId="85" fillId="19" borderId="27" xfId="0" applyFont="1" applyFill="1" applyBorder="1" applyAlignment="1" applyProtection="1">
      <alignment horizontal="center" vertical="center" wrapText="1"/>
      <protection locked="0"/>
    </xf>
    <xf numFmtId="0" fontId="84" fillId="19" borderId="29" xfId="0" applyFont="1" applyFill="1" applyBorder="1" applyAlignment="1" applyProtection="1">
      <alignment horizontal="center" vertical="center" wrapText="1"/>
      <protection locked="0"/>
    </xf>
    <xf numFmtId="0" fontId="84" fillId="19" borderId="31" xfId="0" applyFont="1" applyFill="1" applyBorder="1" applyAlignment="1" applyProtection="1">
      <alignment horizontal="center" vertical="center" wrapText="1"/>
      <protection locked="0"/>
    </xf>
    <xf numFmtId="0" fontId="84" fillId="19" borderId="42" xfId="0" applyFont="1" applyFill="1" applyBorder="1" applyAlignment="1" applyProtection="1">
      <alignment horizontal="center" vertical="center" wrapText="1"/>
      <protection locked="0"/>
    </xf>
    <xf numFmtId="0" fontId="84" fillId="19" borderId="43" xfId="0" applyFont="1" applyFill="1" applyBorder="1" applyAlignment="1" applyProtection="1">
      <alignment horizontal="center" vertical="center" wrapText="1"/>
      <protection locked="0"/>
    </xf>
    <xf numFmtId="0" fontId="41" fillId="0" borderId="30" xfId="19" applyFont="1" applyBorder="1" applyAlignment="1">
      <alignment horizontal="center" vertical="center" wrapText="1"/>
    </xf>
    <xf numFmtId="0" fontId="41" fillId="0" borderId="28" xfId="19" applyFont="1" applyBorder="1" applyAlignment="1">
      <alignment horizontal="center" vertical="center" wrapText="1"/>
    </xf>
    <xf numFmtId="0" fontId="41" fillId="0" borderId="27" xfId="19" applyFont="1" applyBorder="1" applyAlignment="1">
      <alignment horizontal="center" vertical="center" wrapText="1"/>
    </xf>
    <xf numFmtId="0" fontId="41" fillId="0" borderId="26" xfId="19" applyFont="1" applyBorder="1" applyAlignment="1">
      <alignment horizontal="center" vertical="center" wrapText="1"/>
    </xf>
    <xf numFmtId="0" fontId="80" fillId="0" borderId="26" xfId="0" applyFont="1" applyBorder="1" applyAlignment="1">
      <alignment horizontal="center" vertical="center" wrapText="1"/>
    </xf>
    <xf numFmtId="0" fontId="80" fillId="0" borderId="30" xfId="0" applyFont="1" applyBorder="1" applyAlignment="1">
      <alignment horizontal="center" vertical="center" wrapText="1"/>
    </xf>
    <xf numFmtId="0" fontId="80" fillId="0" borderId="28" xfId="0" applyFont="1" applyBorder="1" applyAlignment="1">
      <alignment horizontal="center" vertical="center" wrapText="1"/>
    </xf>
    <xf numFmtId="0" fontId="80" fillId="0" borderId="27" xfId="0" applyFont="1" applyBorder="1" applyAlignment="1">
      <alignment horizontal="center" vertical="center" wrapText="1"/>
    </xf>
    <xf numFmtId="0" fontId="41" fillId="0" borderId="61" xfId="19" applyFont="1" applyBorder="1" applyAlignment="1">
      <alignment horizontal="center" vertical="center" wrapText="1"/>
    </xf>
    <xf numFmtId="0" fontId="41" fillId="0" borderId="62" xfId="19" applyFont="1" applyBorder="1" applyAlignment="1">
      <alignment horizontal="center" vertical="center" wrapText="1"/>
    </xf>
    <xf numFmtId="0" fontId="41" fillId="0" borderId="42" xfId="19" applyFont="1" applyBorder="1" applyAlignment="1">
      <alignment horizontal="center" vertical="center" wrapText="1"/>
    </xf>
    <xf numFmtId="0" fontId="41" fillId="0" borderId="58" xfId="19" applyFont="1" applyBorder="1" applyAlignment="1">
      <alignment horizontal="center" vertical="center" wrapText="1"/>
    </xf>
    <xf numFmtId="0" fontId="79" fillId="0" borderId="30" xfId="19" applyFont="1" applyFill="1" applyBorder="1" applyAlignment="1">
      <alignment horizontal="center" vertical="center" wrapText="1"/>
    </xf>
    <xf numFmtId="0" fontId="79" fillId="0" borderId="28" xfId="19" applyFont="1" applyFill="1" applyBorder="1" applyAlignment="1">
      <alignment horizontal="center" vertical="center" wrapText="1"/>
    </xf>
    <xf numFmtId="0" fontId="79" fillId="0" borderId="27" xfId="19" applyFont="1" applyFill="1" applyBorder="1" applyAlignment="1">
      <alignment horizontal="center" vertical="center" wrapText="1"/>
    </xf>
    <xf numFmtId="0" fontId="39" fillId="9" borderId="13" xfId="19" applyFont="1" applyFill="1" applyBorder="1" applyAlignment="1" applyProtection="1">
      <alignment horizontal="left" vertical="center" wrapText="1"/>
      <protection locked="0"/>
    </xf>
    <xf numFmtId="0" fontId="41" fillId="10" borderId="37" xfId="19" applyFont="1" applyFill="1" applyBorder="1" applyAlignment="1">
      <alignment horizontal="center" vertical="center" wrapText="1"/>
    </xf>
    <xf numFmtId="0" fontId="41" fillId="10" borderId="16" xfId="19" applyFont="1" applyFill="1" applyBorder="1" applyAlignment="1">
      <alignment horizontal="center" vertical="center" wrapText="1"/>
    </xf>
    <xf numFmtId="0" fontId="41" fillId="10" borderId="36" xfId="19" applyFont="1" applyFill="1" applyBorder="1" applyAlignment="1">
      <alignment horizontal="center" vertical="center" wrapText="1"/>
    </xf>
    <xf numFmtId="0" fontId="53" fillId="0" borderId="26" xfId="0" applyFont="1" applyBorder="1" applyAlignment="1">
      <alignment horizontal="center" vertical="center" wrapText="1"/>
    </xf>
    <xf numFmtId="0" fontId="41" fillId="0" borderId="30" xfId="19" applyFont="1" applyFill="1" applyBorder="1" applyAlignment="1">
      <alignment horizontal="center" vertical="center" wrapText="1"/>
    </xf>
    <xf numFmtId="0" fontId="41" fillId="0" borderId="28" xfId="19" applyFont="1" applyFill="1" applyBorder="1" applyAlignment="1">
      <alignment horizontal="center" vertical="center" wrapText="1"/>
    </xf>
    <xf numFmtId="0" fontId="41" fillId="0" borderId="27" xfId="19" applyFont="1" applyFill="1" applyBorder="1" applyAlignment="1">
      <alignment horizontal="center" vertical="center" wrapText="1"/>
    </xf>
    <xf numFmtId="0" fontId="39" fillId="9" borderId="0" xfId="19" applyFont="1" applyFill="1" applyBorder="1" applyAlignment="1" applyProtection="1">
      <alignment horizontal="left" vertical="top" wrapText="1"/>
      <protection locked="0"/>
    </xf>
    <xf numFmtId="0" fontId="41" fillId="0" borderId="26" xfId="19" applyFont="1" applyFill="1" applyBorder="1" applyAlignment="1">
      <alignment horizontal="center" vertical="center" wrapText="1"/>
    </xf>
    <xf numFmtId="0" fontId="41" fillId="0" borderId="59" xfId="19" applyFont="1" applyFill="1" applyBorder="1" applyAlignment="1">
      <alignment horizontal="center" vertical="center" wrapText="1"/>
    </xf>
    <xf numFmtId="0" fontId="72" fillId="0" borderId="0" xfId="19" applyFont="1" applyAlignment="1">
      <alignment horizontal="left" vertical="center" wrapText="1"/>
    </xf>
    <xf numFmtId="0" fontId="41" fillId="0" borderId="59" xfId="19" applyFont="1" applyBorder="1" applyAlignment="1">
      <alignment horizontal="center" vertical="center" wrapText="1"/>
    </xf>
    <xf numFmtId="0" fontId="39" fillId="8" borderId="13" xfId="19" applyFont="1" applyFill="1" applyBorder="1" applyAlignment="1">
      <alignment horizontal="left" vertical="top" wrapText="1"/>
    </xf>
    <xf numFmtId="0" fontId="39" fillId="9" borderId="13" xfId="16" applyFont="1" applyFill="1" applyBorder="1" applyAlignment="1" applyProtection="1">
      <alignment horizontal="left" vertical="top" wrapText="1"/>
      <protection locked="0"/>
    </xf>
    <xf numFmtId="0" fontId="39" fillId="0" borderId="30" xfId="16" applyFont="1" applyBorder="1" applyAlignment="1">
      <alignment horizontal="center" vertical="center" wrapText="1"/>
    </xf>
    <xf numFmtId="0" fontId="39" fillId="0" borderId="28" xfId="16" applyFont="1" applyBorder="1" applyAlignment="1">
      <alignment horizontal="center" vertical="center" wrapText="1"/>
    </xf>
    <xf numFmtId="0" fontId="39" fillId="0" borderId="27" xfId="16" applyFont="1" applyBorder="1" applyAlignment="1">
      <alignment horizontal="center" vertical="center" wrapText="1"/>
    </xf>
    <xf numFmtId="0" fontId="78" fillId="0" borderId="26" xfId="19" applyFont="1" applyBorder="1" applyAlignment="1">
      <alignment horizontal="center" vertical="center" wrapText="1"/>
    </xf>
    <xf numFmtId="0" fontId="76" fillId="0" borderId="26" xfId="19" applyFont="1" applyBorder="1" applyAlignment="1">
      <alignment horizontal="center" vertical="center" wrapText="1"/>
    </xf>
    <xf numFmtId="0" fontId="41" fillId="10" borderId="37" xfId="19" applyFont="1" applyFill="1" applyBorder="1" applyAlignment="1">
      <alignment horizontal="center" vertical="top"/>
    </xf>
    <xf numFmtId="0" fontId="41" fillId="10" borderId="16" xfId="19" applyFont="1" applyFill="1" applyBorder="1" applyAlignment="1">
      <alignment horizontal="center" vertical="top"/>
    </xf>
    <xf numFmtId="0" fontId="41" fillId="10" borderId="36" xfId="19" applyFont="1" applyFill="1" applyBorder="1" applyAlignment="1">
      <alignment horizontal="center" vertical="top"/>
    </xf>
    <xf numFmtId="0" fontId="37" fillId="8" borderId="0" xfId="19" applyFont="1" applyFill="1" applyBorder="1" applyAlignment="1">
      <alignment horizontal="center"/>
    </xf>
    <xf numFmtId="0" fontId="39" fillId="8" borderId="0" xfId="19" applyFont="1" applyFill="1" applyBorder="1" applyAlignment="1">
      <alignment horizontal="left" vertical="top"/>
    </xf>
    <xf numFmtId="0" fontId="41" fillId="0" borderId="26" xfId="16" applyFont="1" applyBorder="1" applyAlignment="1">
      <alignment horizontal="center" vertical="center" wrapText="1"/>
    </xf>
    <xf numFmtId="0" fontId="73" fillId="8" borderId="0" xfId="16" applyFont="1" applyFill="1" applyBorder="1" applyAlignment="1">
      <alignment horizontal="center" vertical="top" wrapText="1"/>
    </xf>
    <xf numFmtId="0" fontId="39" fillId="9" borderId="13" xfId="16" applyFont="1" applyFill="1" applyBorder="1" applyAlignment="1" applyProtection="1">
      <alignment horizontal="left" vertical="top"/>
      <protection locked="0"/>
    </xf>
    <xf numFmtId="0" fontId="73" fillId="0" borderId="0" xfId="16" applyFont="1" applyFill="1" applyBorder="1" applyAlignment="1">
      <alignment horizontal="center" vertical="top" wrapText="1"/>
    </xf>
    <xf numFmtId="0" fontId="41" fillId="0" borderId="58" xfId="16" applyFont="1" applyBorder="1" applyAlignment="1">
      <alignment horizontal="center" vertical="center" wrapText="1"/>
    </xf>
    <xf numFmtId="0" fontId="41" fillId="0" borderId="71" xfId="16" applyFont="1" applyBorder="1" applyAlignment="1">
      <alignment horizontal="center" vertical="center" wrapText="1"/>
    </xf>
    <xf numFmtId="0" fontId="86" fillId="0" borderId="30" xfId="0" applyFont="1" applyBorder="1" applyAlignment="1">
      <alignment horizontal="center" vertical="center" wrapText="1"/>
    </xf>
    <xf numFmtId="0" fontId="86" fillId="0" borderId="28" xfId="0" applyFont="1" applyBorder="1" applyAlignment="1">
      <alignment horizontal="center" vertical="center" wrapText="1"/>
    </xf>
    <xf numFmtId="0" fontId="86" fillId="0" borderId="27" xfId="0" applyFont="1" applyBorder="1" applyAlignment="1">
      <alignment horizontal="center" vertical="center" wrapText="1"/>
    </xf>
    <xf numFmtId="0" fontId="41" fillId="0" borderId="60" xfId="16" applyFont="1" applyBorder="1" applyAlignment="1">
      <alignment horizontal="center" vertical="center" wrapText="1"/>
    </xf>
    <xf numFmtId="0" fontId="41" fillId="0" borderId="61" xfId="16" applyFont="1" applyBorder="1" applyAlignment="1">
      <alignment horizontal="center" vertical="center" wrapText="1"/>
    </xf>
    <xf numFmtId="0" fontId="41" fillId="3" borderId="30" xfId="16" applyFont="1" applyFill="1" applyBorder="1" applyAlignment="1">
      <alignment horizontal="center" vertical="center" wrapText="1"/>
    </xf>
    <xf numFmtId="0" fontId="41" fillId="3" borderId="28" xfId="16" applyFont="1" applyFill="1" applyBorder="1" applyAlignment="1">
      <alignment horizontal="center" vertical="center" wrapText="1"/>
    </xf>
    <xf numFmtId="0" fontId="41" fillId="3" borderId="59" xfId="16" applyFont="1" applyFill="1" applyBorder="1" applyAlignment="1">
      <alignment horizontal="center" vertical="center" wrapText="1"/>
    </xf>
    <xf numFmtId="0" fontId="41" fillId="0" borderId="59" xfId="16" applyFont="1" applyBorder="1" applyAlignment="1">
      <alignment horizontal="center" vertical="center" wrapText="1"/>
    </xf>
    <xf numFmtId="165" fontId="33" fillId="2" borderId="24" xfId="0" applyNumberFormat="1" applyFont="1" applyFill="1" applyBorder="1"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55">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66"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166"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66"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6" formatCode="_ * #,##0_ ;_ * \-#,##0_ ;_ * &quot;-&quot;??_ ;_ @_ "/>
      <alignment horizontal="general" vertical="center" textRotation="0" wrapText="0" indent="0" relativeIndent="255" justifyLastLine="0" shrinkToFit="0" readingOrder="0"/>
    </dxf>
    <dxf>
      <font>
        <sz val="14"/>
      </font>
      <numFmt numFmtId="176"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67"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FF3300"/>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10</c:v>
                </c:pt>
                <c:pt idx="12">
                  <c:v>0</c:v>
                </c:pt>
                <c:pt idx="13">
                  <c:v>0</c:v>
                </c:pt>
                <c:pt idx="14">
                  <c:v>1</c:v>
                </c:pt>
                <c:pt idx="15">
                  <c:v>0</c:v>
                </c:pt>
                <c:pt idx="16">
                  <c:v>7</c:v>
                </c:pt>
              </c:numCache>
            </c:numRef>
          </c:val>
        </c:ser>
        <c:shape val="box"/>
        <c:axId val="461060352"/>
        <c:axId val="461742464"/>
        <c:axId val="0"/>
      </c:bar3DChart>
      <c:catAx>
        <c:axId val="461060352"/>
        <c:scaling>
          <c:orientation val="minMax"/>
        </c:scaling>
        <c:axPos val="b"/>
        <c:majorTickMark val="none"/>
        <c:tickLblPos val="nextTo"/>
        <c:txPr>
          <a:bodyPr/>
          <a:lstStyle/>
          <a:p>
            <a:pPr>
              <a:defRPr lang="es-HN"/>
            </a:pPr>
            <a:endParaRPr lang="es-HN"/>
          </a:p>
        </c:txPr>
        <c:crossAx val="461742464"/>
        <c:crosses val="autoZero"/>
        <c:auto val="1"/>
        <c:lblAlgn val="ctr"/>
        <c:lblOffset val="100"/>
      </c:catAx>
      <c:valAx>
        <c:axId val="46174246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46106035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84364288"/>
        <c:axId val="84370176"/>
        <c:axId val="0"/>
      </c:bar3DChart>
      <c:catAx>
        <c:axId val="84364288"/>
        <c:scaling>
          <c:orientation val="minMax"/>
        </c:scaling>
        <c:axPos val="b"/>
        <c:majorTickMark val="none"/>
        <c:tickLblPos val="nextTo"/>
        <c:txPr>
          <a:bodyPr/>
          <a:lstStyle/>
          <a:p>
            <a:pPr>
              <a:defRPr lang="es-HN"/>
            </a:pPr>
            <a:endParaRPr lang="es-HN"/>
          </a:p>
        </c:txPr>
        <c:crossAx val="84370176"/>
        <c:crosses val="autoZero"/>
        <c:auto val="1"/>
        <c:lblAlgn val="ctr"/>
        <c:lblOffset val="100"/>
      </c:catAx>
      <c:valAx>
        <c:axId val="8437017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8436428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64"/>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5</c:v>
                </c:pt>
                <c:pt idx="1">
                  <c:v>5</c:v>
                </c:pt>
                <c:pt idx="2">
                  <c:v>0</c:v>
                </c:pt>
                <c:pt idx="3">
                  <c:v>10</c:v>
                </c:pt>
                <c:pt idx="4">
                  <c:v>0</c:v>
                </c:pt>
                <c:pt idx="5">
                  <c:v>0</c:v>
                </c:pt>
                <c:pt idx="6">
                  <c:v>2</c:v>
                </c:pt>
                <c:pt idx="7">
                  <c:v>3</c:v>
                </c:pt>
                <c:pt idx="8">
                  <c:v>5</c:v>
                </c:pt>
                <c:pt idx="9">
                  <c:v>3</c:v>
                </c:pt>
                <c:pt idx="10">
                  <c:v>0</c:v>
                </c:pt>
                <c:pt idx="11">
                  <c:v>136</c:v>
                </c:pt>
                <c:pt idx="12">
                  <c:v>4</c:v>
                </c:pt>
                <c:pt idx="13">
                  <c:v>21</c:v>
                </c:pt>
                <c:pt idx="14">
                  <c:v>5</c:v>
                </c:pt>
                <c:pt idx="15">
                  <c:v>20</c:v>
                </c:pt>
                <c:pt idx="16">
                  <c:v>5000</c:v>
                </c:pt>
              </c:numCache>
            </c:numRef>
          </c:val>
        </c:ser>
        <c:shape val="box"/>
        <c:axId val="84388480"/>
        <c:axId val="84390272"/>
        <c:axId val="0"/>
      </c:bar3DChart>
      <c:catAx>
        <c:axId val="84388480"/>
        <c:scaling>
          <c:orientation val="minMax"/>
        </c:scaling>
        <c:axPos val="b"/>
        <c:majorTickMark val="none"/>
        <c:tickLblPos val="nextTo"/>
        <c:txPr>
          <a:bodyPr/>
          <a:lstStyle/>
          <a:p>
            <a:pPr>
              <a:defRPr lang="es-HN"/>
            </a:pPr>
            <a:endParaRPr lang="es-HN"/>
          </a:p>
        </c:txPr>
        <c:crossAx val="84390272"/>
        <c:crosses val="autoZero"/>
        <c:auto val="1"/>
        <c:lblAlgn val="ctr"/>
        <c:lblOffset val="100"/>
      </c:catAx>
      <c:valAx>
        <c:axId val="8439027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8438848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9</xdr:col>
      <xdr:colOff>3240543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760503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uricio/Downloads/CME%202017%20FINAL%20EC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ables/table1.xml><?xml version="1.0" encoding="utf-8"?>
<table xmlns="http://schemas.openxmlformats.org/spreadsheetml/2006/main" id="1" name="Tabla17" displayName="Tabla17" ref="B3:C13" totalsRowShown="0" headerRowDxfId="54" dataDxfId="53">
  <autoFilter ref="B3:C13"/>
  <tableColumns count="2">
    <tableColumn id="1" name="Descripción" dataDxfId="52"/>
    <tableColumn id="2" name="Monto" dataDxfId="51"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50" dataDxfId="49">
  <autoFilter ref="B39:D57"/>
  <tableColumns count="3">
    <tableColumn id="1" name="Descripción" dataDxfId="48"/>
    <tableColumn id="2" name="Cantidad" dataDxfId="47" dataCellStyle="Millares"/>
    <tableColumn id="3" name="Montos" dataDxfId="46">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5" dataDxfId="44">
  <autoFilter ref="B68:D80"/>
  <tableColumns count="3">
    <tableColumn id="1" name="Descripción" dataDxfId="43"/>
    <tableColumn id="2" name="Cantidad" dataDxfId="42" dataCellStyle="Millares"/>
    <tableColumn id="3" name="Montos" dataDxfId="41">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40">
  <autoFilter ref="B85:D103"/>
  <tableColumns count="3">
    <tableColumn id="1" name="Descripción " dataDxfId="39"/>
    <tableColumn id="2" name="Cantidad" dataDxfId="38" dataCellStyle="Millares"/>
    <tableColumn id="3" name="Montos" dataDxfId="37">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6" tableBorderDxfId="35">
  <autoFilter ref="H3:I14"/>
  <tableColumns count="2">
    <tableColumn id="1" name="Dimensión" dataDxfId="34"/>
    <tableColumn id="2" name="Monto" dataDxfId="33"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2" tableBorderDxfId="31">
  <autoFilter ref="H17:I25"/>
  <tableColumns count="2">
    <tableColumn id="1" name="Dimensión" dataDxfId="30"/>
    <tableColumn id="2" name="Monto" dataDxfId="29"/>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8" headerRowBorderDxfId="27" tableBorderDxfId="26">
  <autoFilter ref="E7:F11"/>
  <tableColumns count="2">
    <tableColumn id="1" name="Presupuesto" dataDxfId="25"/>
    <tableColumn id="2" name=" Monto " dataDxfId="24">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80"/>
      <c r="U2" s="680"/>
      <c r="V2" s="680"/>
      <c r="W2" s="680"/>
      <c r="X2" s="680"/>
      <c r="Y2" s="680"/>
      <c r="Z2" s="680"/>
      <c r="AA2" s="680"/>
      <c r="AB2" s="680"/>
      <c r="AC2" s="680" t="s">
        <v>25</v>
      </c>
      <c r="AD2" s="680"/>
      <c r="AE2" s="680"/>
      <c r="AF2" s="680"/>
      <c r="AG2" s="680"/>
      <c r="AH2" s="680"/>
      <c r="AI2" s="680"/>
      <c r="AJ2" s="680"/>
    </row>
    <row r="3" spans="2:36" ht="16.5" customHeight="1">
      <c r="B3" s="33" t="s">
        <v>7</v>
      </c>
      <c r="C3" s="33"/>
      <c r="D3" s="33"/>
      <c r="E3" s="33"/>
      <c r="F3" s="33"/>
      <c r="G3" s="33"/>
      <c r="H3" s="33"/>
      <c r="I3" s="33"/>
      <c r="J3" s="33"/>
      <c r="K3" s="33"/>
      <c r="L3" s="33"/>
      <c r="M3" s="33"/>
      <c r="N3" s="33"/>
      <c r="O3" s="33"/>
      <c r="P3" s="33"/>
      <c r="Q3" s="33"/>
      <c r="R3" s="33"/>
      <c r="S3" s="33"/>
      <c r="T3" s="680"/>
      <c r="U3" s="680"/>
      <c r="V3" s="680"/>
      <c r="W3" s="680"/>
      <c r="X3" s="680"/>
      <c r="Y3" s="680"/>
      <c r="Z3" s="680"/>
      <c r="AA3" s="680"/>
      <c r="AB3" s="680"/>
      <c r="AC3" s="680" t="s">
        <v>7</v>
      </c>
      <c r="AD3" s="680"/>
      <c r="AE3" s="680"/>
      <c r="AF3" s="680"/>
      <c r="AG3" s="680"/>
      <c r="AH3" s="680"/>
      <c r="AI3" s="680"/>
      <c r="AJ3" s="680"/>
    </row>
    <row r="4" spans="2:36" ht="12.75" customHeight="1">
      <c r="B4" s="33" t="s">
        <v>36</v>
      </c>
      <c r="C4" s="33"/>
      <c r="D4" s="33"/>
      <c r="E4" s="33"/>
      <c r="F4" s="33"/>
      <c r="G4" s="33"/>
      <c r="H4" s="33"/>
      <c r="I4" s="33"/>
      <c r="J4" s="33"/>
      <c r="K4" s="33"/>
      <c r="L4" s="33"/>
      <c r="M4" s="33"/>
      <c r="N4" s="33"/>
      <c r="O4" s="33"/>
      <c r="P4" s="33"/>
      <c r="Q4" s="33"/>
      <c r="R4" s="33"/>
      <c r="S4" s="33"/>
      <c r="T4" s="680"/>
      <c r="U4" s="680"/>
      <c r="V4" s="680"/>
      <c r="W4" s="680"/>
      <c r="X4" s="680"/>
      <c r="Y4" s="680"/>
      <c r="Z4" s="680"/>
      <c r="AA4" s="680"/>
      <c r="AB4" s="680"/>
      <c r="AC4" s="680" t="s">
        <v>36</v>
      </c>
      <c r="AD4" s="680"/>
      <c r="AE4" s="680"/>
      <c r="AF4" s="680"/>
      <c r="AG4" s="680"/>
      <c r="AH4" s="680"/>
      <c r="AI4" s="680"/>
      <c r="AJ4" s="680"/>
    </row>
    <row r="5" spans="2:36" ht="15.75">
      <c r="B5" s="2"/>
      <c r="C5" s="2"/>
      <c r="D5" s="2"/>
    </row>
    <row r="6" spans="2:36" ht="16.5" thickBot="1">
      <c r="B6" s="2"/>
      <c r="C6" s="2"/>
      <c r="D6" s="2"/>
    </row>
    <row r="7" spans="2:36" ht="75.75" customHeight="1">
      <c r="B7" s="675" t="s">
        <v>20</v>
      </c>
      <c r="C7" s="675" t="s">
        <v>38</v>
      </c>
      <c r="D7" s="675" t="s">
        <v>39</v>
      </c>
      <c r="E7" s="677" t="s">
        <v>40</v>
      </c>
      <c r="F7" s="675" t="s">
        <v>37</v>
      </c>
      <c r="G7" s="677" t="s">
        <v>9</v>
      </c>
      <c r="H7" s="679" t="s">
        <v>0</v>
      </c>
      <c r="I7" s="679" t="s">
        <v>8</v>
      </c>
      <c r="J7" s="679" t="s">
        <v>16</v>
      </c>
      <c r="K7" s="679"/>
      <c r="L7" s="679" t="s">
        <v>13</v>
      </c>
      <c r="M7" s="679"/>
      <c r="N7" s="679"/>
      <c r="O7" s="679"/>
      <c r="P7" s="679"/>
      <c r="Q7" s="679"/>
      <c r="R7" s="679"/>
      <c r="S7" s="679"/>
      <c r="T7" s="675" t="s">
        <v>14</v>
      </c>
      <c r="U7" s="679" t="s">
        <v>18</v>
      </c>
      <c r="V7" s="679" t="s">
        <v>26</v>
      </c>
      <c r="W7" s="679"/>
      <c r="X7" s="679" t="s">
        <v>15</v>
      </c>
      <c r="Y7" s="679" t="s">
        <v>17</v>
      </c>
      <c r="Z7" s="679"/>
      <c r="AA7" s="679" t="s">
        <v>22</v>
      </c>
      <c r="AB7" s="679" t="s">
        <v>32</v>
      </c>
      <c r="AC7" s="681" t="s">
        <v>31</v>
      </c>
      <c r="AD7" s="681"/>
      <c r="AE7" s="681"/>
      <c r="AF7" s="681"/>
      <c r="AG7" s="679" t="s">
        <v>28</v>
      </c>
      <c r="AH7" s="679" t="s">
        <v>29</v>
      </c>
      <c r="AI7" s="679" t="s">
        <v>1</v>
      </c>
      <c r="AJ7" s="679" t="s">
        <v>2</v>
      </c>
    </row>
    <row r="8" spans="2:36" ht="15.75" customHeight="1">
      <c r="B8" s="676"/>
      <c r="C8" s="676"/>
      <c r="D8" s="676"/>
      <c r="E8" s="678"/>
      <c r="F8" s="676"/>
      <c r="G8" s="678"/>
      <c r="H8" s="674"/>
      <c r="I8" s="674"/>
      <c r="J8" s="674" t="s">
        <v>33</v>
      </c>
      <c r="K8" s="674" t="s">
        <v>19</v>
      </c>
      <c r="L8" s="682" t="s">
        <v>3</v>
      </c>
      <c r="M8" s="682"/>
      <c r="N8" s="682" t="s">
        <v>4</v>
      </c>
      <c r="O8" s="682"/>
      <c r="P8" s="682" t="s">
        <v>5</v>
      </c>
      <c r="Q8" s="682"/>
      <c r="R8" s="682" t="s">
        <v>6</v>
      </c>
      <c r="S8" s="682"/>
      <c r="T8" s="676"/>
      <c r="U8" s="674"/>
      <c r="V8" s="674" t="s">
        <v>23</v>
      </c>
      <c r="W8" s="674" t="s">
        <v>21</v>
      </c>
      <c r="X8" s="674"/>
      <c r="Y8" s="674" t="s">
        <v>23</v>
      </c>
      <c r="Z8" s="674" t="s">
        <v>21</v>
      </c>
      <c r="AA8" s="674"/>
      <c r="AB8" s="674"/>
      <c r="AC8" s="14" t="s">
        <v>3</v>
      </c>
      <c r="AD8" s="14" t="s">
        <v>4</v>
      </c>
      <c r="AE8" s="14" t="s">
        <v>5</v>
      </c>
      <c r="AF8" s="14" t="s">
        <v>6</v>
      </c>
      <c r="AG8" s="674"/>
      <c r="AH8" s="674"/>
      <c r="AI8" s="674"/>
      <c r="AJ8" s="674"/>
    </row>
    <row r="9" spans="2:36" ht="78.75">
      <c r="B9" s="676"/>
      <c r="C9" s="676"/>
      <c r="D9" s="676"/>
      <c r="E9" s="678"/>
      <c r="F9" s="676"/>
      <c r="G9" s="678"/>
      <c r="H9" s="674"/>
      <c r="I9" s="674"/>
      <c r="J9" s="674"/>
      <c r="K9" s="674"/>
      <c r="L9" s="32" t="s">
        <v>11</v>
      </c>
      <c r="M9" s="32" t="s">
        <v>12</v>
      </c>
      <c r="N9" s="32" t="s">
        <v>11</v>
      </c>
      <c r="O9" s="32" t="s">
        <v>12</v>
      </c>
      <c r="P9" s="32" t="s">
        <v>11</v>
      </c>
      <c r="Q9" s="32" t="s">
        <v>12</v>
      </c>
      <c r="R9" s="32" t="s">
        <v>11</v>
      </c>
      <c r="S9" s="32" t="s">
        <v>12</v>
      </c>
      <c r="T9" s="676"/>
      <c r="U9" s="674"/>
      <c r="V9" s="674"/>
      <c r="W9" s="674"/>
      <c r="X9" s="674"/>
      <c r="Y9" s="674"/>
      <c r="Z9" s="674"/>
      <c r="AA9" s="674"/>
      <c r="AB9" s="674"/>
      <c r="AC9" s="14" t="s">
        <v>24</v>
      </c>
      <c r="AD9" s="14" t="s">
        <v>24</v>
      </c>
      <c r="AE9" s="14" t="s">
        <v>24</v>
      </c>
      <c r="AF9" s="14" t="s">
        <v>24</v>
      </c>
      <c r="AG9" s="674"/>
      <c r="AH9" s="674"/>
      <c r="AI9" s="674"/>
      <c r="AJ9" s="674"/>
    </row>
    <row r="10" spans="2:36" ht="136.5" customHeight="1">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72" t="s">
        <v>10</v>
      </c>
      <c r="K31" s="673"/>
      <c r="L31" s="670"/>
      <c r="M31" s="671"/>
      <c r="N31" s="670"/>
      <c r="O31" s="671"/>
      <c r="P31" s="670"/>
      <c r="Q31" s="671"/>
      <c r="R31" s="670"/>
      <c r="S31" s="671"/>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E7" sqref="E7"/>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1355</v>
      </c>
      <c r="B2" s="122" t="s">
        <v>1357</v>
      </c>
      <c r="C2" s="122" t="s">
        <v>470</v>
      </c>
      <c r="D2" s="122" t="s">
        <v>1356</v>
      </c>
      <c r="E2" s="122" t="s">
        <v>1358</v>
      </c>
      <c r="F2" s="122" t="s">
        <v>471</v>
      </c>
      <c r="G2" s="160" t="s">
        <v>1359</v>
      </c>
      <c r="H2" s="122" t="s">
        <v>1360</v>
      </c>
      <c r="I2" s="122" t="s">
        <v>1361</v>
      </c>
      <c r="J2" s="122" t="s">
        <v>1410</v>
      </c>
      <c r="K2" s="122" t="s">
        <v>1362</v>
      </c>
      <c r="L2" s="122" t="s">
        <v>1363</v>
      </c>
      <c r="M2" s="122" t="s">
        <v>1364</v>
      </c>
      <c r="N2" s="122" t="s">
        <v>1365</v>
      </c>
      <c r="O2" s="122" t="s">
        <v>1366</v>
      </c>
      <c r="P2" s="122" t="s">
        <v>1415</v>
      </c>
      <c r="Q2" s="122" t="s">
        <v>1449</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3">
        <f>SUM(F17:F37)</f>
        <v>0</v>
      </c>
      <c r="F10" s="70"/>
      <c r="G10" s="79"/>
      <c r="H10" s="70"/>
      <c r="I10" s="70"/>
    </row>
    <row r="11" spans="1:555">
      <c r="C11" s="70"/>
      <c r="D11" s="31"/>
      <c r="E11" s="93"/>
      <c r="F11" s="93"/>
      <c r="G11" s="93"/>
      <c r="H11" s="76"/>
      <c r="I11" s="76"/>
      <c r="J11" s="76"/>
      <c r="K11" s="112"/>
    </row>
    <row r="12" spans="1:555" ht="15.75">
      <c r="B12" s="93"/>
      <c r="C12" s="302" t="s">
        <v>391</v>
      </c>
      <c r="D12" s="369" t="str">
        <f>'11. Gestion Administrativa'!F18</f>
        <v>11.1).b.2.4.AGFCM.4</v>
      </c>
      <c r="E12" s="93"/>
      <c r="F12" s="93"/>
      <c r="G12" s="93"/>
      <c r="H12" s="76"/>
      <c r="I12" s="76"/>
      <c r="J12" s="76"/>
      <c r="K12" s="112"/>
    </row>
    <row r="13" spans="1:555" ht="18.75">
      <c r="B13" s="93"/>
      <c r="C13" s="210"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4. Evaluación de las instalaciones físicas por parte de las autoridades universitarias para una reestructuración y reasignación de los espacios conforme a las necesidades, utilización y productividad.</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120</v>
      </c>
    </row>
    <row r="17" spans="3:12">
      <c r="C17" s="141" t="s">
        <v>1777</v>
      </c>
      <c r="D17" s="158"/>
      <c r="E17" s="115"/>
      <c r="F17" s="97">
        <f t="shared" ref="F17:F37" si="0">D17*E17</f>
        <v>0</v>
      </c>
      <c r="G17" s="161"/>
      <c r="H17" s="142"/>
      <c r="I17" s="130" t="e">
        <f>VLOOKUP(H17,Presupuesto!$B$11:$C$565,2,0)</f>
        <v>#N/A</v>
      </c>
      <c r="J17" s="218" t="s">
        <v>1410</v>
      </c>
      <c r="K17" s="98" t="s">
        <v>393</v>
      </c>
      <c r="L17" s="98"/>
    </row>
    <row r="18" spans="3:12">
      <c r="C18" s="141"/>
      <c r="D18" s="158"/>
      <c r="E18" s="123"/>
      <c r="F18" s="97">
        <f t="shared" si="0"/>
        <v>0</v>
      </c>
      <c r="G18" s="161"/>
      <c r="H18" s="142"/>
      <c r="I18" s="130" t="e">
        <f>VLOOKUP(H18,Presupuesto!$B$11:$C$565,2,0)</f>
        <v>#N/A</v>
      </c>
      <c r="J18" s="98" t="str">
        <f>$J$17</f>
        <v>Posgrado</v>
      </c>
      <c r="K18" s="98" t="s">
        <v>411</v>
      </c>
      <c r="L18" s="98"/>
    </row>
    <row r="19" spans="3:12">
      <c r="C19" s="141"/>
      <c r="D19" s="158"/>
      <c r="E19" s="123"/>
      <c r="F19" s="97">
        <f t="shared" si="0"/>
        <v>0</v>
      </c>
      <c r="G19" s="161"/>
      <c r="H19" s="142"/>
      <c r="I19" s="130" t="e">
        <f>VLOOKUP(H19,Presupuesto!$B$11:$C$565,2,0)</f>
        <v>#N/A</v>
      </c>
      <c r="J19" s="98" t="str">
        <f t="shared" ref="J19:J36" si="1">$J$17</f>
        <v>Posgrado</v>
      </c>
      <c r="K19" s="98" t="s">
        <v>411</v>
      </c>
      <c r="L19" s="98"/>
    </row>
    <row r="20" spans="3:12">
      <c r="C20" s="141"/>
      <c r="D20" s="158"/>
      <c r="E20" s="123"/>
      <c r="F20" s="97">
        <f t="shared" si="0"/>
        <v>0</v>
      </c>
      <c r="G20" s="161"/>
      <c r="H20" s="142"/>
      <c r="I20" s="130" t="e">
        <f>VLOOKUP(H20,Presupuesto!$B$11:$C$565,2,0)</f>
        <v>#N/A</v>
      </c>
      <c r="J20" s="98" t="str">
        <f t="shared" si="1"/>
        <v>Posgrado</v>
      </c>
      <c r="K20" s="98" t="s">
        <v>411</v>
      </c>
      <c r="L20" s="98"/>
    </row>
    <row r="21" spans="3:12">
      <c r="C21" s="141"/>
      <c r="D21" s="158"/>
      <c r="E21" s="123"/>
      <c r="F21" s="97">
        <f t="shared" si="0"/>
        <v>0</v>
      </c>
      <c r="G21" s="161"/>
      <c r="H21" s="142"/>
      <c r="I21" s="130" t="e">
        <f>VLOOKUP(H21,Presupuesto!$B$11:$C$565,2,0)</f>
        <v>#N/A</v>
      </c>
      <c r="J21" s="98" t="str">
        <f t="shared" si="1"/>
        <v>Posgrado</v>
      </c>
      <c r="K21" s="98" t="s">
        <v>411</v>
      </c>
      <c r="L21" s="98"/>
    </row>
    <row r="22" spans="3:12">
      <c r="C22" s="141"/>
      <c r="D22" s="158"/>
      <c r="E22" s="123"/>
      <c r="F22" s="97">
        <f t="shared" si="0"/>
        <v>0</v>
      </c>
      <c r="G22" s="161"/>
      <c r="H22" s="142"/>
      <c r="I22" s="130" t="e">
        <f>VLOOKUP(H22,Presupuesto!$B$11:$C$565,2,0)</f>
        <v>#N/A</v>
      </c>
      <c r="J22" s="98" t="str">
        <f t="shared" si="1"/>
        <v>Posgrado</v>
      </c>
      <c r="K22" s="98" t="s">
        <v>400</v>
      </c>
      <c r="L22" s="98"/>
    </row>
    <row r="23" spans="3:12">
      <c r="C23" s="141"/>
      <c r="D23" s="158"/>
      <c r="E23" s="123"/>
      <c r="F23" s="97">
        <f t="shared" si="0"/>
        <v>0</v>
      </c>
      <c r="G23" s="161"/>
      <c r="H23" s="142"/>
      <c r="I23" s="130" t="e">
        <f>VLOOKUP(H23,Presupuesto!$B$11:$C$565,2,0)</f>
        <v>#N/A</v>
      </c>
      <c r="J23" s="98" t="str">
        <f t="shared" si="1"/>
        <v>Posgrado</v>
      </c>
      <c r="K23" s="98" t="s">
        <v>411</v>
      </c>
      <c r="L23" s="98"/>
    </row>
    <row r="24" spans="3:12">
      <c r="C24" s="141"/>
      <c r="D24" s="158"/>
      <c r="E24" s="123"/>
      <c r="F24" s="97">
        <f t="shared" si="0"/>
        <v>0</v>
      </c>
      <c r="G24" s="161"/>
      <c r="H24" s="142"/>
      <c r="I24" s="130" t="e">
        <f>VLOOKUP(H24,Presupuesto!$B$11:$C$565,2,0)</f>
        <v>#N/A</v>
      </c>
      <c r="J24" s="98" t="str">
        <f t="shared" si="1"/>
        <v>Posgrado</v>
      </c>
      <c r="K24" s="98" t="s">
        <v>411</v>
      </c>
      <c r="L24" s="98"/>
    </row>
    <row r="25" spans="3:12">
      <c r="C25" s="141"/>
      <c r="D25" s="158"/>
      <c r="E25" s="123"/>
      <c r="F25" s="97">
        <f t="shared" si="0"/>
        <v>0</v>
      </c>
      <c r="G25" s="161"/>
      <c r="H25" s="142"/>
      <c r="I25" s="130" t="e">
        <f>VLOOKUP(H25,Presupuesto!$B$11:$C$565,2,0)</f>
        <v>#N/A</v>
      </c>
      <c r="J25" s="98" t="str">
        <f t="shared" si="1"/>
        <v>Posgrado</v>
      </c>
      <c r="K25" s="98" t="s">
        <v>411</v>
      </c>
      <c r="L25" s="98"/>
    </row>
    <row r="26" spans="3:12">
      <c r="C26" s="141"/>
      <c r="D26" s="158"/>
      <c r="E26" s="123"/>
      <c r="F26" s="97">
        <f t="shared" si="0"/>
        <v>0</v>
      </c>
      <c r="G26" s="161"/>
      <c r="H26" s="142"/>
      <c r="I26" s="130" t="e">
        <f>VLOOKUP(H26,Presupuesto!$B$11:$C$565,2,0)</f>
        <v>#N/A</v>
      </c>
      <c r="J26" s="98" t="str">
        <f t="shared" si="1"/>
        <v>Posgrado</v>
      </c>
      <c r="K26" s="98" t="s">
        <v>411</v>
      </c>
      <c r="L26" s="98"/>
    </row>
    <row r="27" spans="3:12">
      <c r="C27" s="143"/>
      <c r="D27" s="158"/>
      <c r="E27" s="118"/>
      <c r="F27" s="97">
        <f t="shared" si="0"/>
        <v>0</v>
      </c>
      <c r="G27" s="161"/>
      <c r="H27" s="144"/>
      <c r="I27" s="130" t="e">
        <f>VLOOKUP(H27,Presupuesto!$B$11:$C$565,2,0)</f>
        <v>#N/A</v>
      </c>
      <c r="J27" s="98" t="str">
        <f t="shared" si="1"/>
        <v>Posgrado</v>
      </c>
      <c r="K27" s="98" t="s">
        <v>411</v>
      </c>
      <c r="L27" s="98"/>
    </row>
    <row r="28" spans="3:12">
      <c r="C28" s="143"/>
      <c r="D28" s="158"/>
      <c r="E28" s="118"/>
      <c r="F28" s="97">
        <f t="shared" si="0"/>
        <v>0</v>
      </c>
      <c r="G28" s="161"/>
      <c r="H28" s="144"/>
      <c r="I28" s="130" t="e">
        <f>VLOOKUP(H28,Presupuesto!$B$11:$C$565,2,0)</f>
        <v>#N/A</v>
      </c>
      <c r="J28" s="98" t="str">
        <f t="shared" si="1"/>
        <v>Posgrado</v>
      </c>
      <c r="K28" s="98" t="s">
        <v>411</v>
      </c>
      <c r="L28" s="98"/>
    </row>
    <row r="29" spans="3:12">
      <c r="C29" s="143"/>
      <c r="D29" s="158"/>
      <c r="E29" s="118"/>
      <c r="F29" s="97">
        <f t="shared" si="0"/>
        <v>0</v>
      </c>
      <c r="G29" s="161"/>
      <c r="H29" s="144"/>
      <c r="I29" s="130" t="e">
        <f>VLOOKUP(H29,Presupuesto!$B$11:$C$565,2,0)</f>
        <v>#N/A</v>
      </c>
      <c r="J29" s="98" t="str">
        <f t="shared" si="1"/>
        <v>Posgrado</v>
      </c>
      <c r="K29" s="98" t="s">
        <v>411</v>
      </c>
      <c r="L29" s="98"/>
    </row>
    <row r="30" spans="3:12">
      <c r="C30" s="143"/>
      <c r="D30" s="158"/>
      <c r="E30" s="118"/>
      <c r="F30" s="97">
        <f t="shared" si="0"/>
        <v>0</v>
      </c>
      <c r="G30" s="161"/>
      <c r="H30" s="144"/>
      <c r="I30" s="130" t="e">
        <f>VLOOKUP(H30,Presupuesto!$B$11:$C$565,2,0)</f>
        <v>#N/A</v>
      </c>
      <c r="J30" s="98" t="str">
        <f t="shared" si="1"/>
        <v>Posgrado</v>
      </c>
      <c r="K30" s="98" t="s">
        <v>411</v>
      </c>
      <c r="L30" s="98"/>
    </row>
    <row r="31" spans="3:12">
      <c r="C31" s="143"/>
      <c r="D31" s="158"/>
      <c r="E31" s="118"/>
      <c r="F31" s="97">
        <f t="shared" si="0"/>
        <v>0</v>
      </c>
      <c r="G31" s="161"/>
      <c r="H31" s="144"/>
      <c r="I31" s="130" t="e">
        <f>VLOOKUP(H31,Presupuesto!$B$11:$C$565,2,0)</f>
        <v>#N/A</v>
      </c>
      <c r="J31" s="98" t="str">
        <f t="shared" si="1"/>
        <v>Posgrado</v>
      </c>
      <c r="K31" s="98" t="s">
        <v>411</v>
      </c>
      <c r="L31" s="98"/>
    </row>
    <row r="32" spans="3:12">
      <c r="C32" s="143"/>
      <c r="D32" s="158"/>
      <c r="E32" s="118"/>
      <c r="F32" s="97">
        <f t="shared" si="0"/>
        <v>0</v>
      </c>
      <c r="G32" s="161"/>
      <c r="H32" s="144"/>
      <c r="I32" s="130" t="e">
        <f>VLOOKUP(H32,Presupuesto!$B$11:$C$565,2,0)</f>
        <v>#N/A</v>
      </c>
      <c r="J32" s="98" t="str">
        <f t="shared" si="1"/>
        <v>Posgrado</v>
      </c>
      <c r="K32" s="98" t="s">
        <v>411</v>
      </c>
      <c r="L32" s="98"/>
    </row>
    <row r="33" spans="3:12">
      <c r="C33" s="145"/>
      <c r="D33" s="158"/>
      <c r="E33" s="118"/>
      <c r="F33" s="97">
        <f t="shared" si="0"/>
        <v>0</v>
      </c>
      <c r="G33" s="161"/>
      <c r="H33" s="146"/>
      <c r="I33" s="130" t="e">
        <f>VLOOKUP(H33,Presupuesto!$B$11:$C$565,2,0)</f>
        <v>#N/A</v>
      </c>
      <c r="J33" s="98" t="str">
        <f t="shared" si="1"/>
        <v>Posgrado</v>
      </c>
      <c r="K33" s="98" t="s">
        <v>402</v>
      </c>
      <c r="L33" s="98"/>
    </row>
    <row r="34" spans="3:12">
      <c r="C34" s="145"/>
      <c r="D34" s="158"/>
      <c r="E34" s="118"/>
      <c r="F34" s="97">
        <f t="shared" si="0"/>
        <v>0</v>
      </c>
      <c r="G34" s="161"/>
      <c r="H34" s="146"/>
      <c r="I34" s="130" t="e">
        <f>VLOOKUP(H34,Presupuesto!$B$11:$C$565,2,0)</f>
        <v>#N/A</v>
      </c>
      <c r="J34" s="98" t="str">
        <f t="shared" si="1"/>
        <v>Posgrado</v>
      </c>
      <c r="K34" s="98" t="s">
        <v>411</v>
      </c>
      <c r="L34" s="98"/>
    </row>
    <row r="35" spans="3:12">
      <c r="C35" s="145"/>
      <c r="D35" s="158"/>
      <c r="E35" s="118"/>
      <c r="F35" s="97">
        <f t="shared" si="0"/>
        <v>0</v>
      </c>
      <c r="G35" s="161"/>
      <c r="H35" s="146"/>
      <c r="I35" s="130" t="e">
        <f>VLOOKUP(H35,Presupuesto!$B$11:$C$565,2,0)</f>
        <v>#N/A</v>
      </c>
      <c r="J35" s="98" t="str">
        <f t="shared" si="1"/>
        <v>Posgrado</v>
      </c>
      <c r="K35" s="98" t="s">
        <v>411</v>
      </c>
      <c r="L35" s="98"/>
    </row>
    <row r="36" spans="3:12">
      <c r="C36" s="145"/>
      <c r="D36" s="158"/>
      <c r="E36" s="118"/>
      <c r="F36" s="97">
        <f t="shared" si="0"/>
        <v>0</v>
      </c>
      <c r="G36" s="161"/>
      <c r="H36" s="146"/>
      <c r="I36" s="130" t="e">
        <f>VLOOKUP(H36,Presupuesto!$B$11:$C$565,2,0)</f>
        <v>#N/A</v>
      </c>
      <c r="J36" s="98" t="str">
        <f t="shared" si="1"/>
        <v>Posgrado</v>
      </c>
      <c r="K36" s="98" t="s">
        <v>411</v>
      </c>
      <c r="L36" s="98"/>
    </row>
    <row r="37" spans="3:12" ht="15.75" thickBot="1">
      <c r="C37" s="147"/>
      <c r="D37" s="222"/>
      <c r="E37" s="103"/>
      <c r="F37" s="105">
        <f t="shared" si="0"/>
        <v>0</v>
      </c>
      <c r="G37" s="162"/>
      <c r="H37" s="148"/>
      <c r="I37" s="132" t="e">
        <f>VLOOKUP(H37,Presupuesto!$B$11:$C$565,2,0)</f>
        <v>#N/A</v>
      </c>
      <c r="J37" s="106" t="str">
        <f t="shared" ref="J37" si="2">$J$20</f>
        <v>Posgrado</v>
      </c>
      <c r="K37" s="124" t="s">
        <v>393</v>
      </c>
      <c r="L37" s="106"/>
    </row>
    <row r="38" spans="3:12">
      <c r="F38" s="90"/>
      <c r="G38" s="89"/>
      <c r="H38" s="90"/>
      <c r="I38" s="90"/>
    </row>
    <row r="39" spans="3:12" ht="15.75" thickBot="1"/>
    <row r="40" spans="3:12" ht="15.75" thickBot="1">
      <c r="C40" s="157" t="s">
        <v>53</v>
      </c>
      <c r="D40" s="373">
        <f>SUM(F47:F67)</f>
        <v>0</v>
      </c>
      <c r="F40" s="70"/>
      <c r="G40" s="79"/>
      <c r="H40" s="70"/>
      <c r="I40" s="70"/>
    </row>
    <row r="41" spans="3:12">
      <c r="C41" s="70"/>
      <c r="D41" s="31"/>
      <c r="E41" s="93"/>
      <c r="F41" s="93"/>
      <c r="G41" s="93"/>
      <c r="H41" s="76"/>
      <c r="I41" s="76"/>
      <c r="J41" s="76"/>
      <c r="K41" s="112"/>
    </row>
    <row r="42" spans="3:12" ht="15.75">
      <c r="C42" s="302" t="s">
        <v>391</v>
      </c>
      <c r="D42" s="369"/>
      <c r="E42" s="93"/>
      <c r="F42" s="93"/>
      <c r="G42" s="93"/>
      <c r="H42" s="76"/>
      <c r="I42" s="76"/>
      <c r="J42" s="76"/>
      <c r="K42" s="112"/>
    </row>
    <row r="43" spans="3:12" ht="18.7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130</v>
      </c>
      <c r="H46" s="136" t="s">
        <v>46</v>
      </c>
      <c r="I46" s="133" t="s">
        <v>131</v>
      </c>
      <c r="J46" s="133" t="s">
        <v>409</v>
      </c>
      <c r="K46" s="133" t="s">
        <v>410</v>
      </c>
      <c r="L46" s="133" t="s">
        <v>120</v>
      </c>
    </row>
    <row r="47" spans="3:12">
      <c r="C47" s="141"/>
      <c r="D47" s="158"/>
      <c r="E47" s="115"/>
      <c r="F47" s="97">
        <f t="shared" ref="F47:F67" si="3">D47*E47</f>
        <v>0</v>
      </c>
      <c r="G47" s="161"/>
      <c r="H47" s="142"/>
      <c r="I47" s="130" t="e">
        <f>VLOOKUP(H47,Presupuesto!$B$11:$C$565,2,0)</f>
        <v>#N/A</v>
      </c>
      <c r="J47" s="218" t="s">
        <v>1410</v>
      </c>
      <c r="K47" s="98" t="s">
        <v>393</v>
      </c>
      <c r="L47" s="98"/>
    </row>
    <row r="48" spans="3:12">
      <c r="C48" s="141"/>
      <c r="D48" s="158"/>
      <c r="E48" s="123"/>
      <c r="F48" s="97">
        <f t="shared" si="3"/>
        <v>0</v>
      </c>
      <c r="G48" s="161"/>
      <c r="H48" s="142"/>
      <c r="I48" s="130" t="e">
        <f>VLOOKUP(H48,Presupuesto!$B$11:$C$565,2,0)</f>
        <v>#N/A</v>
      </c>
      <c r="J48" s="98" t="str">
        <f>$J$47</f>
        <v>Posgrado</v>
      </c>
      <c r="K48" s="98" t="s">
        <v>411</v>
      </c>
      <c r="L48" s="98"/>
    </row>
    <row r="49" spans="3:12">
      <c r="C49" s="141"/>
      <c r="D49" s="158"/>
      <c r="E49" s="123"/>
      <c r="F49" s="97">
        <f t="shared" si="3"/>
        <v>0</v>
      </c>
      <c r="G49" s="161"/>
      <c r="H49" s="142"/>
      <c r="I49" s="130" t="e">
        <f>VLOOKUP(H49,Presupuesto!$B$11:$C$565,2,0)</f>
        <v>#N/A</v>
      </c>
      <c r="J49" s="98" t="str">
        <f t="shared" ref="J49:J67" si="4">$J$47</f>
        <v>Posgrado</v>
      </c>
      <c r="K49" s="98" t="s">
        <v>411</v>
      </c>
      <c r="L49" s="98"/>
    </row>
    <row r="50" spans="3:12">
      <c r="C50" s="141"/>
      <c r="D50" s="158"/>
      <c r="E50" s="123"/>
      <c r="F50" s="97">
        <f t="shared" si="3"/>
        <v>0</v>
      </c>
      <c r="G50" s="161"/>
      <c r="H50" s="142"/>
      <c r="I50" s="130" t="e">
        <f>VLOOKUP(H50,Presupuesto!$B$11:$C$565,2,0)</f>
        <v>#N/A</v>
      </c>
      <c r="J50" s="98" t="str">
        <f t="shared" si="4"/>
        <v>Posgrado</v>
      </c>
      <c r="K50" s="98" t="s">
        <v>411</v>
      </c>
      <c r="L50" s="98"/>
    </row>
    <row r="51" spans="3:12">
      <c r="C51" s="141"/>
      <c r="D51" s="158"/>
      <c r="E51" s="123"/>
      <c r="F51" s="97">
        <f t="shared" si="3"/>
        <v>0</v>
      </c>
      <c r="G51" s="161"/>
      <c r="H51" s="142"/>
      <c r="I51" s="130" t="e">
        <f>VLOOKUP(H51,Presupuesto!$B$11:$C$565,2,0)</f>
        <v>#N/A</v>
      </c>
      <c r="J51" s="98" t="str">
        <f t="shared" si="4"/>
        <v>Posgrado</v>
      </c>
      <c r="K51" s="98" t="s">
        <v>411</v>
      </c>
      <c r="L51" s="98"/>
    </row>
    <row r="52" spans="3:12">
      <c r="C52" s="141"/>
      <c r="D52" s="158"/>
      <c r="E52" s="123"/>
      <c r="F52" s="97">
        <f t="shared" si="3"/>
        <v>0</v>
      </c>
      <c r="G52" s="161"/>
      <c r="H52" s="142"/>
      <c r="I52" s="130" t="e">
        <f>VLOOKUP(H52,Presupuesto!$B$11:$C$565,2,0)</f>
        <v>#N/A</v>
      </c>
      <c r="J52" s="98" t="str">
        <f t="shared" si="4"/>
        <v>Posgrado</v>
      </c>
      <c r="K52" s="98" t="s">
        <v>400</v>
      </c>
      <c r="L52" s="98"/>
    </row>
    <row r="53" spans="3:12">
      <c r="C53" s="141"/>
      <c r="D53" s="158"/>
      <c r="E53" s="123"/>
      <c r="F53" s="97">
        <f t="shared" si="3"/>
        <v>0</v>
      </c>
      <c r="G53" s="161"/>
      <c r="H53" s="142"/>
      <c r="I53" s="130" t="e">
        <f>VLOOKUP(H53,Presupuesto!$B$11:$C$565,2,0)</f>
        <v>#N/A</v>
      </c>
      <c r="J53" s="98" t="str">
        <f t="shared" si="4"/>
        <v>Posgrado</v>
      </c>
      <c r="K53" s="98" t="s">
        <v>411</v>
      </c>
      <c r="L53" s="98"/>
    </row>
    <row r="54" spans="3:12">
      <c r="C54" s="141"/>
      <c r="D54" s="158"/>
      <c r="E54" s="123"/>
      <c r="F54" s="97">
        <f t="shared" si="3"/>
        <v>0</v>
      </c>
      <c r="G54" s="161"/>
      <c r="H54" s="142"/>
      <c r="I54" s="130" t="e">
        <f>VLOOKUP(H54,Presupuesto!$B$11:$C$565,2,0)</f>
        <v>#N/A</v>
      </c>
      <c r="J54" s="98" t="str">
        <f t="shared" si="4"/>
        <v>Posgrado</v>
      </c>
      <c r="K54" s="98" t="s">
        <v>411</v>
      </c>
      <c r="L54" s="98"/>
    </row>
    <row r="55" spans="3:12">
      <c r="C55" s="141"/>
      <c r="D55" s="158"/>
      <c r="E55" s="123"/>
      <c r="F55" s="97">
        <f t="shared" si="3"/>
        <v>0</v>
      </c>
      <c r="G55" s="161"/>
      <c r="H55" s="142"/>
      <c r="I55" s="130" t="e">
        <f>VLOOKUP(H55,Presupuesto!$B$11:$C$565,2,0)</f>
        <v>#N/A</v>
      </c>
      <c r="J55" s="98" t="str">
        <f t="shared" si="4"/>
        <v>Posgrado</v>
      </c>
      <c r="K55" s="98" t="s">
        <v>411</v>
      </c>
      <c r="L55" s="98"/>
    </row>
    <row r="56" spans="3:12">
      <c r="C56" s="141"/>
      <c r="D56" s="158"/>
      <c r="E56" s="123"/>
      <c r="F56" s="97">
        <f t="shared" si="3"/>
        <v>0</v>
      </c>
      <c r="G56" s="161"/>
      <c r="H56" s="142"/>
      <c r="I56" s="130" t="e">
        <f>VLOOKUP(H56,Presupuesto!$B$11:$C$565,2,0)</f>
        <v>#N/A</v>
      </c>
      <c r="J56" s="98" t="str">
        <f t="shared" si="4"/>
        <v>Posgrado</v>
      </c>
      <c r="K56" s="98" t="s">
        <v>411</v>
      </c>
      <c r="L56" s="98"/>
    </row>
    <row r="57" spans="3:12">
      <c r="C57" s="143"/>
      <c r="D57" s="158"/>
      <c r="E57" s="118"/>
      <c r="F57" s="97">
        <f t="shared" si="3"/>
        <v>0</v>
      </c>
      <c r="G57" s="161"/>
      <c r="H57" s="144"/>
      <c r="I57" s="130" t="e">
        <f>VLOOKUP(H57,Presupuesto!$B$11:$C$565,2,0)</f>
        <v>#N/A</v>
      </c>
      <c r="J57" s="98" t="str">
        <f t="shared" si="4"/>
        <v>Posgrado</v>
      </c>
      <c r="K57" s="98" t="s">
        <v>411</v>
      </c>
      <c r="L57" s="98"/>
    </row>
    <row r="58" spans="3:12">
      <c r="C58" s="143"/>
      <c r="D58" s="158"/>
      <c r="E58" s="118"/>
      <c r="F58" s="97">
        <f t="shared" si="3"/>
        <v>0</v>
      </c>
      <c r="G58" s="161"/>
      <c r="H58" s="144"/>
      <c r="I58" s="130" t="e">
        <f>VLOOKUP(H58,Presupuesto!$B$11:$C$565,2,0)</f>
        <v>#N/A</v>
      </c>
      <c r="J58" s="98" t="str">
        <f t="shared" si="4"/>
        <v>Posgrado</v>
      </c>
      <c r="K58" s="98" t="s">
        <v>411</v>
      </c>
      <c r="L58" s="98"/>
    </row>
    <row r="59" spans="3:12">
      <c r="C59" s="143"/>
      <c r="D59" s="158"/>
      <c r="E59" s="118"/>
      <c r="F59" s="97">
        <f t="shared" si="3"/>
        <v>0</v>
      </c>
      <c r="G59" s="161"/>
      <c r="H59" s="144"/>
      <c r="I59" s="130" t="e">
        <f>VLOOKUP(H59,Presupuesto!$B$11:$C$565,2,0)</f>
        <v>#N/A</v>
      </c>
      <c r="J59" s="98" t="str">
        <f t="shared" si="4"/>
        <v>Posgrado</v>
      </c>
      <c r="K59" s="98" t="s">
        <v>411</v>
      </c>
      <c r="L59" s="98"/>
    </row>
    <row r="60" spans="3:12">
      <c r="C60" s="143"/>
      <c r="D60" s="158"/>
      <c r="E60" s="118"/>
      <c r="F60" s="97">
        <f t="shared" si="3"/>
        <v>0</v>
      </c>
      <c r="G60" s="161"/>
      <c r="H60" s="144"/>
      <c r="I60" s="130" t="e">
        <f>VLOOKUP(H60,Presupuesto!$B$11:$C$565,2,0)</f>
        <v>#N/A</v>
      </c>
      <c r="J60" s="98" t="str">
        <f t="shared" si="4"/>
        <v>Posgrado</v>
      </c>
      <c r="K60" s="98" t="s">
        <v>411</v>
      </c>
      <c r="L60" s="98"/>
    </row>
    <row r="61" spans="3:12">
      <c r="C61" s="143"/>
      <c r="D61" s="158"/>
      <c r="E61" s="118"/>
      <c r="F61" s="97">
        <f t="shared" si="3"/>
        <v>0</v>
      </c>
      <c r="G61" s="161"/>
      <c r="H61" s="144"/>
      <c r="I61" s="130" t="e">
        <f>VLOOKUP(H61,Presupuesto!$B$11:$C$565,2,0)</f>
        <v>#N/A</v>
      </c>
      <c r="J61" s="98" t="str">
        <f t="shared" si="4"/>
        <v>Posgrado</v>
      </c>
      <c r="K61" s="98" t="s">
        <v>411</v>
      </c>
      <c r="L61" s="98"/>
    </row>
    <row r="62" spans="3:12">
      <c r="C62" s="143"/>
      <c r="D62" s="158"/>
      <c r="E62" s="118"/>
      <c r="F62" s="97">
        <f t="shared" si="3"/>
        <v>0</v>
      </c>
      <c r="G62" s="161"/>
      <c r="H62" s="144"/>
      <c r="I62" s="130" t="e">
        <f>VLOOKUP(H62,Presupuesto!$B$11:$C$565,2,0)</f>
        <v>#N/A</v>
      </c>
      <c r="J62" s="98" t="str">
        <f t="shared" si="4"/>
        <v>Posgrado</v>
      </c>
      <c r="K62" s="98" t="s">
        <v>411</v>
      </c>
      <c r="L62" s="98"/>
    </row>
    <row r="63" spans="3:12">
      <c r="C63" s="145"/>
      <c r="D63" s="158"/>
      <c r="E63" s="118"/>
      <c r="F63" s="97">
        <f t="shared" si="3"/>
        <v>0</v>
      </c>
      <c r="G63" s="161"/>
      <c r="H63" s="146"/>
      <c r="I63" s="130" t="e">
        <f>VLOOKUP(H63,Presupuesto!$B$11:$C$565,2,0)</f>
        <v>#N/A</v>
      </c>
      <c r="J63" s="98" t="str">
        <f t="shared" si="4"/>
        <v>Posgrado</v>
      </c>
      <c r="K63" s="98" t="s">
        <v>402</v>
      </c>
      <c r="L63" s="98"/>
    </row>
    <row r="64" spans="3:12">
      <c r="C64" s="145"/>
      <c r="D64" s="158"/>
      <c r="E64" s="118"/>
      <c r="F64" s="97">
        <f t="shared" si="3"/>
        <v>0</v>
      </c>
      <c r="G64" s="161"/>
      <c r="H64" s="146"/>
      <c r="I64" s="130" t="e">
        <f>VLOOKUP(H64,Presupuesto!$B$11:$C$565,2,0)</f>
        <v>#N/A</v>
      </c>
      <c r="J64" s="98" t="str">
        <f t="shared" si="4"/>
        <v>Posgrado</v>
      </c>
      <c r="K64" s="98" t="s">
        <v>411</v>
      </c>
      <c r="L64" s="98"/>
    </row>
    <row r="65" spans="3:12">
      <c r="C65" s="145"/>
      <c r="D65" s="158"/>
      <c r="E65" s="118"/>
      <c r="F65" s="97">
        <f t="shared" si="3"/>
        <v>0</v>
      </c>
      <c r="G65" s="161"/>
      <c r="H65" s="146"/>
      <c r="I65" s="130" t="e">
        <f>VLOOKUP(H65,Presupuesto!$B$11:$C$565,2,0)</f>
        <v>#N/A</v>
      </c>
      <c r="J65" s="98" t="str">
        <f t="shared" si="4"/>
        <v>Posgrado</v>
      </c>
      <c r="K65" s="98" t="s">
        <v>411</v>
      </c>
      <c r="L65" s="98"/>
    </row>
    <row r="66" spans="3:12">
      <c r="C66" s="145"/>
      <c r="D66" s="158"/>
      <c r="E66" s="118"/>
      <c r="F66" s="97">
        <f t="shared" si="3"/>
        <v>0</v>
      </c>
      <c r="G66" s="161"/>
      <c r="H66" s="146"/>
      <c r="I66" s="130" t="e">
        <f>VLOOKUP(H66,Presupuesto!$B$11:$C$565,2,0)</f>
        <v>#N/A</v>
      </c>
      <c r="J66" s="98" t="str">
        <f t="shared" si="4"/>
        <v>Posgrado</v>
      </c>
      <c r="K66" s="98" t="s">
        <v>411</v>
      </c>
      <c r="L66" s="98"/>
    </row>
    <row r="67" spans="3:12" ht="15.75" thickBot="1">
      <c r="C67" s="147"/>
      <c r="D67" s="222"/>
      <c r="E67" s="103"/>
      <c r="F67" s="105">
        <f t="shared" si="3"/>
        <v>0</v>
      </c>
      <c r="G67" s="162"/>
      <c r="H67" s="148"/>
      <c r="I67" s="132" t="e">
        <f>VLOOKUP(H67,Presupuesto!$B$11:$C$565,2,0)</f>
        <v>#N/A</v>
      </c>
      <c r="J67" s="106" t="str">
        <f t="shared" si="4"/>
        <v>Posgrado</v>
      </c>
      <c r="K67" s="124" t="s">
        <v>393</v>
      </c>
      <c r="L67" s="106"/>
    </row>
    <row r="69" spans="3:12" ht="15.75" thickBot="1"/>
    <row r="70" spans="3:12" ht="15.75" thickBot="1">
      <c r="C70" s="157" t="s">
        <v>53</v>
      </c>
      <c r="D70" s="373">
        <f>SUM(F77:F97)</f>
        <v>0</v>
      </c>
      <c r="F70" s="70"/>
      <c r="G70" s="79"/>
      <c r="H70" s="70"/>
      <c r="I70" s="70"/>
    </row>
    <row r="71" spans="3:12">
      <c r="C71" s="70"/>
      <c r="D71" s="31"/>
      <c r="E71" s="93"/>
      <c r="F71" s="93"/>
      <c r="G71" s="93"/>
      <c r="H71" s="76"/>
      <c r="I71" s="76"/>
      <c r="J71" s="76"/>
      <c r="K71" s="112"/>
    </row>
    <row r="72" spans="3:12" ht="15.75">
      <c r="C72" s="302" t="s">
        <v>391</v>
      </c>
      <c r="D72" s="369"/>
      <c r="E72" s="93"/>
      <c r="F72" s="93"/>
      <c r="G72" s="93"/>
      <c r="H72" s="76"/>
      <c r="I72" s="76"/>
      <c r="J72" s="76"/>
      <c r="K72" s="112"/>
    </row>
    <row r="73" spans="3:12" ht="18.7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130</v>
      </c>
      <c r="H76" s="136" t="s">
        <v>46</v>
      </c>
      <c r="I76" s="133" t="s">
        <v>131</v>
      </c>
      <c r="J76" s="133" t="s">
        <v>409</v>
      </c>
      <c r="K76" s="133" t="s">
        <v>410</v>
      </c>
      <c r="L76" s="133" t="s">
        <v>120</v>
      </c>
    </row>
    <row r="77" spans="3:12">
      <c r="C77" s="141"/>
      <c r="D77" s="158"/>
      <c r="E77" s="115"/>
      <c r="F77" s="97">
        <f t="shared" ref="F77:F97" si="5">D77*E77</f>
        <v>0</v>
      </c>
      <c r="G77" s="161"/>
      <c r="H77" s="142"/>
      <c r="I77" s="130" t="e">
        <f>VLOOKUP(H77,Presupuesto!$B$11:$C$565,2,0)</f>
        <v>#N/A</v>
      </c>
      <c r="J77" s="218" t="s">
        <v>1410</v>
      </c>
      <c r="K77" s="98" t="s">
        <v>393</v>
      </c>
      <c r="L77" s="98"/>
    </row>
    <row r="78" spans="3:12">
      <c r="C78" s="141"/>
      <c r="D78" s="158"/>
      <c r="E78" s="123"/>
      <c r="F78" s="97">
        <f t="shared" si="5"/>
        <v>0</v>
      </c>
      <c r="G78" s="161"/>
      <c r="H78" s="142"/>
      <c r="I78" s="130" t="e">
        <f>VLOOKUP(H78,Presupuesto!$B$11:$C$565,2,0)</f>
        <v>#N/A</v>
      </c>
      <c r="J78" s="98" t="str">
        <f>$J$77</f>
        <v>Posgrado</v>
      </c>
      <c r="K78" s="98" t="s">
        <v>411</v>
      </c>
      <c r="L78" s="98"/>
    </row>
    <row r="79" spans="3:12">
      <c r="C79" s="141"/>
      <c r="D79" s="158"/>
      <c r="E79" s="123"/>
      <c r="F79" s="97">
        <f t="shared" si="5"/>
        <v>0</v>
      </c>
      <c r="G79" s="161"/>
      <c r="H79" s="142"/>
      <c r="I79" s="130" t="e">
        <f>VLOOKUP(H79,Presupuesto!$B$11:$C$565,2,0)</f>
        <v>#N/A</v>
      </c>
      <c r="J79" s="98" t="str">
        <f t="shared" ref="J79:J97" si="6">$J$77</f>
        <v>Posgrado</v>
      </c>
      <c r="K79" s="98" t="s">
        <v>411</v>
      </c>
      <c r="L79" s="98"/>
    </row>
    <row r="80" spans="3:12">
      <c r="C80" s="141"/>
      <c r="D80" s="158"/>
      <c r="E80" s="123"/>
      <c r="F80" s="97">
        <f t="shared" si="5"/>
        <v>0</v>
      </c>
      <c r="G80" s="161"/>
      <c r="H80" s="142"/>
      <c r="I80" s="130" t="e">
        <f>VLOOKUP(H80,Presupuesto!$B$11:$C$565,2,0)</f>
        <v>#N/A</v>
      </c>
      <c r="J80" s="98" t="str">
        <f t="shared" si="6"/>
        <v>Posgrado</v>
      </c>
      <c r="K80" s="98" t="s">
        <v>411</v>
      </c>
      <c r="L80" s="98"/>
    </row>
    <row r="81" spans="3:12">
      <c r="C81" s="141"/>
      <c r="D81" s="158"/>
      <c r="E81" s="123"/>
      <c r="F81" s="97">
        <f t="shared" si="5"/>
        <v>0</v>
      </c>
      <c r="G81" s="161"/>
      <c r="H81" s="142"/>
      <c r="I81" s="130" t="e">
        <f>VLOOKUP(H81,Presupuesto!$B$11:$C$565,2,0)</f>
        <v>#N/A</v>
      </c>
      <c r="J81" s="98" t="str">
        <f t="shared" si="6"/>
        <v>Posgrado</v>
      </c>
      <c r="K81" s="98" t="s">
        <v>411</v>
      </c>
      <c r="L81" s="98"/>
    </row>
    <row r="82" spans="3:12">
      <c r="C82" s="141"/>
      <c r="D82" s="158"/>
      <c r="E82" s="123"/>
      <c r="F82" s="97">
        <f t="shared" si="5"/>
        <v>0</v>
      </c>
      <c r="G82" s="161"/>
      <c r="H82" s="142"/>
      <c r="I82" s="130" t="e">
        <f>VLOOKUP(H82,Presupuesto!$B$11:$C$565,2,0)</f>
        <v>#N/A</v>
      </c>
      <c r="J82" s="98" t="str">
        <f t="shared" si="6"/>
        <v>Posgrado</v>
      </c>
      <c r="K82" s="98" t="s">
        <v>400</v>
      </c>
      <c r="L82" s="98"/>
    </row>
    <row r="83" spans="3:12">
      <c r="C83" s="141"/>
      <c r="D83" s="158"/>
      <c r="E83" s="123"/>
      <c r="F83" s="97">
        <f t="shared" si="5"/>
        <v>0</v>
      </c>
      <c r="G83" s="161"/>
      <c r="H83" s="142"/>
      <c r="I83" s="130" t="e">
        <f>VLOOKUP(H83,Presupuesto!$B$11:$C$565,2,0)</f>
        <v>#N/A</v>
      </c>
      <c r="J83" s="98" t="str">
        <f t="shared" si="6"/>
        <v>Posgrado</v>
      </c>
      <c r="K83" s="98" t="s">
        <v>411</v>
      </c>
      <c r="L83" s="98"/>
    </row>
    <row r="84" spans="3:12">
      <c r="C84" s="141"/>
      <c r="D84" s="158"/>
      <c r="E84" s="123"/>
      <c r="F84" s="97">
        <f t="shared" si="5"/>
        <v>0</v>
      </c>
      <c r="G84" s="161"/>
      <c r="H84" s="142"/>
      <c r="I84" s="130" t="e">
        <f>VLOOKUP(H84,Presupuesto!$B$11:$C$565,2,0)</f>
        <v>#N/A</v>
      </c>
      <c r="J84" s="98" t="str">
        <f t="shared" si="6"/>
        <v>Posgrado</v>
      </c>
      <c r="K84" s="98" t="s">
        <v>411</v>
      </c>
      <c r="L84" s="98"/>
    </row>
    <row r="85" spans="3:12">
      <c r="C85" s="141"/>
      <c r="D85" s="158"/>
      <c r="E85" s="123"/>
      <c r="F85" s="97">
        <f t="shared" si="5"/>
        <v>0</v>
      </c>
      <c r="G85" s="161"/>
      <c r="H85" s="142"/>
      <c r="I85" s="130" t="e">
        <f>VLOOKUP(H85,Presupuesto!$B$11:$C$565,2,0)</f>
        <v>#N/A</v>
      </c>
      <c r="J85" s="98" t="str">
        <f t="shared" si="6"/>
        <v>Posgrado</v>
      </c>
      <c r="K85" s="98" t="s">
        <v>411</v>
      </c>
      <c r="L85" s="98"/>
    </row>
    <row r="86" spans="3:12">
      <c r="C86" s="141"/>
      <c r="D86" s="158"/>
      <c r="E86" s="123"/>
      <c r="F86" s="97">
        <f t="shared" si="5"/>
        <v>0</v>
      </c>
      <c r="G86" s="161"/>
      <c r="H86" s="142"/>
      <c r="I86" s="130" t="e">
        <f>VLOOKUP(H86,Presupuesto!$B$11:$C$565,2,0)</f>
        <v>#N/A</v>
      </c>
      <c r="J86" s="98" t="str">
        <f t="shared" si="6"/>
        <v>Posgrado</v>
      </c>
      <c r="K86" s="98" t="s">
        <v>411</v>
      </c>
      <c r="L86" s="98"/>
    </row>
    <row r="87" spans="3:12">
      <c r="C87" s="143"/>
      <c r="D87" s="158"/>
      <c r="E87" s="118"/>
      <c r="F87" s="97">
        <f t="shared" si="5"/>
        <v>0</v>
      </c>
      <c r="G87" s="161"/>
      <c r="H87" s="144"/>
      <c r="I87" s="130" t="e">
        <f>VLOOKUP(H87,Presupuesto!$B$11:$C$565,2,0)</f>
        <v>#N/A</v>
      </c>
      <c r="J87" s="98" t="str">
        <f t="shared" si="6"/>
        <v>Posgrado</v>
      </c>
      <c r="K87" s="98" t="s">
        <v>411</v>
      </c>
      <c r="L87" s="98"/>
    </row>
    <row r="88" spans="3:12">
      <c r="C88" s="143"/>
      <c r="D88" s="158"/>
      <c r="E88" s="118"/>
      <c r="F88" s="97">
        <f t="shared" si="5"/>
        <v>0</v>
      </c>
      <c r="G88" s="161"/>
      <c r="H88" s="144"/>
      <c r="I88" s="130" t="e">
        <f>VLOOKUP(H88,Presupuesto!$B$11:$C$565,2,0)</f>
        <v>#N/A</v>
      </c>
      <c r="J88" s="98" t="str">
        <f t="shared" si="6"/>
        <v>Posgrado</v>
      </c>
      <c r="K88" s="98" t="s">
        <v>411</v>
      </c>
      <c r="L88" s="98"/>
    </row>
    <row r="89" spans="3:12">
      <c r="C89" s="143"/>
      <c r="D89" s="158"/>
      <c r="E89" s="118"/>
      <c r="F89" s="97">
        <f t="shared" si="5"/>
        <v>0</v>
      </c>
      <c r="G89" s="161"/>
      <c r="H89" s="144"/>
      <c r="I89" s="130" t="e">
        <f>VLOOKUP(H89,Presupuesto!$B$11:$C$565,2,0)</f>
        <v>#N/A</v>
      </c>
      <c r="J89" s="98" t="str">
        <f t="shared" si="6"/>
        <v>Posgrado</v>
      </c>
      <c r="K89" s="98" t="s">
        <v>411</v>
      </c>
      <c r="L89" s="98"/>
    </row>
    <row r="90" spans="3:12">
      <c r="C90" s="143"/>
      <c r="D90" s="158"/>
      <c r="E90" s="118"/>
      <c r="F90" s="97">
        <f t="shared" si="5"/>
        <v>0</v>
      </c>
      <c r="G90" s="161"/>
      <c r="H90" s="144"/>
      <c r="I90" s="130" t="e">
        <f>VLOOKUP(H90,Presupuesto!$B$11:$C$565,2,0)</f>
        <v>#N/A</v>
      </c>
      <c r="J90" s="98" t="str">
        <f t="shared" si="6"/>
        <v>Posgrado</v>
      </c>
      <c r="K90" s="98" t="s">
        <v>411</v>
      </c>
      <c r="L90" s="98"/>
    </row>
    <row r="91" spans="3:12">
      <c r="C91" s="143"/>
      <c r="D91" s="158"/>
      <c r="E91" s="118"/>
      <c r="F91" s="97">
        <f t="shared" si="5"/>
        <v>0</v>
      </c>
      <c r="G91" s="161"/>
      <c r="H91" s="144"/>
      <c r="I91" s="130" t="e">
        <f>VLOOKUP(H91,Presupuesto!$B$11:$C$565,2,0)</f>
        <v>#N/A</v>
      </c>
      <c r="J91" s="98" t="str">
        <f t="shared" si="6"/>
        <v>Posgrado</v>
      </c>
      <c r="K91" s="98" t="s">
        <v>411</v>
      </c>
      <c r="L91" s="98"/>
    </row>
    <row r="92" spans="3:12">
      <c r="C92" s="143"/>
      <c r="D92" s="158"/>
      <c r="E92" s="118"/>
      <c r="F92" s="97">
        <f t="shared" si="5"/>
        <v>0</v>
      </c>
      <c r="G92" s="161"/>
      <c r="H92" s="144"/>
      <c r="I92" s="130" t="e">
        <f>VLOOKUP(H92,Presupuesto!$B$11:$C$565,2,0)</f>
        <v>#N/A</v>
      </c>
      <c r="J92" s="98" t="str">
        <f t="shared" si="6"/>
        <v>Posgrado</v>
      </c>
      <c r="K92" s="98" t="s">
        <v>411</v>
      </c>
      <c r="L92" s="98"/>
    </row>
    <row r="93" spans="3:12">
      <c r="C93" s="145"/>
      <c r="D93" s="158"/>
      <c r="E93" s="118"/>
      <c r="F93" s="97">
        <f t="shared" si="5"/>
        <v>0</v>
      </c>
      <c r="G93" s="161"/>
      <c r="H93" s="146"/>
      <c r="I93" s="130" t="e">
        <f>VLOOKUP(H93,Presupuesto!$B$11:$C$565,2,0)</f>
        <v>#N/A</v>
      </c>
      <c r="J93" s="98" t="str">
        <f t="shared" si="6"/>
        <v>Posgrado</v>
      </c>
      <c r="K93" s="98" t="s">
        <v>402</v>
      </c>
      <c r="L93" s="98"/>
    </row>
    <row r="94" spans="3:12">
      <c r="C94" s="145"/>
      <c r="D94" s="158"/>
      <c r="E94" s="118"/>
      <c r="F94" s="97">
        <f t="shared" si="5"/>
        <v>0</v>
      </c>
      <c r="G94" s="161"/>
      <c r="H94" s="146"/>
      <c r="I94" s="130" t="e">
        <f>VLOOKUP(H94,Presupuesto!$B$11:$C$565,2,0)</f>
        <v>#N/A</v>
      </c>
      <c r="J94" s="98" t="str">
        <f t="shared" si="6"/>
        <v>Posgrado</v>
      </c>
      <c r="K94" s="98" t="s">
        <v>411</v>
      </c>
      <c r="L94" s="98"/>
    </row>
    <row r="95" spans="3:12">
      <c r="C95" s="145"/>
      <c r="D95" s="158"/>
      <c r="E95" s="118"/>
      <c r="F95" s="97">
        <f t="shared" si="5"/>
        <v>0</v>
      </c>
      <c r="G95" s="161"/>
      <c r="H95" s="146"/>
      <c r="I95" s="130" t="e">
        <f>VLOOKUP(H95,Presupuesto!$B$11:$C$565,2,0)</f>
        <v>#N/A</v>
      </c>
      <c r="J95" s="98" t="str">
        <f t="shared" si="6"/>
        <v>Posgrado</v>
      </c>
      <c r="K95" s="98" t="s">
        <v>411</v>
      </c>
      <c r="L95" s="98"/>
    </row>
    <row r="96" spans="3:12">
      <c r="C96" s="145"/>
      <c r="D96" s="158"/>
      <c r="E96" s="118"/>
      <c r="F96" s="97">
        <f t="shared" si="5"/>
        <v>0</v>
      </c>
      <c r="G96" s="161"/>
      <c r="H96" s="146"/>
      <c r="I96" s="130" t="e">
        <f>VLOOKUP(H96,Presupuesto!$B$11:$C$565,2,0)</f>
        <v>#N/A</v>
      </c>
      <c r="J96" s="98" t="str">
        <f t="shared" si="6"/>
        <v>Posgrado</v>
      </c>
      <c r="K96" s="98" t="s">
        <v>411</v>
      </c>
      <c r="L96" s="98"/>
    </row>
    <row r="97" spans="3:12" ht="15.75" thickBot="1">
      <c r="C97" s="147"/>
      <c r="D97" s="222"/>
      <c r="E97" s="103"/>
      <c r="F97" s="105">
        <f t="shared" si="5"/>
        <v>0</v>
      </c>
      <c r="G97" s="162"/>
      <c r="H97" s="148"/>
      <c r="I97" s="132" t="e">
        <f>VLOOKUP(H97,Presupuesto!$B$11:$C$565,2,0)</f>
        <v>#N/A</v>
      </c>
      <c r="J97" s="106" t="str">
        <f t="shared" si="6"/>
        <v>Posgrado</v>
      </c>
      <c r="K97" s="124" t="s">
        <v>393</v>
      </c>
      <c r="L97" s="106"/>
    </row>
    <row r="98" spans="3:12">
      <c r="F98" s="90"/>
      <c r="G98" s="89"/>
      <c r="H98" s="90"/>
      <c r="I98" s="90"/>
    </row>
    <row r="99" spans="3:12" ht="15.75" thickBot="1"/>
    <row r="100" spans="3:12" ht="15.75" thickBot="1">
      <c r="C100" s="157" t="s">
        <v>53</v>
      </c>
      <c r="D100" s="373">
        <f>SUM(F107:F127)</f>
        <v>0</v>
      </c>
      <c r="F100" s="70"/>
      <c r="G100" s="79"/>
      <c r="H100" s="70"/>
      <c r="I100" s="70"/>
    </row>
    <row r="101" spans="3:12">
      <c r="C101" s="70"/>
      <c r="D101" s="31"/>
      <c r="E101" s="93"/>
      <c r="F101" s="93"/>
      <c r="G101" s="93"/>
      <c r="H101" s="76"/>
      <c r="I101" s="76"/>
      <c r="J101" s="76"/>
      <c r="K101" s="112"/>
    </row>
    <row r="102" spans="3:12" ht="15.75">
      <c r="C102" s="302" t="s">
        <v>391</v>
      </c>
      <c r="D102" s="369"/>
      <c r="E102" s="93"/>
      <c r="F102" s="93"/>
      <c r="G102" s="93"/>
      <c r="H102" s="76"/>
      <c r="I102" s="76"/>
      <c r="J102" s="76"/>
      <c r="K102" s="112"/>
    </row>
    <row r="103" spans="3:12" ht="18.7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130</v>
      </c>
      <c r="H106" s="136" t="s">
        <v>46</v>
      </c>
      <c r="I106" s="133" t="s">
        <v>131</v>
      </c>
      <c r="J106" s="133" t="s">
        <v>409</v>
      </c>
      <c r="K106" s="133" t="s">
        <v>410</v>
      </c>
      <c r="L106" s="133" t="s">
        <v>120</v>
      </c>
    </row>
    <row r="107" spans="3:12">
      <c r="C107" s="141"/>
      <c r="D107" s="158"/>
      <c r="E107" s="115"/>
      <c r="F107" s="97">
        <f t="shared" ref="F107:F127" si="7">D107*E107</f>
        <v>0</v>
      </c>
      <c r="G107" s="161"/>
      <c r="H107" s="142"/>
      <c r="I107" s="130" t="e">
        <f>VLOOKUP(H107,Presupuesto!$B$11:$C$565,2,0)</f>
        <v>#N/A</v>
      </c>
      <c r="J107" s="218" t="s">
        <v>1410</v>
      </c>
      <c r="K107" s="98" t="s">
        <v>393</v>
      </c>
      <c r="L107" s="98"/>
    </row>
    <row r="108" spans="3:12">
      <c r="C108" s="141"/>
      <c r="D108" s="158"/>
      <c r="E108" s="123"/>
      <c r="F108" s="97">
        <f t="shared" si="7"/>
        <v>0</v>
      </c>
      <c r="G108" s="161"/>
      <c r="H108" s="142"/>
      <c r="I108" s="130" t="e">
        <f>VLOOKUP(H108,Presupuesto!$B$11:$C$565,2,0)</f>
        <v>#N/A</v>
      </c>
      <c r="J108" s="98" t="str">
        <f>$J$107</f>
        <v>Posgrado</v>
      </c>
      <c r="K108" s="98" t="s">
        <v>411</v>
      </c>
      <c r="L108" s="98"/>
    </row>
    <row r="109" spans="3:12">
      <c r="C109" s="141"/>
      <c r="D109" s="158"/>
      <c r="E109" s="123"/>
      <c r="F109" s="97">
        <f t="shared" si="7"/>
        <v>0</v>
      </c>
      <c r="G109" s="161"/>
      <c r="H109" s="142"/>
      <c r="I109" s="130" t="e">
        <f>VLOOKUP(H109,Presupuesto!$B$11:$C$565,2,0)</f>
        <v>#N/A</v>
      </c>
      <c r="J109" s="98" t="str">
        <f t="shared" ref="J109:J127" si="8">$J$107</f>
        <v>Posgrado</v>
      </c>
      <c r="K109" s="98" t="s">
        <v>411</v>
      </c>
      <c r="L109" s="98"/>
    </row>
    <row r="110" spans="3:12">
      <c r="C110" s="141"/>
      <c r="D110" s="158"/>
      <c r="E110" s="123"/>
      <c r="F110" s="97">
        <f t="shared" si="7"/>
        <v>0</v>
      </c>
      <c r="G110" s="161"/>
      <c r="H110" s="142"/>
      <c r="I110" s="130" t="e">
        <f>VLOOKUP(H110,Presupuesto!$B$11:$C$565,2,0)</f>
        <v>#N/A</v>
      </c>
      <c r="J110" s="98" t="str">
        <f t="shared" si="8"/>
        <v>Posgrado</v>
      </c>
      <c r="K110" s="98" t="s">
        <v>411</v>
      </c>
      <c r="L110" s="98"/>
    </row>
    <row r="111" spans="3:12">
      <c r="C111" s="141"/>
      <c r="D111" s="158"/>
      <c r="E111" s="123"/>
      <c r="F111" s="97">
        <f t="shared" si="7"/>
        <v>0</v>
      </c>
      <c r="G111" s="161"/>
      <c r="H111" s="142"/>
      <c r="I111" s="130" t="e">
        <f>VLOOKUP(H111,Presupuesto!$B$11:$C$565,2,0)</f>
        <v>#N/A</v>
      </c>
      <c r="J111" s="98" t="str">
        <f t="shared" si="8"/>
        <v>Posgrado</v>
      </c>
      <c r="K111" s="98" t="s">
        <v>411</v>
      </c>
      <c r="L111" s="98"/>
    </row>
    <row r="112" spans="3:12">
      <c r="C112" s="141"/>
      <c r="D112" s="158"/>
      <c r="E112" s="123"/>
      <c r="F112" s="97">
        <f t="shared" si="7"/>
        <v>0</v>
      </c>
      <c r="G112" s="161"/>
      <c r="H112" s="142"/>
      <c r="I112" s="130" t="e">
        <f>VLOOKUP(H112,Presupuesto!$B$11:$C$565,2,0)</f>
        <v>#N/A</v>
      </c>
      <c r="J112" s="98" t="str">
        <f t="shared" si="8"/>
        <v>Posgrado</v>
      </c>
      <c r="K112" s="98" t="s">
        <v>400</v>
      </c>
      <c r="L112" s="98"/>
    </row>
    <row r="113" spans="3:12">
      <c r="C113" s="141"/>
      <c r="D113" s="158"/>
      <c r="E113" s="123"/>
      <c r="F113" s="97">
        <f t="shared" si="7"/>
        <v>0</v>
      </c>
      <c r="G113" s="161"/>
      <c r="H113" s="142"/>
      <c r="I113" s="130" t="e">
        <f>VLOOKUP(H113,Presupuesto!$B$11:$C$565,2,0)</f>
        <v>#N/A</v>
      </c>
      <c r="J113" s="98" t="str">
        <f t="shared" si="8"/>
        <v>Posgrado</v>
      </c>
      <c r="K113" s="98" t="s">
        <v>411</v>
      </c>
      <c r="L113" s="98"/>
    </row>
    <row r="114" spans="3:12">
      <c r="C114" s="141"/>
      <c r="D114" s="158"/>
      <c r="E114" s="123"/>
      <c r="F114" s="97">
        <f t="shared" si="7"/>
        <v>0</v>
      </c>
      <c r="G114" s="161"/>
      <c r="H114" s="142"/>
      <c r="I114" s="130" t="e">
        <f>VLOOKUP(H114,Presupuesto!$B$11:$C$565,2,0)</f>
        <v>#N/A</v>
      </c>
      <c r="J114" s="98" t="str">
        <f t="shared" si="8"/>
        <v>Posgrado</v>
      </c>
      <c r="K114" s="98" t="s">
        <v>411</v>
      </c>
      <c r="L114" s="98"/>
    </row>
    <row r="115" spans="3:12">
      <c r="C115" s="141"/>
      <c r="D115" s="158"/>
      <c r="E115" s="123"/>
      <c r="F115" s="97">
        <f t="shared" si="7"/>
        <v>0</v>
      </c>
      <c r="G115" s="161"/>
      <c r="H115" s="142"/>
      <c r="I115" s="130" t="e">
        <f>VLOOKUP(H115,Presupuesto!$B$11:$C$565,2,0)</f>
        <v>#N/A</v>
      </c>
      <c r="J115" s="98" t="str">
        <f t="shared" si="8"/>
        <v>Posgrado</v>
      </c>
      <c r="K115" s="98" t="s">
        <v>411</v>
      </c>
      <c r="L115" s="98"/>
    </row>
    <row r="116" spans="3:12">
      <c r="C116" s="141"/>
      <c r="D116" s="158"/>
      <c r="E116" s="123"/>
      <c r="F116" s="97">
        <f t="shared" si="7"/>
        <v>0</v>
      </c>
      <c r="G116" s="161"/>
      <c r="H116" s="142"/>
      <c r="I116" s="130" t="e">
        <f>VLOOKUP(H116,Presupuesto!$B$11:$C$565,2,0)</f>
        <v>#N/A</v>
      </c>
      <c r="J116" s="98" t="str">
        <f t="shared" si="8"/>
        <v>Posgrado</v>
      </c>
      <c r="K116" s="98" t="s">
        <v>411</v>
      </c>
      <c r="L116" s="98"/>
    </row>
    <row r="117" spans="3:12">
      <c r="C117" s="143"/>
      <c r="D117" s="158"/>
      <c r="E117" s="118"/>
      <c r="F117" s="97">
        <f t="shared" si="7"/>
        <v>0</v>
      </c>
      <c r="G117" s="161"/>
      <c r="H117" s="144"/>
      <c r="I117" s="130" t="e">
        <f>VLOOKUP(H117,Presupuesto!$B$11:$C$565,2,0)</f>
        <v>#N/A</v>
      </c>
      <c r="J117" s="98" t="str">
        <f t="shared" si="8"/>
        <v>Posgrado</v>
      </c>
      <c r="K117" s="98" t="s">
        <v>411</v>
      </c>
      <c r="L117" s="98"/>
    </row>
    <row r="118" spans="3:12">
      <c r="C118" s="143"/>
      <c r="D118" s="158"/>
      <c r="E118" s="118"/>
      <c r="F118" s="97">
        <f t="shared" si="7"/>
        <v>0</v>
      </c>
      <c r="G118" s="161"/>
      <c r="H118" s="144"/>
      <c r="I118" s="130" t="e">
        <f>VLOOKUP(H118,Presupuesto!$B$11:$C$565,2,0)</f>
        <v>#N/A</v>
      </c>
      <c r="J118" s="98" t="str">
        <f t="shared" si="8"/>
        <v>Posgrado</v>
      </c>
      <c r="K118" s="98" t="s">
        <v>411</v>
      </c>
      <c r="L118" s="98"/>
    </row>
    <row r="119" spans="3:12">
      <c r="C119" s="143"/>
      <c r="D119" s="158"/>
      <c r="E119" s="118"/>
      <c r="F119" s="97">
        <f t="shared" si="7"/>
        <v>0</v>
      </c>
      <c r="G119" s="161"/>
      <c r="H119" s="144"/>
      <c r="I119" s="130" t="e">
        <f>VLOOKUP(H119,Presupuesto!$B$11:$C$565,2,0)</f>
        <v>#N/A</v>
      </c>
      <c r="J119" s="98" t="str">
        <f t="shared" si="8"/>
        <v>Posgrado</v>
      </c>
      <c r="K119" s="98" t="s">
        <v>411</v>
      </c>
      <c r="L119" s="98"/>
    </row>
    <row r="120" spans="3:12">
      <c r="C120" s="143"/>
      <c r="D120" s="158"/>
      <c r="E120" s="118"/>
      <c r="F120" s="97">
        <f t="shared" si="7"/>
        <v>0</v>
      </c>
      <c r="G120" s="161"/>
      <c r="H120" s="144"/>
      <c r="I120" s="130" t="e">
        <f>VLOOKUP(H120,Presupuesto!$B$11:$C$565,2,0)</f>
        <v>#N/A</v>
      </c>
      <c r="J120" s="98" t="str">
        <f t="shared" si="8"/>
        <v>Posgrado</v>
      </c>
      <c r="K120" s="98" t="s">
        <v>411</v>
      </c>
      <c r="L120" s="98"/>
    </row>
    <row r="121" spans="3:12">
      <c r="C121" s="143"/>
      <c r="D121" s="158"/>
      <c r="E121" s="118"/>
      <c r="F121" s="97">
        <f t="shared" si="7"/>
        <v>0</v>
      </c>
      <c r="G121" s="161"/>
      <c r="H121" s="144"/>
      <c r="I121" s="130" t="e">
        <f>VLOOKUP(H121,Presupuesto!$B$11:$C$565,2,0)</f>
        <v>#N/A</v>
      </c>
      <c r="J121" s="98" t="str">
        <f t="shared" si="8"/>
        <v>Posgrado</v>
      </c>
      <c r="K121" s="98" t="s">
        <v>411</v>
      </c>
      <c r="L121" s="98"/>
    </row>
    <row r="122" spans="3:12">
      <c r="C122" s="143"/>
      <c r="D122" s="158"/>
      <c r="E122" s="118"/>
      <c r="F122" s="97">
        <f t="shared" si="7"/>
        <v>0</v>
      </c>
      <c r="G122" s="161"/>
      <c r="H122" s="144"/>
      <c r="I122" s="130" t="e">
        <f>VLOOKUP(H122,Presupuesto!$B$11:$C$565,2,0)</f>
        <v>#N/A</v>
      </c>
      <c r="J122" s="98" t="str">
        <f t="shared" si="8"/>
        <v>Posgrado</v>
      </c>
      <c r="K122" s="98" t="s">
        <v>411</v>
      </c>
      <c r="L122" s="98"/>
    </row>
    <row r="123" spans="3:12">
      <c r="C123" s="145"/>
      <c r="D123" s="158"/>
      <c r="E123" s="118"/>
      <c r="F123" s="97">
        <f t="shared" si="7"/>
        <v>0</v>
      </c>
      <c r="G123" s="161"/>
      <c r="H123" s="146"/>
      <c r="I123" s="130" t="e">
        <f>VLOOKUP(H123,Presupuesto!$B$11:$C$565,2,0)</f>
        <v>#N/A</v>
      </c>
      <c r="J123" s="98" t="str">
        <f t="shared" si="8"/>
        <v>Posgrado</v>
      </c>
      <c r="K123" s="98" t="s">
        <v>402</v>
      </c>
      <c r="L123" s="98"/>
    </row>
    <row r="124" spans="3:12">
      <c r="C124" s="145"/>
      <c r="D124" s="158"/>
      <c r="E124" s="118"/>
      <c r="F124" s="97">
        <f t="shared" si="7"/>
        <v>0</v>
      </c>
      <c r="G124" s="161"/>
      <c r="H124" s="146"/>
      <c r="I124" s="130" t="e">
        <f>VLOOKUP(H124,Presupuesto!$B$11:$C$565,2,0)</f>
        <v>#N/A</v>
      </c>
      <c r="J124" s="98" t="str">
        <f t="shared" si="8"/>
        <v>Posgrado</v>
      </c>
      <c r="K124" s="98" t="s">
        <v>411</v>
      </c>
      <c r="L124" s="98"/>
    </row>
    <row r="125" spans="3:12">
      <c r="C125" s="145"/>
      <c r="D125" s="158"/>
      <c r="E125" s="118"/>
      <c r="F125" s="97">
        <f t="shared" si="7"/>
        <v>0</v>
      </c>
      <c r="G125" s="161"/>
      <c r="H125" s="146"/>
      <c r="I125" s="130" t="e">
        <f>VLOOKUP(H125,Presupuesto!$B$11:$C$565,2,0)</f>
        <v>#N/A</v>
      </c>
      <c r="J125" s="98" t="str">
        <f t="shared" si="8"/>
        <v>Posgrado</v>
      </c>
      <c r="K125" s="98" t="s">
        <v>411</v>
      </c>
      <c r="L125" s="98"/>
    </row>
    <row r="126" spans="3:12">
      <c r="C126" s="145"/>
      <c r="D126" s="158"/>
      <c r="E126" s="118"/>
      <c r="F126" s="97">
        <f t="shared" si="7"/>
        <v>0</v>
      </c>
      <c r="G126" s="161"/>
      <c r="H126" s="146"/>
      <c r="I126" s="130" t="e">
        <f>VLOOKUP(H126,Presupuesto!$B$11:$C$565,2,0)</f>
        <v>#N/A</v>
      </c>
      <c r="J126" s="98" t="str">
        <f t="shared" si="8"/>
        <v>Posgrado</v>
      </c>
      <c r="K126" s="98" t="s">
        <v>411</v>
      </c>
      <c r="L126" s="98"/>
    </row>
    <row r="127" spans="3:12" ht="15.75" thickBot="1">
      <c r="C127" s="147"/>
      <c r="D127" s="222"/>
      <c r="E127" s="103"/>
      <c r="F127" s="105">
        <f t="shared" si="7"/>
        <v>0</v>
      </c>
      <c r="G127" s="162"/>
      <c r="H127" s="148"/>
      <c r="I127" s="132" t="e">
        <f>VLOOKUP(H127,Presupuesto!$B$11:$C$565,2,0)</f>
        <v>#N/A</v>
      </c>
      <c r="J127" s="106" t="str">
        <f t="shared" si="8"/>
        <v>Posgrado</v>
      </c>
      <c r="K127" s="124" t="s">
        <v>393</v>
      </c>
      <c r="L127" s="106"/>
    </row>
    <row r="129" spans="3:12" ht="15.75" thickBot="1"/>
    <row r="130" spans="3:12" ht="15.75" thickBot="1">
      <c r="C130" s="157" t="s">
        <v>53</v>
      </c>
      <c r="D130" s="373">
        <f>SUM(F137:F157)</f>
        <v>0</v>
      </c>
      <c r="F130" s="70"/>
      <c r="G130" s="79"/>
      <c r="H130" s="70"/>
      <c r="I130" s="70"/>
    </row>
    <row r="131" spans="3:12">
      <c r="C131" s="70"/>
      <c r="D131" s="31"/>
      <c r="E131" s="93"/>
      <c r="F131" s="93"/>
      <c r="G131" s="93"/>
      <c r="H131" s="76"/>
      <c r="I131" s="76"/>
      <c r="J131" s="76"/>
      <c r="K131" s="112"/>
    </row>
    <row r="132" spans="3:12" ht="15.75">
      <c r="C132" s="302" t="s">
        <v>391</v>
      </c>
      <c r="D132" s="369"/>
      <c r="E132" s="93"/>
      <c r="F132" s="93"/>
      <c r="G132" s="93"/>
      <c r="H132" s="76"/>
      <c r="I132" s="76"/>
      <c r="J132" s="76"/>
      <c r="K132" s="112"/>
    </row>
    <row r="133" spans="3:12" ht="18.7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130</v>
      </c>
      <c r="H136" s="136" t="s">
        <v>46</v>
      </c>
      <c r="I136" s="133" t="s">
        <v>131</v>
      </c>
      <c r="J136" s="133" t="s">
        <v>409</v>
      </c>
      <c r="K136" s="133" t="s">
        <v>410</v>
      </c>
      <c r="L136" s="133" t="s">
        <v>120</v>
      </c>
    </row>
    <row r="137" spans="3:12">
      <c r="C137" s="141"/>
      <c r="D137" s="158"/>
      <c r="E137" s="115"/>
      <c r="F137" s="97">
        <f t="shared" ref="F137:F157" si="9">D137*E137</f>
        <v>0</v>
      </c>
      <c r="G137" s="161"/>
      <c r="H137" s="142"/>
      <c r="I137" s="130" t="e">
        <f>VLOOKUP(H137,Presupuesto!$B$11:$C$565,2,0)</f>
        <v>#N/A</v>
      </c>
      <c r="J137" s="218" t="s">
        <v>1410</v>
      </c>
      <c r="K137" s="98" t="s">
        <v>393</v>
      </c>
      <c r="L137" s="98"/>
    </row>
    <row r="138" spans="3:12">
      <c r="C138" s="141"/>
      <c r="D138" s="158"/>
      <c r="E138" s="123"/>
      <c r="F138" s="97">
        <f t="shared" si="9"/>
        <v>0</v>
      </c>
      <c r="G138" s="161"/>
      <c r="H138" s="142"/>
      <c r="I138" s="130" t="e">
        <f>VLOOKUP(H138,Presupuesto!$B$11:$C$565,2,0)</f>
        <v>#N/A</v>
      </c>
      <c r="J138" s="98" t="str">
        <f>$J$137</f>
        <v>Posgrado</v>
      </c>
      <c r="K138" s="98" t="s">
        <v>411</v>
      </c>
      <c r="L138" s="98"/>
    </row>
    <row r="139" spans="3:12">
      <c r="C139" s="141"/>
      <c r="D139" s="158"/>
      <c r="E139" s="123"/>
      <c r="F139" s="97">
        <f t="shared" si="9"/>
        <v>0</v>
      </c>
      <c r="G139" s="161"/>
      <c r="H139" s="142"/>
      <c r="I139" s="130" t="e">
        <f>VLOOKUP(H139,Presupuesto!$B$11:$C$565,2,0)</f>
        <v>#N/A</v>
      </c>
      <c r="J139" s="98" t="str">
        <f t="shared" ref="J139:J157" si="10">$J$137</f>
        <v>Posgrado</v>
      </c>
      <c r="K139" s="98" t="s">
        <v>411</v>
      </c>
      <c r="L139" s="98"/>
    </row>
    <row r="140" spans="3:12">
      <c r="C140" s="141"/>
      <c r="D140" s="158"/>
      <c r="E140" s="123"/>
      <c r="F140" s="97">
        <f t="shared" si="9"/>
        <v>0</v>
      </c>
      <c r="G140" s="161"/>
      <c r="H140" s="142"/>
      <c r="I140" s="130" t="e">
        <f>VLOOKUP(H140,Presupuesto!$B$11:$C$565,2,0)</f>
        <v>#N/A</v>
      </c>
      <c r="J140" s="98" t="str">
        <f t="shared" si="10"/>
        <v>Posgrado</v>
      </c>
      <c r="K140" s="98" t="s">
        <v>411</v>
      </c>
      <c r="L140" s="98"/>
    </row>
    <row r="141" spans="3:12">
      <c r="C141" s="141"/>
      <c r="D141" s="158"/>
      <c r="E141" s="123"/>
      <c r="F141" s="97">
        <f t="shared" si="9"/>
        <v>0</v>
      </c>
      <c r="G141" s="161"/>
      <c r="H141" s="142"/>
      <c r="I141" s="130" t="e">
        <f>VLOOKUP(H141,Presupuesto!$B$11:$C$565,2,0)</f>
        <v>#N/A</v>
      </c>
      <c r="J141" s="98" t="str">
        <f t="shared" si="10"/>
        <v>Posgrado</v>
      </c>
      <c r="K141" s="98" t="s">
        <v>411</v>
      </c>
      <c r="L141" s="98"/>
    </row>
    <row r="142" spans="3:12">
      <c r="C142" s="141"/>
      <c r="D142" s="158"/>
      <c r="E142" s="123"/>
      <c r="F142" s="97">
        <f t="shared" si="9"/>
        <v>0</v>
      </c>
      <c r="G142" s="161"/>
      <c r="H142" s="142"/>
      <c r="I142" s="130" t="e">
        <f>VLOOKUP(H142,Presupuesto!$B$11:$C$565,2,0)</f>
        <v>#N/A</v>
      </c>
      <c r="J142" s="98" t="str">
        <f t="shared" si="10"/>
        <v>Posgrado</v>
      </c>
      <c r="K142" s="98" t="s">
        <v>400</v>
      </c>
      <c r="L142" s="98"/>
    </row>
    <row r="143" spans="3:12">
      <c r="C143" s="141"/>
      <c r="D143" s="158"/>
      <c r="E143" s="123"/>
      <c r="F143" s="97">
        <f t="shared" si="9"/>
        <v>0</v>
      </c>
      <c r="G143" s="161"/>
      <c r="H143" s="142"/>
      <c r="I143" s="130" t="e">
        <f>VLOOKUP(H143,Presupuesto!$B$11:$C$565,2,0)</f>
        <v>#N/A</v>
      </c>
      <c r="J143" s="98" t="str">
        <f t="shared" si="10"/>
        <v>Posgrado</v>
      </c>
      <c r="K143" s="98" t="s">
        <v>411</v>
      </c>
      <c r="L143" s="98"/>
    </row>
    <row r="144" spans="3:12">
      <c r="C144" s="141"/>
      <c r="D144" s="158"/>
      <c r="E144" s="123"/>
      <c r="F144" s="97">
        <f t="shared" si="9"/>
        <v>0</v>
      </c>
      <c r="G144" s="161"/>
      <c r="H144" s="142"/>
      <c r="I144" s="130" t="e">
        <f>VLOOKUP(H144,Presupuesto!$B$11:$C$565,2,0)</f>
        <v>#N/A</v>
      </c>
      <c r="J144" s="98" t="str">
        <f t="shared" si="10"/>
        <v>Posgrado</v>
      </c>
      <c r="K144" s="98" t="s">
        <v>411</v>
      </c>
      <c r="L144" s="98"/>
    </row>
    <row r="145" spans="3:12">
      <c r="C145" s="141"/>
      <c r="D145" s="158"/>
      <c r="E145" s="123"/>
      <c r="F145" s="97">
        <f t="shared" si="9"/>
        <v>0</v>
      </c>
      <c r="G145" s="161"/>
      <c r="H145" s="142"/>
      <c r="I145" s="130" t="e">
        <f>VLOOKUP(H145,Presupuesto!$B$11:$C$565,2,0)</f>
        <v>#N/A</v>
      </c>
      <c r="J145" s="98" t="str">
        <f t="shared" si="10"/>
        <v>Posgrado</v>
      </c>
      <c r="K145" s="98" t="s">
        <v>411</v>
      </c>
      <c r="L145" s="98"/>
    </row>
    <row r="146" spans="3:12">
      <c r="C146" s="141"/>
      <c r="D146" s="158"/>
      <c r="E146" s="123"/>
      <c r="F146" s="97">
        <f t="shared" si="9"/>
        <v>0</v>
      </c>
      <c r="G146" s="161"/>
      <c r="H146" s="142"/>
      <c r="I146" s="130" t="e">
        <f>VLOOKUP(H146,Presupuesto!$B$11:$C$565,2,0)</f>
        <v>#N/A</v>
      </c>
      <c r="J146" s="98" t="str">
        <f t="shared" si="10"/>
        <v>Posgrado</v>
      </c>
      <c r="K146" s="98" t="s">
        <v>411</v>
      </c>
      <c r="L146" s="98"/>
    </row>
    <row r="147" spans="3:12">
      <c r="C147" s="143"/>
      <c r="D147" s="158"/>
      <c r="E147" s="118"/>
      <c r="F147" s="97">
        <f t="shared" si="9"/>
        <v>0</v>
      </c>
      <c r="G147" s="161"/>
      <c r="H147" s="144"/>
      <c r="I147" s="130" t="e">
        <f>VLOOKUP(H147,Presupuesto!$B$11:$C$565,2,0)</f>
        <v>#N/A</v>
      </c>
      <c r="J147" s="98" t="str">
        <f t="shared" si="10"/>
        <v>Posgrado</v>
      </c>
      <c r="K147" s="98" t="s">
        <v>411</v>
      </c>
      <c r="L147" s="98"/>
    </row>
    <row r="148" spans="3:12">
      <c r="C148" s="143"/>
      <c r="D148" s="158"/>
      <c r="E148" s="118"/>
      <c r="F148" s="97">
        <f t="shared" si="9"/>
        <v>0</v>
      </c>
      <c r="G148" s="161"/>
      <c r="H148" s="144"/>
      <c r="I148" s="130" t="e">
        <f>VLOOKUP(H148,Presupuesto!$B$11:$C$565,2,0)</f>
        <v>#N/A</v>
      </c>
      <c r="J148" s="98" t="str">
        <f t="shared" si="10"/>
        <v>Posgrado</v>
      </c>
      <c r="K148" s="98" t="s">
        <v>411</v>
      </c>
      <c r="L148" s="98"/>
    </row>
    <row r="149" spans="3:12">
      <c r="C149" s="143"/>
      <c r="D149" s="158"/>
      <c r="E149" s="118"/>
      <c r="F149" s="97">
        <f t="shared" si="9"/>
        <v>0</v>
      </c>
      <c r="G149" s="161"/>
      <c r="H149" s="144"/>
      <c r="I149" s="130" t="e">
        <f>VLOOKUP(H149,Presupuesto!$B$11:$C$565,2,0)</f>
        <v>#N/A</v>
      </c>
      <c r="J149" s="98" t="str">
        <f t="shared" si="10"/>
        <v>Posgrado</v>
      </c>
      <c r="K149" s="98" t="s">
        <v>411</v>
      </c>
      <c r="L149" s="98"/>
    </row>
    <row r="150" spans="3:12">
      <c r="C150" s="143"/>
      <c r="D150" s="158"/>
      <c r="E150" s="118"/>
      <c r="F150" s="97">
        <f t="shared" si="9"/>
        <v>0</v>
      </c>
      <c r="G150" s="161"/>
      <c r="H150" s="144"/>
      <c r="I150" s="130" t="e">
        <f>VLOOKUP(H150,Presupuesto!$B$11:$C$565,2,0)</f>
        <v>#N/A</v>
      </c>
      <c r="J150" s="98" t="str">
        <f t="shared" si="10"/>
        <v>Posgrado</v>
      </c>
      <c r="K150" s="98" t="s">
        <v>411</v>
      </c>
      <c r="L150" s="98"/>
    </row>
    <row r="151" spans="3:12">
      <c r="C151" s="143"/>
      <c r="D151" s="158"/>
      <c r="E151" s="118"/>
      <c r="F151" s="97">
        <f t="shared" si="9"/>
        <v>0</v>
      </c>
      <c r="G151" s="161"/>
      <c r="H151" s="144"/>
      <c r="I151" s="130" t="e">
        <f>VLOOKUP(H151,Presupuesto!$B$11:$C$565,2,0)</f>
        <v>#N/A</v>
      </c>
      <c r="J151" s="98" t="str">
        <f t="shared" si="10"/>
        <v>Posgrado</v>
      </c>
      <c r="K151" s="98" t="s">
        <v>411</v>
      </c>
      <c r="L151" s="98"/>
    </row>
    <row r="152" spans="3:12">
      <c r="C152" s="143"/>
      <c r="D152" s="158"/>
      <c r="E152" s="118"/>
      <c r="F152" s="97">
        <f t="shared" si="9"/>
        <v>0</v>
      </c>
      <c r="G152" s="161"/>
      <c r="H152" s="144"/>
      <c r="I152" s="130" t="e">
        <f>VLOOKUP(H152,Presupuesto!$B$11:$C$565,2,0)</f>
        <v>#N/A</v>
      </c>
      <c r="J152" s="98" t="str">
        <f t="shared" si="10"/>
        <v>Posgrado</v>
      </c>
      <c r="K152" s="98" t="s">
        <v>411</v>
      </c>
      <c r="L152" s="98"/>
    </row>
    <row r="153" spans="3:12">
      <c r="C153" s="145"/>
      <c r="D153" s="158"/>
      <c r="E153" s="118"/>
      <c r="F153" s="97">
        <f t="shared" si="9"/>
        <v>0</v>
      </c>
      <c r="G153" s="161"/>
      <c r="H153" s="146"/>
      <c r="I153" s="130" t="e">
        <f>VLOOKUP(H153,Presupuesto!$B$11:$C$565,2,0)</f>
        <v>#N/A</v>
      </c>
      <c r="J153" s="98" t="str">
        <f t="shared" si="10"/>
        <v>Posgrado</v>
      </c>
      <c r="K153" s="98" t="s">
        <v>402</v>
      </c>
      <c r="L153" s="98"/>
    </row>
    <row r="154" spans="3:12">
      <c r="C154" s="145"/>
      <c r="D154" s="158"/>
      <c r="E154" s="118"/>
      <c r="F154" s="97">
        <f t="shared" si="9"/>
        <v>0</v>
      </c>
      <c r="G154" s="161"/>
      <c r="H154" s="146"/>
      <c r="I154" s="130" t="e">
        <f>VLOOKUP(H154,Presupuesto!$B$11:$C$565,2,0)</f>
        <v>#N/A</v>
      </c>
      <c r="J154" s="98" t="str">
        <f t="shared" si="10"/>
        <v>Posgrado</v>
      </c>
      <c r="K154" s="98" t="s">
        <v>411</v>
      </c>
      <c r="L154" s="98"/>
    </row>
    <row r="155" spans="3:12">
      <c r="C155" s="145"/>
      <c r="D155" s="158"/>
      <c r="E155" s="118"/>
      <c r="F155" s="97">
        <f t="shared" si="9"/>
        <v>0</v>
      </c>
      <c r="G155" s="161"/>
      <c r="H155" s="146"/>
      <c r="I155" s="130" t="e">
        <f>VLOOKUP(H155,Presupuesto!$B$11:$C$565,2,0)</f>
        <v>#N/A</v>
      </c>
      <c r="J155" s="98" t="str">
        <f t="shared" si="10"/>
        <v>Posgrado</v>
      </c>
      <c r="K155" s="98" t="s">
        <v>411</v>
      </c>
      <c r="L155" s="98"/>
    </row>
    <row r="156" spans="3:12">
      <c r="C156" s="145"/>
      <c r="D156" s="158"/>
      <c r="E156" s="118"/>
      <c r="F156" s="97">
        <f t="shared" si="9"/>
        <v>0</v>
      </c>
      <c r="G156" s="161"/>
      <c r="H156" s="146"/>
      <c r="I156" s="130" t="e">
        <f>VLOOKUP(H156,Presupuesto!$B$11:$C$565,2,0)</f>
        <v>#N/A</v>
      </c>
      <c r="J156" s="98" t="str">
        <f t="shared" si="10"/>
        <v>Posgrado</v>
      </c>
      <c r="K156" s="98" t="s">
        <v>411</v>
      </c>
      <c r="L156" s="98"/>
    </row>
    <row r="157" spans="3:12" ht="15.75" thickBot="1">
      <c r="C157" s="147"/>
      <c r="D157" s="222"/>
      <c r="E157" s="103"/>
      <c r="F157" s="105">
        <f t="shared" si="9"/>
        <v>0</v>
      </c>
      <c r="G157" s="162"/>
      <c r="H157" s="148"/>
      <c r="I157" s="132" t="e">
        <f>VLOOKUP(H157,Presupuesto!$B$11:$C$565,2,0)</f>
        <v>#N/A</v>
      </c>
      <c r="J157" s="106" t="str">
        <f t="shared" si="10"/>
        <v>Posgrado</v>
      </c>
      <c r="K157" s="124" t="s">
        <v>393</v>
      </c>
      <c r="L157" s="106"/>
    </row>
    <row r="158" spans="3:12">
      <c r="F158" s="90"/>
      <c r="G158" s="89"/>
      <c r="H158" s="90"/>
      <c r="I158" s="90"/>
    </row>
    <row r="159" spans="3:12" ht="15.75" thickBot="1"/>
    <row r="160" spans="3:12" ht="15.75" thickBot="1">
      <c r="C160" s="157" t="s">
        <v>53</v>
      </c>
      <c r="D160" s="373">
        <f>SUM(F167:F187)</f>
        <v>0</v>
      </c>
      <c r="F160" s="70"/>
      <c r="G160" s="79"/>
      <c r="H160" s="70"/>
      <c r="I160" s="70"/>
    </row>
    <row r="161" spans="3:12">
      <c r="C161" s="70"/>
      <c r="D161" s="31"/>
      <c r="E161" s="93"/>
      <c r="F161" s="93"/>
      <c r="G161" s="93"/>
      <c r="H161" s="76"/>
      <c r="I161" s="76"/>
      <c r="J161" s="76"/>
      <c r="K161" s="112"/>
    </row>
    <row r="162" spans="3:12" ht="15.75">
      <c r="C162" s="302" t="s">
        <v>391</v>
      </c>
      <c r="D162" s="369"/>
      <c r="E162" s="93"/>
      <c r="F162" s="93"/>
      <c r="G162" s="93"/>
      <c r="H162" s="76"/>
      <c r="I162" s="76"/>
      <c r="J162" s="76"/>
      <c r="K162" s="112"/>
    </row>
    <row r="163" spans="3:12" ht="18.7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130</v>
      </c>
      <c r="H166" s="136" t="s">
        <v>46</v>
      </c>
      <c r="I166" s="133" t="s">
        <v>131</v>
      </c>
      <c r="J166" s="133" t="s">
        <v>409</v>
      </c>
      <c r="K166" s="133" t="s">
        <v>410</v>
      </c>
      <c r="L166" s="133" t="s">
        <v>120</v>
      </c>
    </row>
    <row r="167" spans="3:12">
      <c r="C167" s="141"/>
      <c r="D167" s="158"/>
      <c r="E167" s="115"/>
      <c r="F167" s="97">
        <f t="shared" ref="F167:F187" si="11">D167*E167</f>
        <v>0</v>
      </c>
      <c r="G167" s="161"/>
      <c r="H167" s="142"/>
      <c r="I167" s="130" t="e">
        <f>VLOOKUP(H167,Presupuesto!$B$11:$C$565,2,0)</f>
        <v>#N/A</v>
      </c>
      <c r="J167" s="218" t="s">
        <v>1410</v>
      </c>
      <c r="K167" s="98" t="s">
        <v>393</v>
      </c>
      <c r="L167" s="98"/>
    </row>
    <row r="168" spans="3:12">
      <c r="C168" s="141"/>
      <c r="D168" s="158"/>
      <c r="E168" s="123"/>
      <c r="F168" s="97">
        <f t="shared" si="11"/>
        <v>0</v>
      </c>
      <c r="G168" s="161"/>
      <c r="H168" s="142"/>
      <c r="I168" s="130" t="e">
        <f>VLOOKUP(H168,Presupuesto!$B$11:$C$565,2,0)</f>
        <v>#N/A</v>
      </c>
      <c r="J168" s="98" t="str">
        <f>$J$167</f>
        <v>Posgrado</v>
      </c>
      <c r="K168" s="98" t="s">
        <v>411</v>
      </c>
      <c r="L168" s="98"/>
    </row>
    <row r="169" spans="3:12">
      <c r="C169" s="141"/>
      <c r="D169" s="158"/>
      <c r="E169" s="123"/>
      <c r="F169" s="97">
        <f t="shared" si="11"/>
        <v>0</v>
      </c>
      <c r="G169" s="161"/>
      <c r="H169" s="142"/>
      <c r="I169" s="130" t="e">
        <f>VLOOKUP(H169,Presupuesto!$B$11:$C$565,2,0)</f>
        <v>#N/A</v>
      </c>
      <c r="J169" s="98" t="str">
        <f t="shared" ref="J169:J187" si="12">$J$167</f>
        <v>Posgrado</v>
      </c>
      <c r="K169" s="98" t="s">
        <v>411</v>
      </c>
      <c r="L169" s="98"/>
    </row>
    <row r="170" spans="3:12">
      <c r="C170" s="141"/>
      <c r="D170" s="158"/>
      <c r="E170" s="123"/>
      <c r="F170" s="97">
        <f t="shared" si="11"/>
        <v>0</v>
      </c>
      <c r="G170" s="161"/>
      <c r="H170" s="142"/>
      <c r="I170" s="130" t="e">
        <f>VLOOKUP(H170,Presupuesto!$B$11:$C$565,2,0)</f>
        <v>#N/A</v>
      </c>
      <c r="J170" s="98" t="str">
        <f t="shared" si="12"/>
        <v>Posgrado</v>
      </c>
      <c r="K170" s="98" t="s">
        <v>411</v>
      </c>
      <c r="L170" s="98"/>
    </row>
    <row r="171" spans="3:12">
      <c r="C171" s="141"/>
      <c r="D171" s="158"/>
      <c r="E171" s="123"/>
      <c r="F171" s="97">
        <f t="shared" si="11"/>
        <v>0</v>
      </c>
      <c r="G171" s="161"/>
      <c r="H171" s="142"/>
      <c r="I171" s="130" t="e">
        <f>VLOOKUP(H171,Presupuesto!$B$11:$C$565,2,0)</f>
        <v>#N/A</v>
      </c>
      <c r="J171" s="98" t="str">
        <f t="shared" si="12"/>
        <v>Posgrado</v>
      </c>
      <c r="K171" s="98" t="s">
        <v>411</v>
      </c>
      <c r="L171" s="98"/>
    </row>
    <row r="172" spans="3:12">
      <c r="C172" s="141"/>
      <c r="D172" s="158"/>
      <c r="E172" s="123"/>
      <c r="F172" s="97">
        <f t="shared" si="11"/>
        <v>0</v>
      </c>
      <c r="G172" s="161"/>
      <c r="H172" s="142"/>
      <c r="I172" s="130" t="e">
        <f>VLOOKUP(H172,Presupuesto!$B$11:$C$565,2,0)</f>
        <v>#N/A</v>
      </c>
      <c r="J172" s="98" t="str">
        <f t="shared" si="12"/>
        <v>Posgrado</v>
      </c>
      <c r="K172" s="98" t="s">
        <v>400</v>
      </c>
      <c r="L172" s="98"/>
    </row>
    <row r="173" spans="3:12">
      <c r="C173" s="141"/>
      <c r="D173" s="158"/>
      <c r="E173" s="123"/>
      <c r="F173" s="97">
        <f t="shared" si="11"/>
        <v>0</v>
      </c>
      <c r="G173" s="161"/>
      <c r="H173" s="142"/>
      <c r="I173" s="130" t="e">
        <f>VLOOKUP(H173,Presupuesto!$B$11:$C$565,2,0)</f>
        <v>#N/A</v>
      </c>
      <c r="J173" s="98" t="str">
        <f t="shared" si="12"/>
        <v>Posgrado</v>
      </c>
      <c r="K173" s="98" t="s">
        <v>411</v>
      </c>
      <c r="L173" s="98"/>
    </row>
    <row r="174" spans="3:12">
      <c r="C174" s="141"/>
      <c r="D174" s="158"/>
      <c r="E174" s="123"/>
      <c r="F174" s="97">
        <f t="shared" si="11"/>
        <v>0</v>
      </c>
      <c r="G174" s="161"/>
      <c r="H174" s="142"/>
      <c r="I174" s="130" t="e">
        <f>VLOOKUP(H174,Presupuesto!$B$11:$C$565,2,0)</f>
        <v>#N/A</v>
      </c>
      <c r="J174" s="98" t="str">
        <f t="shared" si="12"/>
        <v>Posgrado</v>
      </c>
      <c r="K174" s="98" t="s">
        <v>411</v>
      </c>
      <c r="L174" s="98"/>
    </row>
    <row r="175" spans="3:12">
      <c r="C175" s="141"/>
      <c r="D175" s="158"/>
      <c r="E175" s="123"/>
      <c r="F175" s="97">
        <f t="shared" si="11"/>
        <v>0</v>
      </c>
      <c r="G175" s="161"/>
      <c r="H175" s="142"/>
      <c r="I175" s="130" t="e">
        <f>VLOOKUP(H175,Presupuesto!$B$11:$C$565,2,0)</f>
        <v>#N/A</v>
      </c>
      <c r="J175" s="98" t="str">
        <f t="shared" si="12"/>
        <v>Posgrado</v>
      </c>
      <c r="K175" s="98" t="s">
        <v>411</v>
      </c>
      <c r="L175" s="98"/>
    </row>
    <row r="176" spans="3:12">
      <c r="C176" s="141"/>
      <c r="D176" s="158"/>
      <c r="E176" s="123"/>
      <c r="F176" s="97">
        <f t="shared" si="11"/>
        <v>0</v>
      </c>
      <c r="G176" s="161"/>
      <c r="H176" s="142"/>
      <c r="I176" s="130" t="e">
        <f>VLOOKUP(H176,Presupuesto!$B$11:$C$565,2,0)</f>
        <v>#N/A</v>
      </c>
      <c r="J176" s="98" t="str">
        <f t="shared" si="12"/>
        <v>Posgrado</v>
      </c>
      <c r="K176" s="98" t="s">
        <v>411</v>
      </c>
      <c r="L176" s="98"/>
    </row>
    <row r="177" spans="3:12">
      <c r="C177" s="143"/>
      <c r="D177" s="158"/>
      <c r="E177" s="118"/>
      <c r="F177" s="97">
        <f t="shared" si="11"/>
        <v>0</v>
      </c>
      <c r="G177" s="161"/>
      <c r="H177" s="144"/>
      <c r="I177" s="130" t="e">
        <f>VLOOKUP(H177,Presupuesto!$B$11:$C$565,2,0)</f>
        <v>#N/A</v>
      </c>
      <c r="J177" s="98" t="str">
        <f t="shared" si="12"/>
        <v>Posgrado</v>
      </c>
      <c r="K177" s="98" t="s">
        <v>411</v>
      </c>
      <c r="L177" s="98"/>
    </row>
    <row r="178" spans="3:12">
      <c r="C178" s="143"/>
      <c r="D178" s="158"/>
      <c r="E178" s="118"/>
      <c r="F178" s="97">
        <f t="shared" si="11"/>
        <v>0</v>
      </c>
      <c r="G178" s="161"/>
      <c r="H178" s="144"/>
      <c r="I178" s="130" t="e">
        <f>VLOOKUP(H178,Presupuesto!$B$11:$C$565,2,0)</f>
        <v>#N/A</v>
      </c>
      <c r="J178" s="98" t="str">
        <f t="shared" si="12"/>
        <v>Posgrado</v>
      </c>
      <c r="K178" s="98" t="s">
        <v>411</v>
      </c>
      <c r="L178" s="98"/>
    </row>
    <row r="179" spans="3:12">
      <c r="C179" s="143"/>
      <c r="D179" s="158"/>
      <c r="E179" s="118"/>
      <c r="F179" s="97">
        <f t="shared" si="11"/>
        <v>0</v>
      </c>
      <c r="G179" s="161"/>
      <c r="H179" s="144"/>
      <c r="I179" s="130" t="e">
        <f>VLOOKUP(H179,Presupuesto!$B$11:$C$565,2,0)</f>
        <v>#N/A</v>
      </c>
      <c r="J179" s="98" t="str">
        <f t="shared" si="12"/>
        <v>Posgrado</v>
      </c>
      <c r="K179" s="98" t="s">
        <v>411</v>
      </c>
      <c r="L179" s="98"/>
    </row>
    <row r="180" spans="3:12">
      <c r="C180" s="143"/>
      <c r="D180" s="158"/>
      <c r="E180" s="118"/>
      <c r="F180" s="97">
        <f t="shared" si="11"/>
        <v>0</v>
      </c>
      <c r="G180" s="161"/>
      <c r="H180" s="144"/>
      <c r="I180" s="130" t="e">
        <f>VLOOKUP(H180,Presupuesto!$B$11:$C$565,2,0)</f>
        <v>#N/A</v>
      </c>
      <c r="J180" s="98" t="str">
        <f t="shared" si="12"/>
        <v>Posgrado</v>
      </c>
      <c r="K180" s="98" t="s">
        <v>411</v>
      </c>
      <c r="L180" s="98"/>
    </row>
    <row r="181" spans="3:12">
      <c r="C181" s="143"/>
      <c r="D181" s="158"/>
      <c r="E181" s="118"/>
      <c r="F181" s="97">
        <f t="shared" si="11"/>
        <v>0</v>
      </c>
      <c r="G181" s="161"/>
      <c r="H181" s="144"/>
      <c r="I181" s="130" t="e">
        <f>VLOOKUP(H181,Presupuesto!$B$11:$C$565,2,0)</f>
        <v>#N/A</v>
      </c>
      <c r="J181" s="98" t="str">
        <f t="shared" si="12"/>
        <v>Posgrado</v>
      </c>
      <c r="K181" s="98" t="s">
        <v>411</v>
      </c>
      <c r="L181" s="98"/>
    </row>
    <row r="182" spans="3:12">
      <c r="C182" s="143"/>
      <c r="D182" s="158"/>
      <c r="E182" s="118"/>
      <c r="F182" s="97">
        <f t="shared" si="11"/>
        <v>0</v>
      </c>
      <c r="G182" s="161"/>
      <c r="H182" s="144"/>
      <c r="I182" s="130" t="e">
        <f>VLOOKUP(H182,Presupuesto!$B$11:$C$565,2,0)</f>
        <v>#N/A</v>
      </c>
      <c r="J182" s="98" t="str">
        <f t="shared" si="12"/>
        <v>Posgrado</v>
      </c>
      <c r="K182" s="98" t="s">
        <v>411</v>
      </c>
      <c r="L182" s="98"/>
    </row>
    <row r="183" spans="3:12">
      <c r="C183" s="145"/>
      <c r="D183" s="158"/>
      <c r="E183" s="118"/>
      <c r="F183" s="97">
        <f t="shared" si="11"/>
        <v>0</v>
      </c>
      <c r="G183" s="161"/>
      <c r="H183" s="146"/>
      <c r="I183" s="130" t="e">
        <f>VLOOKUP(H183,Presupuesto!$B$11:$C$565,2,0)</f>
        <v>#N/A</v>
      </c>
      <c r="J183" s="98" t="str">
        <f t="shared" si="12"/>
        <v>Posgrado</v>
      </c>
      <c r="K183" s="98" t="s">
        <v>402</v>
      </c>
      <c r="L183" s="98"/>
    </row>
    <row r="184" spans="3:12">
      <c r="C184" s="145"/>
      <c r="D184" s="158"/>
      <c r="E184" s="118"/>
      <c r="F184" s="97">
        <f t="shared" si="11"/>
        <v>0</v>
      </c>
      <c r="G184" s="161"/>
      <c r="H184" s="146"/>
      <c r="I184" s="130" t="e">
        <f>VLOOKUP(H184,Presupuesto!$B$11:$C$565,2,0)</f>
        <v>#N/A</v>
      </c>
      <c r="J184" s="98" t="str">
        <f t="shared" si="12"/>
        <v>Posgrado</v>
      </c>
      <c r="K184" s="98" t="s">
        <v>411</v>
      </c>
      <c r="L184" s="98"/>
    </row>
    <row r="185" spans="3:12">
      <c r="C185" s="145"/>
      <c r="D185" s="158"/>
      <c r="E185" s="118"/>
      <c r="F185" s="97">
        <f t="shared" si="11"/>
        <v>0</v>
      </c>
      <c r="G185" s="161"/>
      <c r="H185" s="146"/>
      <c r="I185" s="130" t="e">
        <f>VLOOKUP(H185,Presupuesto!$B$11:$C$565,2,0)</f>
        <v>#N/A</v>
      </c>
      <c r="J185" s="98" t="str">
        <f t="shared" si="12"/>
        <v>Posgrado</v>
      </c>
      <c r="K185" s="98" t="s">
        <v>411</v>
      </c>
      <c r="L185" s="98"/>
    </row>
    <row r="186" spans="3:12">
      <c r="C186" s="145"/>
      <c r="D186" s="158"/>
      <c r="E186" s="118"/>
      <c r="F186" s="97">
        <f t="shared" si="11"/>
        <v>0</v>
      </c>
      <c r="G186" s="161"/>
      <c r="H186" s="146"/>
      <c r="I186" s="130" t="e">
        <f>VLOOKUP(H186,Presupuesto!$B$11:$C$565,2,0)</f>
        <v>#N/A</v>
      </c>
      <c r="J186" s="98" t="str">
        <f t="shared" si="12"/>
        <v>Posgrado</v>
      </c>
      <c r="K186" s="98" t="s">
        <v>411</v>
      </c>
      <c r="L186" s="98"/>
    </row>
    <row r="187" spans="3:12" ht="15.75" thickBot="1">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1355</v>
      </c>
      <c r="B2" s="122" t="s">
        <v>1357</v>
      </c>
      <c r="C2" s="122" t="s">
        <v>470</v>
      </c>
      <c r="D2" s="122" t="s">
        <v>1356</v>
      </c>
      <c r="E2" s="122" t="s">
        <v>1358</v>
      </c>
      <c r="F2" s="122" t="s">
        <v>471</v>
      </c>
      <c r="G2" s="160" t="s">
        <v>1359</v>
      </c>
      <c r="H2" s="122" t="s">
        <v>1360</v>
      </c>
      <c r="I2" s="122" t="s">
        <v>1361</v>
      </c>
      <c r="J2" s="122" t="s">
        <v>1410</v>
      </c>
      <c r="K2" s="122" t="s">
        <v>1362</v>
      </c>
      <c r="L2" s="122" t="s">
        <v>1363</v>
      </c>
      <c r="M2" s="122" t="s">
        <v>1364</v>
      </c>
      <c r="N2" s="122" t="s">
        <v>1365</v>
      </c>
      <c r="O2" s="122" t="s">
        <v>1366</v>
      </c>
      <c r="P2" s="122" t="s">
        <v>1415</v>
      </c>
      <c r="Q2" s="122" t="s">
        <v>1449</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row r="5" spans="1:555" ht="53.25" thickBot="1">
      <c r="C5" s="87" t="s">
        <v>418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SUM(F17:F50)</f>
        <v>0</v>
      </c>
      <c r="G10" s="79"/>
      <c r="H10" s="70"/>
      <c r="I10" s="70"/>
    </row>
    <row r="11" spans="1:555">
      <c r="G11" s="79"/>
      <c r="H11" s="70"/>
      <c r="I11" s="70"/>
    </row>
    <row r="12" spans="1:555">
      <c r="F12" s="70"/>
      <c r="G12" s="79"/>
      <c r="H12" s="70"/>
      <c r="I12" s="70"/>
    </row>
    <row r="13" spans="1:555" ht="15.75">
      <c r="C13" s="302" t="s">
        <v>391</v>
      </c>
      <c r="D13" s="369"/>
      <c r="F13" s="70"/>
      <c r="G13" s="79"/>
      <c r="H13" s="70"/>
      <c r="I13" s="70"/>
    </row>
    <row r="14" spans="1:555" ht="18.7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c r="F15" s="93"/>
      <c r="G15" s="76"/>
      <c r="H15" s="76"/>
      <c r="I15" s="76"/>
      <c r="L15" s="226"/>
      <c r="M15" s="227"/>
      <c r="N15" s="226"/>
      <c r="O15" s="226"/>
      <c r="P15" s="229" t="s">
        <v>468</v>
      </c>
      <c r="Q15" s="229" t="s">
        <v>469</v>
      </c>
    </row>
    <row r="16" spans="1:555" ht="30.75" thickBot="1">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c r="C17" s="141"/>
      <c r="D17" s="158"/>
      <c r="E17" s="123"/>
      <c r="F17" s="97">
        <f t="shared" ref="F17:F50" si="0">D17*E17</f>
        <v>0</v>
      </c>
      <c r="G17" s="161"/>
      <c r="H17" s="142"/>
      <c r="I17" s="130" t="e">
        <f>VLOOKUP(H17,Presupuesto!$B$11:$C$565,2,0)</f>
        <v>#N/A</v>
      </c>
      <c r="J17" s="218" t="s">
        <v>1357</v>
      </c>
      <c r="K17" s="98" t="s">
        <v>411</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73">
        <f>SUM(F60:F93)</f>
        <v>0</v>
      </c>
      <c r="G53" s="79"/>
      <c r="H53" s="70"/>
      <c r="I53" s="70"/>
    </row>
    <row r="54" spans="3:17">
      <c r="G54" s="79"/>
      <c r="H54" s="70"/>
      <c r="I54" s="70"/>
    </row>
    <row r="55" spans="3:17">
      <c r="F55" s="70"/>
      <c r="G55" s="79"/>
      <c r="H55" s="70"/>
      <c r="I55" s="70"/>
    </row>
    <row r="56" spans="3:17" ht="15.75">
      <c r="C56" s="302" t="s">
        <v>391</v>
      </c>
      <c r="D56" s="369"/>
      <c r="F56" s="70"/>
      <c r="G56" s="79"/>
      <c r="H56" s="70"/>
      <c r="I56" s="70"/>
    </row>
    <row r="57" spans="3:17" ht="18.7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c r="F58" s="93"/>
      <c r="G58" s="76"/>
      <c r="H58" s="76"/>
      <c r="I58" s="76"/>
      <c r="L58" s="226"/>
      <c r="M58" s="227"/>
      <c r="N58" s="226"/>
      <c r="O58" s="226"/>
      <c r="P58" s="229" t="s">
        <v>468</v>
      </c>
      <c r="Q58" s="229" t="s">
        <v>469</v>
      </c>
    </row>
    <row r="59" spans="3:17" ht="30.75" thickBot="1">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c r="C60" s="141"/>
      <c r="D60" s="158"/>
      <c r="E60" s="123"/>
      <c r="F60" s="97">
        <f t="shared" ref="F60:F93" si="5">D60*E60</f>
        <v>0</v>
      </c>
      <c r="G60" s="161"/>
      <c r="H60" s="142"/>
      <c r="I60" s="130" t="e">
        <f>VLOOKUP(H60,Presupuesto!$B$11:$C$565,2,0)</f>
        <v>#N/A</v>
      </c>
      <c r="J60" s="218" t="s">
        <v>1357</v>
      </c>
      <c r="K60" s="98" t="s">
        <v>411</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73">
        <f>SUM(F103:F136)</f>
        <v>0</v>
      </c>
      <c r="G96" s="79"/>
      <c r="H96" s="70"/>
      <c r="I96" s="70"/>
    </row>
    <row r="97" spans="3:17">
      <c r="G97" s="79"/>
      <c r="H97" s="70"/>
      <c r="I97" s="70"/>
    </row>
    <row r="98" spans="3:17">
      <c r="F98" s="70"/>
      <c r="G98" s="79"/>
      <c r="H98" s="70"/>
      <c r="I98" s="70"/>
    </row>
    <row r="99" spans="3:17" ht="15.75">
      <c r="C99" s="302" t="s">
        <v>391</v>
      </c>
      <c r="D99" s="369"/>
      <c r="F99" s="70"/>
      <c r="G99" s="79"/>
      <c r="H99" s="70"/>
      <c r="I99" s="70"/>
    </row>
    <row r="100" spans="3:17" ht="18.7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c r="F101" s="93"/>
      <c r="G101" s="76"/>
      <c r="H101" s="76"/>
      <c r="I101" s="76"/>
      <c r="L101" s="226"/>
      <c r="M101" s="227"/>
      <c r="N101" s="226"/>
      <c r="O101" s="226"/>
      <c r="P101" s="229" t="s">
        <v>468</v>
      </c>
      <c r="Q101" s="229" t="s">
        <v>469</v>
      </c>
    </row>
    <row r="102" spans="3:17" ht="30.75" thickBot="1">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c r="C103" s="141"/>
      <c r="D103" s="158"/>
      <c r="E103" s="123"/>
      <c r="F103" s="97">
        <f t="shared" ref="F103:F136" si="10">D103*E103</f>
        <v>0</v>
      </c>
      <c r="G103" s="161"/>
      <c r="H103" s="142"/>
      <c r="I103" s="130" t="e">
        <f>VLOOKUP(H103,Presupuesto!$B$11:$C$565,2,0)</f>
        <v>#N/A</v>
      </c>
      <c r="J103" s="218" t="s">
        <v>1357</v>
      </c>
      <c r="K103" s="98" t="s">
        <v>411</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row r="139" spans="3:17" ht="15.75" thickBot="1">
      <c r="C139" s="157" t="s">
        <v>53</v>
      </c>
      <c r="D139" s="373">
        <f>SUM(F146:F179)</f>
        <v>0</v>
      </c>
      <c r="G139" s="79"/>
      <c r="H139" s="70"/>
      <c r="I139" s="70"/>
    </row>
    <row r="140" spans="3:17">
      <c r="G140" s="79"/>
      <c r="H140" s="70"/>
      <c r="I140" s="70"/>
    </row>
    <row r="141" spans="3:17">
      <c r="F141" s="70"/>
      <c r="G141" s="79"/>
      <c r="H141" s="70"/>
      <c r="I141" s="70"/>
    </row>
    <row r="142" spans="3:17" ht="15.75">
      <c r="C142" s="302" t="s">
        <v>391</v>
      </c>
      <c r="D142" s="369"/>
      <c r="F142" s="70"/>
      <c r="G142" s="79"/>
      <c r="H142" s="70"/>
      <c r="I142" s="70"/>
    </row>
    <row r="143" spans="3:17" ht="18.7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c r="F144" s="93"/>
      <c r="G144" s="76"/>
      <c r="H144" s="76"/>
      <c r="I144" s="76"/>
      <c r="L144" s="226"/>
      <c r="M144" s="227"/>
      <c r="N144" s="226"/>
      <c r="O144" s="226"/>
      <c r="P144" s="229" t="s">
        <v>468</v>
      </c>
      <c r="Q144" s="229" t="s">
        <v>469</v>
      </c>
    </row>
    <row r="145" spans="3:17" ht="30.75" thickBot="1">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c r="C146" s="141"/>
      <c r="D146" s="158"/>
      <c r="E146" s="123"/>
      <c r="F146" s="97">
        <f t="shared" ref="F146:F179" si="15">D146*E146</f>
        <v>0</v>
      </c>
      <c r="G146" s="161"/>
      <c r="H146" s="142"/>
      <c r="I146" s="130" t="e">
        <f>VLOOKUP(H146,Presupuesto!$B$11:$C$565,2,0)</f>
        <v>#N/A</v>
      </c>
      <c r="J146" s="218" t="s">
        <v>1357</v>
      </c>
      <c r="K146" s="98" t="s">
        <v>411</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1"/>
  <sheetViews>
    <sheetView topLeftCell="B1" zoomScale="60" zoomScaleNormal="60" workbookViewId="0">
      <pane ySplit="7" topLeftCell="A8" activePane="bottomLeft" state="frozen"/>
      <selection activeCell="M8" sqref="M8"/>
      <selection pane="bottomLeft" activeCell="D14" sqref="D14"/>
    </sheetView>
  </sheetViews>
  <sheetFormatPr baseColWidth="10" defaultColWidth="11.5703125" defaultRowHeight="15"/>
  <cols>
    <col min="1" max="1" width="35.5703125" style="86" customWidth="1"/>
    <col min="2" max="2" width="21.7109375" style="86" customWidth="1"/>
    <col min="3" max="3" width="43" style="86" customWidth="1"/>
    <col min="4" max="4" width="55.42578125" style="466" customWidth="1"/>
    <col min="5" max="5" width="50.42578125" style="86" customWidth="1"/>
    <col min="6" max="6" width="27.42578125" style="77" customWidth="1"/>
    <col min="7" max="7" width="58.8554687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18" width="50.85546875" style="86" customWidth="1"/>
    <col min="19" max="19" width="44.140625" style="86" customWidth="1"/>
    <col min="20" max="20" width="30.28515625" style="86" customWidth="1"/>
    <col min="21" max="21" width="39.140625" style="86" customWidth="1"/>
    <col min="22" max="16384" width="11.5703125" style="86"/>
  </cols>
  <sheetData>
    <row r="1" spans="1:21" ht="18" customHeight="1">
      <c r="B1" s="507" t="s">
        <v>1605</v>
      </c>
      <c r="C1" s="508" t="s">
        <v>1606</v>
      </c>
      <c r="D1" s="207"/>
      <c r="E1" s="207"/>
      <c r="F1" s="240"/>
      <c r="H1" s="208" t="s">
        <v>1341</v>
      </c>
      <c r="I1" s="207"/>
      <c r="J1" s="207"/>
      <c r="K1" s="207"/>
      <c r="L1" s="207"/>
      <c r="M1" s="207"/>
      <c r="N1" s="207"/>
      <c r="O1" s="207"/>
      <c r="P1" s="207"/>
      <c r="Q1" s="207"/>
      <c r="R1" s="207"/>
      <c r="S1" s="207"/>
      <c r="T1" s="207"/>
      <c r="U1" s="207"/>
    </row>
    <row r="2" spans="1:21" ht="18" customHeight="1">
      <c r="A2" s="310" t="s">
        <v>1340</v>
      </c>
      <c r="B2" s="207"/>
      <c r="C2" s="207"/>
      <c r="D2" s="207"/>
      <c r="E2" s="207"/>
      <c r="F2" s="240"/>
      <c r="H2" s="208"/>
      <c r="I2" s="207"/>
      <c r="J2" s="207"/>
      <c r="K2" s="207"/>
      <c r="L2" s="207"/>
      <c r="M2" s="207"/>
      <c r="N2" s="207"/>
      <c r="O2" s="207"/>
      <c r="P2" s="207"/>
      <c r="Q2" s="207"/>
      <c r="R2" s="207"/>
      <c r="S2" s="207"/>
      <c r="T2" s="207"/>
      <c r="U2" s="207"/>
    </row>
    <row r="3" spans="1:21" ht="18" customHeight="1">
      <c r="A3" s="310" t="s">
        <v>1342</v>
      </c>
      <c r="B3" s="207"/>
      <c r="C3" s="207"/>
      <c r="D3" s="207"/>
      <c r="E3" s="207"/>
      <c r="F3" s="240"/>
      <c r="H3" s="208"/>
      <c r="I3" s="207"/>
      <c r="J3" s="207"/>
      <c r="K3" s="207"/>
      <c r="L3" s="207"/>
      <c r="M3" s="207"/>
      <c r="N3" s="207"/>
      <c r="O3" s="207"/>
      <c r="P3" s="207"/>
      <c r="Q3" s="207"/>
      <c r="R3" s="207"/>
      <c r="S3" s="207"/>
      <c r="T3" s="207"/>
      <c r="U3" s="207"/>
    </row>
    <row r="4" spans="1:21" ht="18" customHeight="1">
      <c r="A4" s="310" t="s">
        <v>1371</v>
      </c>
      <c r="B4" s="207"/>
      <c r="C4" s="207"/>
      <c r="D4" s="207"/>
      <c r="E4" s="207"/>
      <c r="F4" s="240"/>
      <c r="H4" s="208"/>
      <c r="I4" s="207"/>
      <c r="J4" s="207"/>
      <c r="K4" s="207"/>
      <c r="L4" s="207"/>
      <c r="M4" s="207"/>
      <c r="N4" s="207"/>
      <c r="O4" s="207"/>
      <c r="P4" s="207"/>
      <c r="Q4" s="207"/>
      <c r="R4" s="207"/>
      <c r="S4" s="207"/>
      <c r="T4" s="207"/>
      <c r="U4" s="207"/>
    </row>
    <row r="5" spans="1:21" ht="14.45" customHeight="1">
      <c r="A5" s="691" t="s">
        <v>96</v>
      </c>
      <c r="B5" s="693" t="s">
        <v>110</v>
      </c>
      <c r="C5" s="703" t="s">
        <v>1454</v>
      </c>
      <c r="D5" s="703" t="s">
        <v>1455</v>
      </c>
      <c r="E5" s="703" t="s">
        <v>86</v>
      </c>
      <c r="F5" s="703" t="s">
        <v>391</v>
      </c>
      <c r="G5" s="703" t="s">
        <v>87</v>
      </c>
      <c r="H5" s="706" t="s">
        <v>99</v>
      </c>
      <c r="I5" s="708"/>
      <c r="J5" s="708"/>
      <c r="K5" s="708"/>
      <c r="L5" s="708"/>
      <c r="M5" s="708"/>
      <c r="N5" s="708"/>
      <c r="O5" s="707"/>
      <c r="P5" s="712" t="s">
        <v>100</v>
      </c>
      <c r="Q5" s="713"/>
      <c r="R5" s="693" t="s">
        <v>102</v>
      </c>
      <c r="S5" s="693" t="s">
        <v>109</v>
      </c>
      <c r="T5" s="693" t="s">
        <v>108</v>
      </c>
      <c r="U5" s="709" t="s">
        <v>88</v>
      </c>
    </row>
    <row r="6" spans="1:21" ht="14.45" customHeight="1">
      <c r="A6" s="691"/>
      <c r="B6" s="691"/>
      <c r="C6" s="704"/>
      <c r="D6" s="704"/>
      <c r="E6" s="704"/>
      <c r="F6" s="704"/>
      <c r="G6" s="704"/>
      <c r="H6" s="706" t="s">
        <v>103</v>
      </c>
      <c r="I6" s="707"/>
      <c r="J6" s="706" t="s">
        <v>104</v>
      </c>
      <c r="K6" s="707"/>
      <c r="L6" s="706" t="s">
        <v>105</v>
      </c>
      <c r="M6" s="707"/>
      <c r="N6" s="706" t="s">
        <v>106</v>
      </c>
      <c r="O6" s="707"/>
      <c r="P6" s="714"/>
      <c r="Q6" s="715"/>
      <c r="R6" s="691"/>
      <c r="S6" s="691"/>
      <c r="T6" s="691"/>
      <c r="U6" s="710"/>
    </row>
    <row r="7" spans="1:21" ht="25.5">
      <c r="A7" s="692"/>
      <c r="B7" s="692"/>
      <c r="C7" s="705"/>
      <c r="D7" s="705"/>
      <c r="E7" s="705"/>
      <c r="F7" s="705"/>
      <c r="G7" s="705"/>
      <c r="H7" s="441" t="s">
        <v>107</v>
      </c>
      <c r="I7" s="441" t="s">
        <v>12</v>
      </c>
      <c r="J7" s="441" t="s">
        <v>107</v>
      </c>
      <c r="K7" s="441" t="s">
        <v>12</v>
      </c>
      <c r="L7" s="441" t="s">
        <v>107</v>
      </c>
      <c r="M7" s="441" t="s">
        <v>12</v>
      </c>
      <c r="N7" s="441" t="s">
        <v>107</v>
      </c>
      <c r="O7" s="441" t="s">
        <v>12</v>
      </c>
      <c r="P7" s="441" t="s">
        <v>107</v>
      </c>
      <c r="Q7" s="441" t="s">
        <v>12</v>
      </c>
      <c r="R7" s="692"/>
      <c r="S7" s="692"/>
      <c r="T7" s="692"/>
      <c r="U7" s="711"/>
    </row>
    <row r="8" spans="1:21" ht="15.75">
      <c r="A8" s="442"/>
      <c r="B8" s="443"/>
      <c r="C8" s="444"/>
      <c r="D8" s="444"/>
      <c r="E8" s="444"/>
      <c r="F8" s="445"/>
      <c r="G8" s="444"/>
      <c r="H8" s="446"/>
      <c r="I8" s="446"/>
      <c r="J8" s="446"/>
      <c r="K8" s="446"/>
      <c r="L8" s="446"/>
      <c r="M8" s="446"/>
      <c r="N8" s="446"/>
      <c r="O8" s="446"/>
      <c r="P8" s="446"/>
      <c r="Q8" s="446"/>
      <c r="R8" s="447"/>
      <c r="S8" s="447"/>
      <c r="T8" s="447"/>
      <c r="U8" s="448"/>
    </row>
    <row r="9" spans="1:21" ht="60">
      <c r="A9" s="700" t="s">
        <v>1855</v>
      </c>
      <c r="B9" s="697" t="s">
        <v>2186</v>
      </c>
      <c r="C9" s="324" t="s">
        <v>1605</v>
      </c>
      <c r="D9" s="324" t="s">
        <v>1851</v>
      </c>
      <c r="E9" s="324" t="s">
        <v>1852</v>
      </c>
      <c r="F9" s="71" t="s">
        <v>2188</v>
      </c>
      <c r="G9" s="71" t="s">
        <v>1853</v>
      </c>
      <c r="H9" s="203"/>
      <c r="I9" s="204"/>
      <c r="J9" s="203">
        <v>0.5</v>
      </c>
      <c r="K9" s="204">
        <f>'5. ACTIVIDADES ESPECIALES'!D110/2</f>
        <v>21000</v>
      </c>
      <c r="L9" s="203"/>
      <c r="M9" s="204"/>
      <c r="N9" s="203">
        <v>0.5</v>
      </c>
      <c r="O9" s="204">
        <f>'5. ACTIVIDADES ESPECIALES'!D110/2</f>
        <v>21000</v>
      </c>
      <c r="P9" s="379">
        <f>H9+J9+L9+N9</f>
        <v>1</v>
      </c>
      <c r="Q9" s="379">
        <f>I9+K9+M9+O9</f>
        <v>42000</v>
      </c>
      <c r="R9" s="71" t="s">
        <v>1854</v>
      </c>
      <c r="S9" s="71" t="s">
        <v>1856</v>
      </c>
      <c r="T9" s="71" t="s">
        <v>1857</v>
      </c>
      <c r="U9" s="71" t="s">
        <v>1858</v>
      </c>
    </row>
    <row r="10" spans="1:21" ht="63">
      <c r="A10" s="701"/>
      <c r="B10" s="698"/>
      <c r="C10" s="324" t="s">
        <v>1605</v>
      </c>
      <c r="D10" s="324" t="s">
        <v>1979</v>
      </c>
      <c r="E10" s="324" t="s">
        <v>1980</v>
      </c>
      <c r="F10" s="71" t="s">
        <v>2189</v>
      </c>
      <c r="G10" s="71" t="s">
        <v>1981</v>
      </c>
      <c r="H10" s="203">
        <v>0.25</v>
      </c>
      <c r="I10" s="204">
        <f>'5. ACTIVIDADES ESPECIALES'!D208/4</f>
        <v>40000</v>
      </c>
      <c r="J10" s="203">
        <v>0.25</v>
      </c>
      <c r="K10" s="204">
        <f>I10</f>
        <v>40000</v>
      </c>
      <c r="L10" s="203">
        <v>0.25</v>
      </c>
      <c r="M10" s="204">
        <f>I10</f>
        <v>40000</v>
      </c>
      <c r="N10" s="203">
        <v>0.25</v>
      </c>
      <c r="O10" s="204">
        <f>I10</f>
        <v>40000</v>
      </c>
      <c r="P10" s="379">
        <f t="shared" ref="P10:P27" si="0">H10+J10+L10+N10</f>
        <v>1</v>
      </c>
      <c r="Q10" s="379">
        <f t="shared" ref="Q10:Q27" si="1">I10+K10+M10+O10</f>
        <v>160000</v>
      </c>
      <c r="R10" s="71" t="s">
        <v>1982</v>
      </c>
      <c r="S10" s="71" t="s">
        <v>1983</v>
      </c>
      <c r="T10" s="71" t="s">
        <v>1984</v>
      </c>
      <c r="U10" s="71" t="s">
        <v>1985</v>
      </c>
    </row>
    <row r="11" spans="1:21" ht="63">
      <c r="A11" s="701"/>
      <c r="B11" s="698"/>
      <c r="C11" s="324" t="s">
        <v>1605</v>
      </c>
      <c r="D11" s="324" t="s">
        <v>2190</v>
      </c>
      <c r="E11" s="324" t="s">
        <v>2193</v>
      </c>
      <c r="F11" s="71" t="s">
        <v>2196</v>
      </c>
      <c r="G11" s="249" t="s">
        <v>2194</v>
      </c>
      <c r="H11" s="203">
        <v>0.25</v>
      </c>
      <c r="I11" s="204"/>
      <c r="J11" s="203">
        <v>0.25</v>
      </c>
      <c r="K11" s="204"/>
      <c r="L11" s="203">
        <v>0.25</v>
      </c>
      <c r="M11" s="204"/>
      <c r="N11" s="203">
        <v>0.25</v>
      </c>
      <c r="O11" s="204"/>
      <c r="P11" s="379">
        <f t="shared" si="0"/>
        <v>1</v>
      </c>
      <c r="Q11" s="379">
        <f t="shared" si="1"/>
        <v>0</v>
      </c>
      <c r="R11" s="249" t="s">
        <v>2198</v>
      </c>
      <c r="S11" s="249" t="s">
        <v>2064</v>
      </c>
      <c r="T11" s="249" t="s">
        <v>2184</v>
      </c>
      <c r="U11" s="307" t="s">
        <v>2185</v>
      </c>
    </row>
    <row r="12" spans="1:21" ht="60">
      <c r="A12" s="701"/>
      <c r="B12" s="698"/>
      <c r="C12" s="324" t="s">
        <v>1605</v>
      </c>
      <c r="D12" s="324" t="s">
        <v>2191</v>
      </c>
      <c r="E12" s="324" t="s">
        <v>2192</v>
      </c>
      <c r="F12" s="71" t="s">
        <v>2197</v>
      </c>
      <c r="G12" s="249" t="s">
        <v>2195</v>
      </c>
      <c r="H12" s="203"/>
      <c r="I12" s="204"/>
      <c r="J12" s="203">
        <v>1</v>
      </c>
      <c r="K12" s="204"/>
      <c r="L12" s="203"/>
      <c r="M12" s="204"/>
      <c r="N12" s="203"/>
      <c r="O12" s="204"/>
      <c r="P12" s="379">
        <f t="shared" si="0"/>
        <v>1</v>
      </c>
      <c r="Q12" s="379">
        <f t="shared" si="1"/>
        <v>0</v>
      </c>
      <c r="R12" s="249" t="s">
        <v>2199</v>
      </c>
      <c r="S12" s="249" t="s">
        <v>2064</v>
      </c>
      <c r="T12" s="249" t="s">
        <v>2184</v>
      </c>
      <c r="U12" s="307" t="s">
        <v>2185</v>
      </c>
    </row>
    <row r="13" spans="1:21" ht="60">
      <c r="A13" s="701"/>
      <c r="B13" s="698"/>
      <c r="C13" s="642" t="s">
        <v>1605</v>
      </c>
      <c r="D13" s="642" t="s">
        <v>2225</v>
      </c>
      <c r="E13" s="642" t="s">
        <v>2226</v>
      </c>
      <c r="F13" s="71" t="s">
        <v>2228</v>
      </c>
      <c r="G13" s="643" t="s">
        <v>2227</v>
      </c>
      <c r="H13" s="203"/>
      <c r="I13" s="204"/>
      <c r="J13" s="203">
        <v>0.5</v>
      </c>
      <c r="K13" s="204">
        <f>'2. CONTRATACION DE PERSONAL'!D70*0.5</f>
        <v>65000</v>
      </c>
      <c r="L13" s="203">
        <v>0.5</v>
      </c>
      <c r="M13" s="204">
        <f>'2. CONTRATACION DE PERSONAL'!D70*0.5</f>
        <v>65000</v>
      </c>
      <c r="N13" s="203"/>
      <c r="O13" s="204"/>
      <c r="P13" s="379">
        <f t="shared" si="0"/>
        <v>1</v>
      </c>
      <c r="Q13" s="379">
        <f t="shared" si="1"/>
        <v>130000</v>
      </c>
      <c r="R13" s="643" t="s">
        <v>2229</v>
      </c>
      <c r="S13" s="643" t="s">
        <v>2230</v>
      </c>
      <c r="T13" s="643" t="s">
        <v>2231</v>
      </c>
      <c r="U13" s="643" t="s">
        <v>2232</v>
      </c>
    </row>
    <row r="14" spans="1:21" ht="60">
      <c r="A14" s="701"/>
      <c r="B14" s="698"/>
      <c r="C14" s="324" t="s">
        <v>1605</v>
      </c>
      <c r="D14" s="324"/>
      <c r="E14" s="324"/>
      <c r="F14" s="71"/>
      <c r="G14" s="71"/>
      <c r="H14" s="203"/>
      <c r="I14" s="204"/>
      <c r="J14" s="203"/>
      <c r="K14" s="204"/>
      <c r="L14" s="203"/>
      <c r="M14" s="204"/>
      <c r="N14" s="203"/>
      <c r="O14" s="204"/>
      <c r="P14" s="379">
        <f t="shared" si="0"/>
        <v>0</v>
      </c>
      <c r="Q14" s="379">
        <f t="shared" si="1"/>
        <v>0</v>
      </c>
      <c r="R14" s="71"/>
      <c r="S14" s="71"/>
      <c r="T14" s="71"/>
      <c r="U14" s="71"/>
    </row>
    <row r="15" spans="1:21" ht="15.75">
      <c r="A15" s="701"/>
      <c r="B15" s="698"/>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c r="A16" s="701"/>
      <c r="B16" s="698"/>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c r="A17" s="701"/>
      <c r="B17" s="698"/>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c r="A18" s="702"/>
      <c r="B18" s="699"/>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c r="A19" s="694" t="s">
        <v>1953</v>
      </c>
      <c r="B19" s="694" t="s">
        <v>2187</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c r="A20" s="695"/>
      <c r="B20" s="695"/>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c r="A21" s="695"/>
      <c r="B21" s="695"/>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c r="A22" s="695"/>
      <c r="B22" s="695"/>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c r="A23" s="695"/>
      <c r="B23" s="695"/>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c r="A24" s="695"/>
      <c r="B24" s="695"/>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c r="A25" s="695"/>
      <c r="B25" s="695"/>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c r="A26" s="695"/>
      <c r="B26" s="695"/>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c r="A27" s="696"/>
      <c r="B27" s="696"/>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c r="A28" s="295"/>
      <c r="B28" s="296"/>
      <c r="C28" s="295" t="s">
        <v>1349</v>
      </c>
      <c r="D28" s="296"/>
      <c r="E28" s="296"/>
      <c r="F28" s="296"/>
      <c r="G28" s="297"/>
      <c r="H28" s="231">
        <f t="shared" ref="H28:Q28" si="2">SUM(H9:H27)</f>
        <v>0.5</v>
      </c>
      <c r="I28" s="231">
        <f t="shared" si="2"/>
        <v>40000</v>
      </c>
      <c r="J28" s="231">
        <f t="shared" si="2"/>
        <v>2.5</v>
      </c>
      <c r="K28" s="231">
        <f t="shared" si="2"/>
        <v>126000</v>
      </c>
      <c r="L28" s="231">
        <f t="shared" si="2"/>
        <v>1</v>
      </c>
      <c r="M28" s="231">
        <f t="shared" si="2"/>
        <v>105000</v>
      </c>
      <c r="N28" s="231">
        <f t="shared" si="2"/>
        <v>1</v>
      </c>
      <c r="O28" s="231">
        <f t="shared" si="2"/>
        <v>61000</v>
      </c>
      <c r="P28" s="231">
        <f t="shared" si="2"/>
        <v>5</v>
      </c>
      <c r="Q28" s="231">
        <f t="shared" si="2"/>
        <v>332000</v>
      </c>
      <c r="R28" s="206"/>
      <c r="S28" s="206"/>
      <c r="T28" s="206"/>
      <c r="U28" s="209"/>
    </row>
    <row r="29" spans="1:21">
      <c r="F29" s="86"/>
    </row>
    <row r="30" spans="1:21">
      <c r="F30" s="86"/>
    </row>
    <row r="31" spans="1:21">
      <c r="C31" s="153"/>
      <c r="F31" s="86"/>
    </row>
    <row r="32" spans="1:21">
      <c r="C32" s="506"/>
      <c r="F32" s="86"/>
    </row>
    <row r="33" spans="3:6">
      <c r="C33" s="153"/>
      <c r="F33" s="86"/>
    </row>
    <row r="34" spans="3:6">
      <c r="F34" s="86"/>
    </row>
    <row r="35" spans="3:6">
      <c r="F35" s="86"/>
    </row>
    <row r="36" spans="3:6">
      <c r="F36" s="86"/>
    </row>
    <row r="37" spans="3:6">
      <c r="F37" s="86"/>
    </row>
    <row r="38" spans="3:6">
      <c r="F38" s="86"/>
    </row>
    <row r="39" spans="3:6">
      <c r="F39" s="86"/>
    </row>
    <row r="40" spans="3:6">
      <c r="F40" s="86"/>
    </row>
    <row r="41" spans="3:6">
      <c r="F41" s="86"/>
    </row>
    <row r="42" spans="3:6">
      <c r="F42" s="86"/>
    </row>
    <row r="43" spans="3:6">
      <c r="F43" s="86"/>
    </row>
    <row r="44" spans="3:6">
      <c r="F44" s="86"/>
    </row>
    <row r="45" spans="3:6">
      <c r="F45" s="86"/>
    </row>
    <row r="46" spans="3:6">
      <c r="F46" s="86"/>
    </row>
    <row r="47" spans="3:6">
      <c r="F47" s="86"/>
    </row>
    <row r="48" spans="3:6">
      <c r="F48" s="86"/>
    </row>
    <row r="49" spans="6:6">
      <c r="F49" s="86"/>
    </row>
    <row r="50" spans="6:6">
      <c r="F50" s="86"/>
    </row>
    <row r="51" spans="6:6">
      <c r="F51" s="86"/>
    </row>
    <row r="52" spans="6:6">
      <c r="F52" s="86"/>
    </row>
    <row r="53" spans="6:6">
      <c r="F53" s="86"/>
    </row>
    <row r="54" spans="6:6">
      <c r="F54" s="86"/>
    </row>
    <row r="55" spans="6:6">
      <c r="F55" s="86"/>
    </row>
    <row r="56" spans="6:6">
      <c r="F56" s="86"/>
    </row>
    <row r="57" spans="6:6">
      <c r="F57" s="86"/>
    </row>
    <row r="58" spans="6:6">
      <c r="F58" s="86"/>
    </row>
    <row r="59" spans="6:6">
      <c r="F59" s="86"/>
    </row>
    <row r="60" spans="6:6">
      <c r="F60" s="86"/>
    </row>
    <row r="61" spans="6:6">
      <c r="F61" s="86"/>
    </row>
    <row r="62" spans="6:6">
      <c r="F62" s="86"/>
    </row>
    <row r="63" spans="6:6">
      <c r="F63" s="86"/>
    </row>
    <row r="64" spans="6:6">
      <c r="F64" s="86"/>
    </row>
    <row r="65" spans="6:6">
      <c r="F65" s="86"/>
    </row>
    <row r="66" spans="6:6">
      <c r="F66" s="86"/>
    </row>
    <row r="67" spans="6:6">
      <c r="F67" s="86"/>
    </row>
    <row r="68" spans="6:6">
      <c r="F68" s="86"/>
    </row>
    <row r="69" spans="6:6">
      <c r="F69" s="86"/>
    </row>
    <row r="70" spans="6:6">
      <c r="F70" s="86"/>
    </row>
    <row r="71" spans="6:6">
      <c r="F71" s="86"/>
    </row>
    <row r="72" spans="6:6">
      <c r="F72" s="86"/>
    </row>
    <row r="73" spans="6:6">
      <c r="F73" s="86"/>
    </row>
    <row r="74" spans="6:6">
      <c r="F74" s="86"/>
    </row>
    <row r="75" spans="6:6">
      <c r="F75" s="86"/>
    </row>
    <row r="76" spans="6:6">
      <c r="F76" s="86"/>
    </row>
    <row r="77" spans="6:6">
      <c r="F77" s="86"/>
    </row>
    <row r="78" spans="6:6">
      <c r="F78" s="86"/>
    </row>
    <row r="79" spans="6:6">
      <c r="F79" s="86"/>
    </row>
    <row r="80" spans="6:6">
      <c r="F80" s="86"/>
    </row>
    <row r="81" spans="6:6">
      <c r="F81" s="86"/>
    </row>
    <row r="82" spans="6:6">
      <c r="F82" s="86"/>
    </row>
    <row r="83" spans="6:6">
      <c r="F83" s="86"/>
    </row>
    <row r="84" spans="6:6">
      <c r="F84" s="86"/>
    </row>
    <row r="85" spans="6:6">
      <c r="F85" s="86"/>
    </row>
    <row r="86" spans="6:6">
      <c r="F86" s="86"/>
    </row>
    <row r="87" spans="6:6">
      <c r="F87" s="86"/>
    </row>
    <row r="88" spans="6:6">
      <c r="F88" s="86"/>
    </row>
    <row r="89" spans="6:6">
      <c r="F89" s="86"/>
    </row>
    <row r="90" spans="6:6">
      <c r="F90" s="86"/>
    </row>
    <row r="91" spans="6:6">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10 F14:F27">
    <cfRule type="duplicateValues" dxfId="7" priority="8"/>
  </conditionalFormatting>
  <conditionalFormatting sqref="F11">
    <cfRule type="duplicateValues" dxfId="6" priority="4"/>
  </conditionalFormatting>
  <conditionalFormatting sqref="F12">
    <cfRule type="duplicateValues" dxfId="5" priority="3"/>
  </conditionalFormatting>
  <conditionalFormatting sqref="F13">
    <cfRule type="duplicateValues" dxfId="4"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AB138"/>
  <sheetViews>
    <sheetView showGridLines="0" zoomScale="80" zoomScaleNormal="80" workbookViewId="0">
      <pane ySplit="6" topLeftCell="A23" activePane="bottomLeft" state="frozen"/>
      <selection sqref="A1:V1"/>
      <selection pane="bottomLeft" activeCell="R21" sqref="R21"/>
    </sheetView>
  </sheetViews>
  <sheetFormatPr baseColWidth="10" defaultColWidth="12.5703125" defaultRowHeight="12"/>
  <cols>
    <col min="1" max="1" width="35.140625" style="260" customWidth="1"/>
    <col min="2" max="2" width="48.140625" style="252" customWidth="1"/>
    <col min="3" max="3" width="68.85546875" style="252" customWidth="1"/>
    <col min="4" max="4" width="61" style="252" customWidth="1"/>
    <col min="5" max="5" width="54.7109375" style="252" customWidth="1"/>
    <col min="6" max="6" width="27.42578125" style="261" customWidth="1"/>
    <col min="7" max="7" width="68"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6.7109375" style="252" customWidth="1"/>
    <col min="14" max="14" width="15.28515625" style="252" customWidth="1"/>
    <col min="15" max="15" width="17.5703125" style="252" customWidth="1"/>
    <col min="16" max="16" width="15.28515625" style="386" customWidth="1"/>
    <col min="17" max="17" width="18.42578125" style="386" customWidth="1"/>
    <col min="18" max="18" width="67.42578125" style="252" customWidth="1"/>
    <col min="19" max="19" width="46.42578125" style="252" customWidth="1"/>
    <col min="20" max="20" width="32.140625" style="252" customWidth="1"/>
    <col min="21" max="21" width="34.85546875" style="252" customWidth="1"/>
    <col min="22" max="16384" width="12.5703125" style="252"/>
  </cols>
  <sheetData>
    <row r="1" spans="1:28" s="244" customFormat="1" ht="18.75">
      <c r="B1" s="289"/>
      <c r="C1" s="289"/>
      <c r="D1" s="289"/>
      <c r="E1" s="289"/>
      <c r="F1" s="289"/>
      <c r="G1" s="289"/>
      <c r="H1" s="289" t="s">
        <v>1373</v>
      </c>
      <c r="I1" s="289"/>
      <c r="L1" s="510" t="s">
        <v>1456</v>
      </c>
      <c r="M1" s="510" t="s">
        <v>1457</v>
      </c>
      <c r="N1" s="510" t="s">
        <v>1458</v>
      </c>
      <c r="O1" s="510" t="s">
        <v>1459</v>
      </c>
      <c r="P1" s="510" t="s">
        <v>1460</v>
      </c>
      <c r="Q1" s="510" t="s">
        <v>1461</v>
      </c>
      <c r="R1" s="510" t="s">
        <v>1462</v>
      </c>
      <c r="S1" s="510" t="s">
        <v>1463</v>
      </c>
      <c r="T1" s="510" t="s">
        <v>1464</v>
      </c>
      <c r="U1" s="510" t="s">
        <v>1465</v>
      </c>
      <c r="V1" s="510" t="s">
        <v>1466</v>
      </c>
      <c r="W1" s="510" t="s">
        <v>1467</v>
      </c>
      <c r="X1" s="510" t="s">
        <v>1468</v>
      </c>
      <c r="Y1" s="510" t="s">
        <v>1469</v>
      </c>
      <c r="Z1" s="510" t="s">
        <v>1470</v>
      </c>
      <c r="AA1" s="510" t="s">
        <v>1471</v>
      </c>
      <c r="AB1" s="510" t="s">
        <v>1472</v>
      </c>
    </row>
    <row r="2" spans="1:28" s="244" customFormat="1" ht="18.75">
      <c r="A2" s="311" t="s">
        <v>1340</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c r="A3" s="245" t="s">
        <v>1866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c r="A4" s="691" t="s">
        <v>96</v>
      </c>
      <c r="B4" s="693" t="s">
        <v>110</v>
      </c>
      <c r="C4" s="703" t="s">
        <v>1454</v>
      </c>
      <c r="D4" s="703" t="s">
        <v>1455</v>
      </c>
      <c r="E4" s="703" t="s">
        <v>86</v>
      </c>
      <c r="F4" s="703" t="s">
        <v>391</v>
      </c>
      <c r="G4" s="703" t="s">
        <v>87</v>
      </c>
      <c r="H4" s="706" t="s">
        <v>99</v>
      </c>
      <c r="I4" s="708"/>
      <c r="J4" s="708"/>
      <c r="K4" s="708"/>
      <c r="L4" s="708"/>
      <c r="M4" s="708"/>
      <c r="N4" s="708"/>
      <c r="O4" s="707"/>
      <c r="P4" s="712" t="s">
        <v>100</v>
      </c>
      <c r="Q4" s="713"/>
      <c r="R4" s="693" t="s">
        <v>102</v>
      </c>
      <c r="S4" s="693" t="s">
        <v>109</v>
      </c>
      <c r="T4" s="693" t="s">
        <v>108</v>
      </c>
      <c r="U4" s="709" t="s">
        <v>88</v>
      </c>
    </row>
    <row r="5" spans="1:28" s="67" customFormat="1" ht="15" customHeight="1">
      <c r="A5" s="691"/>
      <c r="B5" s="691"/>
      <c r="C5" s="704"/>
      <c r="D5" s="704"/>
      <c r="E5" s="704"/>
      <c r="F5" s="704"/>
      <c r="G5" s="704"/>
      <c r="H5" s="706" t="s">
        <v>103</v>
      </c>
      <c r="I5" s="707"/>
      <c r="J5" s="706" t="s">
        <v>104</v>
      </c>
      <c r="K5" s="707"/>
      <c r="L5" s="706" t="s">
        <v>105</v>
      </c>
      <c r="M5" s="707"/>
      <c r="N5" s="706" t="s">
        <v>106</v>
      </c>
      <c r="O5" s="707"/>
      <c r="P5" s="714"/>
      <c r="Q5" s="715"/>
      <c r="R5" s="691"/>
      <c r="S5" s="691"/>
      <c r="T5" s="691"/>
      <c r="U5" s="710"/>
    </row>
    <row r="6" spans="1:28" s="67" customFormat="1" ht="24" customHeight="1">
      <c r="A6" s="692"/>
      <c r="B6" s="692"/>
      <c r="C6" s="705"/>
      <c r="D6" s="705"/>
      <c r="E6" s="705"/>
      <c r="F6" s="705"/>
      <c r="G6" s="705"/>
      <c r="H6" s="441" t="s">
        <v>107</v>
      </c>
      <c r="I6" s="441" t="s">
        <v>12</v>
      </c>
      <c r="J6" s="441" t="s">
        <v>107</v>
      </c>
      <c r="K6" s="441" t="s">
        <v>12</v>
      </c>
      <c r="L6" s="441" t="s">
        <v>107</v>
      </c>
      <c r="M6" s="441" t="s">
        <v>12</v>
      </c>
      <c r="N6" s="441" t="s">
        <v>107</v>
      </c>
      <c r="O6" s="441" t="s">
        <v>12</v>
      </c>
      <c r="P6" s="441" t="s">
        <v>107</v>
      </c>
      <c r="Q6" s="441" t="s">
        <v>12</v>
      </c>
      <c r="R6" s="692"/>
      <c r="S6" s="692"/>
      <c r="T6" s="692"/>
      <c r="U6" s="711"/>
    </row>
    <row r="7" spans="1:28" s="67" customFormat="1" ht="15.75">
      <c r="A7" s="442"/>
      <c r="B7" s="443"/>
      <c r="C7" s="444"/>
      <c r="D7" s="444"/>
      <c r="E7" s="444"/>
      <c r="F7" s="445"/>
      <c r="G7" s="444"/>
      <c r="H7" s="446"/>
      <c r="I7" s="446"/>
      <c r="J7" s="446"/>
      <c r="K7" s="446"/>
      <c r="L7" s="446"/>
      <c r="M7" s="446"/>
      <c r="N7" s="446"/>
      <c r="O7" s="446"/>
      <c r="P7" s="446"/>
      <c r="Q7" s="446"/>
      <c r="R7" s="447"/>
      <c r="S7" s="447"/>
      <c r="T7" s="447"/>
      <c r="U7" s="448"/>
    </row>
    <row r="8" spans="1:28" ht="120" customHeight="1">
      <c r="A8" s="716" t="s">
        <v>1866</v>
      </c>
      <c r="B8" s="716" t="s">
        <v>1990</v>
      </c>
      <c r="C8" s="307" t="s">
        <v>1456</v>
      </c>
      <c r="D8" s="307" t="s">
        <v>1988</v>
      </c>
      <c r="E8" s="307" t="s">
        <v>1989</v>
      </c>
      <c r="F8" s="307" t="s">
        <v>1995</v>
      </c>
      <c r="G8" s="307" t="s">
        <v>1996</v>
      </c>
      <c r="H8" s="250">
        <v>0.3</v>
      </c>
      <c r="I8" s="251">
        <f>'5. ACTIVIDADES ESPECIALES'!D221*30%</f>
        <v>93000</v>
      </c>
      <c r="J8" s="250">
        <v>0.3</v>
      </c>
      <c r="K8" s="251">
        <f>'5. ACTIVIDADES ESPECIALES'!D221*0.3</f>
        <v>93000</v>
      </c>
      <c r="L8" s="250">
        <v>0.3</v>
      </c>
      <c r="M8" s="230">
        <f>'5. ACTIVIDADES ESPECIALES'!D221*0.3</f>
        <v>93000</v>
      </c>
      <c r="N8" s="250">
        <v>0.1</v>
      </c>
      <c r="O8" s="230">
        <f>'5. ACTIVIDADES ESPECIALES'!D221*0.1</f>
        <v>31000</v>
      </c>
      <c r="P8" s="382">
        <f>H8+J8+L8+N8</f>
        <v>0.99999999999999989</v>
      </c>
      <c r="Q8" s="383">
        <f>I8+K8+M8+O8</f>
        <v>310000</v>
      </c>
      <c r="R8" s="249" t="s">
        <v>1998</v>
      </c>
      <c r="S8" s="249" t="s">
        <v>1999</v>
      </c>
      <c r="T8" s="249" t="s">
        <v>1864</v>
      </c>
      <c r="U8" s="307" t="s">
        <v>2000</v>
      </c>
    </row>
    <row r="9" spans="1:28" ht="15.75">
      <c r="A9" s="717"/>
      <c r="B9" s="717"/>
      <c r="C9" s="307"/>
      <c r="D9" s="307"/>
      <c r="E9" s="307"/>
      <c r="F9" s="307"/>
      <c r="G9" s="307"/>
      <c r="H9" s="249"/>
      <c r="I9" s="249"/>
      <c r="J9" s="250"/>
      <c r="K9" s="251"/>
      <c r="L9" s="249"/>
      <c r="M9" s="230"/>
      <c r="N9" s="250"/>
      <c r="O9" s="230"/>
      <c r="P9" s="382">
        <f t="shared" ref="P9:P50" si="0">H9+J9+L9+N9</f>
        <v>0</v>
      </c>
      <c r="Q9" s="383">
        <f t="shared" ref="Q9:Q50" si="1">I9+K9+M9+O9</f>
        <v>0</v>
      </c>
      <c r="R9" s="249"/>
      <c r="S9" s="249"/>
      <c r="T9" s="249"/>
      <c r="U9" s="307"/>
    </row>
    <row r="10" spans="1:28" ht="15.75">
      <c r="A10" s="717"/>
      <c r="B10" s="717"/>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c r="A11" s="717"/>
      <c r="B11" s="717"/>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c r="A12" s="717"/>
      <c r="B12" s="717"/>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c r="A13" s="717"/>
      <c r="B13" s="718"/>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60.75" customHeight="1">
      <c r="A14" s="717"/>
      <c r="B14" s="716" t="s">
        <v>1991</v>
      </c>
      <c r="C14" s="307" t="s">
        <v>1456</v>
      </c>
      <c r="D14" s="307" t="s">
        <v>1859</v>
      </c>
      <c r="E14" s="307" t="s">
        <v>1861</v>
      </c>
      <c r="F14" s="307" t="s">
        <v>1867</v>
      </c>
      <c r="G14" s="307" t="s">
        <v>1860</v>
      </c>
      <c r="H14" s="250">
        <v>0.25</v>
      </c>
      <c r="I14" s="382">
        <f>'1. TALLERES SEMINARIOS'!D238/4</f>
        <v>27353.083333333332</v>
      </c>
      <c r="J14" s="250">
        <v>0.25</v>
      </c>
      <c r="K14" s="251">
        <f>I14</f>
        <v>27353.083333333332</v>
      </c>
      <c r="L14" s="250">
        <v>0.25</v>
      </c>
      <c r="M14" s="230">
        <f>K14</f>
        <v>27353.083333333332</v>
      </c>
      <c r="N14" s="250">
        <v>0.25</v>
      </c>
      <c r="O14" s="230">
        <f>M14</f>
        <v>27353.083333333332</v>
      </c>
      <c r="P14" s="382">
        <f t="shared" si="0"/>
        <v>1</v>
      </c>
      <c r="Q14" s="383">
        <f t="shared" si="1"/>
        <v>109412.33333333333</v>
      </c>
      <c r="R14" s="249" t="s">
        <v>1862</v>
      </c>
      <c r="S14" s="307" t="s">
        <v>1863</v>
      </c>
      <c r="T14" s="249" t="s">
        <v>1864</v>
      </c>
      <c r="U14" s="307" t="s">
        <v>1865</v>
      </c>
    </row>
    <row r="15" spans="1:28" ht="90" customHeight="1">
      <c r="A15" s="717"/>
      <c r="B15" s="717"/>
      <c r="C15" s="307" t="s">
        <v>1456</v>
      </c>
      <c r="D15" s="307" t="s">
        <v>1927</v>
      </c>
      <c r="E15" s="307" t="s">
        <v>1928</v>
      </c>
      <c r="F15" s="307" t="s">
        <v>1955</v>
      </c>
      <c r="G15" s="307" t="s">
        <v>1929</v>
      </c>
      <c r="H15" s="249"/>
      <c r="I15" s="249"/>
      <c r="J15" s="250">
        <v>0.3</v>
      </c>
      <c r="K15" s="251">
        <f>'1. TALLERES SEMINARIOS'!D276*30%</f>
        <v>14152.8</v>
      </c>
      <c r="L15" s="250">
        <v>0.3</v>
      </c>
      <c r="M15" s="230">
        <f>'1. TALLERES SEMINARIOS'!D276*30%</f>
        <v>14152.8</v>
      </c>
      <c r="N15" s="250">
        <v>0.4</v>
      </c>
      <c r="O15" s="230">
        <f>'1. TALLERES SEMINARIOS'!D276*40%</f>
        <v>18870.400000000001</v>
      </c>
      <c r="P15" s="382">
        <f t="shared" si="0"/>
        <v>1</v>
      </c>
      <c r="Q15" s="383">
        <f t="shared" si="1"/>
        <v>47176</v>
      </c>
      <c r="R15" s="249" t="s">
        <v>1862</v>
      </c>
      <c r="S15" s="307" t="s">
        <v>1863</v>
      </c>
      <c r="T15" s="249" t="s">
        <v>1864</v>
      </c>
      <c r="U15" s="307" t="s">
        <v>2024</v>
      </c>
    </row>
    <row r="16" spans="1:28" ht="68.25" customHeight="1">
      <c r="A16" s="717"/>
      <c r="B16" s="717"/>
      <c r="C16" s="307" t="s">
        <v>1456</v>
      </c>
      <c r="D16" s="307" t="s">
        <v>1930</v>
      </c>
      <c r="E16" s="307" t="s">
        <v>1931</v>
      </c>
      <c r="F16" s="307" t="s">
        <v>1954</v>
      </c>
      <c r="G16" s="307" t="s">
        <v>1932</v>
      </c>
      <c r="H16" s="249"/>
      <c r="I16" s="249"/>
      <c r="J16" s="250">
        <v>0.3</v>
      </c>
      <c r="K16" s="251">
        <f>'5. ACTIVIDADES ESPECIALES'!D254*30%</f>
        <v>60000</v>
      </c>
      <c r="L16" s="250">
        <v>0.3</v>
      </c>
      <c r="M16" s="230">
        <f>'5. ACTIVIDADES ESPECIALES'!D254*30%</f>
        <v>60000</v>
      </c>
      <c r="N16" s="250">
        <v>0.4</v>
      </c>
      <c r="O16" s="230">
        <f>'5. ACTIVIDADES ESPECIALES'!D254*40%</f>
        <v>80000</v>
      </c>
      <c r="P16" s="382">
        <f t="shared" si="0"/>
        <v>1</v>
      </c>
      <c r="Q16" s="383">
        <f t="shared" si="1"/>
        <v>200000</v>
      </c>
      <c r="R16" s="249" t="s">
        <v>1862</v>
      </c>
      <c r="S16" s="249" t="s">
        <v>2025</v>
      </c>
      <c r="T16" s="249" t="s">
        <v>1864</v>
      </c>
      <c r="U16" s="307" t="s">
        <v>2024</v>
      </c>
    </row>
    <row r="17" spans="1:21" ht="87.75" customHeight="1">
      <c r="A17" s="717"/>
      <c r="B17" s="717"/>
      <c r="C17" s="307" t="s">
        <v>1456</v>
      </c>
      <c r="D17" s="307" t="s">
        <v>1956</v>
      </c>
      <c r="E17" s="307" t="s">
        <v>1957</v>
      </c>
      <c r="F17" s="307" t="s">
        <v>1958</v>
      </c>
      <c r="G17" s="346" t="s">
        <v>1959</v>
      </c>
      <c r="H17" s="250">
        <v>0.25</v>
      </c>
      <c r="I17" s="249">
        <f>'5. ACTIVIDADES ESPECIALES'!D266*25%</f>
        <v>50000</v>
      </c>
      <c r="J17" s="250">
        <v>0.25</v>
      </c>
      <c r="K17" s="249">
        <f>'5. ACTIVIDADES ESPECIALES'!D266*25%</f>
        <v>50000</v>
      </c>
      <c r="L17" s="250">
        <v>0.25</v>
      </c>
      <c r="M17" s="230">
        <f>'5. ACTIVIDADES ESPECIALES'!D266*25%</f>
        <v>50000</v>
      </c>
      <c r="N17" s="250">
        <v>0.25</v>
      </c>
      <c r="O17" s="230">
        <f>'5. ACTIVIDADES ESPECIALES'!D266*25%</f>
        <v>50000</v>
      </c>
      <c r="P17" s="382">
        <f t="shared" si="0"/>
        <v>1</v>
      </c>
      <c r="Q17" s="383">
        <f t="shared" si="1"/>
        <v>200000</v>
      </c>
      <c r="R17" s="254" t="s">
        <v>1941</v>
      </c>
      <c r="S17" s="254" t="s">
        <v>1942</v>
      </c>
      <c r="T17" s="254" t="s">
        <v>1943</v>
      </c>
      <c r="U17" s="307" t="s">
        <v>1944</v>
      </c>
    </row>
    <row r="18" spans="1:21" ht="87.75" customHeight="1">
      <c r="A18" s="717"/>
      <c r="B18" s="717"/>
      <c r="C18" s="307" t="s">
        <v>1456</v>
      </c>
      <c r="D18" s="307" t="s">
        <v>1960</v>
      </c>
      <c r="E18" s="307" t="s">
        <v>1961</v>
      </c>
      <c r="F18" s="307" t="s">
        <v>1962</v>
      </c>
      <c r="G18" s="346" t="s">
        <v>1967</v>
      </c>
      <c r="H18" s="250">
        <v>0.25</v>
      </c>
      <c r="I18" s="249">
        <f>'5. ACTIVIDADES ESPECIALES'!D278*25%</f>
        <v>50000</v>
      </c>
      <c r="J18" s="250">
        <v>0.25</v>
      </c>
      <c r="K18" s="249">
        <f>'5. ACTIVIDADES ESPECIALES'!D278*0.25</f>
        <v>50000</v>
      </c>
      <c r="L18" s="250">
        <v>0.25</v>
      </c>
      <c r="M18" s="230">
        <f>'5. ACTIVIDADES ESPECIALES'!D278*0.25</f>
        <v>50000</v>
      </c>
      <c r="N18" s="250">
        <v>0.25</v>
      </c>
      <c r="O18" s="230">
        <f>'5. ACTIVIDADES ESPECIALES'!D278*0.25</f>
        <v>50000</v>
      </c>
      <c r="P18" s="382">
        <f t="shared" si="0"/>
        <v>1</v>
      </c>
      <c r="Q18" s="383">
        <f t="shared" si="1"/>
        <v>200000</v>
      </c>
      <c r="R18" s="254" t="s">
        <v>1945</v>
      </c>
      <c r="S18" s="254" t="s">
        <v>1946</v>
      </c>
      <c r="T18" s="254" t="s">
        <v>1947</v>
      </c>
      <c r="U18" s="307" t="s">
        <v>1948</v>
      </c>
    </row>
    <row r="19" spans="1:21" ht="63">
      <c r="A19" s="717"/>
      <c r="B19" s="717"/>
      <c r="C19" s="307" t="s">
        <v>1456</v>
      </c>
      <c r="D19" s="307" t="s">
        <v>1963</v>
      </c>
      <c r="E19" s="307" t="s">
        <v>1964</v>
      </c>
      <c r="F19" s="307" t="s">
        <v>1965</v>
      </c>
      <c r="G19" s="346" t="s">
        <v>1966</v>
      </c>
      <c r="H19" s="250">
        <v>0.25</v>
      </c>
      <c r="I19" s="630">
        <f>'5. ACTIVIDADES ESPECIALES'!D290*0.25</f>
        <v>50000</v>
      </c>
      <c r="J19" s="250">
        <v>0.25</v>
      </c>
      <c r="K19" s="249">
        <f>'5. ACTIVIDADES ESPECIALES'!D290*0.25</f>
        <v>50000</v>
      </c>
      <c r="L19" s="250">
        <v>0.25</v>
      </c>
      <c r="M19" s="230">
        <f>'5. ACTIVIDADES ESPECIALES'!D290*0.25</f>
        <v>50000</v>
      </c>
      <c r="N19" s="250">
        <v>0.25</v>
      </c>
      <c r="O19" s="230">
        <f>'5. ACTIVIDADES ESPECIALES'!D290*0.25</f>
        <v>50000</v>
      </c>
      <c r="P19" s="382">
        <f t="shared" ref="P19" si="2">H19+J19+L19+N19</f>
        <v>1</v>
      </c>
      <c r="Q19" s="383">
        <f t="shared" ref="Q19" si="3">I19+K19+M19+O19</f>
        <v>200000</v>
      </c>
      <c r="R19" s="254" t="s">
        <v>1949</v>
      </c>
      <c r="S19" s="254" t="s">
        <v>1950</v>
      </c>
      <c r="T19" s="254" t="s">
        <v>1951</v>
      </c>
      <c r="U19" s="307" t="s">
        <v>1952</v>
      </c>
    </row>
    <row r="20" spans="1:21" ht="123" customHeight="1">
      <c r="A20" s="717"/>
      <c r="B20" s="717"/>
      <c r="C20" s="307" t="s">
        <v>1461</v>
      </c>
      <c r="D20" s="307" t="s">
        <v>2031</v>
      </c>
      <c r="E20" s="307" t="s">
        <v>2034</v>
      </c>
      <c r="F20" s="307" t="s">
        <v>2039</v>
      </c>
      <c r="G20" s="307" t="s">
        <v>2030</v>
      </c>
      <c r="H20" s="249"/>
      <c r="I20" s="249"/>
      <c r="J20" s="250">
        <v>0.5</v>
      </c>
      <c r="K20" s="249">
        <f>'5. ACTIVIDADES ESPECIALES'!D179*0.5</f>
        <v>99000</v>
      </c>
      <c r="L20" s="249"/>
      <c r="M20" s="230"/>
      <c r="N20" s="250">
        <v>0.5</v>
      </c>
      <c r="O20" s="230">
        <f>'5. ACTIVIDADES ESPECIALES'!D179*0.5</f>
        <v>99000</v>
      </c>
      <c r="P20" s="382">
        <f t="shared" si="0"/>
        <v>1</v>
      </c>
      <c r="Q20" s="383">
        <f t="shared" si="1"/>
        <v>198000</v>
      </c>
      <c r="R20" s="249" t="s">
        <v>2072</v>
      </c>
      <c r="S20" s="249" t="s">
        <v>2064</v>
      </c>
      <c r="T20" s="249" t="s">
        <v>2073</v>
      </c>
      <c r="U20" s="307" t="s">
        <v>2074</v>
      </c>
    </row>
    <row r="21" spans="1:21" ht="123" customHeight="1">
      <c r="A21" s="717"/>
      <c r="B21" s="717"/>
      <c r="C21" s="307" t="s">
        <v>1461</v>
      </c>
      <c r="D21" s="307" t="s">
        <v>2032</v>
      </c>
      <c r="E21" s="307" t="s">
        <v>2033</v>
      </c>
      <c r="F21" s="307" t="s">
        <v>2038</v>
      </c>
      <c r="G21" s="307" t="s">
        <v>2035</v>
      </c>
      <c r="H21" s="249"/>
      <c r="I21" s="249"/>
      <c r="J21" s="250">
        <v>0.5</v>
      </c>
      <c r="K21" s="249">
        <f>'5. ACTIVIDADES ESPECIALES'!D163*0.5</f>
        <v>99000</v>
      </c>
      <c r="L21" s="249"/>
      <c r="M21" s="230"/>
      <c r="N21" s="250">
        <v>0.5</v>
      </c>
      <c r="O21" s="230">
        <f>'5. ACTIVIDADES ESPECIALES'!D163*0.5</f>
        <v>99000</v>
      </c>
      <c r="P21" s="382">
        <f t="shared" si="0"/>
        <v>1</v>
      </c>
      <c r="Q21" s="383">
        <f t="shared" si="1"/>
        <v>198000</v>
      </c>
      <c r="R21" s="254"/>
      <c r="S21" s="254"/>
      <c r="T21" s="254"/>
      <c r="U21" s="307"/>
    </row>
    <row r="22" spans="1:21" ht="123" customHeight="1">
      <c r="A22" s="717"/>
      <c r="B22" s="717"/>
      <c r="C22" s="307"/>
      <c r="D22" s="307"/>
      <c r="E22" s="307"/>
      <c r="F22" s="249"/>
      <c r="G22" s="307"/>
      <c r="H22" s="249"/>
      <c r="I22" s="249"/>
      <c r="J22" s="250"/>
      <c r="K22" s="249">
        <f>'5. ACTIVIDADES ESPECIALES'!D164*0.5</f>
        <v>0</v>
      </c>
      <c r="L22" s="249"/>
      <c r="M22" s="230"/>
      <c r="N22" s="250"/>
      <c r="O22" s="230">
        <f>'5. ACTIVIDADES ESPECIALES'!D164*0.5</f>
        <v>0</v>
      </c>
      <c r="P22" s="382">
        <f t="shared" ref="P22" si="4">H22+J22+L22+N22</f>
        <v>0</v>
      </c>
      <c r="Q22" s="383">
        <f t="shared" ref="Q22" si="5">I22+K22+M22+O22</f>
        <v>0</v>
      </c>
      <c r="R22" s="254"/>
      <c r="S22" s="254"/>
      <c r="T22" s="254"/>
      <c r="U22" s="307"/>
    </row>
    <row r="23" spans="1:21" ht="15.75">
      <c r="A23" s="717"/>
      <c r="B23" s="718"/>
      <c r="C23" s="307"/>
      <c r="D23" s="307"/>
      <c r="E23" s="307"/>
      <c r="F23" s="307"/>
      <c r="G23" s="307"/>
      <c r="H23" s="249"/>
      <c r="I23" s="347"/>
      <c r="J23" s="249"/>
      <c r="K23" s="347"/>
      <c r="L23" s="249"/>
      <c r="M23" s="230"/>
      <c r="N23" s="249"/>
      <c r="O23" s="230"/>
      <c r="P23" s="382">
        <f t="shared" si="0"/>
        <v>0</v>
      </c>
      <c r="Q23" s="383">
        <f t="shared" si="1"/>
        <v>0</v>
      </c>
      <c r="R23" s="249"/>
      <c r="S23" s="249"/>
      <c r="T23" s="249"/>
      <c r="U23" s="307"/>
    </row>
    <row r="24" spans="1:21" ht="15.75">
      <c r="A24" s="717"/>
      <c r="B24" s="716" t="s">
        <v>1992</v>
      </c>
      <c r="C24" s="307"/>
      <c r="D24" s="307"/>
      <c r="E24" s="307"/>
      <c r="F24" s="307"/>
      <c r="G24" s="307"/>
      <c r="H24" s="249"/>
      <c r="I24" s="347"/>
      <c r="J24" s="249"/>
      <c r="K24" s="347"/>
      <c r="L24" s="249"/>
      <c r="M24" s="230"/>
      <c r="N24" s="249"/>
      <c r="O24" s="230"/>
      <c r="P24" s="382">
        <f t="shared" si="0"/>
        <v>0</v>
      </c>
      <c r="Q24" s="383">
        <f t="shared" si="1"/>
        <v>0</v>
      </c>
      <c r="R24" s="249"/>
      <c r="S24" s="249"/>
      <c r="T24" s="249"/>
      <c r="U24" s="307"/>
    </row>
    <row r="25" spans="1:21" ht="15.75">
      <c r="A25" s="717"/>
      <c r="B25" s="717"/>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c r="A26" s="717"/>
      <c r="B26" s="717"/>
      <c r="C26" s="307"/>
      <c r="D26" s="307"/>
      <c r="E26" s="307"/>
      <c r="F26" s="307"/>
      <c r="G26" s="249"/>
      <c r="H26" s="250"/>
      <c r="I26" s="249"/>
      <c r="J26" s="250"/>
      <c r="K26" s="249"/>
      <c r="L26" s="250"/>
      <c r="M26" s="230"/>
      <c r="N26" s="250"/>
      <c r="O26" s="230"/>
      <c r="P26" s="382">
        <f t="shared" si="0"/>
        <v>0</v>
      </c>
      <c r="Q26" s="383">
        <f t="shared" si="1"/>
        <v>0</v>
      </c>
      <c r="R26" s="249"/>
      <c r="S26" s="249"/>
      <c r="T26" s="249"/>
      <c r="U26" s="249"/>
    </row>
    <row r="27" spans="1:21" ht="15.75">
      <c r="A27" s="717"/>
      <c r="B27" s="717"/>
      <c r="C27" s="307"/>
      <c r="D27" s="307"/>
      <c r="E27" s="307"/>
      <c r="F27" s="307"/>
      <c r="G27" s="249"/>
      <c r="H27" s="250"/>
      <c r="I27" s="249"/>
      <c r="J27" s="250"/>
      <c r="K27" s="249"/>
      <c r="L27" s="250"/>
      <c r="M27" s="230"/>
      <c r="N27" s="250"/>
      <c r="O27" s="230"/>
      <c r="P27" s="382">
        <f t="shared" si="0"/>
        <v>0</v>
      </c>
      <c r="Q27" s="383">
        <f t="shared" si="1"/>
        <v>0</v>
      </c>
      <c r="R27" s="249"/>
      <c r="S27" s="249"/>
      <c r="T27" s="249"/>
      <c r="U27" s="249"/>
    </row>
    <row r="28" spans="1:21" ht="15.75">
      <c r="A28" s="717"/>
      <c r="B28" s="717"/>
      <c r="C28" s="307"/>
      <c r="D28" s="307"/>
      <c r="E28" s="307"/>
      <c r="F28" s="307"/>
      <c r="G28" s="249"/>
      <c r="H28" s="250"/>
      <c r="I28" s="249"/>
      <c r="J28" s="250"/>
      <c r="K28" s="249"/>
      <c r="L28" s="250"/>
      <c r="M28" s="230"/>
      <c r="N28" s="250"/>
      <c r="O28" s="230"/>
      <c r="P28" s="382">
        <f t="shared" si="0"/>
        <v>0</v>
      </c>
      <c r="Q28" s="383">
        <f t="shared" si="1"/>
        <v>0</v>
      </c>
      <c r="R28" s="249"/>
      <c r="S28" s="249"/>
      <c r="T28" s="249"/>
      <c r="U28" s="249"/>
    </row>
    <row r="29" spans="1:21" ht="15.75">
      <c r="A29" s="717"/>
      <c r="B29" s="717"/>
      <c r="C29" s="307"/>
      <c r="D29" s="307"/>
      <c r="E29" s="307"/>
      <c r="F29" s="307"/>
      <c r="G29" s="249"/>
      <c r="H29" s="250"/>
      <c r="I29" s="249"/>
      <c r="J29" s="250"/>
      <c r="K29" s="249"/>
      <c r="L29" s="250"/>
      <c r="M29" s="230"/>
      <c r="N29" s="250"/>
      <c r="O29" s="230"/>
      <c r="P29" s="382">
        <f t="shared" si="0"/>
        <v>0</v>
      </c>
      <c r="Q29" s="383">
        <f t="shared" si="1"/>
        <v>0</v>
      </c>
      <c r="R29" s="249"/>
      <c r="S29" s="249"/>
      <c r="T29" s="249"/>
      <c r="U29" s="249"/>
    </row>
    <row r="30" spans="1:21" ht="15.75">
      <c r="A30" s="717"/>
      <c r="B30" s="717"/>
      <c r="C30" s="248"/>
      <c r="D30" s="248"/>
      <c r="E30" s="307"/>
      <c r="F30" s="307"/>
      <c r="G30" s="307"/>
      <c r="H30" s="250"/>
      <c r="I30" s="253"/>
      <c r="J30" s="250"/>
      <c r="K30" s="253"/>
      <c r="L30" s="250"/>
      <c r="M30" s="230"/>
      <c r="N30" s="250"/>
      <c r="O30" s="230"/>
      <c r="P30" s="382">
        <f t="shared" si="0"/>
        <v>0</v>
      </c>
      <c r="Q30" s="383">
        <f t="shared" si="1"/>
        <v>0</v>
      </c>
      <c r="R30" s="249"/>
      <c r="S30" s="249"/>
      <c r="T30" s="249"/>
      <c r="U30" s="307"/>
    </row>
    <row r="31" spans="1:21" ht="15.75">
      <c r="A31" s="717"/>
      <c r="B31" s="718"/>
      <c r="C31" s="248"/>
      <c r="D31" s="248"/>
      <c r="E31" s="307"/>
      <c r="F31" s="307"/>
      <c r="G31" s="277"/>
      <c r="H31" s="250"/>
      <c r="I31" s="249"/>
      <c r="J31" s="250"/>
      <c r="K31" s="249"/>
      <c r="L31" s="250"/>
      <c r="M31" s="230"/>
      <c r="N31" s="250"/>
      <c r="O31" s="230"/>
      <c r="P31" s="382">
        <f t="shared" si="0"/>
        <v>0</v>
      </c>
      <c r="Q31" s="383">
        <f t="shared" si="1"/>
        <v>0</v>
      </c>
      <c r="R31" s="249"/>
      <c r="S31" s="249"/>
      <c r="T31" s="249"/>
      <c r="U31" s="307"/>
    </row>
    <row r="32" spans="1:21" ht="60" customHeight="1">
      <c r="A32" s="717"/>
      <c r="B32" s="719" t="s">
        <v>1993</v>
      </c>
      <c r="C32" s="248" t="s">
        <v>1469</v>
      </c>
      <c r="D32" s="307" t="s">
        <v>2068</v>
      </c>
      <c r="E32" s="307" t="s">
        <v>2069</v>
      </c>
      <c r="F32" s="307" t="s">
        <v>2071</v>
      </c>
      <c r="G32" s="307" t="s">
        <v>2070</v>
      </c>
      <c r="H32" s="250">
        <v>0.25</v>
      </c>
      <c r="I32" s="382">
        <f>'1. TALLERES SEMINARIOS'!D314*0.25</f>
        <v>9160</v>
      </c>
      <c r="J32" s="250">
        <v>0.25</v>
      </c>
      <c r="K32" s="251">
        <f>I32</f>
        <v>9160</v>
      </c>
      <c r="L32" s="250">
        <v>0.5</v>
      </c>
      <c r="M32" s="230">
        <f>'1. TALLERES SEMINARIOS'!D314*0.5</f>
        <v>18320</v>
      </c>
      <c r="N32" s="249"/>
      <c r="O32" s="230"/>
      <c r="P32" s="382">
        <f t="shared" si="0"/>
        <v>1</v>
      </c>
      <c r="Q32" s="383">
        <f t="shared" si="1"/>
        <v>36640</v>
      </c>
      <c r="R32" s="249"/>
      <c r="S32" s="249"/>
      <c r="T32" s="249"/>
      <c r="U32" s="307"/>
    </row>
    <row r="33" spans="1:21" ht="15.75">
      <c r="A33" s="717"/>
      <c r="B33" s="719"/>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c r="A34" s="717"/>
      <c r="B34" s="719"/>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c r="A35" s="717"/>
      <c r="B35" s="719"/>
      <c r="C35" s="248"/>
      <c r="D35" s="248"/>
      <c r="E35" s="307"/>
      <c r="F35" s="307"/>
      <c r="G35" s="307"/>
      <c r="H35" s="249"/>
      <c r="I35" s="249"/>
      <c r="J35" s="205"/>
      <c r="K35" s="249"/>
      <c r="L35" s="249"/>
      <c r="M35" s="230"/>
      <c r="N35" s="249"/>
      <c r="O35" s="230"/>
      <c r="P35" s="382"/>
      <c r="Q35" s="383"/>
      <c r="R35" s="249"/>
      <c r="S35" s="249"/>
      <c r="T35" s="249"/>
      <c r="U35" s="307"/>
    </row>
    <row r="36" spans="1:21" ht="15.75">
      <c r="A36" s="717"/>
      <c r="B36" s="719"/>
      <c r="C36" s="248"/>
      <c r="D36" s="248"/>
      <c r="E36" s="307"/>
      <c r="F36" s="307"/>
      <c r="G36" s="307"/>
      <c r="H36" s="249"/>
      <c r="I36" s="249"/>
      <c r="J36" s="205"/>
      <c r="K36" s="249"/>
      <c r="L36" s="249"/>
      <c r="M36" s="230"/>
      <c r="N36" s="249"/>
      <c r="O36" s="230"/>
      <c r="P36" s="382"/>
      <c r="Q36" s="383"/>
      <c r="R36" s="249"/>
      <c r="S36" s="249"/>
      <c r="T36" s="249"/>
      <c r="U36" s="307"/>
    </row>
    <row r="37" spans="1:21" ht="15.75">
      <c r="A37" s="717"/>
      <c r="B37" s="719"/>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c r="A38" s="717"/>
      <c r="B38" s="719"/>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c r="A39" s="717"/>
      <c r="B39" s="719"/>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c r="A40" s="717"/>
      <c r="B40" s="719"/>
      <c r="C40" s="248"/>
      <c r="D40" s="248"/>
      <c r="E40" s="307"/>
      <c r="F40" s="307"/>
      <c r="G40" s="307"/>
      <c r="H40" s="249"/>
      <c r="I40" s="249"/>
      <c r="J40" s="205"/>
      <c r="K40" s="249"/>
      <c r="L40" s="249"/>
      <c r="M40" s="230"/>
      <c r="N40" s="249"/>
      <c r="O40" s="230"/>
      <c r="P40" s="382">
        <f t="shared" si="0"/>
        <v>0</v>
      </c>
      <c r="Q40" s="383">
        <f t="shared" si="1"/>
        <v>0</v>
      </c>
      <c r="R40" s="249"/>
      <c r="S40" s="249"/>
      <c r="T40" s="249"/>
      <c r="U40" s="307"/>
    </row>
    <row r="41" spans="1:21" ht="15.75">
      <c r="A41" s="717"/>
      <c r="B41" s="719"/>
      <c r="C41" s="248"/>
      <c r="D41" s="248"/>
      <c r="E41" s="307"/>
      <c r="F41" s="307"/>
      <c r="G41" s="307"/>
      <c r="H41" s="249"/>
      <c r="I41" s="249"/>
      <c r="J41" s="205"/>
      <c r="K41" s="249"/>
      <c r="L41" s="249"/>
      <c r="M41" s="230"/>
      <c r="N41" s="249"/>
      <c r="O41" s="230"/>
      <c r="P41" s="382">
        <f t="shared" si="0"/>
        <v>0</v>
      </c>
      <c r="Q41" s="383">
        <f t="shared" si="1"/>
        <v>0</v>
      </c>
      <c r="R41" s="249"/>
      <c r="S41" s="249"/>
      <c r="T41" s="249"/>
      <c r="U41" s="307"/>
    </row>
    <row r="42" spans="1:21" ht="15.75">
      <c r="A42" s="717"/>
      <c r="B42" s="719"/>
      <c r="C42" s="248"/>
      <c r="D42" s="248"/>
      <c r="E42" s="307"/>
      <c r="F42" s="307"/>
      <c r="G42" s="307"/>
      <c r="H42" s="249"/>
      <c r="I42" s="249"/>
      <c r="J42" s="205"/>
      <c r="K42" s="249"/>
      <c r="L42" s="249"/>
      <c r="M42" s="230"/>
      <c r="N42" s="249"/>
      <c r="O42" s="230"/>
      <c r="P42" s="382">
        <f t="shared" si="0"/>
        <v>0</v>
      </c>
      <c r="Q42" s="383">
        <f t="shared" si="1"/>
        <v>0</v>
      </c>
      <c r="R42" s="249"/>
      <c r="S42" s="249"/>
      <c r="T42" s="249"/>
      <c r="U42" s="307"/>
    </row>
    <row r="43" spans="1:21" ht="15.75">
      <c r="A43" s="717"/>
      <c r="B43" s="719" t="s">
        <v>1994</v>
      </c>
      <c r="C43" s="248"/>
      <c r="D43" s="248"/>
      <c r="E43" s="307"/>
      <c r="F43" s="307"/>
      <c r="G43" s="307"/>
      <c r="H43" s="249"/>
      <c r="I43" s="249"/>
      <c r="J43" s="205"/>
      <c r="K43" s="249"/>
      <c r="L43" s="249"/>
      <c r="M43" s="230"/>
      <c r="N43" s="249"/>
      <c r="O43" s="230"/>
      <c r="P43" s="382">
        <f t="shared" si="0"/>
        <v>0</v>
      </c>
      <c r="Q43" s="383">
        <f t="shared" si="1"/>
        <v>0</v>
      </c>
      <c r="R43" s="249"/>
      <c r="S43" s="249"/>
      <c r="T43" s="249"/>
      <c r="U43" s="307"/>
    </row>
    <row r="44" spans="1:21" ht="15.75">
      <c r="A44" s="717"/>
      <c r="B44" s="719"/>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c r="A45" s="717"/>
      <c r="B45" s="719"/>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c r="A46" s="717"/>
      <c r="B46" s="719"/>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c r="A47" s="717"/>
      <c r="B47" s="719"/>
      <c r="C47" s="307"/>
      <c r="D47" s="307"/>
      <c r="E47" s="307"/>
      <c r="F47" s="307"/>
      <c r="G47" s="307"/>
      <c r="H47" s="249"/>
      <c r="I47" s="249"/>
      <c r="J47" s="205"/>
      <c r="K47" s="249"/>
      <c r="L47" s="249"/>
      <c r="M47" s="230"/>
      <c r="N47" s="249"/>
      <c r="O47" s="230"/>
      <c r="P47" s="382">
        <f t="shared" si="0"/>
        <v>0</v>
      </c>
      <c r="Q47" s="383">
        <f t="shared" si="1"/>
        <v>0</v>
      </c>
      <c r="R47" s="249"/>
      <c r="S47" s="249"/>
      <c r="T47" s="249"/>
      <c r="U47" s="307"/>
    </row>
    <row r="48" spans="1:21" ht="15.75">
      <c r="A48" s="717"/>
      <c r="B48" s="719"/>
      <c r="C48" s="307"/>
      <c r="D48" s="307"/>
      <c r="E48" s="307"/>
      <c r="F48" s="307"/>
      <c r="G48" s="307"/>
      <c r="H48" s="249"/>
      <c r="I48" s="249"/>
      <c r="J48" s="205"/>
      <c r="K48" s="249"/>
      <c r="L48" s="249"/>
      <c r="M48" s="230"/>
      <c r="N48" s="249"/>
      <c r="O48" s="230"/>
      <c r="P48" s="382">
        <f t="shared" si="0"/>
        <v>0</v>
      </c>
      <c r="Q48" s="383">
        <f t="shared" si="1"/>
        <v>0</v>
      </c>
      <c r="R48" s="249"/>
      <c r="S48" s="249"/>
      <c r="T48" s="249"/>
      <c r="U48" s="307"/>
    </row>
    <row r="49" spans="1:21" ht="15.75">
      <c r="A49" s="717"/>
      <c r="B49" s="719"/>
      <c r="C49" s="307"/>
      <c r="D49" s="307"/>
      <c r="E49" s="307"/>
      <c r="F49" s="307"/>
      <c r="G49" s="307"/>
      <c r="H49" s="249"/>
      <c r="I49" s="249"/>
      <c r="J49" s="205"/>
      <c r="K49" s="249"/>
      <c r="L49" s="249"/>
      <c r="M49" s="230"/>
      <c r="N49" s="249"/>
      <c r="O49" s="230"/>
      <c r="P49" s="382">
        <f t="shared" si="0"/>
        <v>0</v>
      </c>
      <c r="Q49" s="383">
        <f t="shared" si="1"/>
        <v>0</v>
      </c>
      <c r="R49" s="249"/>
      <c r="S49" s="249"/>
      <c r="T49" s="249"/>
      <c r="U49" s="307"/>
    </row>
    <row r="50" spans="1:21" ht="15.75">
      <c r="A50" s="717"/>
      <c r="B50" s="719"/>
      <c r="C50" s="307"/>
      <c r="D50" s="307"/>
      <c r="E50" s="307"/>
      <c r="F50" s="307"/>
      <c r="G50" s="307"/>
      <c r="H50" s="249"/>
      <c r="I50" s="249"/>
      <c r="J50" s="205"/>
      <c r="K50" s="249"/>
      <c r="L50" s="249"/>
      <c r="M50" s="230"/>
      <c r="N50" s="249"/>
      <c r="O50" s="230"/>
      <c r="P50" s="382">
        <f t="shared" si="0"/>
        <v>0</v>
      </c>
      <c r="Q50" s="383">
        <f t="shared" si="1"/>
        <v>0</v>
      </c>
      <c r="R50" s="249"/>
      <c r="S50" s="249"/>
      <c r="T50" s="249"/>
      <c r="U50" s="307"/>
    </row>
    <row r="51" spans="1:21" ht="15.75">
      <c r="A51" s="292"/>
      <c r="B51" s="293"/>
      <c r="C51" s="292" t="s">
        <v>1372</v>
      </c>
      <c r="D51" s="293"/>
      <c r="E51" s="293"/>
      <c r="F51" s="293"/>
      <c r="G51" s="294"/>
      <c r="H51" s="255">
        <f t="shared" ref="H51:O51" si="6">SUM(H8:H50)</f>
        <v>1.55</v>
      </c>
      <c r="I51" s="255">
        <f t="shared" si="6"/>
        <v>279513.08333333331</v>
      </c>
      <c r="J51" s="255">
        <f t="shared" si="6"/>
        <v>3.1500000000000004</v>
      </c>
      <c r="K51" s="255">
        <f t="shared" si="6"/>
        <v>551665.8833333333</v>
      </c>
      <c r="L51" s="255">
        <f t="shared" si="6"/>
        <v>2.4000000000000004</v>
      </c>
      <c r="M51" s="255">
        <f t="shared" si="6"/>
        <v>362825.8833333333</v>
      </c>
      <c r="N51" s="255">
        <f t="shared" si="6"/>
        <v>2.9</v>
      </c>
      <c r="O51" s="255">
        <f t="shared" si="6"/>
        <v>505223.48333333334</v>
      </c>
      <c r="P51" s="255">
        <f>SUM(P8:P50)</f>
        <v>10</v>
      </c>
      <c r="Q51" s="255">
        <f>SUM(Q8:Q50)</f>
        <v>1699228.3333333333</v>
      </c>
      <c r="R51" s="256"/>
      <c r="S51" s="256"/>
      <c r="T51" s="256"/>
      <c r="U51" s="256"/>
    </row>
    <row r="52" spans="1:21" ht="15.7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c r="A53" s="257"/>
      <c r="B53" s="258"/>
      <c r="C53" s="258"/>
      <c r="D53" s="258"/>
      <c r="E53" s="258"/>
      <c r="F53" s="259"/>
      <c r="G53" s="258"/>
      <c r="H53" s="258"/>
      <c r="I53" s="258"/>
      <c r="J53" s="258"/>
      <c r="K53" s="258"/>
      <c r="L53" s="258"/>
      <c r="M53" s="258"/>
      <c r="N53" s="258"/>
      <c r="O53" s="258"/>
      <c r="P53" s="385"/>
      <c r="Q53" s="385"/>
      <c r="R53" s="258"/>
      <c r="S53" s="258"/>
      <c r="T53" s="258"/>
      <c r="U53" s="258"/>
    </row>
    <row r="54" spans="1:21" ht="15.75">
      <c r="A54" s="257"/>
      <c r="B54" s="258"/>
      <c r="C54" s="258"/>
      <c r="D54" s="258"/>
      <c r="E54" s="258"/>
      <c r="F54" s="259"/>
      <c r="G54" s="258"/>
      <c r="H54" s="258"/>
      <c r="I54" s="258"/>
      <c r="J54" s="258"/>
      <c r="K54" s="258"/>
      <c r="L54" s="258"/>
      <c r="M54" s="258"/>
      <c r="N54" s="258"/>
      <c r="O54" s="258"/>
      <c r="P54" s="385"/>
      <c r="Q54" s="385"/>
      <c r="R54" s="258"/>
      <c r="S54" s="258"/>
      <c r="T54" s="258"/>
      <c r="U54" s="258"/>
    </row>
    <row r="55" spans="1:21" ht="15.75">
      <c r="A55" s="257"/>
      <c r="B55" s="258"/>
      <c r="C55" s="258"/>
      <c r="D55" s="258"/>
      <c r="E55" s="258"/>
      <c r="F55" s="259"/>
      <c r="G55" s="258"/>
      <c r="H55" s="258"/>
      <c r="I55" s="258"/>
      <c r="J55" s="258"/>
      <c r="K55" s="258"/>
      <c r="L55" s="258"/>
      <c r="M55" s="258"/>
      <c r="N55" s="258"/>
      <c r="O55" s="258"/>
      <c r="P55" s="385"/>
      <c r="Q55" s="385"/>
      <c r="R55" s="258"/>
      <c r="S55" s="258"/>
      <c r="T55" s="258"/>
      <c r="U55" s="258"/>
    </row>
    <row r="56" spans="1:21" ht="15.75">
      <c r="A56" s="257"/>
      <c r="B56" s="258"/>
      <c r="C56" s="258"/>
      <c r="D56" s="258"/>
      <c r="E56" s="258"/>
      <c r="F56" s="259"/>
      <c r="G56" s="258"/>
      <c r="H56" s="258"/>
      <c r="I56" s="258"/>
      <c r="J56" s="258"/>
      <c r="K56" s="258"/>
      <c r="L56" s="258"/>
      <c r="M56" s="258"/>
      <c r="N56" s="258"/>
      <c r="O56" s="258"/>
      <c r="P56" s="385"/>
      <c r="Q56" s="385"/>
      <c r="R56" s="258"/>
      <c r="S56" s="258"/>
      <c r="T56" s="258"/>
      <c r="U56" s="258"/>
    </row>
    <row r="57" spans="1:21" ht="15.75">
      <c r="A57" s="257"/>
      <c r="B57" s="258"/>
      <c r="C57" s="258"/>
      <c r="D57" s="258"/>
      <c r="E57" s="258"/>
      <c r="F57" s="259"/>
      <c r="G57" s="258"/>
      <c r="H57" s="258"/>
      <c r="I57" s="258"/>
      <c r="J57" s="258"/>
      <c r="K57" s="258"/>
      <c r="L57" s="258"/>
      <c r="M57" s="258"/>
      <c r="N57" s="258"/>
      <c r="O57" s="258"/>
      <c r="P57" s="385"/>
      <c r="Q57" s="385"/>
      <c r="R57" s="258"/>
      <c r="S57" s="258"/>
      <c r="T57" s="258"/>
      <c r="U57" s="258"/>
    </row>
    <row r="58" spans="1:21" ht="15">
      <c r="C58" s="509"/>
    </row>
    <row r="70" spans="1:6">
      <c r="A70" s="252"/>
      <c r="F70" s="252"/>
    </row>
    <row r="71" spans="1:6">
      <c r="A71" s="252"/>
      <c r="F71" s="252"/>
    </row>
    <row r="72" spans="1:6">
      <c r="A72" s="252"/>
      <c r="F72" s="252"/>
    </row>
    <row r="73" spans="1:6">
      <c r="A73" s="252"/>
      <c r="F73" s="252"/>
    </row>
    <row r="74" spans="1:6">
      <c r="A74" s="252"/>
      <c r="F74" s="252"/>
    </row>
    <row r="75" spans="1:6">
      <c r="A75" s="252"/>
      <c r="F75" s="252"/>
    </row>
    <row r="76" spans="1:6">
      <c r="A76" s="252"/>
      <c r="F76" s="252"/>
    </row>
    <row r="77" spans="1:6">
      <c r="A77" s="252"/>
      <c r="F77" s="252"/>
    </row>
    <row r="78" spans="1:6">
      <c r="A78" s="252"/>
      <c r="F78" s="252"/>
    </row>
    <row r="79" spans="1:6">
      <c r="A79" s="252"/>
      <c r="F79" s="252"/>
    </row>
    <row r="80" spans="1:6">
      <c r="A80" s="252"/>
      <c r="F80" s="252"/>
    </row>
    <row r="81" spans="1:6">
      <c r="A81" s="252"/>
      <c r="F81" s="252"/>
    </row>
    <row r="82" spans="1:6">
      <c r="A82" s="252"/>
      <c r="F82" s="252"/>
    </row>
    <row r="83" spans="1:6">
      <c r="A83" s="252"/>
      <c r="F83" s="252"/>
    </row>
    <row r="84" spans="1:6">
      <c r="A84" s="252"/>
      <c r="F84" s="252"/>
    </row>
    <row r="85" spans="1:6">
      <c r="A85" s="252"/>
      <c r="F85" s="252"/>
    </row>
    <row r="86" spans="1:6">
      <c r="A86" s="252"/>
      <c r="F86" s="252"/>
    </row>
    <row r="87" spans="1:6">
      <c r="A87" s="252"/>
      <c r="F87" s="252"/>
    </row>
    <row r="88" spans="1:6">
      <c r="A88" s="252"/>
      <c r="F88" s="252"/>
    </row>
    <row r="89" spans="1:6">
      <c r="A89" s="252"/>
      <c r="F89" s="252"/>
    </row>
    <row r="90" spans="1:6">
      <c r="A90" s="252"/>
      <c r="F90" s="252"/>
    </row>
    <row r="91" spans="1:6">
      <c r="A91" s="252"/>
      <c r="F91" s="252"/>
    </row>
    <row r="92" spans="1:6">
      <c r="A92" s="252"/>
      <c r="F92" s="252"/>
    </row>
    <row r="93" spans="1:6">
      <c r="A93" s="252"/>
      <c r="F93" s="252"/>
    </row>
    <row r="94" spans="1:6">
      <c r="A94" s="252"/>
      <c r="F94" s="252"/>
    </row>
    <row r="95" spans="1:6">
      <c r="A95" s="252"/>
      <c r="F95" s="252"/>
    </row>
    <row r="96" spans="1:6">
      <c r="A96" s="252"/>
      <c r="F96" s="252"/>
    </row>
    <row r="97" spans="1:6">
      <c r="A97" s="252"/>
      <c r="F97" s="252"/>
    </row>
    <row r="98" spans="1:6">
      <c r="A98" s="252"/>
      <c r="F98" s="252"/>
    </row>
    <row r="99" spans="1:6">
      <c r="A99" s="252"/>
      <c r="F99" s="252"/>
    </row>
    <row r="100" spans="1:6">
      <c r="A100" s="252"/>
      <c r="F100" s="252"/>
    </row>
    <row r="101" spans="1:6">
      <c r="A101" s="252"/>
      <c r="F101" s="252"/>
    </row>
    <row r="102" spans="1:6">
      <c r="A102" s="252"/>
      <c r="F102" s="252"/>
    </row>
    <row r="103" spans="1:6">
      <c r="A103" s="252"/>
      <c r="F103" s="252"/>
    </row>
    <row r="104" spans="1:6">
      <c r="A104" s="252"/>
      <c r="F104" s="252"/>
    </row>
    <row r="105" spans="1:6">
      <c r="A105" s="252"/>
      <c r="F105" s="252"/>
    </row>
    <row r="106" spans="1:6">
      <c r="A106" s="252"/>
      <c r="F106" s="252"/>
    </row>
    <row r="107" spans="1:6">
      <c r="A107" s="252"/>
      <c r="F107" s="252"/>
    </row>
    <row r="108" spans="1:6">
      <c r="A108" s="252"/>
      <c r="F108" s="252"/>
    </row>
    <row r="109" spans="1:6">
      <c r="A109" s="252"/>
      <c r="F109" s="252"/>
    </row>
    <row r="110" spans="1:6">
      <c r="A110" s="252"/>
      <c r="F110" s="252"/>
    </row>
    <row r="111" spans="1:6">
      <c r="A111" s="252"/>
      <c r="F111" s="252"/>
    </row>
    <row r="112" spans="1:6">
      <c r="A112" s="252"/>
      <c r="F112" s="252"/>
    </row>
    <row r="113" spans="1:6">
      <c r="A113" s="252"/>
      <c r="F113" s="252"/>
    </row>
    <row r="114" spans="1:6">
      <c r="A114" s="252"/>
      <c r="F114" s="252"/>
    </row>
    <row r="115" spans="1:6">
      <c r="A115" s="252"/>
      <c r="F115" s="252"/>
    </row>
    <row r="116" spans="1:6">
      <c r="A116" s="252"/>
      <c r="F116" s="252"/>
    </row>
    <row r="117" spans="1:6">
      <c r="A117" s="252"/>
      <c r="F117" s="252"/>
    </row>
    <row r="118" spans="1:6">
      <c r="A118" s="252"/>
      <c r="F118" s="252"/>
    </row>
    <row r="119" spans="1:6">
      <c r="A119" s="252"/>
      <c r="F119" s="252"/>
    </row>
    <row r="120" spans="1:6">
      <c r="A120" s="252"/>
      <c r="F120" s="252"/>
    </row>
    <row r="121" spans="1:6">
      <c r="A121" s="252"/>
      <c r="F121" s="252"/>
    </row>
    <row r="122" spans="1:6">
      <c r="A122" s="252"/>
      <c r="F122" s="252"/>
    </row>
    <row r="123" spans="1:6">
      <c r="A123" s="252"/>
      <c r="F123" s="252"/>
    </row>
    <row r="124" spans="1:6">
      <c r="A124" s="252"/>
      <c r="F124" s="252"/>
    </row>
    <row r="125" spans="1:6">
      <c r="A125" s="252"/>
      <c r="F125" s="252"/>
    </row>
    <row r="126" spans="1:6">
      <c r="A126" s="252"/>
      <c r="F126" s="252"/>
    </row>
    <row r="127" spans="1:6">
      <c r="A127" s="252"/>
      <c r="F127" s="252"/>
    </row>
    <row r="128" spans="1:6">
      <c r="A128" s="252"/>
      <c r="F128" s="252"/>
    </row>
    <row r="129" spans="1:6">
      <c r="A129" s="252"/>
      <c r="F129" s="252"/>
    </row>
    <row r="130" spans="1:6">
      <c r="A130" s="252"/>
      <c r="F130" s="252"/>
    </row>
    <row r="131" spans="1:6">
      <c r="A131" s="252"/>
      <c r="F131" s="252"/>
    </row>
    <row r="132" spans="1:6">
      <c r="A132" s="252"/>
      <c r="F132" s="252"/>
    </row>
    <row r="133" spans="1:6">
      <c r="A133" s="252"/>
      <c r="F133" s="252"/>
    </row>
    <row r="134" spans="1:6">
      <c r="A134" s="252"/>
      <c r="F134" s="252"/>
    </row>
    <row r="135" spans="1:6">
      <c r="A135" s="252"/>
      <c r="F135" s="252"/>
    </row>
    <row r="136" spans="1:6">
      <c r="A136" s="252"/>
      <c r="F136" s="252"/>
    </row>
    <row r="137" spans="1:6">
      <c r="A137" s="252"/>
      <c r="F137" s="252"/>
    </row>
    <row r="138" spans="1:6">
      <c r="A138" s="252"/>
      <c r="F138" s="252"/>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50"/>
    <mergeCell ref="B14:B23"/>
    <mergeCell ref="C4:C6"/>
    <mergeCell ref="B8:B13"/>
    <mergeCell ref="B24:B31"/>
    <mergeCell ref="B32:B42"/>
    <mergeCell ref="B43:B50"/>
  </mergeCells>
  <conditionalFormatting sqref="F22">
    <cfRule type="duplicateValues" dxfId="3" priority="1"/>
  </conditionalFormatting>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50">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J173"/>
  <sheetViews>
    <sheetView showGridLines="0" topLeftCell="F1" zoomScale="85" zoomScaleNormal="85" workbookViewId="0">
      <pane ySplit="7" topLeftCell="A8" activePane="bottomLeft" state="frozen"/>
      <selection activeCell="A7" sqref="A7"/>
      <selection pane="bottomLeft" activeCell="M30" sqref="M30"/>
    </sheetView>
  </sheetViews>
  <sheetFormatPr baseColWidth="10" defaultColWidth="11.42578125" defaultRowHeight="12.75"/>
  <cols>
    <col min="1" max="1" width="51.7109375" style="262" customWidth="1"/>
    <col min="2" max="2" width="65.5703125" style="262" customWidth="1"/>
    <col min="3" max="3" width="68" style="262" customWidth="1"/>
    <col min="4" max="4" width="72.85546875" style="262" customWidth="1"/>
    <col min="5" max="5" width="56.42578125" style="262" customWidth="1"/>
    <col min="6" max="6" width="27.42578125" style="261" customWidth="1"/>
    <col min="7" max="7" width="76.8554687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64.140625" style="262" customWidth="1"/>
    <col min="19" max="19" width="51" style="260" customWidth="1"/>
    <col min="20" max="20" width="35.140625" style="260" customWidth="1"/>
    <col min="21" max="21" width="48.85546875" style="262" customWidth="1"/>
    <col min="22" max="16384" width="11.42578125" style="262"/>
  </cols>
  <sheetData>
    <row r="1" spans="1:36" ht="18.75" customHeight="1">
      <c r="F1" s="289"/>
      <c r="H1" s="284" t="s">
        <v>90</v>
      </c>
      <c r="J1" s="284"/>
      <c r="K1" s="284"/>
      <c r="L1" s="284"/>
      <c r="M1" s="511" t="s">
        <v>1496</v>
      </c>
      <c r="N1" s="511" t="s">
        <v>1495</v>
      </c>
      <c r="O1" s="511" t="s">
        <v>1494</v>
      </c>
      <c r="P1" s="511" t="s">
        <v>1493</v>
      </c>
      <c r="Q1" s="511" t="s">
        <v>1492</v>
      </c>
      <c r="R1" s="511" t="s">
        <v>1491</v>
      </c>
      <c r="S1" s="511" t="s">
        <v>1490</v>
      </c>
      <c r="T1" s="511" t="s">
        <v>1489</v>
      </c>
      <c r="U1" s="511" t="s">
        <v>1488</v>
      </c>
      <c r="V1" s="511" t="s">
        <v>1473</v>
      </c>
      <c r="W1" s="511" t="s">
        <v>1474</v>
      </c>
      <c r="X1" s="511" t="s">
        <v>1475</v>
      </c>
      <c r="Y1" s="511" t="s">
        <v>1476</v>
      </c>
      <c r="Z1" s="511" t="s">
        <v>1477</v>
      </c>
      <c r="AA1" s="511" t="s">
        <v>1478</v>
      </c>
      <c r="AB1" s="511" t="s">
        <v>1479</v>
      </c>
      <c r="AC1" s="511" t="s">
        <v>1480</v>
      </c>
      <c r="AD1" s="511" t="s">
        <v>1481</v>
      </c>
      <c r="AE1" s="511" t="s">
        <v>1482</v>
      </c>
      <c r="AF1" s="511" t="s">
        <v>1483</v>
      </c>
      <c r="AG1" s="511" t="s">
        <v>1484</v>
      </c>
      <c r="AH1" s="511" t="s">
        <v>1485</v>
      </c>
      <c r="AI1" s="511" t="s">
        <v>1486</v>
      </c>
      <c r="AJ1" s="511" t="s">
        <v>1487</v>
      </c>
    </row>
    <row r="2" spans="1:36" ht="18.75">
      <c r="A2" s="268" t="s">
        <v>1346</v>
      </c>
      <c r="F2" s="289"/>
      <c r="H2" s="284"/>
      <c r="J2" s="284"/>
      <c r="K2" s="284"/>
      <c r="L2" s="284"/>
      <c r="M2" s="284"/>
      <c r="N2" s="284"/>
      <c r="O2" s="284"/>
      <c r="P2" s="284"/>
      <c r="Q2" s="284"/>
      <c r="R2" s="284"/>
      <c r="S2" s="284"/>
      <c r="T2" s="284"/>
      <c r="U2" s="284"/>
      <c r="V2" s="284"/>
      <c r="W2" s="284"/>
      <c r="X2" s="284"/>
      <c r="Y2" s="284"/>
      <c r="Z2" s="284"/>
      <c r="AA2" s="284"/>
    </row>
    <row r="3" spans="1:36" ht="18.75">
      <c r="A3" s="317" t="s">
        <v>1411</v>
      </c>
      <c r="F3" s="289"/>
      <c r="H3" s="284"/>
      <c r="J3" s="284"/>
      <c r="K3" s="284"/>
      <c r="L3" s="284"/>
      <c r="M3" s="284"/>
      <c r="N3" s="284"/>
      <c r="O3" s="284"/>
      <c r="P3" s="284"/>
      <c r="Q3" s="284"/>
      <c r="R3" s="284"/>
      <c r="S3" s="284"/>
      <c r="T3" s="284"/>
      <c r="U3" s="284"/>
      <c r="V3" s="284"/>
      <c r="W3" s="284"/>
      <c r="X3" s="284"/>
      <c r="Y3" s="284"/>
      <c r="Z3" s="284"/>
      <c r="AA3" s="284"/>
    </row>
    <row r="4" spans="1:36" ht="15">
      <c r="A4" s="372" t="s">
        <v>1412</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c r="A5" s="691" t="s">
        <v>96</v>
      </c>
      <c r="B5" s="693" t="s">
        <v>110</v>
      </c>
      <c r="C5" s="703" t="s">
        <v>1454</v>
      </c>
      <c r="D5" s="703" t="s">
        <v>1455</v>
      </c>
      <c r="E5" s="703" t="s">
        <v>86</v>
      </c>
      <c r="F5" s="703" t="s">
        <v>391</v>
      </c>
      <c r="G5" s="703" t="s">
        <v>87</v>
      </c>
      <c r="H5" s="706" t="s">
        <v>99</v>
      </c>
      <c r="I5" s="708"/>
      <c r="J5" s="708"/>
      <c r="K5" s="708"/>
      <c r="L5" s="708"/>
      <c r="M5" s="708"/>
      <c r="N5" s="708"/>
      <c r="O5" s="707"/>
      <c r="P5" s="712" t="s">
        <v>100</v>
      </c>
      <c r="Q5" s="713"/>
      <c r="R5" s="693" t="s">
        <v>102</v>
      </c>
      <c r="S5" s="693" t="s">
        <v>109</v>
      </c>
      <c r="T5" s="693" t="s">
        <v>108</v>
      </c>
      <c r="U5" s="709" t="s">
        <v>88</v>
      </c>
    </row>
    <row r="6" spans="1:36" s="66" customFormat="1" ht="15" customHeight="1">
      <c r="A6" s="691"/>
      <c r="B6" s="691"/>
      <c r="C6" s="704"/>
      <c r="D6" s="704"/>
      <c r="E6" s="704"/>
      <c r="F6" s="704"/>
      <c r="G6" s="704"/>
      <c r="H6" s="706" t="s">
        <v>103</v>
      </c>
      <c r="I6" s="707"/>
      <c r="J6" s="706" t="s">
        <v>104</v>
      </c>
      <c r="K6" s="707"/>
      <c r="L6" s="706" t="s">
        <v>105</v>
      </c>
      <c r="M6" s="707"/>
      <c r="N6" s="706" t="s">
        <v>106</v>
      </c>
      <c r="O6" s="707"/>
      <c r="P6" s="714"/>
      <c r="Q6" s="715"/>
      <c r="R6" s="691"/>
      <c r="S6" s="691"/>
      <c r="T6" s="691"/>
      <c r="U6" s="710"/>
    </row>
    <row r="7" spans="1:36" s="66" customFormat="1" ht="24" customHeight="1">
      <c r="A7" s="692"/>
      <c r="B7" s="692"/>
      <c r="C7" s="705"/>
      <c r="D7" s="705"/>
      <c r="E7" s="705"/>
      <c r="F7" s="705"/>
      <c r="G7" s="705"/>
      <c r="H7" s="441" t="s">
        <v>107</v>
      </c>
      <c r="I7" s="441" t="s">
        <v>12</v>
      </c>
      <c r="J7" s="441" t="s">
        <v>107</v>
      </c>
      <c r="K7" s="441" t="s">
        <v>12</v>
      </c>
      <c r="L7" s="441" t="s">
        <v>107</v>
      </c>
      <c r="M7" s="441" t="s">
        <v>12</v>
      </c>
      <c r="N7" s="441" t="s">
        <v>107</v>
      </c>
      <c r="O7" s="441" t="s">
        <v>12</v>
      </c>
      <c r="P7" s="441" t="s">
        <v>107</v>
      </c>
      <c r="Q7" s="441" t="s">
        <v>12</v>
      </c>
      <c r="R7" s="692"/>
      <c r="S7" s="692"/>
      <c r="T7" s="692"/>
      <c r="U7" s="711"/>
    </row>
    <row r="8" spans="1:36" ht="15.75" customHeight="1">
      <c r="A8" s="442"/>
      <c r="B8" s="443"/>
      <c r="C8" s="444"/>
      <c r="D8" s="444"/>
      <c r="E8" s="444"/>
      <c r="F8" s="445"/>
      <c r="G8" s="444"/>
      <c r="H8" s="446"/>
      <c r="I8" s="446"/>
      <c r="J8" s="446"/>
      <c r="K8" s="446"/>
      <c r="L8" s="446"/>
      <c r="M8" s="446"/>
      <c r="N8" s="446"/>
      <c r="O8" s="446"/>
      <c r="P8" s="446"/>
      <c r="Q8" s="446"/>
      <c r="R8" s="447"/>
      <c r="S8" s="447"/>
      <c r="T8" s="447"/>
      <c r="U8" s="448"/>
    </row>
    <row r="9" spans="1:36" ht="78.75">
      <c r="A9" s="728" t="s">
        <v>1814</v>
      </c>
      <c r="B9" s="719" t="s">
        <v>1816</v>
      </c>
      <c r="C9" s="307" t="s">
        <v>1495</v>
      </c>
      <c r="D9" s="307" t="s">
        <v>2078</v>
      </c>
      <c r="E9" s="249" t="s">
        <v>2077</v>
      </c>
      <c r="F9" s="307" t="s">
        <v>2076</v>
      </c>
      <c r="G9" s="307" t="s">
        <v>2075</v>
      </c>
      <c r="H9" s="250"/>
      <c r="I9" s="349"/>
      <c r="J9" s="351">
        <v>1</v>
      </c>
      <c r="K9" s="349">
        <f>'5. ACTIVIDADES ESPECIALES'!D332</f>
        <v>2800</v>
      </c>
      <c r="L9" s="351"/>
      <c r="M9" s="349"/>
      <c r="N9" s="351"/>
      <c r="O9" s="349"/>
      <c r="P9" s="387">
        <f t="shared" ref="P9:P43" si="0">H9+J9+L9+N9</f>
        <v>1</v>
      </c>
      <c r="Q9" s="388">
        <f t="shared" ref="Q9:Q43" si="1">I9+K9+M9+O9</f>
        <v>2800</v>
      </c>
      <c r="R9" s="349" t="s">
        <v>2079</v>
      </c>
      <c r="S9" s="249" t="s">
        <v>2064</v>
      </c>
      <c r="T9" s="249" t="s">
        <v>2080</v>
      </c>
      <c r="U9" s="307" t="s">
        <v>2081</v>
      </c>
    </row>
    <row r="10" spans="1:36" ht="15.75">
      <c r="A10" s="729"/>
      <c r="B10" s="719"/>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c r="A11" s="729"/>
      <c r="B11" s="719"/>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c r="A12" s="729"/>
      <c r="B12" s="719"/>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c r="A13" s="729"/>
      <c r="B13" s="719"/>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c r="A14" s="729"/>
      <c r="B14" s="719"/>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c r="A15" s="729"/>
      <c r="B15" s="719"/>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6.5" thickBot="1">
      <c r="A16" s="730"/>
      <c r="B16" s="727"/>
      <c r="C16" s="552"/>
      <c r="D16" s="552"/>
      <c r="E16" s="553"/>
      <c r="F16" s="552"/>
      <c r="G16" s="552"/>
      <c r="H16" s="561"/>
      <c r="I16" s="555"/>
      <c r="J16" s="562"/>
      <c r="K16" s="555"/>
      <c r="L16" s="562"/>
      <c r="M16" s="555"/>
      <c r="N16" s="562"/>
      <c r="O16" s="555"/>
      <c r="P16" s="556">
        <f t="shared" si="0"/>
        <v>0</v>
      </c>
      <c r="Q16" s="557">
        <f t="shared" si="1"/>
        <v>0</v>
      </c>
      <c r="R16" s="555"/>
      <c r="S16" s="553"/>
      <c r="T16" s="553"/>
      <c r="U16" s="553"/>
    </row>
    <row r="17" spans="1:21" ht="48" thickBot="1">
      <c r="A17" s="716" t="s">
        <v>2009</v>
      </c>
      <c r="B17" s="724" t="s">
        <v>1817</v>
      </c>
      <c r="C17" s="563" t="s">
        <v>1495</v>
      </c>
      <c r="D17" s="563" t="s">
        <v>1830</v>
      </c>
      <c r="E17" s="564" t="s">
        <v>1836</v>
      </c>
      <c r="F17" s="307" t="s">
        <v>1850</v>
      </c>
      <c r="G17" s="563" t="s">
        <v>1831</v>
      </c>
      <c r="H17" s="564"/>
      <c r="I17" s="565"/>
      <c r="J17" s="565"/>
      <c r="K17" s="565"/>
      <c r="L17" s="565"/>
      <c r="M17" s="565"/>
      <c r="N17" s="595">
        <v>1</v>
      </c>
      <c r="O17" s="566">
        <f>'1. TALLERES SEMINARIOS'!D200</f>
        <v>30283.333333333332</v>
      </c>
      <c r="P17" s="566">
        <f t="shared" si="0"/>
        <v>1</v>
      </c>
      <c r="Q17" s="567">
        <f t="shared" si="1"/>
        <v>30283.333333333332</v>
      </c>
      <c r="R17" s="565" t="s">
        <v>1832</v>
      </c>
      <c r="S17" s="564" t="s">
        <v>1833</v>
      </c>
      <c r="T17" s="249" t="s">
        <v>1838</v>
      </c>
      <c r="U17" s="564" t="s">
        <v>1839</v>
      </c>
    </row>
    <row r="18" spans="1:21" ht="47.25">
      <c r="A18" s="717"/>
      <c r="B18" s="717"/>
      <c r="C18" s="307" t="s">
        <v>1495</v>
      </c>
      <c r="D18" s="563" t="s">
        <v>1834</v>
      </c>
      <c r="E18" s="564" t="s">
        <v>1835</v>
      </c>
      <c r="F18" s="307" t="s">
        <v>1849</v>
      </c>
      <c r="G18" s="563" t="s">
        <v>1837</v>
      </c>
      <c r="H18" s="249"/>
      <c r="I18" s="349"/>
      <c r="J18" s="349"/>
      <c r="K18" s="349"/>
      <c r="L18" s="349"/>
      <c r="M18" s="349"/>
      <c r="N18" s="351">
        <v>1</v>
      </c>
      <c r="O18" s="596">
        <f>'1. TALLERES SEMINARIOS'!D219</f>
        <v>97783.333333333328</v>
      </c>
      <c r="P18" s="387">
        <f t="shared" si="0"/>
        <v>1</v>
      </c>
      <c r="Q18" s="388">
        <f>I18+K18+M18+O18</f>
        <v>97783.333333333328</v>
      </c>
      <c r="R18" s="565" t="s">
        <v>1832</v>
      </c>
      <c r="S18" s="564" t="s">
        <v>1833</v>
      </c>
      <c r="T18" s="249" t="s">
        <v>1838</v>
      </c>
      <c r="U18" s="249" t="s">
        <v>1840</v>
      </c>
    </row>
    <row r="19" spans="1:21" ht="31.5">
      <c r="A19" s="717"/>
      <c r="B19" s="717"/>
      <c r="C19" s="307" t="s">
        <v>1495</v>
      </c>
      <c r="D19" s="307" t="s">
        <v>1843</v>
      </c>
      <c r="E19" s="249" t="s">
        <v>1841</v>
      </c>
      <c r="F19" s="307" t="s">
        <v>1848</v>
      </c>
      <c r="G19" s="307" t="s">
        <v>1842</v>
      </c>
      <c r="H19" s="249"/>
      <c r="I19" s="349"/>
      <c r="J19" s="349"/>
      <c r="K19" s="349"/>
      <c r="L19" s="351">
        <v>0.5</v>
      </c>
      <c r="M19" s="349"/>
      <c r="N19" s="351">
        <v>0.5</v>
      </c>
      <c r="O19" s="349"/>
      <c r="P19" s="387">
        <f t="shared" si="0"/>
        <v>1</v>
      </c>
      <c r="Q19" s="388">
        <f>I19+K19+M19+O19</f>
        <v>0</v>
      </c>
      <c r="R19" s="349" t="s">
        <v>1844</v>
      </c>
      <c r="S19" s="249" t="s">
        <v>1845</v>
      </c>
      <c r="T19" s="249" t="s">
        <v>1846</v>
      </c>
      <c r="U19" s="249" t="s">
        <v>1847</v>
      </c>
    </row>
    <row r="20" spans="1:21" ht="120">
      <c r="A20" s="717"/>
      <c r="B20" s="717"/>
      <c r="C20" s="568" t="s">
        <v>1495</v>
      </c>
      <c r="D20" s="568" t="s">
        <v>1933</v>
      </c>
      <c r="E20" s="569" t="s">
        <v>1934</v>
      </c>
      <c r="F20" s="307" t="s">
        <v>2014</v>
      </c>
      <c r="G20" s="568" t="s">
        <v>1936</v>
      </c>
      <c r="H20" s="570">
        <v>0.25</v>
      </c>
      <c r="I20" s="594">
        <f>'5. ACTIVIDADES ESPECIALES'!D302*0.25</f>
        <v>33600</v>
      </c>
      <c r="J20" s="572">
        <v>0.25</v>
      </c>
      <c r="K20" s="594">
        <f>'5. ACTIVIDADES ESPECIALES'!D302*0.25</f>
        <v>33600</v>
      </c>
      <c r="L20" s="572">
        <v>0.25</v>
      </c>
      <c r="M20" s="594">
        <f>'5. ACTIVIDADES ESPECIALES'!D302*0.25</f>
        <v>33600</v>
      </c>
      <c r="N20" s="572">
        <v>0.25</v>
      </c>
      <c r="O20" s="594">
        <f>'5. ACTIVIDADES ESPECIALES'!D302*0.25</f>
        <v>33600</v>
      </c>
      <c r="P20" s="573">
        <f t="shared" si="0"/>
        <v>1</v>
      </c>
      <c r="Q20" s="388">
        <f>I20+K20+M20+O20</f>
        <v>134400</v>
      </c>
      <c r="R20" s="594" t="s">
        <v>1940</v>
      </c>
      <c r="S20" s="569" t="s">
        <v>1937</v>
      </c>
      <c r="T20" s="569" t="s">
        <v>1938</v>
      </c>
      <c r="U20" s="569" t="s">
        <v>1939</v>
      </c>
    </row>
    <row r="21" spans="1:21" ht="47.25">
      <c r="A21" s="717"/>
      <c r="B21" s="725"/>
      <c r="C21" s="307" t="s">
        <v>1494</v>
      </c>
      <c r="D21" s="307" t="s">
        <v>2010</v>
      </c>
      <c r="E21" s="249" t="s">
        <v>2012</v>
      </c>
      <c r="F21" s="307" t="s">
        <v>2013</v>
      </c>
      <c r="G21" s="307" t="s">
        <v>2011</v>
      </c>
      <c r="H21" s="250">
        <v>0.25</v>
      </c>
      <c r="I21" s="349">
        <f>'5. ACTIVIDADES ESPECIALES'!D235*0.25</f>
        <v>91296.25</v>
      </c>
      <c r="J21" s="351">
        <v>0.25</v>
      </c>
      <c r="K21" s="349">
        <f>I21</f>
        <v>91296.25</v>
      </c>
      <c r="L21" s="351">
        <v>0.25</v>
      </c>
      <c r="M21" s="349">
        <f>I21</f>
        <v>91296.25</v>
      </c>
      <c r="N21" s="351">
        <v>0.25</v>
      </c>
      <c r="O21" s="349">
        <f>I21</f>
        <v>91296.25</v>
      </c>
      <c r="P21" s="387">
        <f t="shared" si="0"/>
        <v>1</v>
      </c>
      <c r="Q21" s="388">
        <f t="shared" si="1"/>
        <v>365185</v>
      </c>
      <c r="R21" s="349" t="s">
        <v>2021</v>
      </c>
      <c r="S21" s="249" t="s">
        <v>2023</v>
      </c>
      <c r="T21" s="249" t="s">
        <v>2022</v>
      </c>
      <c r="U21" s="249" t="s">
        <v>1939</v>
      </c>
    </row>
    <row r="22" spans="1:21" ht="69" customHeight="1">
      <c r="A22" s="717"/>
      <c r="B22" s="725"/>
      <c r="C22" s="307" t="s">
        <v>1495</v>
      </c>
      <c r="D22" s="307" t="s">
        <v>2152</v>
      </c>
      <c r="E22" s="249" t="s">
        <v>2153</v>
      </c>
      <c r="F22" s="307" t="s">
        <v>2155</v>
      </c>
      <c r="G22" s="307" t="s">
        <v>2154</v>
      </c>
      <c r="H22" s="250"/>
      <c r="I22" s="349"/>
      <c r="J22" s="351">
        <v>0.5</v>
      </c>
      <c r="K22" s="349">
        <f>'5. ACTIVIDADES ESPECIALES'!D358*0.5</f>
        <v>12000</v>
      </c>
      <c r="L22" s="351">
        <v>0.5</v>
      </c>
      <c r="M22" s="349">
        <f>K22</f>
        <v>12000</v>
      </c>
      <c r="N22" s="351"/>
      <c r="O22" s="349"/>
      <c r="P22" s="387">
        <f t="shared" si="0"/>
        <v>1</v>
      </c>
      <c r="Q22" s="388">
        <f t="shared" si="1"/>
        <v>24000</v>
      </c>
      <c r="R22" s="638" t="s">
        <v>2157</v>
      </c>
      <c r="S22" s="249" t="s">
        <v>2064</v>
      </c>
      <c r="T22" s="249" t="s">
        <v>2158</v>
      </c>
      <c r="U22" s="307" t="s">
        <v>2151</v>
      </c>
    </row>
    <row r="23" spans="1:21" ht="89.25" customHeight="1">
      <c r="A23" s="717"/>
      <c r="B23" s="725"/>
      <c r="C23" s="307" t="s">
        <v>1496</v>
      </c>
      <c r="D23" s="546" t="s">
        <v>2310</v>
      </c>
      <c r="E23" s="662" t="s">
        <v>2312</v>
      </c>
      <c r="F23" s="307" t="s">
        <v>2318</v>
      </c>
      <c r="G23" s="546" t="s">
        <v>2315</v>
      </c>
      <c r="H23" s="250"/>
      <c r="I23" s="349"/>
      <c r="J23" s="351">
        <v>0.5</v>
      </c>
      <c r="K23" s="349">
        <f>'5. ACTIVIDADES ESPECIALES'!D423*50%</f>
        <v>25000</v>
      </c>
      <c r="L23" s="351">
        <v>0.5</v>
      </c>
      <c r="M23" s="349">
        <f>K23</f>
        <v>25000</v>
      </c>
      <c r="N23" s="351"/>
      <c r="O23" s="349"/>
      <c r="P23" s="387">
        <f t="shared" si="0"/>
        <v>1</v>
      </c>
      <c r="Q23" s="388">
        <f t="shared" si="1"/>
        <v>50000</v>
      </c>
      <c r="R23" s="560" t="s">
        <v>2300</v>
      </c>
      <c r="S23" s="547" t="s">
        <v>2301</v>
      </c>
      <c r="T23" s="547" t="s">
        <v>2302</v>
      </c>
      <c r="U23" s="547" t="s">
        <v>2303</v>
      </c>
    </row>
    <row r="24" spans="1:21" ht="78.75">
      <c r="A24" s="717"/>
      <c r="B24" s="725"/>
      <c r="C24" s="307" t="s">
        <v>1494</v>
      </c>
      <c r="D24" s="587" t="s">
        <v>2309</v>
      </c>
      <c r="E24" s="588" t="s">
        <v>2313</v>
      </c>
      <c r="F24" s="307" t="s">
        <v>2319</v>
      </c>
      <c r="G24" s="587" t="s">
        <v>2316</v>
      </c>
      <c r="H24" s="249"/>
      <c r="I24" s="349"/>
      <c r="J24" s="351">
        <v>0.5</v>
      </c>
      <c r="K24" s="349">
        <f>'5. ACTIVIDADES ESPECIALES'!D436*50%</f>
        <v>15000</v>
      </c>
      <c r="L24" s="351">
        <v>0.5</v>
      </c>
      <c r="M24" s="349">
        <f>K24</f>
        <v>15000</v>
      </c>
      <c r="N24" s="349"/>
      <c r="O24" s="349"/>
      <c r="P24" s="387">
        <f t="shared" si="0"/>
        <v>1</v>
      </c>
      <c r="Q24" s="388">
        <f t="shared" si="1"/>
        <v>30000</v>
      </c>
      <c r="R24" s="560" t="s">
        <v>2304</v>
      </c>
      <c r="S24" s="588" t="s">
        <v>2305</v>
      </c>
      <c r="T24" s="547" t="s">
        <v>2302</v>
      </c>
      <c r="U24" s="547" t="s">
        <v>2303</v>
      </c>
    </row>
    <row r="25" spans="1:21" ht="89.25" customHeight="1">
      <c r="A25" s="717"/>
      <c r="B25" s="726"/>
      <c r="C25" s="586" t="s">
        <v>1478</v>
      </c>
      <c r="D25" s="546" t="s">
        <v>2311</v>
      </c>
      <c r="E25" s="547" t="s">
        <v>2314</v>
      </c>
      <c r="F25" s="307" t="s">
        <v>2320</v>
      </c>
      <c r="G25" s="546" t="s">
        <v>2317</v>
      </c>
      <c r="H25" s="665">
        <v>0.25</v>
      </c>
      <c r="I25" s="590">
        <f>'5. ACTIVIDADES ESPECIALES'!D449*25%</f>
        <v>75000</v>
      </c>
      <c r="J25" s="663">
        <v>0.25</v>
      </c>
      <c r="K25" s="590">
        <f>'5. ACTIVIDADES ESPECIALES'!D449*25%</f>
        <v>75000</v>
      </c>
      <c r="L25" s="663">
        <v>0.5</v>
      </c>
      <c r="M25" s="590">
        <f>'5. ACTIVIDADES ESPECIALES'!D449*50%</f>
        <v>150000</v>
      </c>
      <c r="N25" s="590"/>
      <c r="O25" s="590"/>
      <c r="P25" s="591">
        <f t="shared" si="0"/>
        <v>1</v>
      </c>
      <c r="Q25" s="388">
        <f t="shared" si="1"/>
        <v>300000</v>
      </c>
      <c r="R25" s="547" t="s">
        <v>2306</v>
      </c>
      <c r="S25" s="547" t="s">
        <v>2307</v>
      </c>
      <c r="T25" s="547" t="s">
        <v>2308</v>
      </c>
      <c r="U25" s="547" t="s">
        <v>2303</v>
      </c>
    </row>
    <row r="26" spans="1:21" ht="15.75" customHeight="1">
      <c r="A26" s="717"/>
      <c r="B26" s="716" t="s">
        <v>1818</v>
      </c>
      <c r="C26" s="546"/>
      <c r="D26" s="546"/>
      <c r="E26" s="547"/>
      <c r="F26" s="546"/>
      <c r="G26" s="546"/>
      <c r="H26" s="558"/>
      <c r="I26" s="548"/>
      <c r="J26" s="559"/>
      <c r="K26" s="548"/>
      <c r="L26" s="559"/>
      <c r="M26" s="548"/>
      <c r="N26" s="559"/>
      <c r="O26" s="548"/>
      <c r="P26" s="550">
        <f t="shared" si="0"/>
        <v>0</v>
      </c>
      <c r="Q26" s="388">
        <f t="shared" si="1"/>
        <v>0</v>
      </c>
      <c r="R26" s="560"/>
      <c r="S26" s="547"/>
      <c r="T26" s="547"/>
      <c r="U26" s="547"/>
    </row>
    <row r="27" spans="1:21" ht="15.75">
      <c r="A27" s="717"/>
      <c r="B27" s="717"/>
      <c r="C27" s="307"/>
      <c r="D27" s="307"/>
      <c r="E27" s="249"/>
      <c r="F27" s="307"/>
      <c r="G27" s="307"/>
      <c r="H27" s="250"/>
      <c r="I27" s="350"/>
      <c r="J27" s="351"/>
      <c r="K27" s="350"/>
      <c r="L27" s="351"/>
      <c r="M27" s="350"/>
      <c r="N27" s="351"/>
      <c r="O27" s="350"/>
      <c r="P27" s="387">
        <f t="shared" si="0"/>
        <v>0</v>
      </c>
      <c r="Q27" s="389">
        <f t="shared" si="1"/>
        <v>0</v>
      </c>
      <c r="R27" s="348"/>
      <c r="S27" s="249"/>
      <c r="T27" s="249"/>
      <c r="U27" s="249"/>
    </row>
    <row r="28" spans="1:21" ht="15.75">
      <c r="A28" s="717"/>
      <c r="B28" s="717"/>
      <c r="C28" s="568"/>
      <c r="D28" s="568"/>
      <c r="E28" s="569"/>
      <c r="F28" s="568"/>
      <c r="G28" s="568"/>
      <c r="H28" s="570"/>
      <c r="I28" s="571"/>
      <c r="J28" s="572"/>
      <c r="K28" s="571"/>
      <c r="L28" s="572"/>
      <c r="M28" s="571"/>
      <c r="N28" s="572"/>
      <c r="O28" s="571"/>
      <c r="P28" s="573">
        <f t="shared" si="0"/>
        <v>0</v>
      </c>
      <c r="Q28" s="574">
        <f t="shared" si="1"/>
        <v>0</v>
      </c>
      <c r="R28" s="575"/>
      <c r="S28" s="569"/>
      <c r="T28" s="569"/>
      <c r="U28" s="569"/>
    </row>
    <row r="29" spans="1:21" ht="15.75">
      <c r="A29" s="717"/>
      <c r="B29" s="725"/>
      <c r="C29" s="576"/>
      <c r="D29" s="577"/>
      <c r="E29" s="578"/>
      <c r="F29" s="577"/>
      <c r="G29" s="577"/>
      <c r="H29" s="578"/>
      <c r="I29" s="579"/>
      <c r="J29" s="580"/>
      <c r="K29" s="580"/>
      <c r="L29" s="580"/>
      <c r="M29" s="580"/>
      <c r="N29" s="580"/>
      <c r="O29" s="580"/>
      <c r="P29" s="581">
        <f t="shared" si="0"/>
        <v>0</v>
      </c>
      <c r="Q29" s="582">
        <f t="shared" si="1"/>
        <v>0</v>
      </c>
      <c r="R29" s="578"/>
      <c r="S29" s="578"/>
      <c r="T29" s="578"/>
      <c r="U29" s="583"/>
    </row>
    <row r="30" spans="1:21" ht="15.75">
      <c r="A30" s="717"/>
      <c r="B30" s="725"/>
      <c r="C30" s="584"/>
      <c r="D30" s="307"/>
      <c r="E30" s="249"/>
      <c r="F30" s="307"/>
      <c r="G30" s="307"/>
      <c r="H30" s="249"/>
      <c r="I30" s="350"/>
      <c r="J30" s="349"/>
      <c r="K30" s="349"/>
      <c r="L30" s="349"/>
      <c r="M30" s="349"/>
      <c r="N30" s="349"/>
      <c r="O30" s="349"/>
      <c r="P30" s="387">
        <f t="shared" si="0"/>
        <v>0</v>
      </c>
      <c r="Q30" s="388">
        <f t="shared" si="1"/>
        <v>0</v>
      </c>
      <c r="R30" s="249"/>
      <c r="S30" s="249"/>
      <c r="T30" s="249"/>
      <c r="U30" s="585"/>
    </row>
    <row r="31" spans="1:21" ht="15.75">
      <c r="A31" s="717"/>
      <c r="B31" s="726"/>
      <c r="C31" s="586"/>
      <c r="D31" s="587"/>
      <c r="E31" s="588"/>
      <c r="F31" s="587"/>
      <c r="G31" s="587"/>
      <c r="H31" s="588"/>
      <c r="I31" s="589"/>
      <c r="J31" s="590"/>
      <c r="K31" s="590"/>
      <c r="L31" s="590"/>
      <c r="M31" s="590"/>
      <c r="N31" s="590"/>
      <c r="O31" s="590"/>
      <c r="P31" s="591">
        <f t="shared" si="0"/>
        <v>0</v>
      </c>
      <c r="Q31" s="592">
        <f t="shared" si="1"/>
        <v>0</v>
      </c>
      <c r="R31" s="588"/>
      <c r="S31" s="588"/>
      <c r="T31" s="588"/>
      <c r="U31" s="593"/>
    </row>
    <row r="32" spans="1:21" ht="15.75">
      <c r="A32" s="717"/>
      <c r="B32" s="718" t="s">
        <v>1819</v>
      </c>
      <c r="C32" s="546"/>
      <c r="D32" s="546"/>
      <c r="E32" s="547"/>
      <c r="F32" s="546"/>
      <c r="G32" s="546"/>
      <c r="H32" s="547"/>
      <c r="I32" s="548"/>
      <c r="J32" s="549"/>
      <c r="K32" s="549"/>
      <c r="L32" s="549"/>
      <c r="M32" s="549"/>
      <c r="N32" s="549"/>
      <c r="O32" s="549"/>
      <c r="P32" s="550">
        <f t="shared" si="0"/>
        <v>0</v>
      </c>
      <c r="Q32" s="551">
        <f t="shared" si="1"/>
        <v>0</v>
      </c>
      <c r="R32" s="547"/>
      <c r="S32" s="547"/>
      <c r="T32" s="547"/>
      <c r="U32" s="547"/>
    </row>
    <row r="33" spans="1:21" ht="15.75">
      <c r="A33" s="717"/>
      <c r="B33" s="719"/>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c r="A34" s="717"/>
      <c r="B34" s="719"/>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c r="A35" s="717"/>
      <c r="B35" s="719"/>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c r="A36" s="717"/>
      <c r="B36" s="719"/>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c r="A37" s="717"/>
      <c r="B37" s="719" t="s">
        <v>1820</v>
      </c>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c r="A38" s="717"/>
      <c r="B38" s="719"/>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c r="A39" s="717"/>
      <c r="B39" s="719"/>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c r="A40" s="717"/>
      <c r="B40" s="719"/>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c r="A41" s="717"/>
      <c r="B41" s="719" t="s">
        <v>1821</v>
      </c>
      <c r="C41" s="307"/>
      <c r="D41" s="307"/>
      <c r="E41" s="249"/>
      <c r="F41" s="307"/>
      <c r="G41" s="307"/>
      <c r="H41" s="249"/>
      <c r="I41" s="350"/>
      <c r="J41" s="349"/>
      <c r="K41" s="349"/>
      <c r="L41" s="349"/>
      <c r="M41" s="349"/>
      <c r="N41" s="349"/>
      <c r="O41" s="349"/>
      <c r="P41" s="387">
        <f t="shared" si="0"/>
        <v>0</v>
      </c>
      <c r="Q41" s="388">
        <f t="shared" si="1"/>
        <v>0</v>
      </c>
      <c r="R41" s="249"/>
      <c r="S41" s="249"/>
      <c r="T41" s="249"/>
      <c r="U41" s="249"/>
    </row>
    <row r="42" spans="1:21" ht="15.75">
      <c r="A42" s="717"/>
      <c r="B42" s="719"/>
      <c r="C42" s="307"/>
      <c r="D42" s="307"/>
      <c r="E42" s="249"/>
      <c r="F42" s="307"/>
      <c r="G42" s="307"/>
      <c r="H42" s="249"/>
      <c r="I42" s="350"/>
      <c r="J42" s="349"/>
      <c r="K42" s="349"/>
      <c r="L42" s="349"/>
      <c r="M42" s="349"/>
      <c r="N42" s="349"/>
      <c r="O42" s="349"/>
      <c r="P42" s="387">
        <f t="shared" si="0"/>
        <v>0</v>
      </c>
      <c r="Q42" s="388">
        <f t="shared" si="1"/>
        <v>0</v>
      </c>
      <c r="R42" s="249"/>
      <c r="S42" s="249"/>
      <c r="T42" s="249"/>
      <c r="U42" s="249"/>
    </row>
    <row r="43" spans="1:21" ht="15.75">
      <c r="A43" s="717"/>
      <c r="B43" s="719"/>
      <c r="C43" s="307"/>
      <c r="D43" s="307"/>
      <c r="E43" s="249"/>
      <c r="F43" s="307"/>
      <c r="G43" s="307"/>
      <c r="H43" s="249"/>
      <c r="I43" s="350"/>
      <c r="J43" s="349"/>
      <c r="K43" s="349"/>
      <c r="L43" s="349"/>
      <c r="M43" s="349"/>
      <c r="N43" s="349"/>
      <c r="O43" s="349"/>
      <c r="P43" s="387">
        <f t="shared" si="0"/>
        <v>0</v>
      </c>
      <c r="Q43" s="388">
        <f t="shared" si="1"/>
        <v>0</v>
      </c>
      <c r="R43" s="249"/>
      <c r="S43" s="249"/>
      <c r="T43" s="249"/>
      <c r="U43" s="249"/>
    </row>
    <row r="44" spans="1:21" ht="15.75">
      <c r="A44" s="717"/>
      <c r="B44" s="719"/>
      <c r="C44" s="307"/>
      <c r="D44" s="307"/>
      <c r="E44" s="249"/>
      <c r="F44" s="307"/>
      <c r="G44" s="307"/>
      <c r="H44" s="249"/>
      <c r="I44" s="350"/>
      <c r="J44" s="349"/>
      <c r="K44" s="349"/>
      <c r="L44" s="349"/>
      <c r="M44" s="349"/>
      <c r="N44" s="349"/>
      <c r="O44" s="349"/>
      <c r="P44" s="387">
        <f t="shared" ref="P44:P76" si="2">H44+J44+L44+N44</f>
        <v>0</v>
      </c>
      <c r="Q44" s="388">
        <f t="shared" ref="Q44:Q76" si="3">I44+K44+M44+O44</f>
        <v>0</v>
      </c>
      <c r="R44" s="249"/>
      <c r="S44" s="249"/>
      <c r="T44" s="249"/>
      <c r="U44" s="249"/>
    </row>
    <row r="45" spans="1:21" ht="16.5" thickBot="1">
      <c r="A45" s="717"/>
      <c r="B45" s="727"/>
      <c r="C45" s="552"/>
      <c r="D45" s="552"/>
      <c r="E45" s="553"/>
      <c r="F45" s="552"/>
      <c r="G45" s="552"/>
      <c r="H45" s="553"/>
      <c r="I45" s="554"/>
      <c r="J45" s="555"/>
      <c r="K45" s="555"/>
      <c r="L45" s="555"/>
      <c r="M45" s="555"/>
      <c r="N45" s="555"/>
      <c r="O45" s="555"/>
      <c r="P45" s="556">
        <f t="shared" si="2"/>
        <v>0</v>
      </c>
      <c r="Q45" s="557">
        <f t="shared" si="3"/>
        <v>0</v>
      </c>
      <c r="R45" s="553"/>
      <c r="S45" s="553"/>
      <c r="T45" s="553"/>
      <c r="U45" s="553"/>
    </row>
    <row r="46" spans="1:21" ht="15.75">
      <c r="A46" s="716" t="s">
        <v>1815</v>
      </c>
      <c r="B46" s="718" t="s">
        <v>1822</v>
      </c>
      <c r="C46" s="546"/>
      <c r="D46" s="546"/>
      <c r="E46" s="547"/>
      <c r="F46" s="546"/>
      <c r="G46" s="546"/>
      <c r="H46" s="558"/>
      <c r="I46" s="549"/>
      <c r="J46" s="559"/>
      <c r="K46" s="549"/>
      <c r="L46" s="559"/>
      <c r="M46" s="549"/>
      <c r="N46" s="559"/>
      <c r="O46" s="549"/>
      <c r="P46" s="550">
        <f t="shared" si="2"/>
        <v>0</v>
      </c>
      <c r="Q46" s="551">
        <f t="shared" si="3"/>
        <v>0</v>
      </c>
      <c r="R46" s="549"/>
      <c r="S46" s="547"/>
      <c r="T46" s="547"/>
      <c r="U46" s="547"/>
    </row>
    <row r="47" spans="1:21" ht="15.75">
      <c r="A47" s="717"/>
      <c r="B47" s="719"/>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c r="A48" s="717"/>
      <c r="B48" s="719"/>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 r="A49" s="717"/>
      <c r="B49" s="719"/>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 r="A50" s="717"/>
      <c r="B50" s="719"/>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 r="A51" s="717"/>
      <c r="B51" s="719"/>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c r="A52" s="717"/>
      <c r="B52" s="719" t="s">
        <v>1823</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c r="A53" s="717"/>
      <c r="B53" s="719"/>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c r="A54" s="717"/>
      <c r="B54" s="719"/>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c r="A55" s="717"/>
      <c r="B55" s="719" t="s">
        <v>1824</v>
      </c>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c r="A56" s="717"/>
      <c r="B56" s="719"/>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c r="A57" s="717"/>
      <c r="B57" s="719"/>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c r="A58" s="717"/>
      <c r="B58" s="719"/>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c r="A59" s="717"/>
      <c r="B59" s="719" t="s">
        <v>1825</v>
      </c>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customHeight="1">
      <c r="A60" s="717"/>
      <c r="B60" s="719"/>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customHeight="1">
      <c r="A61" s="717"/>
      <c r="B61" s="719"/>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customHeight="1">
      <c r="A62" s="717"/>
      <c r="B62" s="719"/>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c r="A63" s="717"/>
      <c r="B63" s="719" t="s">
        <v>1826</v>
      </c>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 r="A64" s="717"/>
      <c r="B64" s="719"/>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 r="A65" s="717"/>
      <c r="B65" s="719"/>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 r="A66" s="717"/>
      <c r="B66" s="719"/>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5.75" customHeight="1">
      <c r="A67" s="717"/>
      <c r="B67" s="721" t="s">
        <v>1827</v>
      </c>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customHeight="1">
      <c r="A68" s="717"/>
      <c r="B68" s="722"/>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customHeight="1">
      <c r="A69" s="717"/>
      <c r="B69" s="722"/>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8" customHeight="1">
      <c r="A70" s="717"/>
      <c r="B70" s="723"/>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 r="A71" s="717"/>
      <c r="B71" s="720" t="s">
        <v>1828</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 r="A72" s="717"/>
      <c r="B72" s="720"/>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c r="A73" s="717"/>
      <c r="B73" s="720"/>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ht="15.75" customHeight="1">
      <c r="A74" s="717"/>
      <c r="B74" s="721" t="s">
        <v>1829</v>
      </c>
      <c r="C74" s="307"/>
      <c r="D74" s="307"/>
      <c r="E74" s="249"/>
      <c r="F74" s="307"/>
      <c r="G74" s="307"/>
      <c r="H74" s="250"/>
      <c r="I74" s="349"/>
      <c r="J74" s="351"/>
      <c r="K74" s="349"/>
      <c r="L74" s="351"/>
      <c r="M74" s="349"/>
      <c r="N74" s="351"/>
      <c r="O74" s="349"/>
      <c r="P74" s="387">
        <f t="shared" si="2"/>
        <v>0</v>
      </c>
      <c r="Q74" s="388">
        <f t="shared" si="3"/>
        <v>0</v>
      </c>
      <c r="R74" s="349"/>
      <c r="S74" s="249"/>
      <c r="T74" s="249"/>
      <c r="U74" s="249"/>
    </row>
    <row r="75" spans="1:21" ht="15.75" customHeight="1">
      <c r="A75" s="717"/>
      <c r="B75" s="722"/>
      <c r="C75" s="307"/>
      <c r="D75" s="307"/>
      <c r="E75" s="249"/>
      <c r="F75" s="307"/>
      <c r="G75" s="307"/>
      <c r="H75" s="250"/>
      <c r="I75" s="349"/>
      <c r="J75" s="351"/>
      <c r="K75" s="349"/>
      <c r="L75" s="351"/>
      <c r="M75" s="349"/>
      <c r="N75" s="351"/>
      <c r="O75" s="349"/>
      <c r="P75" s="387">
        <f t="shared" si="2"/>
        <v>0</v>
      </c>
      <c r="Q75" s="388">
        <f t="shared" si="3"/>
        <v>0</v>
      </c>
      <c r="R75" s="349"/>
      <c r="S75" s="249"/>
      <c r="T75" s="249"/>
      <c r="U75" s="249"/>
    </row>
    <row r="76" spans="1:21" ht="15.75">
      <c r="A76" s="717"/>
      <c r="B76" s="723"/>
      <c r="C76" s="307"/>
      <c r="D76" s="307"/>
      <c r="E76" s="249"/>
      <c r="F76" s="307"/>
      <c r="G76" s="307"/>
      <c r="H76" s="250"/>
      <c r="I76" s="349"/>
      <c r="J76" s="351"/>
      <c r="K76" s="349"/>
      <c r="L76" s="351"/>
      <c r="M76" s="349"/>
      <c r="N76" s="351"/>
      <c r="O76" s="349"/>
      <c r="P76" s="387">
        <f t="shared" si="2"/>
        <v>0</v>
      </c>
      <c r="Q76" s="388">
        <f t="shared" si="3"/>
        <v>0</v>
      </c>
      <c r="R76" s="349"/>
      <c r="S76" s="249"/>
      <c r="T76" s="249"/>
      <c r="U76" s="249"/>
    </row>
    <row r="77" spans="1:21" s="260" customFormat="1" ht="15.75">
      <c r="A77" s="292"/>
      <c r="B77" s="293"/>
      <c r="C77" s="292" t="s">
        <v>97</v>
      </c>
      <c r="D77" s="293"/>
      <c r="E77" s="293"/>
      <c r="F77" s="293"/>
      <c r="G77" s="294"/>
      <c r="H77" s="263">
        <f>SUM(H8:H76)</f>
        <v>0.75</v>
      </c>
      <c r="I77" s="263">
        <f t="shared" ref="I77:Q77" si="4">SUM(I8:I76)</f>
        <v>199896.25</v>
      </c>
      <c r="J77" s="263">
        <f t="shared" si="4"/>
        <v>3.25</v>
      </c>
      <c r="K77" s="263">
        <f t="shared" si="4"/>
        <v>254696.25</v>
      </c>
      <c r="L77" s="263">
        <f t="shared" si="4"/>
        <v>3</v>
      </c>
      <c r="M77" s="263">
        <f t="shared" si="4"/>
        <v>326896.25</v>
      </c>
      <c r="N77" s="263">
        <f t="shared" si="4"/>
        <v>3</v>
      </c>
      <c r="O77" s="263">
        <f t="shared" si="4"/>
        <v>252962.91666666666</v>
      </c>
      <c r="P77" s="263">
        <f t="shared" si="4"/>
        <v>10</v>
      </c>
      <c r="Q77" s="263">
        <f t="shared" si="4"/>
        <v>1034451.6666666666</v>
      </c>
      <c r="R77" s="264"/>
      <c r="S77" s="264"/>
      <c r="T77" s="264"/>
      <c r="U77" s="264"/>
    </row>
    <row r="78" spans="1:21" ht="15.75">
      <c r="A78" s="260"/>
      <c r="B78" s="260"/>
      <c r="C78" s="260"/>
      <c r="D78" s="260"/>
      <c r="E78" s="260"/>
      <c r="F78" s="259"/>
      <c r="G78" s="260"/>
      <c r="H78" s="260"/>
      <c r="S78" s="265"/>
      <c r="T78" s="265"/>
      <c r="U78" s="266"/>
    </row>
    <row r="79" spans="1:21" ht="15.75">
      <c r="F79" s="259"/>
      <c r="S79" s="265"/>
      <c r="T79" s="265"/>
    </row>
    <row r="80" spans="1:21" ht="15.75">
      <c r="F80" s="259"/>
      <c r="S80" s="265"/>
      <c r="T80" s="265"/>
    </row>
    <row r="81" spans="6:20" ht="15.75">
      <c r="F81" s="259"/>
      <c r="S81" s="265"/>
      <c r="T81" s="265"/>
    </row>
    <row r="82" spans="6:20" ht="15.75">
      <c r="F82" s="259"/>
      <c r="S82" s="265"/>
      <c r="T82" s="265"/>
    </row>
    <row r="83" spans="6:20" ht="15.75">
      <c r="F83" s="259"/>
      <c r="S83" s="265"/>
      <c r="T83" s="265"/>
    </row>
    <row r="84" spans="6:20" ht="15.75">
      <c r="F84" s="259"/>
      <c r="S84" s="265"/>
      <c r="T84" s="265"/>
    </row>
    <row r="85" spans="6:20" ht="15.75">
      <c r="F85" s="259"/>
      <c r="S85" s="265"/>
      <c r="T85" s="265"/>
    </row>
    <row r="86" spans="6:20" ht="15.75">
      <c r="F86" s="259"/>
      <c r="S86" s="265"/>
      <c r="T86" s="265"/>
    </row>
    <row r="87" spans="6:20" ht="15.75">
      <c r="F87" s="259"/>
      <c r="S87" s="267"/>
      <c r="T87" s="267"/>
    </row>
    <row r="88" spans="6:20" ht="15.75">
      <c r="F88" s="259"/>
      <c r="S88" s="265"/>
      <c r="T88" s="265"/>
    </row>
    <row r="89" spans="6:20" ht="15.75">
      <c r="F89" s="259"/>
      <c r="S89" s="265"/>
      <c r="T89" s="265"/>
    </row>
    <row r="90" spans="6:20" ht="15.75">
      <c r="F90" s="259"/>
      <c r="S90" s="265"/>
      <c r="T90" s="265"/>
    </row>
    <row r="91" spans="6:20" ht="15.75">
      <c r="F91" s="259"/>
      <c r="S91" s="265"/>
      <c r="T91" s="265"/>
    </row>
    <row r="92" spans="6:20" ht="15.75">
      <c r="F92" s="259"/>
      <c r="S92" s="265"/>
      <c r="T92" s="265"/>
    </row>
    <row r="93" spans="6:20" ht="15.75">
      <c r="F93" s="259"/>
      <c r="S93" s="265"/>
      <c r="T93" s="265"/>
    </row>
    <row r="94" spans="6:20" ht="15.75">
      <c r="F94" s="259"/>
      <c r="S94" s="265"/>
      <c r="T94" s="265"/>
    </row>
    <row r="95" spans="6:20" ht="15.75">
      <c r="F95" s="259"/>
      <c r="S95" s="265"/>
      <c r="T95" s="265"/>
    </row>
    <row r="96" spans="6:20" ht="15.75">
      <c r="F96" s="259"/>
      <c r="S96" s="265"/>
      <c r="T96" s="265"/>
    </row>
    <row r="97" spans="6:20">
      <c r="S97" s="265"/>
      <c r="T97" s="265"/>
    </row>
    <row r="98" spans="6:20">
      <c r="S98" s="265"/>
      <c r="T98" s="265"/>
    </row>
    <row r="99" spans="6:20">
      <c r="S99" s="265"/>
      <c r="T99" s="265"/>
    </row>
    <row r="100" spans="6:20">
      <c r="S100" s="265"/>
      <c r="T100" s="265"/>
    </row>
    <row r="101" spans="6:20">
      <c r="S101" s="265"/>
      <c r="T101" s="265"/>
    </row>
    <row r="102" spans="6:20">
      <c r="S102" s="265"/>
      <c r="T102" s="265"/>
    </row>
    <row r="103" spans="6:20">
      <c r="S103" s="265"/>
      <c r="T103" s="265"/>
    </row>
    <row r="104" spans="6:20">
      <c r="S104" s="265"/>
      <c r="T104" s="265"/>
    </row>
    <row r="108" spans="6:20">
      <c r="F108" s="252"/>
      <c r="S108" s="262"/>
      <c r="T108" s="262"/>
    </row>
    <row r="109" spans="6:20">
      <c r="F109" s="252"/>
      <c r="S109" s="262"/>
      <c r="T109" s="262"/>
    </row>
    <row r="110" spans="6:20">
      <c r="F110" s="252"/>
      <c r="S110" s="262"/>
      <c r="T110" s="262"/>
    </row>
    <row r="111" spans="6:20">
      <c r="F111" s="252"/>
      <c r="S111" s="262"/>
      <c r="T111" s="262"/>
    </row>
    <row r="112" spans="6:20">
      <c r="F112" s="252"/>
      <c r="S112" s="262"/>
      <c r="T112" s="262"/>
    </row>
    <row r="113" spans="6:20">
      <c r="F113" s="252"/>
      <c r="S113" s="262"/>
      <c r="T113" s="262"/>
    </row>
    <row r="114" spans="6:20">
      <c r="F114" s="252"/>
      <c r="S114" s="262"/>
      <c r="T114" s="262"/>
    </row>
    <row r="115" spans="6:20">
      <c r="F115" s="252"/>
      <c r="S115" s="262"/>
      <c r="T115" s="262"/>
    </row>
    <row r="116" spans="6:20">
      <c r="F116" s="252"/>
      <c r="S116" s="262"/>
      <c r="T116" s="262"/>
    </row>
    <row r="117" spans="6:20">
      <c r="F117" s="252"/>
      <c r="S117" s="262"/>
      <c r="T117" s="262"/>
    </row>
    <row r="118" spans="6:20">
      <c r="F118" s="252"/>
      <c r="S118" s="262"/>
      <c r="T118" s="262"/>
    </row>
    <row r="119" spans="6:20">
      <c r="F119" s="252"/>
      <c r="S119" s="262"/>
      <c r="T119" s="262"/>
    </row>
    <row r="120" spans="6:20">
      <c r="F120" s="252"/>
      <c r="S120" s="262"/>
      <c r="T120" s="262"/>
    </row>
    <row r="121" spans="6:20">
      <c r="F121" s="252"/>
      <c r="S121" s="262"/>
      <c r="T121" s="262"/>
    </row>
    <row r="122" spans="6:20">
      <c r="F122" s="252"/>
      <c r="S122" s="262"/>
      <c r="T122" s="262"/>
    </row>
    <row r="123" spans="6:20">
      <c r="F123" s="252"/>
      <c r="S123" s="262"/>
      <c r="T123" s="262"/>
    </row>
    <row r="124" spans="6:20">
      <c r="F124" s="252"/>
      <c r="S124" s="262"/>
      <c r="T124" s="262"/>
    </row>
    <row r="125" spans="6:20">
      <c r="F125" s="252"/>
      <c r="S125" s="262"/>
      <c r="T125" s="262"/>
    </row>
    <row r="126" spans="6:20">
      <c r="F126" s="252"/>
      <c r="S126" s="262"/>
      <c r="T126" s="262"/>
    </row>
    <row r="127" spans="6:20">
      <c r="F127" s="252"/>
      <c r="S127" s="262"/>
      <c r="T127" s="262"/>
    </row>
    <row r="128" spans="6:20">
      <c r="F128" s="252"/>
      <c r="S128" s="262"/>
      <c r="T128" s="262"/>
    </row>
    <row r="129" spans="6:20">
      <c r="F129" s="252"/>
      <c r="S129" s="262"/>
      <c r="T129" s="262"/>
    </row>
    <row r="130" spans="6:20">
      <c r="F130" s="252"/>
      <c r="S130" s="262"/>
      <c r="T130" s="262"/>
    </row>
    <row r="131" spans="6:20">
      <c r="F131" s="252"/>
      <c r="S131" s="262"/>
      <c r="T131" s="262"/>
    </row>
    <row r="132" spans="6:20">
      <c r="F132" s="252"/>
      <c r="S132" s="262"/>
      <c r="T132" s="262"/>
    </row>
    <row r="133" spans="6:20">
      <c r="F133" s="252"/>
      <c r="S133" s="262"/>
      <c r="T133" s="262"/>
    </row>
    <row r="134" spans="6:20">
      <c r="F134" s="252"/>
    </row>
    <row r="135" spans="6:20">
      <c r="F135" s="252"/>
    </row>
    <row r="136" spans="6:20">
      <c r="F136" s="252"/>
    </row>
    <row r="137" spans="6:20">
      <c r="F137" s="252"/>
    </row>
    <row r="138" spans="6:20">
      <c r="F138" s="252"/>
    </row>
    <row r="139" spans="6:20">
      <c r="F139" s="252"/>
    </row>
    <row r="140" spans="6:20">
      <c r="F140" s="252"/>
    </row>
    <row r="141" spans="6:20">
      <c r="F141" s="252"/>
    </row>
    <row r="142" spans="6:20">
      <c r="F142" s="252"/>
    </row>
    <row r="143" spans="6:20">
      <c r="F143" s="252"/>
    </row>
    <row r="144" spans="6:20">
      <c r="F144" s="252"/>
    </row>
    <row r="145" spans="6:6">
      <c r="F145" s="252"/>
    </row>
    <row r="146" spans="6:6">
      <c r="F146" s="252"/>
    </row>
    <row r="147" spans="6:6">
      <c r="F147" s="252"/>
    </row>
    <row r="148" spans="6:6">
      <c r="F148" s="252"/>
    </row>
    <row r="149" spans="6:6">
      <c r="F149" s="252"/>
    </row>
    <row r="150" spans="6:6">
      <c r="F150" s="252"/>
    </row>
    <row r="151" spans="6:6">
      <c r="F151" s="252"/>
    </row>
    <row r="152" spans="6:6">
      <c r="F152" s="252"/>
    </row>
    <row r="153" spans="6:6">
      <c r="F153" s="252"/>
    </row>
    <row r="154" spans="6:6">
      <c r="F154" s="252"/>
    </row>
    <row r="155" spans="6:6">
      <c r="F155" s="252"/>
    </row>
    <row r="156" spans="6:6">
      <c r="F156" s="252"/>
    </row>
    <row r="157" spans="6:6">
      <c r="F157" s="252"/>
    </row>
    <row r="158" spans="6:6">
      <c r="F158" s="252"/>
    </row>
    <row r="159" spans="6:6">
      <c r="F159" s="252"/>
    </row>
    <row r="160" spans="6:6">
      <c r="F160" s="252"/>
    </row>
    <row r="161" spans="6:6">
      <c r="F161" s="252"/>
    </row>
    <row r="162" spans="6:6">
      <c r="F162" s="252"/>
    </row>
    <row r="163" spans="6:6">
      <c r="F163" s="252"/>
    </row>
    <row r="164" spans="6:6">
      <c r="F164" s="252"/>
    </row>
    <row r="165" spans="6:6">
      <c r="F165" s="252"/>
    </row>
    <row r="166" spans="6:6">
      <c r="F166" s="252"/>
    </row>
    <row r="167" spans="6:6">
      <c r="F167" s="252"/>
    </row>
    <row r="168" spans="6:6">
      <c r="F168" s="252"/>
    </row>
    <row r="169" spans="6:6">
      <c r="F169" s="252"/>
    </row>
    <row r="170" spans="6:6">
      <c r="F170" s="252"/>
    </row>
    <row r="171" spans="6:6">
      <c r="F171" s="252"/>
    </row>
    <row r="172" spans="6:6">
      <c r="F172" s="252"/>
    </row>
    <row r="173" spans="6:6">
      <c r="F173" s="252"/>
    </row>
  </sheetData>
  <mergeCells count="34">
    <mergeCell ref="A5:A7"/>
    <mergeCell ref="A46:A76"/>
    <mergeCell ref="A17:A45"/>
    <mergeCell ref="B26:B31"/>
    <mergeCell ref="B32:B36"/>
    <mergeCell ref="B37:B40"/>
    <mergeCell ref="B41:B45"/>
    <mergeCell ref="B46:B51"/>
    <mergeCell ref="B9:B16"/>
    <mergeCell ref="A9:A16"/>
    <mergeCell ref="B52:B54"/>
    <mergeCell ref="B55:B58"/>
    <mergeCell ref="J6:K6"/>
    <mergeCell ref="B71:B73"/>
    <mergeCell ref="B67:B70"/>
    <mergeCell ref="B74:B76"/>
    <mergeCell ref="B17:B25"/>
    <mergeCell ref="D5:D7"/>
    <mergeCell ref="L6:M6"/>
    <mergeCell ref="N6:O6"/>
    <mergeCell ref="B59:B62"/>
    <mergeCell ref="B63:B66"/>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6">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V59"/>
  <sheetViews>
    <sheetView zoomScale="60" zoomScaleNormal="60" workbookViewId="0">
      <pane ySplit="6" topLeftCell="A15" activePane="bottomLeft" state="frozen"/>
      <selection activeCell="O6" sqref="O6"/>
      <selection pane="bottomLeft" activeCell="D19" sqref="D19"/>
    </sheetView>
  </sheetViews>
  <sheetFormatPr baseColWidth="10" defaultRowHeight="15"/>
  <cols>
    <col min="1" max="1" width="40" customWidth="1"/>
    <col min="2" max="2" width="21.7109375" customWidth="1"/>
    <col min="3" max="3" width="63.7109375" customWidth="1"/>
    <col min="4" max="4" width="56.140625" style="465" customWidth="1"/>
    <col min="5" max="5" width="45.140625" customWidth="1"/>
    <col min="6" max="6" width="43.42578125" customWidth="1"/>
    <col min="7" max="7" width="60.42578125" customWidth="1"/>
    <col min="8" max="8" width="15.28515625" customWidth="1"/>
    <col min="9" max="9" width="12.425781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19" width="47.5703125" customWidth="1"/>
    <col min="20" max="20" width="40" customWidth="1"/>
    <col min="21" max="21" width="31.28515625" customWidth="1"/>
    <col min="22" max="22" width="38.140625" customWidth="1"/>
  </cols>
  <sheetData>
    <row r="1" spans="1:22" ht="18.75">
      <c r="B1" s="284"/>
      <c r="C1" s="513" t="s">
        <v>1607</v>
      </c>
      <c r="D1" s="284"/>
      <c r="E1" s="284"/>
      <c r="F1" s="284"/>
      <c r="G1" s="284"/>
      <c r="H1" s="284" t="s">
        <v>476</v>
      </c>
      <c r="J1" s="284"/>
      <c r="K1" s="284"/>
      <c r="L1" s="284"/>
      <c r="M1" s="284"/>
      <c r="N1" s="284"/>
      <c r="O1" s="284"/>
      <c r="P1" s="284"/>
      <c r="Q1" s="284"/>
      <c r="R1" s="284"/>
      <c r="S1" s="284"/>
      <c r="T1" s="284"/>
      <c r="U1" s="284"/>
      <c r="V1" s="284"/>
    </row>
    <row r="2" spans="1:22" ht="18.75">
      <c r="A2" s="318" t="s">
        <v>1345</v>
      </c>
      <c r="B2" s="284"/>
      <c r="C2" s="284"/>
      <c r="D2" s="284"/>
      <c r="E2" s="284"/>
      <c r="F2" s="284"/>
      <c r="G2" s="284"/>
      <c r="H2" s="284"/>
      <c r="J2" s="284"/>
      <c r="K2" s="284"/>
      <c r="L2" s="284"/>
      <c r="M2" s="284"/>
      <c r="N2" s="284"/>
      <c r="O2" s="284"/>
      <c r="P2" s="284"/>
      <c r="Q2" s="284"/>
      <c r="R2" s="284"/>
      <c r="S2" s="284"/>
      <c r="T2" s="284"/>
      <c r="U2" s="284"/>
      <c r="V2" s="284"/>
    </row>
    <row r="3" spans="1:22">
      <c r="A3" s="731" t="s">
        <v>1347</v>
      </c>
      <c r="B3" s="731"/>
      <c r="C3" s="731"/>
      <c r="D3" s="731"/>
      <c r="E3" s="731"/>
      <c r="F3" s="731"/>
      <c r="G3" s="731"/>
      <c r="H3" s="731"/>
      <c r="I3" s="731"/>
      <c r="J3" s="731"/>
      <c r="K3" s="731"/>
      <c r="L3" s="731"/>
      <c r="M3" s="731"/>
      <c r="N3" s="731"/>
      <c r="O3" s="731"/>
      <c r="P3" s="731"/>
      <c r="Q3" s="731"/>
      <c r="R3" s="731"/>
      <c r="S3" s="731"/>
      <c r="T3" s="731"/>
      <c r="U3" s="731"/>
      <c r="V3" s="731"/>
    </row>
    <row r="4" spans="1:22" ht="15" customHeight="1">
      <c r="A4" s="691" t="s">
        <v>96</v>
      </c>
      <c r="B4" s="693" t="s">
        <v>110</v>
      </c>
      <c r="C4" s="703" t="s">
        <v>1454</v>
      </c>
      <c r="D4" s="703" t="s">
        <v>1455</v>
      </c>
      <c r="E4" s="703" t="s">
        <v>86</v>
      </c>
      <c r="F4" s="703" t="s">
        <v>391</v>
      </c>
      <c r="G4" s="703" t="s">
        <v>87</v>
      </c>
      <c r="H4" s="706" t="s">
        <v>99</v>
      </c>
      <c r="I4" s="708"/>
      <c r="J4" s="708"/>
      <c r="K4" s="708"/>
      <c r="L4" s="708"/>
      <c r="M4" s="708"/>
      <c r="N4" s="708"/>
      <c r="O4" s="707"/>
      <c r="P4" s="712" t="s">
        <v>100</v>
      </c>
      <c r="Q4" s="713"/>
      <c r="R4" s="693" t="s">
        <v>101</v>
      </c>
      <c r="S4" s="693" t="s">
        <v>102</v>
      </c>
      <c r="T4" s="693" t="s">
        <v>109</v>
      </c>
      <c r="U4" s="693" t="s">
        <v>108</v>
      </c>
      <c r="V4" s="709" t="s">
        <v>88</v>
      </c>
    </row>
    <row r="5" spans="1:22" ht="15" customHeight="1">
      <c r="A5" s="691"/>
      <c r="B5" s="691"/>
      <c r="C5" s="704"/>
      <c r="D5" s="704"/>
      <c r="E5" s="704"/>
      <c r="F5" s="704"/>
      <c r="G5" s="704"/>
      <c r="H5" s="706" t="s">
        <v>103</v>
      </c>
      <c r="I5" s="707"/>
      <c r="J5" s="706" t="s">
        <v>104</v>
      </c>
      <c r="K5" s="707"/>
      <c r="L5" s="706" t="s">
        <v>105</v>
      </c>
      <c r="M5" s="707"/>
      <c r="N5" s="706" t="s">
        <v>106</v>
      </c>
      <c r="O5" s="707"/>
      <c r="P5" s="714"/>
      <c r="Q5" s="715"/>
      <c r="R5" s="691"/>
      <c r="S5" s="691"/>
      <c r="T5" s="691"/>
      <c r="U5" s="691"/>
      <c r="V5" s="710"/>
    </row>
    <row r="6" spans="1:22" ht="25.5">
      <c r="A6" s="692"/>
      <c r="B6" s="692"/>
      <c r="C6" s="705"/>
      <c r="D6" s="705"/>
      <c r="E6" s="705"/>
      <c r="F6" s="705"/>
      <c r="G6" s="705"/>
      <c r="H6" s="441" t="s">
        <v>107</v>
      </c>
      <c r="I6" s="441" t="s">
        <v>12</v>
      </c>
      <c r="J6" s="441" t="s">
        <v>107</v>
      </c>
      <c r="K6" s="441" t="s">
        <v>12</v>
      </c>
      <c r="L6" s="441" t="s">
        <v>107</v>
      </c>
      <c r="M6" s="441" t="s">
        <v>12</v>
      </c>
      <c r="N6" s="441" t="s">
        <v>107</v>
      </c>
      <c r="O6" s="441" t="s">
        <v>12</v>
      </c>
      <c r="P6" s="441" t="s">
        <v>107</v>
      </c>
      <c r="Q6" s="441" t="s">
        <v>12</v>
      </c>
      <c r="R6" s="692"/>
      <c r="S6" s="692"/>
      <c r="T6" s="692"/>
      <c r="U6" s="692"/>
      <c r="V6" s="711"/>
    </row>
    <row r="7" spans="1:22" s="366" customFormat="1" ht="15.75">
      <c r="A7" s="442"/>
      <c r="B7" s="443"/>
      <c r="C7" s="444"/>
      <c r="D7" s="444"/>
      <c r="E7" s="444"/>
      <c r="F7" s="445"/>
      <c r="G7" s="444"/>
      <c r="H7" s="446"/>
      <c r="I7" s="446"/>
      <c r="J7" s="446"/>
      <c r="K7" s="446"/>
      <c r="L7" s="446"/>
      <c r="M7" s="446"/>
      <c r="N7" s="446"/>
      <c r="O7" s="446"/>
      <c r="P7" s="446"/>
      <c r="Q7" s="446"/>
      <c r="R7" s="447"/>
      <c r="S7" s="447"/>
      <c r="T7" s="447"/>
      <c r="U7" s="447"/>
      <c r="V7" s="448"/>
    </row>
    <row r="8" spans="1:22" ht="47.25">
      <c r="A8" s="716" t="s">
        <v>1801</v>
      </c>
      <c r="B8" s="716" t="s">
        <v>1639</v>
      </c>
      <c r="C8" s="325" t="s">
        <v>1607</v>
      </c>
      <c r="D8" s="519" t="s">
        <v>1617</v>
      </c>
      <c r="E8" s="520" t="s">
        <v>1618</v>
      </c>
      <c r="F8" s="530" t="s">
        <v>1807</v>
      </c>
      <c r="G8" s="249" t="s">
        <v>1620</v>
      </c>
      <c r="H8" s="250"/>
      <c r="I8" s="230"/>
      <c r="J8" s="250">
        <v>0.5</v>
      </c>
      <c r="K8" s="230">
        <v>18479.5</v>
      </c>
      <c r="L8" s="250"/>
      <c r="M8" s="230"/>
      <c r="N8" s="250">
        <v>0.5</v>
      </c>
      <c r="O8" s="230">
        <v>18479.5</v>
      </c>
      <c r="P8" s="382">
        <f t="shared" ref="P8:P23" si="0">H8+J8+L8+N8</f>
        <v>1</v>
      </c>
      <c r="Q8" s="383">
        <f t="shared" ref="Q8:Q23" si="1">I8+K8+M8+O8</f>
        <v>36959</v>
      </c>
      <c r="R8" s="249"/>
      <c r="S8" s="249" t="s">
        <v>1635</v>
      </c>
      <c r="T8" s="249" t="s">
        <v>1634</v>
      </c>
      <c r="U8" s="249" t="s">
        <v>1632</v>
      </c>
      <c r="V8" s="249" t="s">
        <v>1636</v>
      </c>
    </row>
    <row r="9" spans="1:22" ht="47.25">
      <c r="A9" s="717"/>
      <c r="B9" s="717"/>
      <c r="C9" s="519" t="s">
        <v>1607</v>
      </c>
      <c r="D9" s="519" t="s">
        <v>1619</v>
      </c>
      <c r="E9" s="520" t="s">
        <v>1622</v>
      </c>
      <c r="F9" s="530" t="s">
        <v>1808</v>
      </c>
      <c r="G9" s="249" t="s">
        <v>1620</v>
      </c>
      <c r="H9" s="250"/>
      <c r="I9" s="230"/>
      <c r="J9" s="250">
        <v>0.5</v>
      </c>
      <c r="K9" s="230">
        <v>18943.5</v>
      </c>
      <c r="L9" s="250"/>
      <c r="M9" s="230"/>
      <c r="N9" s="250">
        <v>0.5</v>
      </c>
      <c r="O9" s="230">
        <v>18943.5</v>
      </c>
      <c r="P9" s="382">
        <f t="shared" si="0"/>
        <v>1</v>
      </c>
      <c r="Q9" s="383">
        <f t="shared" si="1"/>
        <v>37887</v>
      </c>
      <c r="R9" s="249"/>
      <c r="S9" s="249" t="s">
        <v>1635</v>
      </c>
      <c r="T9" s="249" t="s">
        <v>1634</v>
      </c>
      <c r="U9" s="249" t="s">
        <v>1632</v>
      </c>
      <c r="V9" s="249" t="s">
        <v>1637</v>
      </c>
    </row>
    <row r="10" spans="1:22" ht="63">
      <c r="A10" s="717"/>
      <c r="B10" s="717"/>
      <c r="C10" s="519" t="s">
        <v>1607</v>
      </c>
      <c r="D10" s="519" t="s">
        <v>1621</v>
      </c>
      <c r="E10" s="520" t="s">
        <v>1623</v>
      </c>
      <c r="F10" s="530" t="s">
        <v>1803</v>
      </c>
      <c r="G10" s="249" t="s">
        <v>1809</v>
      </c>
      <c r="H10" s="250"/>
      <c r="I10" s="230"/>
      <c r="J10" s="250">
        <v>0.5</v>
      </c>
      <c r="K10" s="230">
        <v>16855.5</v>
      </c>
      <c r="L10" s="250"/>
      <c r="M10" s="230"/>
      <c r="N10" s="250">
        <v>0.5</v>
      </c>
      <c r="O10" s="230">
        <v>16855.5</v>
      </c>
      <c r="P10" s="382">
        <f t="shared" si="0"/>
        <v>1</v>
      </c>
      <c r="Q10" s="383">
        <f t="shared" si="1"/>
        <v>33711</v>
      </c>
      <c r="R10" s="249"/>
      <c r="S10" s="249" t="s">
        <v>1635</v>
      </c>
      <c r="T10" s="249" t="s">
        <v>1634</v>
      </c>
      <c r="U10" s="249" t="s">
        <v>1810</v>
      </c>
      <c r="V10" s="249" t="s">
        <v>1638</v>
      </c>
    </row>
    <row r="11" spans="1:22" ht="78.75">
      <c r="A11" s="717"/>
      <c r="B11" s="717"/>
      <c r="C11" s="519" t="s">
        <v>1607</v>
      </c>
      <c r="D11" s="494" t="s">
        <v>1630</v>
      </c>
      <c r="E11" s="325" t="s">
        <v>1631</v>
      </c>
      <c r="F11" s="530" t="s">
        <v>1804</v>
      </c>
      <c r="G11" s="249" t="s">
        <v>1813</v>
      </c>
      <c r="H11" s="250"/>
      <c r="I11" s="230"/>
      <c r="J11" s="250">
        <v>0.5</v>
      </c>
      <c r="K11" s="230">
        <v>37822.5</v>
      </c>
      <c r="L11" s="250">
        <v>0.25</v>
      </c>
      <c r="M11" s="230">
        <v>18911.25</v>
      </c>
      <c r="N11" s="250">
        <v>0.25</v>
      </c>
      <c r="O11" s="230">
        <v>18911.25</v>
      </c>
      <c r="P11" s="382">
        <f t="shared" si="0"/>
        <v>1</v>
      </c>
      <c r="Q11" s="383">
        <f t="shared" si="1"/>
        <v>75645</v>
      </c>
      <c r="R11" s="249"/>
      <c r="S11" s="249" t="s">
        <v>1635</v>
      </c>
      <c r="T11" s="249" t="s">
        <v>1634</v>
      </c>
      <c r="U11" s="249" t="s">
        <v>1632</v>
      </c>
      <c r="V11" s="249" t="s">
        <v>1633</v>
      </c>
    </row>
    <row r="12" spans="1:22" ht="31.5">
      <c r="A12" s="717"/>
      <c r="B12" s="717"/>
      <c r="C12" s="519" t="s">
        <v>1607</v>
      </c>
      <c r="D12" s="519" t="s">
        <v>1641</v>
      </c>
      <c r="E12" s="519" t="s">
        <v>1811</v>
      </c>
      <c r="F12" s="530" t="s">
        <v>1805</v>
      </c>
      <c r="G12" s="249" t="s">
        <v>1640</v>
      </c>
      <c r="H12" s="250"/>
      <c r="I12" s="230"/>
      <c r="J12" s="250">
        <v>0.5</v>
      </c>
      <c r="K12" s="230">
        <v>5256</v>
      </c>
      <c r="L12" s="250">
        <v>0.5</v>
      </c>
      <c r="M12" s="230">
        <v>5256</v>
      </c>
      <c r="N12" s="250"/>
      <c r="O12" s="230"/>
      <c r="P12" s="382">
        <f t="shared" si="0"/>
        <v>1</v>
      </c>
      <c r="Q12" s="383">
        <f t="shared" si="1"/>
        <v>10512</v>
      </c>
      <c r="R12" s="249"/>
      <c r="S12" s="249" t="s">
        <v>1635</v>
      </c>
      <c r="T12" s="249" t="s">
        <v>1634</v>
      </c>
      <c r="U12" s="249" t="s">
        <v>1632</v>
      </c>
      <c r="V12" s="249" t="s">
        <v>1642</v>
      </c>
    </row>
    <row r="13" spans="1:22" ht="31.5">
      <c r="A13" s="717"/>
      <c r="B13" s="717"/>
      <c r="C13" s="325" t="s">
        <v>1607</v>
      </c>
      <c r="D13" s="494" t="s">
        <v>1644</v>
      </c>
      <c r="E13" s="519" t="s">
        <v>1812</v>
      </c>
      <c r="F13" s="530" t="s">
        <v>1806</v>
      </c>
      <c r="G13" s="249" t="s">
        <v>1643</v>
      </c>
      <c r="H13" s="250"/>
      <c r="I13" s="230"/>
      <c r="J13" s="250"/>
      <c r="K13" s="230"/>
      <c r="L13" s="250">
        <v>0.5</v>
      </c>
      <c r="M13" s="230">
        <v>37822.5</v>
      </c>
      <c r="N13" s="250">
        <v>0.5</v>
      </c>
      <c r="O13" s="230">
        <v>37822.5</v>
      </c>
      <c r="P13" s="382">
        <f t="shared" si="0"/>
        <v>1</v>
      </c>
      <c r="Q13" s="383">
        <f t="shared" si="1"/>
        <v>75645</v>
      </c>
      <c r="R13" s="249"/>
      <c r="S13" s="249"/>
      <c r="T13" s="249"/>
      <c r="U13" s="249"/>
      <c r="V13" s="249"/>
    </row>
    <row r="14" spans="1:22" ht="78.75">
      <c r="A14" s="717"/>
      <c r="B14" s="717"/>
      <c r="C14" s="530" t="s">
        <v>1528</v>
      </c>
      <c r="D14" s="530" t="s">
        <v>1877</v>
      </c>
      <c r="E14" s="530" t="s">
        <v>1800</v>
      </c>
      <c r="F14" s="530" t="s">
        <v>1802</v>
      </c>
      <c r="G14" s="281" t="s">
        <v>1799</v>
      </c>
      <c r="H14" s="250"/>
      <c r="I14" s="230"/>
      <c r="J14" s="250"/>
      <c r="K14" s="230"/>
      <c r="L14" s="250">
        <v>0.5</v>
      </c>
      <c r="M14" s="230"/>
      <c r="N14" s="250">
        <v>0.5</v>
      </c>
      <c r="O14" s="230"/>
      <c r="P14" s="382">
        <f t="shared" si="0"/>
        <v>1</v>
      </c>
      <c r="Q14" s="383">
        <f t="shared" si="1"/>
        <v>0</v>
      </c>
      <c r="R14" s="249"/>
      <c r="S14" s="249"/>
      <c r="T14" s="249"/>
      <c r="U14" s="249"/>
      <c r="V14" s="249"/>
    </row>
    <row r="15" spans="1:22" ht="63">
      <c r="A15" s="717"/>
      <c r="B15" s="717"/>
      <c r="C15" s="325" t="s">
        <v>1607</v>
      </c>
      <c r="D15" s="528" t="s">
        <v>1884</v>
      </c>
      <c r="E15" s="325" t="s">
        <v>1870</v>
      </c>
      <c r="F15" s="530" t="s">
        <v>2164</v>
      </c>
      <c r="G15" s="249" t="s">
        <v>1871</v>
      </c>
      <c r="H15" s="250">
        <v>0.25</v>
      </c>
      <c r="I15" s="230">
        <f>'1. TALLERES SEMINARIOS'!D257/4</f>
        <v>73125</v>
      </c>
      <c r="J15" s="250">
        <v>0.25</v>
      </c>
      <c r="K15" s="230">
        <f>I15</f>
        <v>73125</v>
      </c>
      <c r="L15" s="250">
        <v>0.25</v>
      </c>
      <c r="M15" s="230">
        <f>K15</f>
        <v>73125</v>
      </c>
      <c r="N15" s="250">
        <v>0.25</v>
      </c>
      <c r="O15" s="230">
        <f>M15</f>
        <v>73125</v>
      </c>
      <c r="P15" s="382">
        <f t="shared" si="0"/>
        <v>1</v>
      </c>
      <c r="Q15" s="383">
        <f t="shared" si="1"/>
        <v>292500</v>
      </c>
      <c r="R15" s="249"/>
      <c r="S15" s="249" t="s">
        <v>1872</v>
      </c>
      <c r="T15" s="249" t="s">
        <v>1873</v>
      </c>
      <c r="U15" s="249" t="s">
        <v>1874</v>
      </c>
      <c r="V15" s="249" t="s">
        <v>1875</v>
      </c>
    </row>
    <row r="16" spans="1:22" ht="108" customHeight="1">
      <c r="A16" s="717"/>
      <c r="B16" s="717"/>
      <c r="C16" s="325" t="s">
        <v>1607</v>
      </c>
      <c r="D16" s="494" t="s">
        <v>1878</v>
      </c>
      <c r="E16" s="325" t="s">
        <v>1879</v>
      </c>
      <c r="F16" s="530" t="s">
        <v>2165</v>
      </c>
      <c r="G16" s="249" t="s">
        <v>1880</v>
      </c>
      <c r="H16" s="250">
        <v>0.25</v>
      </c>
      <c r="I16" s="230">
        <f>'5. ACTIVIDADES ESPECIALES'!D122/4</f>
        <v>156000</v>
      </c>
      <c r="J16" s="250">
        <v>0.25</v>
      </c>
      <c r="K16" s="230">
        <f>I16</f>
        <v>156000</v>
      </c>
      <c r="L16" s="250">
        <v>0.25</v>
      </c>
      <c r="M16" s="230">
        <f>K16</f>
        <v>156000</v>
      </c>
      <c r="N16" s="250">
        <v>0.25</v>
      </c>
      <c r="O16" s="230">
        <f>M16</f>
        <v>156000</v>
      </c>
      <c r="P16" s="382">
        <f t="shared" si="0"/>
        <v>1</v>
      </c>
      <c r="Q16" s="383">
        <f t="shared" si="1"/>
        <v>624000</v>
      </c>
      <c r="R16" s="249"/>
      <c r="S16" s="249" t="s">
        <v>1881</v>
      </c>
      <c r="T16" s="249" t="s">
        <v>1882</v>
      </c>
      <c r="U16" s="249" t="s">
        <v>1883</v>
      </c>
      <c r="V16" s="249" t="s">
        <v>1875</v>
      </c>
    </row>
    <row r="17" spans="1:22" s="465" customFormat="1" ht="75" customHeight="1">
      <c r="A17" s="717"/>
      <c r="B17" s="717"/>
      <c r="C17" s="528" t="s">
        <v>1607</v>
      </c>
      <c r="D17" s="627" t="s">
        <v>2084</v>
      </c>
      <c r="E17" s="627" t="s">
        <v>2085</v>
      </c>
      <c r="F17" s="628" t="s">
        <v>2166</v>
      </c>
      <c r="G17" s="249" t="s">
        <v>2086</v>
      </c>
      <c r="H17" s="250">
        <v>0.25</v>
      </c>
      <c r="I17" s="230">
        <f>'1. TALLERES SEMINARIOS'!D314*0.25</f>
        <v>9160</v>
      </c>
      <c r="J17" s="250">
        <v>0.25</v>
      </c>
      <c r="K17" s="230">
        <f>I17</f>
        <v>9160</v>
      </c>
      <c r="L17" s="250">
        <v>0.25</v>
      </c>
      <c r="M17" s="230">
        <f>I17</f>
        <v>9160</v>
      </c>
      <c r="N17" s="250">
        <v>0.25</v>
      </c>
      <c r="O17" s="230">
        <f>I17</f>
        <v>9160</v>
      </c>
      <c r="P17" s="382">
        <f t="shared" ref="P17" si="2">H17+J17+L17+N17</f>
        <v>1</v>
      </c>
      <c r="Q17" s="383">
        <f t="shared" ref="Q17" si="3">I17+K17+M17+O17</f>
        <v>36640</v>
      </c>
      <c r="R17" s="249"/>
      <c r="S17" s="249" t="s">
        <v>2087</v>
      </c>
      <c r="T17" s="249" t="s">
        <v>2064</v>
      </c>
      <c r="U17" s="249" t="s">
        <v>2088</v>
      </c>
      <c r="V17" s="307" t="s">
        <v>2089</v>
      </c>
    </row>
    <row r="18" spans="1:22" s="465" customFormat="1" ht="63">
      <c r="A18" s="717"/>
      <c r="B18" s="717"/>
      <c r="C18" s="528" t="s">
        <v>1607</v>
      </c>
      <c r="D18" s="641" t="s">
        <v>2161</v>
      </c>
      <c r="E18" s="641" t="s">
        <v>2162</v>
      </c>
      <c r="F18" s="628" t="s">
        <v>2167</v>
      </c>
      <c r="G18" s="249" t="s">
        <v>2163</v>
      </c>
      <c r="H18" s="250">
        <v>1</v>
      </c>
      <c r="I18" s="230">
        <f>'1. TALLERES SEMINARIOS'!D485</f>
        <v>32147</v>
      </c>
      <c r="J18" s="250"/>
      <c r="K18" s="230"/>
      <c r="L18" s="250"/>
      <c r="M18" s="230"/>
      <c r="N18" s="250"/>
      <c r="O18" s="230"/>
      <c r="P18" s="382"/>
      <c r="Q18" s="383"/>
      <c r="R18" s="249"/>
      <c r="S18" s="638" t="s">
        <v>2159</v>
      </c>
      <c r="T18" s="249" t="s">
        <v>2064</v>
      </c>
      <c r="U18" s="249" t="s">
        <v>2160</v>
      </c>
      <c r="V18" s="307" t="s">
        <v>2151</v>
      </c>
    </row>
    <row r="19" spans="1:22" s="465" customFormat="1" ht="47.25">
      <c r="A19" s="717"/>
      <c r="B19" s="717"/>
      <c r="C19" s="528" t="s">
        <v>1607</v>
      </c>
      <c r="D19" s="641" t="s">
        <v>2233</v>
      </c>
      <c r="E19" s="641" t="s">
        <v>2234</v>
      </c>
      <c r="F19" s="249"/>
      <c r="G19" s="643" t="s">
        <v>2235</v>
      </c>
      <c r="H19" s="250"/>
      <c r="I19" s="230"/>
      <c r="J19" s="250"/>
      <c r="K19" s="230"/>
      <c r="L19" s="250"/>
      <c r="M19" s="230"/>
      <c r="N19" s="250"/>
      <c r="O19" s="230"/>
      <c r="P19" s="382"/>
      <c r="Q19" s="383"/>
      <c r="R19" s="249"/>
      <c r="S19" s="249"/>
      <c r="T19" s="249"/>
      <c r="U19" s="249"/>
      <c r="V19" s="249"/>
    </row>
    <row r="20" spans="1:22" ht="15.75">
      <c r="A20" s="717"/>
      <c r="B20" s="717"/>
      <c r="C20" s="325"/>
      <c r="D20" s="494"/>
      <c r="E20" s="325"/>
      <c r="F20" s="365"/>
      <c r="G20" s="254"/>
      <c r="H20" s="254"/>
      <c r="I20" s="270"/>
      <c r="J20" s="254"/>
      <c r="K20" s="270"/>
      <c r="L20" s="254"/>
      <c r="M20" s="270"/>
      <c r="N20" s="254"/>
      <c r="O20" s="270"/>
      <c r="P20" s="390">
        <f t="shared" si="0"/>
        <v>0</v>
      </c>
      <c r="Q20" s="391">
        <f t="shared" si="1"/>
        <v>0</v>
      </c>
      <c r="R20" s="254"/>
      <c r="S20" s="254"/>
      <c r="T20" s="254"/>
      <c r="U20" s="254"/>
      <c r="V20" s="254"/>
    </row>
    <row r="21" spans="1:22" ht="15.75">
      <c r="A21" s="717"/>
      <c r="B21" s="717"/>
      <c r="C21" s="325"/>
      <c r="D21" s="494"/>
      <c r="E21" s="325"/>
      <c r="F21" s="365"/>
      <c r="G21" s="249"/>
      <c r="H21" s="249"/>
      <c r="I21" s="230"/>
      <c r="J21" s="249"/>
      <c r="K21" s="230"/>
      <c r="L21" s="249"/>
      <c r="M21" s="230"/>
      <c r="N21" s="249"/>
      <c r="O21" s="230"/>
      <c r="P21" s="382">
        <f t="shared" si="0"/>
        <v>0</v>
      </c>
      <c r="Q21" s="383">
        <f t="shared" si="1"/>
        <v>0</v>
      </c>
      <c r="R21" s="271"/>
      <c r="S21" s="271"/>
      <c r="T21" s="271"/>
      <c r="U21" s="249"/>
      <c r="V21" s="272"/>
    </row>
    <row r="22" spans="1:22" ht="15.75">
      <c r="A22" s="717"/>
      <c r="B22" s="717"/>
      <c r="C22" s="325"/>
      <c r="D22" s="494"/>
      <c r="E22" s="325"/>
      <c r="F22" s="365"/>
      <c r="G22" s="254"/>
      <c r="H22" s="254"/>
      <c r="I22" s="270"/>
      <c r="J22" s="254"/>
      <c r="K22" s="270"/>
      <c r="L22" s="254"/>
      <c r="M22" s="270"/>
      <c r="N22" s="254"/>
      <c r="O22" s="270"/>
      <c r="P22" s="390">
        <f t="shared" si="0"/>
        <v>0</v>
      </c>
      <c r="Q22" s="391">
        <f t="shared" si="1"/>
        <v>0</v>
      </c>
      <c r="R22" s="254"/>
      <c r="S22" s="254"/>
      <c r="T22" s="254"/>
      <c r="U22" s="254"/>
      <c r="V22" s="254"/>
    </row>
    <row r="23" spans="1:22" ht="15.75">
      <c r="A23" s="718"/>
      <c r="B23" s="718"/>
      <c r="C23" s="325"/>
      <c r="D23" s="494"/>
      <c r="E23" s="325"/>
      <c r="F23" s="365"/>
      <c r="G23" s="249"/>
      <c r="H23" s="250"/>
      <c r="I23" s="230"/>
      <c r="J23" s="250"/>
      <c r="K23" s="230"/>
      <c r="L23" s="250"/>
      <c r="M23" s="230"/>
      <c r="N23" s="249"/>
      <c r="O23" s="230"/>
      <c r="P23" s="382">
        <f t="shared" si="0"/>
        <v>0</v>
      </c>
      <c r="Q23" s="383">
        <f t="shared" si="1"/>
        <v>0</v>
      </c>
      <c r="R23" s="249"/>
      <c r="S23" s="249"/>
      <c r="T23" s="249"/>
      <c r="U23" s="249"/>
      <c r="V23" s="249"/>
    </row>
    <row r="24" spans="1:22" ht="15.75">
      <c r="A24" s="292"/>
      <c r="B24" s="293"/>
      <c r="C24" s="292" t="s">
        <v>1374</v>
      </c>
      <c r="D24" s="293"/>
      <c r="E24" s="293"/>
      <c r="F24" s="293"/>
      <c r="G24" s="294"/>
      <c r="H24" s="263">
        <f t="shared" ref="H24:Q24" si="4">SUM(H8:H23)</f>
        <v>1.75</v>
      </c>
      <c r="I24" s="273">
        <f t="shared" si="4"/>
        <v>270432</v>
      </c>
      <c r="J24" s="263">
        <f t="shared" si="4"/>
        <v>3.25</v>
      </c>
      <c r="K24" s="273">
        <f t="shared" si="4"/>
        <v>335642</v>
      </c>
      <c r="L24" s="263">
        <f t="shared" si="4"/>
        <v>2.5</v>
      </c>
      <c r="M24" s="273">
        <f t="shared" si="4"/>
        <v>300274.75</v>
      </c>
      <c r="N24" s="263">
        <f t="shared" si="4"/>
        <v>3.5</v>
      </c>
      <c r="O24" s="273">
        <f t="shared" si="4"/>
        <v>349297.25</v>
      </c>
      <c r="P24" s="273">
        <f t="shared" si="4"/>
        <v>10</v>
      </c>
      <c r="Q24" s="273">
        <f t="shared" si="4"/>
        <v>1223499</v>
      </c>
      <c r="R24" s="264"/>
      <c r="S24" s="264"/>
      <c r="T24" s="264"/>
      <c r="U24" s="264"/>
      <c r="V24" s="264"/>
    </row>
    <row r="29" spans="1:22">
      <c r="I29"/>
      <c r="K29"/>
      <c r="M29"/>
      <c r="O29"/>
      <c r="Q29"/>
    </row>
    <row r="30" spans="1:22">
      <c r="I30"/>
      <c r="K30"/>
      <c r="M30"/>
      <c r="O30"/>
      <c r="Q30"/>
    </row>
    <row r="31" spans="1:22">
      <c r="I31"/>
      <c r="K31"/>
      <c r="M31"/>
      <c r="O31"/>
      <c r="Q31"/>
    </row>
    <row r="32" spans="1:22">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ht="15.6" customHeight="1">
      <c r="I59"/>
      <c r="K59"/>
      <c r="M59"/>
      <c r="O59"/>
      <c r="Q59"/>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3"/>
    <mergeCell ref="H5:I5"/>
    <mergeCell ref="B8:B23"/>
    <mergeCell ref="H4:O4"/>
    <mergeCell ref="P4:Q5"/>
  </mergeCells>
  <conditionalFormatting sqref="F19">
    <cfRule type="duplicateValues" dxfId="2" priority="1"/>
  </conditionalFormatting>
  <dataValidations count="11">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13 C15:C23">
      <formula1>$C$1</formula1>
    </dataValidation>
    <dataValidation type="list" allowBlank="1" showInputMessage="1" showErrorMessage="1" sqref="C14">
      <formula1>$P$1:$W$1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G70"/>
  <sheetViews>
    <sheetView zoomScale="90" zoomScaleNormal="90" workbookViewId="0">
      <pane ySplit="8" topLeftCell="A17" activePane="bottomLeft" state="frozen"/>
      <selection activeCell="A7" sqref="A7"/>
      <selection pane="bottomLeft" activeCell="G1" sqref="G1"/>
    </sheetView>
  </sheetViews>
  <sheetFormatPr baseColWidth="10" defaultRowHeight="15"/>
  <cols>
    <col min="1" max="1" width="21.7109375" customWidth="1"/>
    <col min="2" max="2" width="66.28515625" customWidth="1"/>
    <col min="3" max="3" width="54.5703125" customWidth="1"/>
    <col min="4" max="4" width="52.140625" style="465" customWidth="1"/>
    <col min="5" max="5" width="51.28515625" customWidth="1"/>
    <col min="6" max="6" width="36" customWidth="1"/>
    <col min="7" max="7" width="67.7109375" customWidth="1"/>
    <col min="8" max="8" width="15.28515625" customWidth="1"/>
    <col min="9" max="9" width="13.7109375" style="233" bestFit="1" customWidth="1"/>
    <col min="10" max="10" width="15.28515625" customWidth="1"/>
    <col min="11" max="11" width="18.85546875" style="233" customWidth="1"/>
    <col min="12" max="12" width="12.28515625" customWidth="1"/>
    <col min="13" max="13" width="13.140625" style="233" bestFit="1" customWidth="1"/>
    <col min="15" max="15" width="12.140625" style="233" bestFit="1" customWidth="1"/>
    <col min="16" max="16" width="15.28515625" style="395" customWidth="1"/>
    <col min="17" max="17" width="18.28515625" style="396" customWidth="1"/>
    <col min="18" max="18" width="50.7109375" customWidth="1"/>
    <col min="19" max="19" width="45.140625" customWidth="1"/>
    <col min="20" max="20" width="36" customWidth="1"/>
    <col min="21" max="21" width="43.7109375" customWidth="1"/>
  </cols>
  <sheetData>
    <row r="1" spans="1:33" ht="18.75">
      <c r="C1" s="514" t="s">
        <v>1518</v>
      </c>
      <c r="D1" s="514" t="s">
        <v>1519</v>
      </c>
      <c r="H1" s="284" t="s">
        <v>1375</v>
      </c>
      <c r="J1" s="284"/>
      <c r="K1" s="284"/>
      <c r="M1" s="514" t="s">
        <v>1497</v>
      </c>
      <c r="N1" s="514" t="s">
        <v>1498</v>
      </c>
      <c r="O1" s="514" t="s">
        <v>1499</v>
      </c>
      <c r="P1" s="514" t="s">
        <v>1500</v>
      </c>
      <c r="Q1" s="514" t="s">
        <v>1501</v>
      </c>
      <c r="R1" s="514" t="s">
        <v>1502</v>
      </c>
      <c r="S1" s="514" t="s">
        <v>1503</v>
      </c>
      <c r="T1" s="514" t="s">
        <v>1504</v>
      </c>
      <c r="U1" s="514" t="s">
        <v>1505</v>
      </c>
      <c r="V1" s="514" t="s">
        <v>1506</v>
      </c>
      <c r="W1" s="514" t="s">
        <v>1507</v>
      </c>
      <c r="X1" s="514" t="s">
        <v>1508</v>
      </c>
      <c r="Y1" s="514" t="s">
        <v>1509</v>
      </c>
      <c r="Z1" s="514" t="s">
        <v>1510</v>
      </c>
      <c r="AA1" s="514" t="s">
        <v>1511</v>
      </c>
      <c r="AB1" s="514" t="s">
        <v>1512</v>
      </c>
      <c r="AC1" s="514" t="s">
        <v>1513</v>
      </c>
      <c r="AD1" s="514" t="s">
        <v>1514</v>
      </c>
      <c r="AE1" s="514" t="s">
        <v>1515</v>
      </c>
      <c r="AF1" s="514" t="s">
        <v>1516</v>
      </c>
      <c r="AG1" s="514" t="s">
        <v>1517</v>
      </c>
    </row>
    <row r="2" spans="1:33" ht="18.75">
      <c r="A2" s="315" t="s">
        <v>1345</v>
      </c>
      <c r="H2" s="284"/>
      <c r="J2" s="284"/>
      <c r="K2" s="284"/>
      <c r="L2" s="284"/>
      <c r="M2" s="284"/>
      <c r="N2" s="284"/>
      <c r="O2" s="284"/>
      <c r="P2" s="392"/>
      <c r="Q2" s="392"/>
      <c r="R2" s="284"/>
      <c r="S2" s="284"/>
      <c r="T2" s="284"/>
      <c r="U2" s="284"/>
      <c r="V2" s="284"/>
      <c r="W2" s="284"/>
      <c r="X2" s="284"/>
      <c r="Y2" s="284"/>
      <c r="Z2" s="284"/>
      <c r="AA2" s="284"/>
    </row>
    <row r="3" spans="1:33" ht="18.75">
      <c r="A3" s="316" t="s">
        <v>1378</v>
      </c>
      <c r="H3" s="284"/>
      <c r="J3" s="284"/>
      <c r="K3" s="284"/>
      <c r="L3" s="284"/>
      <c r="M3" s="284"/>
      <c r="N3" s="284"/>
      <c r="O3" s="284"/>
      <c r="P3" s="392"/>
      <c r="Q3" s="392"/>
      <c r="R3" s="284"/>
      <c r="S3" s="284"/>
      <c r="T3" s="284"/>
      <c r="U3" s="284"/>
      <c r="V3" s="284"/>
      <c r="W3" s="284"/>
      <c r="X3" s="284"/>
      <c r="Y3" s="284"/>
      <c r="Z3" s="284"/>
      <c r="AA3" s="284"/>
    </row>
    <row r="4" spans="1:33" ht="18.75">
      <c r="A4" s="316" t="s">
        <v>1377</v>
      </c>
      <c r="H4" s="284"/>
      <c r="J4" s="284"/>
      <c r="K4" s="284"/>
      <c r="L4" s="284"/>
      <c r="M4" s="284"/>
      <c r="N4" s="284"/>
      <c r="O4" s="284"/>
      <c r="P4" s="392"/>
      <c r="Q4" s="392"/>
      <c r="R4" s="284"/>
      <c r="S4" s="284"/>
      <c r="T4" s="284"/>
      <c r="U4" s="284"/>
      <c r="V4" s="284"/>
      <c r="W4" s="284"/>
      <c r="X4" s="284"/>
      <c r="Y4" s="284"/>
      <c r="Z4" s="284"/>
      <c r="AA4" s="284"/>
    </row>
    <row r="5" spans="1:33">
      <c r="A5" s="288" t="s">
        <v>1380</v>
      </c>
      <c r="B5" s="269"/>
      <c r="C5" s="269"/>
      <c r="D5" s="269"/>
      <c r="E5" s="269"/>
      <c r="F5" s="269"/>
      <c r="G5" s="269"/>
      <c r="H5" s="269"/>
      <c r="I5" s="269"/>
      <c r="J5" s="269"/>
      <c r="K5" s="269"/>
      <c r="L5" s="269"/>
      <c r="M5" s="269"/>
      <c r="N5" s="269"/>
      <c r="O5" s="269"/>
      <c r="P5" s="393"/>
      <c r="Q5" s="393"/>
      <c r="R5" s="269"/>
      <c r="S5" s="269"/>
      <c r="T5" s="269"/>
      <c r="U5" s="269"/>
    </row>
    <row r="6" spans="1:33" ht="15" customHeight="1">
      <c r="A6" s="691" t="s">
        <v>96</v>
      </c>
      <c r="B6" s="693" t="s">
        <v>110</v>
      </c>
      <c r="C6" s="703" t="s">
        <v>1454</v>
      </c>
      <c r="D6" s="703" t="s">
        <v>1455</v>
      </c>
      <c r="E6" s="703" t="s">
        <v>86</v>
      </c>
      <c r="F6" s="703" t="s">
        <v>391</v>
      </c>
      <c r="G6" s="703" t="s">
        <v>87</v>
      </c>
      <c r="H6" s="706" t="s">
        <v>99</v>
      </c>
      <c r="I6" s="708"/>
      <c r="J6" s="708"/>
      <c r="K6" s="708"/>
      <c r="L6" s="708"/>
      <c r="M6" s="708"/>
      <c r="N6" s="708"/>
      <c r="O6" s="707"/>
      <c r="P6" s="712" t="s">
        <v>100</v>
      </c>
      <c r="Q6" s="713"/>
      <c r="R6" s="693" t="s">
        <v>102</v>
      </c>
      <c r="S6" s="693" t="s">
        <v>109</v>
      </c>
      <c r="T6" s="693" t="s">
        <v>108</v>
      </c>
      <c r="U6" s="709" t="s">
        <v>88</v>
      </c>
    </row>
    <row r="7" spans="1:33" ht="15" customHeight="1">
      <c r="A7" s="691"/>
      <c r="B7" s="691"/>
      <c r="C7" s="704"/>
      <c r="D7" s="704"/>
      <c r="E7" s="704"/>
      <c r="F7" s="704"/>
      <c r="G7" s="704"/>
      <c r="H7" s="706" t="s">
        <v>103</v>
      </c>
      <c r="I7" s="707"/>
      <c r="J7" s="706" t="s">
        <v>104</v>
      </c>
      <c r="K7" s="707"/>
      <c r="L7" s="706" t="s">
        <v>105</v>
      </c>
      <c r="M7" s="707"/>
      <c r="N7" s="706" t="s">
        <v>106</v>
      </c>
      <c r="O7" s="707"/>
      <c r="P7" s="714"/>
      <c r="Q7" s="715"/>
      <c r="R7" s="691"/>
      <c r="S7" s="691"/>
      <c r="T7" s="691"/>
      <c r="U7" s="710"/>
    </row>
    <row r="8" spans="1:33" ht="25.5">
      <c r="A8" s="692"/>
      <c r="B8" s="692"/>
      <c r="C8" s="705"/>
      <c r="D8" s="705"/>
      <c r="E8" s="705"/>
      <c r="F8" s="705"/>
      <c r="G8" s="705"/>
      <c r="H8" s="441" t="s">
        <v>107</v>
      </c>
      <c r="I8" s="441" t="s">
        <v>12</v>
      </c>
      <c r="J8" s="441" t="s">
        <v>107</v>
      </c>
      <c r="K8" s="441" t="s">
        <v>12</v>
      </c>
      <c r="L8" s="441" t="s">
        <v>107</v>
      </c>
      <c r="M8" s="441" t="s">
        <v>12</v>
      </c>
      <c r="N8" s="441" t="s">
        <v>107</v>
      </c>
      <c r="O8" s="441" t="s">
        <v>12</v>
      </c>
      <c r="P8" s="441" t="s">
        <v>107</v>
      </c>
      <c r="Q8" s="441" t="s">
        <v>12</v>
      </c>
      <c r="R8" s="692"/>
      <c r="S8" s="692"/>
      <c r="T8" s="692"/>
      <c r="U8" s="711"/>
    </row>
    <row r="9" spans="1:33" s="366" customFormat="1" ht="15.75">
      <c r="A9" s="442"/>
      <c r="B9" s="443"/>
      <c r="C9" s="444"/>
      <c r="D9" s="444"/>
      <c r="E9" s="444"/>
      <c r="F9" s="445"/>
      <c r="G9" s="444"/>
      <c r="H9" s="446"/>
      <c r="I9" s="446"/>
      <c r="J9" s="446"/>
      <c r="K9" s="446"/>
      <c r="L9" s="446"/>
      <c r="M9" s="446"/>
      <c r="N9" s="446"/>
      <c r="O9" s="446"/>
      <c r="P9" s="446"/>
      <c r="Q9" s="446"/>
      <c r="R9" s="447"/>
      <c r="S9" s="447"/>
      <c r="T9" s="447"/>
      <c r="U9" s="448"/>
    </row>
    <row r="10" spans="1:33" ht="63">
      <c r="A10" s="716" t="s">
        <v>2094</v>
      </c>
      <c r="B10" s="716" t="s">
        <v>1625</v>
      </c>
      <c r="C10" s="249" t="s">
        <v>1498</v>
      </c>
      <c r="D10" s="249" t="s">
        <v>1628</v>
      </c>
      <c r="E10" s="249" t="s">
        <v>2298</v>
      </c>
      <c r="F10" s="249" t="s">
        <v>2101</v>
      </c>
      <c r="G10" s="254" t="s">
        <v>2105</v>
      </c>
      <c r="H10" s="598">
        <v>0.25</v>
      </c>
      <c r="I10" s="270">
        <f>'1. TALLERES SEMINARIOS'!D333*0.25</f>
        <v>59250</v>
      </c>
      <c r="J10" s="598">
        <v>0.25</v>
      </c>
      <c r="K10" s="270">
        <f>I10</f>
        <v>59250</v>
      </c>
      <c r="L10" s="598">
        <v>0.25</v>
      </c>
      <c r="M10" s="270">
        <f>I10</f>
        <v>59250</v>
      </c>
      <c r="N10" s="598">
        <v>0.25</v>
      </c>
      <c r="O10" s="270">
        <f>I10</f>
        <v>59250</v>
      </c>
      <c r="P10" s="390">
        <f t="shared" ref="P10:P30" si="0">H10+J10+L10+N10</f>
        <v>1</v>
      </c>
      <c r="Q10" s="391">
        <f t="shared" ref="Q10:Q30" si="1">I10+K10+M10+O10</f>
        <v>237000</v>
      </c>
      <c r="R10" s="254" t="s">
        <v>2090</v>
      </c>
      <c r="S10" s="249" t="s">
        <v>2064</v>
      </c>
      <c r="T10" s="249" t="s">
        <v>2091</v>
      </c>
      <c r="U10" s="307" t="s">
        <v>2102</v>
      </c>
    </row>
    <row r="11" spans="1:33" ht="63">
      <c r="A11" s="717"/>
      <c r="B11" s="717"/>
      <c r="C11" s="249" t="s">
        <v>1503</v>
      </c>
      <c r="D11" s="249" t="s">
        <v>1899</v>
      </c>
      <c r="E11" s="249" t="s">
        <v>1894</v>
      </c>
      <c r="F11" s="249" t="s">
        <v>2103</v>
      </c>
      <c r="G11" s="254" t="s">
        <v>1895</v>
      </c>
      <c r="H11" s="598"/>
      <c r="I11" s="270"/>
      <c r="J11" s="598"/>
      <c r="K11" s="270"/>
      <c r="L11" s="598">
        <v>1</v>
      </c>
      <c r="M11" s="270">
        <f>'1. TALLERES SEMINARIOS'!D352</f>
        <v>237000</v>
      </c>
      <c r="N11" s="598"/>
      <c r="O11" s="270"/>
      <c r="P11" s="390">
        <f t="shared" si="0"/>
        <v>1</v>
      </c>
      <c r="Q11" s="391">
        <f t="shared" si="1"/>
        <v>237000</v>
      </c>
      <c r="R11" s="254" t="s">
        <v>1896</v>
      </c>
      <c r="S11" s="254" t="s">
        <v>1909</v>
      </c>
      <c r="T11" s="254" t="s">
        <v>1897</v>
      </c>
      <c r="U11" s="599" t="s">
        <v>1898</v>
      </c>
    </row>
    <row r="12" spans="1:33" ht="80.25" customHeight="1">
      <c r="A12" s="717"/>
      <c r="B12" s="717"/>
      <c r="C12" s="249" t="s">
        <v>1498</v>
      </c>
      <c r="D12" s="249" t="s">
        <v>2095</v>
      </c>
      <c r="E12" s="249" t="s">
        <v>2097</v>
      </c>
      <c r="F12" s="249" t="s">
        <v>2104</v>
      </c>
      <c r="G12" s="254" t="s">
        <v>2099</v>
      </c>
      <c r="H12" s="598">
        <v>0.5</v>
      </c>
      <c r="I12" s="270">
        <f>'1. TALLERES SEMINARIOS'!D371*0.5</f>
        <v>29250</v>
      </c>
      <c r="J12" s="254"/>
      <c r="K12" s="270"/>
      <c r="L12" s="598">
        <v>0.5</v>
      </c>
      <c r="M12" s="270">
        <f>'1. TALLERES SEMINARIOS'!D371*0.5</f>
        <v>29250</v>
      </c>
      <c r="N12" s="254"/>
      <c r="O12" s="270"/>
      <c r="P12" s="390">
        <v>1</v>
      </c>
      <c r="Q12" s="391">
        <f t="shared" si="1"/>
        <v>58500</v>
      </c>
      <c r="R12" s="254" t="s">
        <v>2090</v>
      </c>
      <c r="S12" s="249" t="s">
        <v>2064</v>
      </c>
      <c r="T12" s="249" t="s">
        <v>2091</v>
      </c>
      <c r="U12" s="307" t="s">
        <v>2066</v>
      </c>
    </row>
    <row r="13" spans="1:33" s="465" customFormat="1" ht="59.25" customHeight="1">
      <c r="A13" s="717"/>
      <c r="B13" s="717"/>
      <c r="C13" s="249" t="s">
        <v>1498</v>
      </c>
      <c r="D13" s="249" t="s">
        <v>2096</v>
      </c>
      <c r="E13" s="249" t="s">
        <v>2098</v>
      </c>
      <c r="F13" s="249" t="s">
        <v>2107</v>
      </c>
      <c r="G13" s="254" t="s">
        <v>2100</v>
      </c>
      <c r="H13" s="598">
        <v>0.25</v>
      </c>
      <c r="I13" s="270">
        <f>'5. ACTIVIDADES ESPECIALES'!D345*0.25</f>
        <v>3325</v>
      </c>
      <c r="J13" s="598">
        <v>0.25</v>
      </c>
      <c r="K13" s="270">
        <f>I13</f>
        <v>3325</v>
      </c>
      <c r="L13" s="598">
        <v>0.25</v>
      </c>
      <c r="M13" s="270">
        <f>I13</f>
        <v>3325</v>
      </c>
      <c r="N13" s="598">
        <v>0.25</v>
      </c>
      <c r="O13" s="270">
        <f>I13</f>
        <v>3325</v>
      </c>
      <c r="P13" s="390">
        <v>1</v>
      </c>
      <c r="Q13" s="391">
        <f t="shared" si="1"/>
        <v>13300</v>
      </c>
      <c r="R13" s="254" t="s">
        <v>2092</v>
      </c>
      <c r="S13" s="249" t="s">
        <v>2064</v>
      </c>
      <c r="T13" s="249" t="s">
        <v>2093</v>
      </c>
      <c r="U13" s="307" t="s">
        <v>2066</v>
      </c>
    </row>
    <row r="14" spans="1:33" s="465" customFormat="1" ht="15.75">
      <c r="A14" s="717"/>
      <c r="B14" s="717"/>
      <c r="C14" s="249"/>
      <c r="D14" s="249"/>
      <c r="E14" s="249"/>
      <c r="F14" s="249"/>
      <c r="G14" s="254"/>
      <c r="H14" s="254"/>
      <c r="I14" s="270"/>
      <c r="J14" s="254"/>
      <c r="K14" s="270"/>
      <c r="L14" s="254"/>
      <c r="M14" s="270"/>
      <c r="N14" s="254"/>
      <c r="O14" s="270"/>
      <c r="P14" s="390"/>
      <c r="Q14" s="391"/>
      <c r="R14" s="254"/>
      <c r="S14" s="254"/>
      <c r="T14" s="254"/>
      <c r="U14" s="73"/>
    </row>
    <row r="15" spans="1:33" ht="15.75">
      <c r="A15" s="717"/>
      <c r="B15" s="717"/>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c r="A16" s="717"/>
      <c r="B16" s="718"/>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78.75">
      <c r="A17" s="717"/>
      <c r="B17" s="716" t="s">
        <v>1626</v>
      </c>
      <c r="C17" s="249" t="s">
        <v>1498</v>
      </c>
      <c r="D17" s="249" t="s">
        <v>1900</v>
      </c>
      <c r="E17" s="249" t="s">
        <v>2299</v>
      </c>
      <c r="F17" s="249" t="s">
        <v>2109</v>
      </c>
      <c r="G17" s="254" t="s">
        <v>1901</v>
      </c>
      <c r="H17" s="598">
        <v>0.25</v>
      </c>
      <c r="I17" s="270">
        <f>'1. TALLERES SEMINARIOS'!D390*0.25</f>
        <v>825</v>
      </c>
      <c r="J17" s="598">
        <v>0.25</v>
      </c>
      <c r="K17" s="270">
        <f>I17</f>
        <v>825</v>
      </c>
      <c r="L17" s="598">
        <v>0.25</v>
      </c>
      <c r="M17" s="270">
        <f>I17</f>
        <v>825</v>
      </c>
      <c r="N17" s="598">
        <v>0.25</v>
      </c>
      <c r="O17" s="270">
        <f>I17</f>
        <v>825</v>
      </c>
      <c r="P17" s="390">
        <f t="shared" si="0"/>
        <v>1</v>
      </c>
      <c r="Q17" s="391">
        <f t="shared" si="1"/>
        <v>3300</v>
      </c>
      <c r="R17" s="254" t="s">
        <v>1902</v>
      </c>
      <c r="S17" s="254" t="s">
        <v>1903</v>
      </c>
      <c r="T17" s="254" t="s">
        <v>1904</v>
      </c>
      <c r="U17" s="599" t="s">
        <v>1905</v>
      </c>
    </row>
    <row r="18" spans="1:21" ht="147.75" customHeight="1">
      <c r="A18" s="717"/>
      <c r="B18" s="717"/>
      <c r="C18" s="249" t="s">
        <v>1504</v>
      </c>
      <c r="D18" s="249" t="s">
        <v>1907</v>
      </c>
      <c r="E18" s="249" t="s">
        <v>1906</v>
      </c>
      <c r="F18" s="249" t="s">
        <v>2111</v>
      </c>
      <c r="G18" s="254" t="s">
        <v>2110</v>
      </c>
      <c r="H18" s="598">
        <v>0.5</v>
      </c>
      <c r="I18" s="270">
        <f>'1. TALLERES SEMINARIOS'!D409*0.5</f>
        <v>12750</v>
      </c>
      <c r="J18" s="598">
        <v>0.5</v>
      </c>
      <c r="K18" s="270">
        <f>'1. TALLERES SEMINARIOS'!D409*0.5</f>
        <v>12750</v>
      </c>
      <c r="L18" s="254"/>
      <c r="M18" s="270"/>
      <c r="N18" s="254"/>
      <c r="O18" s="270"/>
      <c r="P18" s="390">
        <f t="shared" si="0"/>
        <v>1</v>
      </c>
      <c r="Q18" s="391">
        <f t="shared" si="1"/>
        <v>25500</v>
      </c>
      <c r="R18" s="254" t="s">
        <v>1908</v>
      </c>
      <c r="S18" s="254" t="s">
        <v>1909</v>
      </c>
      <c r="T18" s="254" t="s">
        <v>1897</v>
      </c>
      <c r="U18" s="599" t="s">
        <v>1910</v>
      </c>
    </row>
    <row r="19" spans="1:21" ht="94.5">
      <c r="A19" s="717"/>
      <c r="B19" s="717"/>
      <c r="C19" s="249" t="s">
        <v>1503</v>
      </c>
      <c r="D19" s="249" t="s">
        <v>2168</v>
      </c>
      <c r="E19" s="249" t="s">
        <v>2169</v>
      </c>
      <c r="F19" s="249" t="s">
        <v>2174</v>
      </c>
      <c r="G19" s="254" t="s">
        <v>2170</v>
      </c>
      <c r="H19" s="254"/>
      <c r="I19" s="270"/>
      <c r="J19" s="598">
        <v>0.5</v>
      </c>
      <c r="K19" s="270">
        <f>'5. ACTIVIDADES ESPECIALES'!D371*0.5</f>
        <v>8400</v>
      </c>
      <c r="L19" s="598">
        <v>0.5</v>
      </c>
      <c r="M19" s="270">
        <f>'5. ACTIVIDADES ESPECIALES'!D371*0.5</f>
        <v>8400</v>
      </c>
      <c r="N19" s="254"/>
      <c r="O19" s="270"/>
      <c r="P19" s="390">
        <f t="shared" si="0"/>
        <v>1</v>
      </c>
      <c r="Q19" s="391">
        <f t="shared" si="1"/>
        <v>16800</v>
      </c>
      <c r="R19" s="254" t="s">
        <v>2171</v>
      </c>
      <c r="S19" s="249" t="s">
        <v>2064</v>
      </c>
      <c r="T19" s="249" t="s">
        <v>2172</v>
      </c>
      <c r="U19" s="307" t="s">
        <v>2173</v>
      </c>
    </row>
    <row r="20" spans="1:21" ht="15.75">
      <c r="A20" s="717"/>
      <c r="B20" s="717"/>
      <c r="C20" s="249"/>
      <c r="D20" s="249"/>
      <c r="E20" s="249"/>
      <c r="F20" s="249"/>
      <c r="G20" s="254"/>
      <c r="H20" s="254"/>
      <c r="I20" s="270"/>
      <c r="J20" s="254"/>
      <c r="K20" s="270"/>
      <c r="L20" s="254"/>
      <c r="M20" s="270"/>
      <c r="N20" s="254"/>
      <c r="O20" s="270"/>
      <c r="P20" s="390">
        <f t="shared" si="0"/>
        <v>0</v>
      </c>
      <c r="Q20" s="391">
        <f t="shared" si="1"/>
        <v>0</v>
      </c>
      <c r="R20" s="254"/>
      <c r="S20" s="254"/>
      <c r="T20" s="254"/>
      <c r="U20" s="73"/>
    </row>
    <row r="21" spans="1:21" ht="15.75">
      <c r="A21" s="717"/>
      <c r="B21" s="718"/>
      <c r="C21" s="249"/>
      <c r="D21" s="249"/>
      <c r="E21" s="249"/>
      <c r="F21" s="249"/>
      <c r="G21" s="249"/>
      <c r="H21" s="249"/>
      <c r="I21" s="230"/>
      <c r="J21" s="249"/>
      <c r="K21" s="230"/>
      <c r="L21" s="249"/>
      <c r="M21" s="230"/>
      <c r="N21" s="249"/>
      <c r="O21" s="230"/>
      <c r="P21" s="382">
        <f t="shared" si="0"/>
        <v>0</v>
      </c>
      <c r="Q21" s="383">
        <f t="shared" si="1"/>
        <v>0</v>
      </c>
      <c r="R21" s="249"/>
      <c r="S21" s="249"/>
      <c r="T21" s="249"/>
      <c r="U21" s="326"/>
    </row>
    <row r="22" spans="1:21" ht="15.75">
      <c r="A22" s="717"/>
      <c r="B22" s="716" t="s">
        <v>1627</v>
      </c>
      <c r="C22" s="249"/>
      <c r="D22" s="249"/>
      <c r="E22" s="249"/>
      <c r="F22" s="249"/>
      <c r="G22" s="254"/>
      <c r="H22" s="250"/>
      <c r="I22" s="353"/>
      <c r="J22" s="250"/>
      <c r="K22" s="353"/>
      <c r="L22" s="250"/>
      <c r="M22" s="230"/>
      <c r="N22" s="249"/>
      <c r="O22" s="230"/>
      <c r="P22" s="382">
        <f t="shared" si="0"/>
        <v>0</v>
      </c>
      <c r="Q22" s="394">
        <f t="shared" si="1"/>
        <v>0</v>
      </c>
      <c r="R22" s="249"/>
      <c r="S22" s="249"/>
      <c r="T22" s="249"/>
      <c r="U22" s="249"/>
    </row>
    <row r="23" spans="1:21" ht="15.75">
      <c r="A23" s="717"/>
      <c r="B23" s="717"/>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c r="A24" s="717"/>
      <c r="B24" s="717"/>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c r="A25" s="717"/>
      <c r="B25" s="718"/>
      <c r="C25" s="249"/>
      <c r="D25" s="249"/>
      <c r="E25" s="249"/>
      <c r="F25" s="249"/>
      <c r="G25" s="254"/>
      <c r="H25" s="250"/>
      <c r="I25" s="353"/>
      <c r="J25" s="250"/>
      <c r="K25" s="353"/>
      <c r="L25" s="250"/>
      <c r="M25" s="230"/>
      <c r="N25" s="249"/>
      <c r="O25" s="230"/>
      <c r="P25" s="382">
        <f t="shared" si="0"/>
        <v>0</v>
      </c>
      <c r="Q25" s="394">
        <f t="shared" si="1"/>
        <v>0</v>
      </c>
      <c r="R25" s="249"/>
      <c r="S25" s="249"/>
      <c r="T25" s="249"/>
      <c r="U25" s="249"/>
    </row>
    <row r="26" spans="1:21" ht="15.75">
      <c r="A26" s="717"/>
      <c r="B26" s="719" t="s">
        <v>1629</v>
      </c>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22.5" customHeight="1">
      <c r="A27" s="717"/>
      <c r="B27" s="719"/>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29.25" customHeight="1">
      <c r="A28" s="717"/>
      <c r="B28" s="719"/>
      <c r="C28" s="249"/>
      <c r="D28" s="249"/>
      <c r="E28" s="249"/>
      <c r="F28" s="249"/>
      <c r="G28" s="254"/>
      <c r="H28" s="250"/>
      <c r="I28" s="353"/>
      <c r="J28" s="250"/>
      <c r="K28" s="353"/>
      <c r="L28" s="250"/>
      <c r="M28" s="230"/>
      <c r="N28" s="249"/>
      <c r="O28" s="230"/>
      <c r="P28" s="382">
        <f t="shared" si="0"/>
        <v>0</v>
      </c>
      <c r="Q28" s="394">
        <f t="shared" si="1"/>
        <v>0</v>
      </c>
      <c r="R28" s="249"/>
      <c r="S28" s="249"/>
      <c r="T28" s="249"/>
      <c r="U28" s="249"/>
    </row>
    <row r="29" spans="1:21" ht="20.25" customHeight="1">
      <c r="A29" s="717"/>
      <c r="B29" s="719"/>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23.25" customHeight="1">
      <c r="A30" s="718"/>
      <c r="B30" s="719"/>
      <c r="C30" s="249"/>
      <c r="D30" s="249"/>
      <c r="E30" s="249"/>
      <c r="F30" s="249"/>
      <c r="G30" s="249"/>
      <c r="H30" s="249"/>
      <c r="I30" s="230"/>
      <c r="J30" s="249"/>
      <c r="K30" s="230"/>
      <c r="L30" s="249"/>
      <c r="M30" s="230"/>
      <c r="N30" s="249"/>
      <c r="O30" s="230"/>
      <c r="P30" s="382">
        <f t="shared" si="0"/>
        <v>0</v>
      </c>
      <c r="Q30" s="383">
        <f t="shared" si="1"/>
        <v>0</v>
      </c>
      <c r="R30" s="249"/>
      <c r="S30" s="249"/>
      <c r="T30" s="249"/>
      <c r="U30" s="249"/>
    </row>
    <row r="31" spans="1:21" ht="15.75">
      <c r="A31" s="732" t="s">
        <v>477</v>
      </c>
      <c r="B31" s="733"/>
      <c r="C31" s="733"/>
      <c r="D31" s="733"/>
      <c r="E31" s="733"/>
      <c r="F31" s="733"/>
      <c r="G31" s="733"/>
      <c r="H31" s="733"/>
      <c r="I31" s="733"/>
      <c r="J31" s="733"/>
      <c r="K31" s="733"/>
      <c r="L31" s="733"/>
      <c r="M31" s="733"/>
      <c r="N31" s="733"/>
      <c r="O31" s="733"/>
      <c r="P31" s="733"/>
      <c r="Q31" s="733"/>
      <c r="R31" s="733"/>
      <c r="S31" s="733"/>
      <c r="T31" s="733"/>
      <c r="U31" s="734"/>
    </row>
    <row r="32" spans="1:21" ht="15.75" customHeight="1">
      <c r="A32" s="716" t="s">
        <v>1381</v>
      </c>
      <c r="B32" s="719" t="s">
        <v>1382</v>
      </c>
      <c r="C32" s="249"/>
      <c r="D32" s="249"/>
      <c r="E32" s="249"/>
      <c r="F32" s="249"/>
      <c r="G32" s="254"/>
      <c r="H32" s="249"/>
      <c r="I32" s="230"/>
      <c r="J32" s="249"/>
      <c r="K32" s="230"/>
      <c r="L32" s="249"/>
      <c r="M32" s="230"/>
      <c r="N32" s="249"/>
      <c r="O32" s="230"/>
      <c r="P32" s="382">
        <f t="shared" ref="P32:P43" si="2">H32+J32+L32+N32</f>
        <v>0</v>
      </c>
      <c r="Q32" s="383">
        <f t="shared" ref="Q32:Q43" si="3">I32+K32+M32+O32</f>
        <v>0</v>
      </c>
      <c r="R32" s="249"/>
      <c r="S32" s="249"/>
      <c r="T32" s="249"/>
      <c r="U32" s="272"/>
    </row>
    <row r="33" spans="1:21" ht="15.75">
      <c r="A33" s="717"/>
      <c r="B33" s="719"/>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c r="A34" s="717"/>
      <c r="B34" s="719"/>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c r="A35" s="717"/>
      <c r="B35" s="719"/>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c r="A36" s="717"/>
      <c r="B36" s="719"/>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c r="A37" s="718"/>
      <c r="B37" s="719"/>
      <c r="C37" s="249"/>
      <c r="D37" s="249"/>
      <c r="E37" s="249"/>
      <c r="F37" s="249"/>
      <c r="G37" s="254"/>
      <c r="H37" s="249"/>
      <c r="I37" s="230"/>
      <c r="J37" s="249"/>
      <c r="K37" s="230"/>
      <c r="L37" s="249"/>
      <c r="M37" s="230"/>
      <c r="N37" s="249"/>
      <c r="O37" s="230"/>
      <c r="P37" s="382">
        <f t="shared" si="2"/>
        <v>0</v>
      </c>
      <c r="Q37" s="383">
        <f t="shared" si="3"/>
        <v>0</v>
      </c>
      <c r="R37" s="249"/>
      <c r="S37" s="249"/>
      <c r="T37" s="249"/>
      <c r="U37" s="272"/>
    </row>
    <row r="38" spans="1:21" ht="15.75">
      <c r="A38" s="719" t="s">
        <v>1379</v>
      </c>
      <c r="B38" s="719" t="s">
        <v>1383</v>
      </c>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c r="A39" s="719"/>
      <c r="B39" s="719"/>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c r="A40" s="719"/>
      <c r="B40" s="719"/>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c r="A41" s="719"/>
      <c r="B41" s="719"/>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c r="A42" s="719"/>
      <c r="B42" s="719"/>
      <c r="C42" s="249"/>
      <c r="D42" s="249"/>
      <c r="E42" s="249"/>
      <c r="F42" s="249"/>
      <c r="G42" s="249"/>
      <c r="H42" s="249"/>
      <c r="I42" s="230"/>
      <c r="J42" s="249"/>
      <c r="K42" s="230"/>
      <c r="L42" s="250"/>
      <c r="M42" s="230"/>
      <c r="N42" s="249"/>
      <c r="O42" s="230"/>
      <c r="P42" s="384">
        <f t="shared" si="2"/>
        <v>0</v>
      </c>
      <c r="Q42" s="383">
        <f t="shared" si="3"/>
        <v>0</v>
      </c>
      <c r="R42" s="249"/>
      <c r="S42" s="249"/>
      <c r="T42" s="249"/>
      <c r="U42" s="326"/>
    </row>
    <row r="43" spans="1:21" ht="15.75">
      <c r="A43" s="719"/>
      <c r="B43" s="719"/>
      <c r="C43" s="249"/>
      <c r="D43" s="249"/>
      <c r="E43" s="249"/>
      <c r="F43" s="249"/>
      <c r="G43" s="249"/>
      <c r="H43" s="249"/>
      <c r="I43" s="230"/>
      <c r="J43" s="249"/>
      <c r="K43" s="230"/>
      <c r="L43" s="249"/>
      <c r="M43" s="230"/>
      <c r="N43" s="250"/>
      <c r="O43" s="230"/>
      <c r="P43" s="384">
        <f t="shared" si="2"/>
        <v>0</v>
      </c>
      <c r="Q43" s="383">
        <f t="shared" si="3"/>
        <v>0</v>
      </c>
      <c r="R43" s="249"/>
      <c r="S43" s="249"/>
      <c r="T43" s="249"/>
      <c r="U43" s="326"/>
    </row>
    <row r="44" spans="1:21" ht="15.75">
      <c r="A44" s="292"/>
      <c r="B44" s="293"/>
      <c r="C44" s="293"/>
      <c r="D44" s="293"/>
      <c r="E44" s="292" t="s">
        <v>1376</v>
      </c>
      <c r="F44" s="293"/>
      <c r="G44" s="294"/>
      <c r="H44" s="274">
        <f t="shared" ref="H44:Q44" si="4">SUM(H10:H43)</f>
        <v>1.75</v>
      </c>
      <c r="I44" s="275">
        <f t="shared" si="4"/>
        <v>105400</v>
      </c>
      <c r="J44" s="274">
        <f t="shared" si="4"/>
        <v>1.75</v>
      </c>
      <c r="K44" s="275">
        <f t="shared" si="4"/>
        <v>84550</v>
      </c>
      <c r="L44" s="274">
        <f t="shared" si="4"/>
        <v>2.75</v>
      </c>
      <c r="M44" s="275">
        <f t="shared" si="4"/>
        <v>338050</v>
      </c>
      <c r="N44" s="274">
        <f t="shared" si="4"/>
        <v>0.75</v>
      </c>
      <c r="O44" s="275">
        <f t="shared" si="4"/>
        <v>63400</v>
      </c>
      <c r="P44" s="275">
        <f t="shared" si="4"/>
        <v>7</v>
      </c>
      <c r="Q44" s="275">
        <f t="shared" si="4"/>
        <v>591400</v>
      </c>
      <c r="R44" s="264"/>
      <c r="S44" s="264"/>
      <c r="T44" s="264"/>
      <c r="U44" s="264"/>
    </row>
    <row r="46" spans="1:21">
      <c r="I46"/>
      <c r="K46"/>
      <c r="M46"/>
      <c r="O46"/>
      <c r="Q46" s="395"/>
    </row>
    <row r="47" spans="1:21">
      <c r="I47"/>
      <c r="K47"/>
      <c r="M47"/>
      <c r="O47"/>
      <c r="Q47" s="395"/>
    </row>
    <row r="48" spans="1:21">
      <c r="I48"/>
      <c r="K48"/>
      <c r="M48"/>
      <c r="O48"/>
      <c r="Q48" s="395"/>
    </row>
    <row r="49" spans="3:17">
      <c r="I49"/>
      <c r="K49"/>
      <c r="M49"/>
      <c r="O49"/>
      <c r="Q49" s="395"/>
    </row>
    <row r="50" spans="3:17">
      <c r="C50" s="465"/>
      <c r="I50"/>
      <c r="K50"/>
      <c r="M50"/>
      <c r="O50"/>
      <c r="Q50" s="395"/>
    </row>
    <row r="51" spans="3:17">
      <c r="C51" s="465"/>
      <c r="I51"/>
      <c r="K51"/>
      <c r="M51"/>
      <c r="O51"/>
      <c r="Q51" s="395"/>
    </row>
    <row r="52" spans="3:17">
      <c r="C52" s="465"/>
      <c r="I52"/>
      <c r="K52"/>
      <c r="M52"/>
      <c r="O52"/>
      <c r="Q52" s="395"/>
    </row>
    <row r="53" spans="3:17">
      <c r="C53" s="465"/>
      <c r="I53"/>
      <c r="K53"/>
      <c r="M53"/>
      <c r="O53"/>
      <c r="Q53" s="395"/>
    </row>
    <row r="54" spans="3:17">
      <c r="C54" s="465"/>
      <c r="I54"/>
      <c r="K54"/>
      <c r="M54"/>
      <c r="O54"/>
      <c r="Q54" s="395"/>
    </row>
    <row r="55" spans="3:17">
      <c r="C55" s="465"/>
      <c r="I55"/>
      <c r="K55"/>
      <c r="M55"/>
      <c r="O55"/>
      <c r="Q55" s="395"/>
    </row>
    <row r="56" spans="3:17">
      <c r="C56" s="465"/>
      <c r="I56"/>
      <c r="K56"/>
      <c r="M56"/>
      <c r="O56"/>
      <c r="Q56" s="395"/>
    </row>
    <row r="57" spans="3:17">
      <c r="C57" s="465"/>
      <c r="I57"/>
      <c r="K57"/>
      <c r="M57"/>
      <c r="O57"/>
      <c r="Q57" s="395"/>
    </row>
    <row r="58" spans="3:17">
      <c r="C58" s="465"/>
      <c r="I58"/>
      <c r="K58"/>
      <c r="M58"/>
      <c r="O58"/>
      <c r="Q58" s="395"/>
    </row>
    <row r="59" spans="3:17">
      <c r="C59" s="465"/>
      <c r="I59"/>
      <c r="K59"/>
      <c r="M59"/>
      <c r="O59"/>
      <c r="Q59" s="395"/>
    </row>
    <row r="60" spans="3:17">
      <c r="C60" s="465"/>
      <c r="I60"/>
      <c r="K60"/>
      <c r="M60"/>
      <c r="O60"/>
      <c r="Q60" s="395"/>
    </row>
    <row r="61" spans="3:17">
      <c r="C61" s="465"/>
      <c r="I61"/>
      <c r="K61"/>
      <c r="M61"/>
      <c r="O61"/>
      <c r="Q61" s="395"/>
    </row>
    <row r="62" spans="3:17">
      <c r="C62" s="465"/>
      <c r="I62"/>
      <c r="K62"/>
      <c r="M62"/>
      <c r="O62"/>
      <c r="Q62" s="395"/>
    </row>
    <row r="63" spans="3:17">
      <c r="C63" s="465"/>
      <c r="I63"/>
      <c r="K63"/>
      <c r="M63"/>
      <c r="O63"/>
      <c r="Q63" s="395"/>
    </row>
    <row r="64" spans="3:17">
      <c r="C64" s="465"/>
    </row>
    <row r="65" spans="3:3">
      <c r="C65" s="465"/>
    </row>
    <row r="66" spans="3:3">
      <c r="C66" s="465"/>
    </row>
    <row r="67" spans="3:3">
      <c r="C67" s="465"/>
    </row>
    <row r="68" spans="3:3">
      <c r="C68" s="465"/>
    </row>
    <row r="69" spans="3:3">
      <c r="C69" s="465"/>
    </row>
    <row r="70" spans="3:3">
      <c r="C70" s="465"/>
    </row>
  </sheetData>
  <mergeCells count="27">
    <mergeCell ref="F6:F8"/>
    <mergeCell ref="A6:A8"/>
    <mergeCell ref="B6:B8"/>
    <mergeCell ref="C6:C8"/>
    <mergeCell ref="E6:E8"/>
    <mergeCell ref="D6:D8"/>
    <mergeCell ref="B17:B21"/>
    <mergeCell ref="A10:A30"/>
    <mergeCell ref="U6:U8"/>
    <mergeCell ref="H7:I7"/>
    <mergeCell ref="J7:K7"/>
    <mergeCell ref="P6:Q7"/>
    <mergeCell ref="R6:R8"/>
    <mergeCell ref="S6:S8"/>
    <mergeCell ref="T6:T8"/>
    <mergeCell ref="L7:M7"/>
    <mergeCell ref="N7:O7"/>
    <mergeCell ref="G6:G8"/>
    <mergeCell ref="H6:O6"/>
    <mergeCell ref="B10:B16"/>
    <mergeCell ref="B22:B25"/>
    <mergeCell ref="B26:B30"/>
    <mergeCell ref="A31:U31"/>
    <mergeCell ref="B32:B37"/>
    <mergeCell ref="B38:B43"/>
    <mergeCell ref="A38:A43"/>
    <mergeCell ref="A32:A37"/>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32:C43">
      <formula1>$C$1:$D$1</formula1>
    </dataValidation>
    <dataValidation type="list" allowBlank="1" showInputMessage="1" showErrorMessage="1" sqref="C10:C30">
      <formula1>$M$1:$AG$1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zoomScale="90" zoomScaleNormal="90" workbookViewId="0">
      <pane ySplit="6" topLeftCell="A7" activePane="bottomLeft" state="frozen"/>
      <selection activeCell="P6" sqref="P6"/>
      <selection pane="bottomLeft" activeCell="D9" sqref="D9"/>
    </sheetView>
  </sheetViews>
  <sheetFormatPr baseColWidth="10" defaultRowHeight="15"/>
  <cols>
    <col min="1" max="1" width="21.7109375" customWidth="1"/>
    <col min="2" max="2" width="60.85546875" customWidth="1"/>
    <col min="3" max="3" width="36.42578125" customWidth="1"/>
    <col min="4" max="4" width="35.42578125" style="465" customWidth="1"/>
    <col min="5" max="5" width="38.85546875" customWidth="1"/>
    <col min="6" max="6" width="27.42578125" customWidth="1"/>
    <col min="7" max="7" width="39.5703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42578125" style="233" bestFit="1" customWidth="1"/>
    <col min="14" max="14" width="15.28515625" customWidth="1"/>
    <col min="15" max="15" width="11.5703125" style="233"/>
    <col min="16" max="16" width="15.28515625" customWidth="1"/>
    <col min="17" max="17" width="15.7109375" style="233" customWidth="1"/>
    <col min="18" max="18" width="32" customWidth="1"/>
    <col min="19" max="19" width="25.140625" customWidth="1"/>
    <col min="20" max="20" width="14.28515625" customWidth="1"/>
    <col min="21" max="21" width="32.7109375" customWidth="1"/>
  </cols>
  <sheetData>
    <row r="1" spans="1:21" s="285" customFormat="1" ht="18" customHeight="1">
      <c r="B1" s="284"/>
      <c r="C1" s="514" t="s">
        <v>1520</v>
      </c>
      <c r="D1" s="514" t="s">
        <v>1521</v>
      </c>
      <c r="E1" s="514" t="s">
        <v>1522</v>
      </c>
      <c r="F1" s="284"/>
      <c r="G1" s="284"/>
      <c r="H1" s="284" t="s">
        <v>114</v>
      </c>
      <c r="J1" s="284"/>
      <c r="K1" s="284"/>
      <c r="L1" s="284"/>
      <c r="M1" s="284"/>
      <c r="N1" s="284"/>
      <c r="O1" s="284"/>
      <c r="P1" s="284"/>
      <c r="Q1" s="284"/>
      <c r="R1" s="284"/>
      <c r="S1" s="284"/>
      <c r="T1" s="284"/>
      <c r="U1" s="284"/>
    </row>
    <row r="2" spans="1:21" s="285" customFormat="1" ht="18" customHeight="1">
      <c r="A2" s="319" t="s">
        <v>1348</v>
      </c>
      <c r="B2" s="284"/>
      <c r="C2" s="284"/>
      <c r="D2" s="284"/>
      <c r="E2" s="284"/>
      <c r="F2" s="284"/>
      <c r="G2" s="284"/>
      <c r="H2" s="284"/>
      <c r="J2" s="284"/>
      <c r="K2" s="284"/>
      <c r="L2" s="284"/>
      <c r="M2" s="284"/>
      <c r="N2" s="284"/>
      <c r="O2" s="284"/>
      <c r="P2" s="284"/>
      <c r="Q2" s="284"/>
      <c r="R2" s="284"/>
      <c r="S2" s="284"/>
      <c r="T2" s="284"/>
      <c r="U2" s="284"/>
    </row>
    <row r="3" spans="1:21" s="285" customFormat="1" ht="18.75">
      <c r="A3" s="354" t="s">
        <v>1384</v>
      </c>
      <c r="B3" s="284"/>
      <c r="C3" s="284"/>
      <c r="D3" s="284"/>
      <c r="E3" s="284"/>
      <c r="F3" s="284"/>
      <c r="G3" s="284"/>
      <c r="H3" s="284"/>
      <c r="J3" s="284"/>
      <c r="K3" s="284"/>
      <c r="L3" s="284"/>
      <c r="M3" s="284"/>
      <c r="N3" s="284"/>
      <c r="O3" s="284"/>
      <c r="P3" s="284"/>
      <c r="Q3" s="284"/>
      <c r="R3" s="284"/>
      <c r="S3" s="284"/>
      <c r="T3" s="284"/>
      <c r="U3" s="284"/>
    </row>
    <row r="4" spans="1:21" s="66" customFormat="1" ht="15.75" customHeight="1">
      <c r="A4" s="691" t="s">
        <v>96</v>
      </c>
      <c r="B4" s="693" t="s">
        <v>110</v>
      </c>
      <c r="C4" s="703" t="s">
        <v>1454</v>
      </c>
      <c r="D4" s="703" t="s">
        <v>1455</v>
      </c>
      <c r="E4" s="703" t="s">
        <v>86</v>
      </c>
      <c r="F4" s="703" t="s">
        <v>391</v>
      </c>
      <c r="G4" s="703" t="s">
        <v>87</v>
      </c>
      <c r="H4" s="706" t="s">
        <v>99</v>
      </c>
      <c r="I4" s="708"/>
      <c r="J4" s="708"/>
      <c r="K4" s="708"/>
      <c r="L4" s="708"/>
      <c r="M4" s="708"/>
      <c r="N4" s="708"/>
      <c r="O4" s="707"/>
      <c r="P4" s="712" t="s">
        <v>100</v>
      </c>
      <c r="Q4" s="713"/>
      <c r="R4" s="693" t="s">
        <v>102</v>
      </c>
      <c r="S4" s="693" t="s">
        <v>109</v>
      </c>
      <c r="T4" s="693" t="s">
        <v>108</v>
      </c>
      <c r="U4" s="709" t="s">
        <v>88</v>
      </c>
    </row>
    <row r="5" spans="1:21" s="66" customFormat="1" ht="15" customHeight="1">
      <c r="A5" s="691"/>
      <c r="B5" s="691"/>
      <c r="C5" s="704"/>
      <c r="D5" s="704"/>
      <c r="E5" s="704"/>
      <c r="F5" s="704"/>
      <c r="G5" s="704"/>
      <c r="H5" s="706" t="s">
        <v>103</v>
      </c>
      <c r="I5" s="707"/>
      <c r="J5" s="706" t="s">
        <v>104</v>
      </c>
      <c r="K5" s="707"/>
      <c r="L5" s="706" t="s">
        <v>105</v>
      </c>
      <c r="M5" s="707"/>
      <c r="N5" s="706" t="s">
        <v>106</v>
      </c>
      <c r="O5" s="707"/>
      <c r="P5" s="714"/>
      <c r="Q5" s="715"/>
      <c r="R5" s="691"/>
      <c r="S5" s="691"/>
      <c r="T5" s="691"/>
      <c r="U5" s="710"/>
    </row>
    <row r="6" spans="1:21" s="67" customFormat="1" ht="25.5">
      <c r="A6" s="692"/>
      <c r="B6" s="692"/>
      <c r="C6" s="705"/>
      <c r="D6" s="705"/>
      <c r="E6" s="705"/>
      <c r="F6" s="705"/>
      <c r="G6" s="705"/>
      <c r="H6" s="441" t="s">
        <v>107</v>
      </c>
      <c r="I6" s="441" t="s">
        <v>12</v>
      </c>
      <c r="J6" s="441" t="s">
        <v>107</v>
      </c>
      <c r="K6" s="441" t="s">
        <v>12</v>
      </c>
      <c r="L6" s="441" t="s">
        <v>107</v>
      </c>
      <c r="M6" s="441" t="s">
        <v>12</v>
      </c>
      <c r="N6" s="441" t="s">
        <v>107</v>
      </c>
      <c r="O6" s="441" t="s">
        <v>12</v>
      </c>
      <c r="P6" s="441" t="s">
        <v>107</v>
      </c>
      <c r="Q6" s="441" t="s">
        <v>12</v>
      </c>
      <c r="R6" s="692"/>
      <c r="S6" s="692"/>
      <c r="T6" s="692"/>
      <c r="U6" s="711"/>
    </row>
    <row r="7" spans="1:21" s="67" customFormat="1" ht="15.75">
      <c r="A7" s="442"/>
      <c r="B7" s="443"/>
      <c r="C7" s="444"/>
      <c r="D7" s="444"/>
      <c r="E7" s="444"/>
      <c r="F7" s="445"/>
      <c r="G7" s="444"/>
      <c r="H7" s="446"/>
      <c r="I7" s="446"/>
      <c r="J7" s="446"/>
      <c r="K7" s="446"/>
      <c r="L7" s="446"/>
      <c r="M7" s="446"/>
      <c r="N7" s="446"/>
      <c r="O7" s="446"/>
      <c r="P7" s="446"/>
      <c r="Q7" s="446"/>
      <c r="R7" s="447"/>
      <c r="S7" s="447"/>
      <c r="T7" s="447"/>
      <c r="U7" s="448"/>
    </row>
    <row r="8" spans="1:21" ht="78.75">
      <c r="A8" s="735" t="s">
        <v>2117</v>
      </c>
      <c r="B8" s="735" t="s">
        <v>111</v>
      </c>
      <c r="C8" s="326" t="s">
        <v>1521</v>
      </c>
      <c r="D8" s="522" t="s">
        <v>1624</v>
      </c>
      <c r="E8" s="634" t="s">
        <v>2115</v>
      </c>
      <c r="F8" s="634" t="s">
        <v>2118</v>
      </c>
      <c r="G8" s="635" t="s">
        <v>2116</v>
      </c>
      <c r="H8" s="352"/>
      <c r="I8" s="355"/>
      <c r="J8" s="352"/>
      <c r="K8" s="355"/>
      <c r="L8" s="358">
        <v>1</v>
      </c>
      <c r="M8" s="355">
        <f>'1. TALLERES SEMINARIOS'!D428</f>
        <v>214700</v>
      </c>
      <c r="N8" s="352"/>
      <c r="O8" s="355"/>
      <c r="P8" s="397">
        <f>H8+J8+L8+N8</f>
        <v>1</v>
      </c>
      <c r="Q8" s="398">
        <f>I8+K8+M8+O8</f>
        <v>214700</v>
      </c>
      <c r="R8" s="349" t="s">
        <v>2112</v>
      </c>
      <c r="S8" s="249" t="s">
        <v>2113</v>
      </c>
      <c r="T8" s="249" t="s">
        <v>1744</v>
      </c>
      <c r="U8" s="249" t="s">
        <v>2114</v>
      </c>
    </row>
    <row r="9" spans="1:21" ht="78.75">
      <c r="A9" s="735"/>
      <c r="B9" s="735"/>
      <c r="C9" s="326" t="s">
        <v>1521</v>
      </c>
      <c r="D9" s="642" t="s">
        <v>2236</v>
      </c>
      <c r="E9" s="642" t="s">
        <v>2237</v>
      </c>
      <c r="F9" s="644" t="s">
        <v>2243</v>
      </c>
      <c r="G9" s="643" t="s">
        <v>2238</v>
      </c>
      <c r="H9" s="643"/>
      <c r="I9" s="355"/>
      <c r="J9" s="358">
        <v>1</v>
      </c>
      <c r="K9" s="355">
        <f>'1. TALLERES SEMINARIOS'!D523</f>
        <v>17891.666666666668</v>
      </c>
      <c r="L9" s="352"/>
      <c r="M9" s="355"/>
      <c r="N9" s="352"/>
      <c r="O9" s="355"/>
      <c r="P9" s="397">
        <f t="shared" ref="P9:P26" si="0">H9+J9+L9+N9</f>
        <v>1</v>
      </c>
      <c r="Q9" s="398">
        <f t="shared" ref="Q9:Q26" si="1">I9+K9+M9+O9</f>
        <v>17891.666666666668</v>
      </c>
      <c r="R9" s="643" t="s">
        <v>2239</v>
      </c>
      <c r="S9" s="249" t="s">
        <v>2240</v>
      </c>
      <c r="T9" s="249" t="s">
        <v>2241</v>
      </c>
      <c r="U9" s="249" t="s">
        <v>2242</v>
      </c>
    </row>
    <row r="10" spans="1:21" ht="15.75">
      <c r="A10" s="735"/>
      <c r="B10" s="735"/>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c r="A11" s="735"/>
      <c r="B11" s="735"/>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c r="A12" s="735"/>
      <c r="B12" s="735"/>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c r="A13" s="735"/>
      <c r="B13" s="735"/>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c r="A14" s="735"/>
      <c r="B14" s="735"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c r="A15" s="735"/>
      <c r="B15" s="735"/>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c r="A16" s="735"/>
      <c r="B16" s="735"/>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c r="A17" s="735"/>
      <c r="B17" s="735"/>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c r="A18" s="735"/>
      <c r="B18" s="735"/>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c r="A19" s="735"/>
      <c r="B19" s="735"/>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c r="A20" s="735"/>
      <c r="B20" s="735" t="s">
        <v>1385</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c r="A21" s="735"/>
      <c r="B21" s="735"/>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c r="A22" s="735"/>
      <c r="B22" s="735"/>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c r="A23" s="735"/>
      <c r="B23" s="735"/>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c r="A24" s="735"/>
      <c r="B24" s="735"/>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c r="A25" s="735"/>
      <c r="B25" s="735"/>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c r="A26" s="735"/>
      <c r="B26" s="735"/>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c r="A27" s="298"/>
      <c r="B27" s="299"/>
      <c r="C27" s="298" t="s">
        <v>113</v>
      </c>
      <c r="D27" s="299"/>
      <c r="E27" s="299"/>
      <c r="F27" s="299"/>
      <c r="G27" s="300"/>
      <c r="H27" s="264">
        <f t="shared" ref="H27:Q27" si="2">SUM(H8:H26)</f>
        <v>0</v>
      </c>
      <c r="I27" s="232">
        <f t="shared" si="2"/>
        <v>0</v>
      </c>
      <c r="J27" s="264">
        <f t="shared" si="2"/>
        <v>1</v>
      </c>
      <c r="K27" s="232">
        <f t="shared" si="2"/>
        <v>17891.666666666668</v>
      </c>
      <c r="L27" s="264">
        <f t="shared" si="2"/>
        <v>1</v>
      </c>
      <c r="M27" s="232">
        <f t="shared" si="2"/>
        <v>214700</v>
      </c>
      <c r="N27" s="264">
        <f t="shared" si="2"/>
        <v>0</v>
      </c>
      <c r="O27" s="232">
        <f t="shared" si="2"/>
        <v>0</v>
      </c>
      <c r="P27" s="232">
        <f t="shared" si="2"/>
        <v>2</v>
      </c>
      <c r="Q27" s="232">
        <f t="shared" si="2"/>
        <v>232591.66666666666</v>
      </c>
      <c r="R27" s="264"/>
      <c r="S27" s="264"/>
      <c r="T27" s="264"/>
      <c r="U27" s="264"/>
    </row>
    <row r="28" spans="1:21">
      <c r="I28"/>
      <c r="K28"/>
      <c r="M28"/>
      <c r="O28"/>
      <c r="Q28"/>
    </row>
    <row r="29" spans="1:21">
      <c r="I29"/>
      <c r="K29"/>
      <c r="M29"/>
      <c r="O29"/>
      <c r="Q29"/>
    </row>
    <row r="30" spans="1:21">
      <c r="C30" s="465"/>
      <c r="I30"/>
      <c r="K30"/>
      <c r="M30"/>
      <c r="O30"/>
      <c r="Q30"/>
    </row>
    <row r="31" spans="1:21">
      <c r="C31" s="465"/>
      <c r="I31"/>
      <c r="K31"/>
      <c r="M31"/>
      <c r="O31"/>
      <c r="Q31"/>
    </row>
    <row r="32" spans="1:21">
      <c r="C32" s="465"/>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c r="I59"/>
      <c r="K59"/>
      <c r="M59"/>
      <c r="O59"/>
      <c r="Q59"/>
    </row>
    <row r="60" spans="9:17">
      <c r="I60"/>
      <c r="K60"/>
      <c r="M60"/>
      <c r="O60"/>
      <c r="Q60"/>
    </row>
    <row r="61" spans="9:17">
      <c r="I61"/>
      <c r="K61"/>
      <c r="M61"/>
      <c r="O61"/>
      <c r="Q61"/>
    </row>
    <row r="62" spans="9:17">
      <c r="I62"/>
      <c r="K62"/>
      <c r="M62"/>
      <c r="O62"/>
      <c r="Q62"/>
    </row>
    <row r="63" spans="9:17">
      <c r="I63"/>
      <c r="K63"/>
      <c r="M63"/>
      <c r="O63"/>
      <c r="Q63"/>
    </row>
    <row r="64" spans="9:17">
      <c r="I64"/>
      <c r="K64"/>
      <c r="M64"/>
      <c r="O64"/>
      <c r="Q64"/>
    </row>
    <row r="65" spans="9:17">
      <c r="I65"/>
      <c r="K65"/>
      <c r="M65"/>
      <c r="O65"/>
      <c r="Q65"/>
    </row>
    <row r="66" spans="9:17">
      <c r="I66"/>
      <c r="K66"/>
      <c r="M66"/>
      <c r="O66"/>
      <c r="Q66"/>
    </row>
    <row r="67" spans="9:17">
      <c r="I67"/>
      <c r="K67"/>
      <c r="M67"/>
      <c r="O67"/>
      <c r="Q67"/>
    </row>
    <row r="68" spans="9:17">
      <c r="I68"/>
      <c r="K68"/>
      <c r="M68"/>
      <c r="O68"/>
      <c r="Q68"/>
    </row>
    <row r="69" spans="9:17">
      <c r="I69"/>
      <c r="K69"/>
      <c r="M69"/>
      <c r="O69"/>
      <c r="Q69"/>
    </row>
    <row r="70" spans="9:17">
      <c r="I70"/>
      <c r="K70"/>
      <c r="M70"/>
      <c r="O70"/>
      <c r="Q70"/>
    </row>
    <row r="71" spans="9:17">
      <c r="I71"/>
      <c r="K71"/>
      <c r="M71"/>
      <c r="O71"/>
      <c r="Q71"/>
    </row>
    <row r="72" spans="9:17">
      <c r="I72"/>
      <c r="K72"/>
      <c r="M72"/>
      <c r="O72"/>
      <c r="Q72"/>
    </row>
    <row r="73" spans="9:17">
      <c r="I73"/>
      <c r="K73"/>
      <c r="M73"/>
      <c r="O73"/>
      <c r="Q73"/>
    </row>
    <row r="74" spans="9:17">
      <c r="I74"/>
      <c r="K74"/>
      <c r="M74"/>
      <c r="O74"/>
      <c r="Q74"/>
    </row>
    <row r="75" spans="9:17">
      <c r="I75"/>
      <c r="K75"/>
      <c r="M75"/>
      <c r="O75"/>
      <c r="Q75"/>
    </row>
    <row r="76" spans="9:17">
      <c r="I76"/>
      <c r="K76"/>
      <c r="M76"/>
      <c r="O76"/>
      <c r="Q76"/>
    </row>
    <row r="77" spans="9:17">
      <c r="I77"/>
      <c r="K77"/>
      <c r="M77"/>
      <c r="O77"/>
      <c r="Q77"/>
    </row>
    <row r="78" spans="9:17">
      <c r="I78"/>
      <c r="K78"/>
      <c r="M78"/>
      <c r="O78"/>
      <c r="Q78"/>
    </row>
    <row r="79" spans="9:17">
      <c r="I79"/>
      <c r="K79"/>
      <c r="M79"/>
      <c r="O79"/>
      <c r="Q79"/>
    </row>
    <row r="80" spans="9:17">
      <c r="I80"/>
      <c r="K80"/>
      <c r="M80"/>
      <c r="O80"/>
      <c r="Q80"/>
    </row>
    <row r="81" spans="9:17">
      <c r="I81"/>
      <c r="K81"/>
      <c r="M81"/>
      <c r="O81"/>
      <c r="Q81"/>
    </row>
    <row r="82" spans="9:17">
      <c r="I82"/>
      <c r="K82"/>
      <c r="M82"/>
      <c r="O82"/>
      <c r="Q82"/>
    </row>
    <row r="83" spans="9:17">
      <c r="I83"/>
      <c r="K83"/>
      <c r="M83"/>
      <c r="O83"/>
      <c r="Q83"/>
    </row>
    <row r="84" spans="9:17">
      <c r="I84"/>
      <c r="K84"/>
      <c r="M84"/>
      <c r="O84"/>
      <c r="Q84"/>
    </row>
    <row r="85" spans="9:17">
      <c r="I85"/>
      <c r="K85"/>
      <c r="M85"/>
      <c r="O85"/>
      <c r="Q85"/>
    </row>
    <row r="86" spans="9:17">
      <c r="I86"/>
      <c r="K86"/>
      <c r="M86"/>
      <c r="O86"/>
      <c r="Q86"/>
    </row>
    <row r="87" spans="9:17">
      <c r="I87"/>
      <c r="K87"/>
      <c r="M87"/>
      <c r="O87"/>
      <c r="Q87"/>
    </row>
    <row r="88" spans="9:17">
      <c r="I88"/>
      <c r="K88"/>
      <c r="M88"/>
      <c r="O88"/>
      <c r="Q88"/>
    </row>
    <row r="89" spans="9:17">
      <c r="I89"/>
      <c r="K89"/>
      <c r="M89"/>
      <c r="O89"/>
      <c r="Q89"/>
    </row>
    <row r="90" spans="9:17">
      <c r="I90"/>
      <c r="K90"/>
      <c r="M90"/>
      <c r="O90"/>
      <c r="Q90"/>
    </row>
    <row r="91" spans="9:17">
      <c r="I91"/>
      <c r="K91"/>
      <c r="M91"/>
      <c r="O91"/>
      <c r="Q91"/>
    </row>
    <row r="92" spans="9:17">
      <c r="I92"/>
      <c r="K92"/>
      <c r="M92"/>
      <c r="O92"/>
      <c r="Q92"/>
    </row>
    <row r="93" spans="9:17">
      <c r="I93"/>
      <c r="K93"/>
      <c r="M93"/>
      <c r="O93"/>
      <c r="Q93"/>
    </row>
    <row r="94" spans="9:17">
      <c r="I94"/>
      <c r="K94"/>
      <c r="M94"/>
      <c r="O94"/>
      <c r="Q94"/>
    </row>
    <row r="95" spans="9:17">
      <c r="I95"/>
      <c r="K95"/>
      <c r="M95"/>
      <c r="O95"/>
      <c r="Q95"/>
    </row>
    <row r="96" spans="9:17">
      <c r="I96"/>
      <c r="K96"/>
      <c r="M96"/>
      <c r="O96"/>
      <c r="Q96"/>
    </row>
    <row r="97" spans="9:17">
      <c r="I97"/>
      <c r="K97"/>
      <c r="M97"/>
      <c r="O97"/>
      <c r="Q97"/>
    </row>
    <row r="98" spans="9:17">
      <c r="I98"/>
      <c r="K98"/>
      <c r="M98"/>
      <c r="O98"/>
      <c r="Q98"/>
    </row>
    <row r="99" spans="9:17">
      <c r="I99"/>
      <c r="K99"/>
      <c r="M99"/>
      <c r="O99"/>
      <c r="Q99"/>
    </row>
    <row r="100" spans="9:17">
      <c r="I100"/>
      <c r="K100"/>
      <c r="M100"/>
      <c r="O100"/>
      <c r="Q100"/>
    </row>
    <row r="101" spans="9:17">
      <c r="I101"/>
      <c r="K101"/>
      <c r="M101"/>
      <c r="O101"/>
      <c r="Q101"/>
    </row>
    <row r="102" spans="9:17">
      <c r="I102"/>
      <c r="K102"/>
      <c r="M102"/>
      <c r="O102"/>
      <c r="Q102"/>
    </row>
    <row r="103" spans="9:17">
      <c r="I103"/>
      <c r="K103"/>
      <c r="M103"/>
      <c r="O103"/>
      <c r="Q103"/>
    </row>
    <row r="104" spans="9:17">
      <c r="I104"/>
      <c r="K104"/>
      <c r="M104"/>
      <c r="O104"/>
      <c r="Q104"/>
    </row>
    <row r="105" spans="9:17">
      <c r="I105"/>
      <c r="K105"/>
      <c r="M105"/>
      <c r="O105"/>
      <c r="Q105"/>
    </row>
    <row r="106" spans="9:17">
      <c r="I106"/>
      <c r="K106"/>
      <c r="M106"/>
      <c r="O106"/>
      <c r="Q106"/>
    </row>
    <row r="107" spans="9:17">
      <c r="I107"/>
      <c r="K107"/>
      <c r="M107"/>
      <c r="O107"/>
      <c r="Q107"/>
    </row>
    <row r="108" spans="9:17">
      <c r="I108"/>
      <c r="K108"/>
      <c r="M108"/>
      <c r="O108"/>
      <c r="Q108"/>
    </row>
    <row r="109" spans="9:17">
      <c r="I109"/>
      <c r="K109"/>
      <c r="M109"/>
      <c r="O109"/>
      <c r="Q109"/>
    </row>
    <row r="110" spans="9:17">
      <c r="I110"/>
      <c r="K110"/>
      <c r="M110"/>
      <c r="O110"/>
      <c r="Q110"/>
    </row>
    <row r="111" spans="9:17">
      <c r="I111"/>
      <c r="K111"/>
      <c r="M111"/>
      <c r="O111"/>
      <c r="Q111"/>
    </row>
    <row r="112" spans="9:17">
      <c r="I112"/>
      <c r="K112"/>
      <c r="M112"/>
      <c r="O112"/>
      <c r="Q112"/>
    </row>
    <row r="113" spans="9:17">
      <c r="I113"/>
      <c r="K113"/>
      <c r="M113"/>
      <c r="O113"/>
      <c r="Q113"/>
    </row>
    <row r="114" spans="9:17">
      <c r="I114"/>
      <c r="K114"/>
      <c r="M114"/>
      <c r="O114"/>
      <c r="Q114"/>
    </row>
    <row r="115" spans="9:17">
      <c r="I115"/>
      <c r="K115"/>
      <c r="M115"/>
      <c r="O115"/>
      <c r="Q115"/>
    </row>
    <row r="116" spans="9:17">
      <c r="I116"/>
      <c r="K116"/>
      <c r="M116"/>
      <c r="O116"/>
      <c r="Q116"/>
    </row>
    <row r="117" spans="9:17">
      <c r="I117"/>
      <c r="K117"/>
      <c r="M117"/>
      <c r="O117"/>
      <c r="Q117"/>
    </row>
    <row r="118" spans="9:17">
      <c r="I118"/>
      <c r="K118"/>
      <c r="M118"/>
      <c r="O118"/>
      <c r="Q118"/>
    </row>
    <row r="119" spans="9:17">
      <c r="I119"/>
      <c r="K119"/>
      <c r="M119"/>
      <c r="O119"/>
      <c r="Q119"/>
    </row>
    <row r="120" spans="9:17">
      <c r="I120"/>
      <c r="K120"/>
      <c r="M120"/>
      <c r="O120"/>
      <c r="Q120"/>
    </row>
    <row r="121" spans="9:17">
      <c r="I121"/>
      <c r="K121"/>
      <c r="M121"/>
      <c r="O121"/>
      <c r="Q121"/>
    </row>
    <row r="122" spans="9:17">
      <c r="I122"/>
      <c r="K122"/>
      <c r="M122"/>
      <c r="O122"/>
      <c r="Q122"/>
    </row>
    <row r="123" spans="9:17">
      <c r="I123"/>
      <c r="K123"/>
      <c r="M123"/>
      <c r="O123"/>
      <c r="Q123"/>
    </row>
    <row r="124" spans="9:17">
      <c r="I124"/>
      <c r="K124"/>
      <c r="M124"/>
      <c r="O124"/>
      <c r="Q124"/>
    </row>
    <row r="125" spans="9:17">
      <c r="I125"/>
      <c r="K125"/>
      <c r="M125"/>
      <c r="O125"/>
      <c r="Q125"/>
    </row>
    <row r="126" spans="9:17">
      <c r="I126"/>
      <c r="K126"/>
      <c r="M126"/>
      <c r="O126"/>
      <c r="Q126"/>
    </row>
    <row r="127" spans="9:17">
      <c r="I127"/>
      <c r="K127"/>
      <c r="M127"/>
      <c r="O127"/>
      <c r="Q127"/>
    </row>
    <row r="128" spans="9:17">
      <c r="I128"/>
      <c r="K128"/>
      <c r="M128"/>
      <c r="O128"/>
      <c r="Q128"/>
    </row>
    <row r="129" spans="9:17">
      <c r="I129"/>
      <c r="K129"/>
      <c r="M129"/>
      <c r="O129"/>
      <c r="Q129"/>
    </row>
    <row r="130" spans="9:17">
      <c r="I130"/>
      <c r="K130"/>
      <c r="M130"/>
      <c r="O130"/>
      <c r="Q130"/>
    </row>
    <row r="131" spans="9:17">
      <c r="I131"/>
      <c r="K131"/>
      <c r="M131"/>
      <c r="O131"/>
      <c r="Q131"/>
    </row>
    <row r="132" spans="9:17">
      <c r="I132"/>
      <c r="K132"/>
      <c r="M132"/>
      <c r="O132"/>
      <c r="Q132"/>
    </row>
    <row r="133" spans="9:17">
      <c r="I133"/>
      <c r="K133"/>
      <c r="M133"/>
      <c r="O133"/>
      <c r="Q133"/>
    </row>
    <row r="134" spans="9:17">
      <c r="I134"/>
      <c r="K134"/>
      <c r="M134"/>
      <c r="O134"/>
      <c r="Q134"/>
    </row>
    <row r="135" spans="9:17">
      <c r="I135"/>
      <c r="K135"/>
      <c r="M135"/>
      <c r="O135"/>
      <c r="Q135"/>
    </row>
    <row r="136" spans="9:17">
      <c r="I136"/>
      <c r="K136"/>
      <c r="M136"/>
      <c r="O136"/>
      <c r="Q136"/>
    </row>
    <row r="137" spans="9:17">
      <c r="I137"/>
      <c r="K137"/>
      <c r="M137"/>
      <c r="O137"/>
      <c r="Q137"/>
    </row>
    <row r="138" spans="9:17">
      <c r="I138"/>
      <c r="K138"/>
      <c r="M138"/>
      <c r="O138"/>
      <c r="Q138"/>
    </row>
    <row r="139" spans="9:17">
      <c r="I139"/>
      <c r="K139"/>
      <c r="M139"/>
      <c r="O139"/>
      <c r="Q139"/>
    </row>
    <row r="140" spans="9:17">
      <c r="I140"/>
      <c r="K140"/>
      <c r="M140"/>
      <c r="O140"/>
      <c r="Q140"/>
    </row>
    <row r="141" spans="9:17">
      <c r="I141"/>
      <c r="K141"/>
      <c r="M141"/>
      <c r="O141"/>
      <c r="Q141"/>
    </row>
    <row r="142" spans="9:17">
      <c r="I142"/>
      <c r="K142"/>
      <c r="M142"/>
      <c r="O142"/>
      <c r="Q142"/>
    </row>
    <row r="143" spans="9:17">
      <c r="I143"/>
      <c r="K143"/>
      <c r="M143"/>
      <c r="O143"/>
      <c r="Q143"/>
    </row>
    <row r="144" spans="9:17">
      <c r="I144"/>
      <c r="K144"/>
      <c r="M144"/>
      <c r="O144"/>
      <c r="Q144"/>
    </row>
    <row r="145" spans="9:17">
      <c r="I145"/>
      <c r="K145"/>
      <c r="M145"/>
      <c r="O145"/>
      <c r="Q145"/>
    </row>
    <row r="146" spans="9:17">
      <c r="I146"/>
      <c r="K146"/>
      <c r="M146"/>
      <c r="O146"/>
      <c r="Q146"/>
    </row>
    <row r="147" spans="9:17">
      <c r="I147"/>
      <c r="K147"/>
      <c r="M147"/>
      <c r="O147"/>
      <c r="Q147"/>
    </row>
    <row r="148" spans="9:17">
      <c r="I148"/>
      <c r="K148"/>
      <c r="M148"/>
      <c r="O148"/>
      <c r="Q148"/>
    </row>
    <row r="149" spans="9:17">
      <c r="I149"/>
      <c r="K149"/>
      <c r="M149"/>
      <c r="O149"/>
      <c r="Q149"/>
    </row>
    <row r="150" spans="9:17">
      <c r="I150"/>
      <c r="K150"/>
      <c r="M150"/>
      <c r="O150"/>
      <c r="Q150"/>
    </row>
    <row r="151" spans="9:17">
      <c r="I151"/>
      <c r="K151"/>
      <c r="M151"/>
      <c r="O151"/>
      <c r="Q151"/>
    </row>
    <row r="152" spans="9:17">
      <c r="I152"/>
      <c r="K152"/>
      <c r="M152"/>
      <c r="O152"/>
      <c r="Q152"/>
    </row>
    <row r="153" spans="9:17">
      <c r="I153"/>
      <c r="K153"/>
      <c r="M153"/>
      <c r="O153"/>
      <c r="Q153"/>
    </row>
    <row r="154" spans="9:17">
      <c r="I154"/>
      <c r="K154"/>
      <c r="M154"/>
      <c r="O154"/>
      <c r="Q154"/>
    </row>
    <row r="155" spans="9:17">
      <c r="I155"/>
      <c r="K155"/>
      <c r="M155"/>
      <c r="O155"/>
      <c r="Q155"/>
    </row>
    <row r="156" spans="9:17">
      <c r="I156"/>
      <c r="K156"/>
      <c r="M156"/>
      <c r="O156"/>
      <c r="Q156"/>
    </row>
    <row r="157" spans="9:17">
      <c r="I157"/>
      <c r="K157"/>
      <c r="M157"/>
      <c r="O157"/>
      <c r="Q157"/>
    </row>
    <row r="158" spans="9:17">
      <c r="I158"/>
      <c r="K158"/>
      <c r="M158"/>
      <c r="O158"/>
      <c r="Q158"/>
    </row>
    <row r="159" spans="9:17">
      <c r="I159"/>
      <c r="K159"/>
      <c r="M159"/>
      <c r="O159"/>
      <c r="Q159"/>
    </row>
    <row r="160" spans="9:17">
      <c r="I160"/>
      <c r="K160"/>
      <c r="M160"/>
      <c r="O160"/>
      <c r="Q160"/>
    </row>
    <row r="161" spans="9:17">
      <c r="I161"/>
      <c r="K161"/>
      <c r="M161"/>
      <c r="O161"/>
      <c r="Q161"/>
    </row>
    <row r="162" spans="9:17">
      <c r="I162"/>
      <c r="K162"/>
      <c r="M162"/>
      <c r="O162"/>
      <c r="Q162"/>
    </row>
    <row r="163" spans="9:17">
      <c r="I163"/>
      <c r="K163"/>
      <c r="M163"/>
      <c r="O163"/>
      <c r="Q163"/>
    </row>
    <row r="164" spans="9:17">
      <c r="I164"/>
      <c r="K164"/>
      <c r="M164"/>
      <c r="O164"/>
      <c r="Q164"/>
    </row>
    <row r="165" spans="9:17">
      <c r="I165"/>
      <c r="K165"/>
      <c r="M165"/>
      <c r="O165"/>
      <c r="Q165"/>
    </row>
    <row r="166" spans="9:17">
      <c r="I166"/>
      <c r="K166"/>
      <c r="M166"/>
      <c r="O166"/>
      <c r="Q166"/>
    </row>
    <row r="167" spans="9:17">
      <c r="I167"/>
      <c r="K167"/>
      <c r="M167"/>
      <c r="O167"/>
      <c r="Q167"/>
    </row>
    <row r="168" spans="9:17">
      <c r="I168"/>
      <c r="K168"/>
      <c r="M168"/>
      <c r="O168"/>
      <c r="Q168"/>
    </row>
    <row r="169" spans="9:17">
      <c r="I169"/>
      <c r="K169"/>
      <c r="M169"/>
      <c r="O169"/>
      <c r="Q169"/>
    </row>
    <row r="170" spans="9:17">
      <c r="I170"/>
      <c r="K170"/>
      <c r="M170"/>
      <c r="O170"/>
      <c r="Q170"/>
    </row>
    <row r="171" spans="9:17">
      <c r="I171"/>
      <c r="K171"/>
      <c r="M171"/>
      <c r="O171"/>
      <c r="Q171"/>
    </row>
    <row r="172" spans="9:17">
      <c r="I172"/>
      <c r="K172"/>
      <c r="M172"/>
      <c r="O172"/>
      <c r="Q172"/>
    </row>
    <row r="173" spans="9:17">
      <c r="I173"/>
      <c r="K173"/>
      <c r="M173"/>
      <c r="O173"/>
      <c r="Q173"/>
    </row>
    <row r="174" spans="9:17">
      <c r="I174"/>
      <c r="K174"/>
      <c r="M174"/>
      <c r="O174"/>
      <c r="Q174"/>
    </row>
    <row r="175" spans="9:17">
      <c r="I175"/>
      <c r="K175"/>
      <c r="M175"/>
      <c r="O175"/>
      <c r="Q175"/>
    </row>
    <row r="176" spans="9:17">
      <c r="I176"/>
      <c r="K176"/>
      <c r="M176"/>
      <c r="O176"/>
      <c r="Q176"/>
    </row>
    <row r="177" spans="9:17">
      <c r="I177"/>
      <c r="K177"/>
      <c r="M177"/>
      <c r="O177"/>
      <c r="Q177"/>
    </row>
    <row r="178" spans="9:17">
      <c r="I178"/>
      <c r="K178"/>
      <c r="M178"/>
      <c r="O178"/>
      <c r="Q178"/>
    </row>
    <row r="179" spans="9:17">
      <c r="I179"/>
      <c r="K179"/>
      <c r="M179"/>
      <c r="O179"/>
      <c r="Q179"/>
    </row>
    <row r="180" spans="9:17">
      <c r="I180"/>
      <c r="K180"/>
      <c r="M180"/>
      <c r="O180"/>
      <c r="Q180"/>
    </row>
    <row r="181" spans="9:17">
      <c r="I181"/>
      <c r="K181"/>
      <c r="M181"/>
      <c r="O181"/>
      <c r="Q181"/>
    </row>
    <row r="182" spans="9:17">
      <c r="I182"/>
      <c r="K182"/>
      <c r="M182"/>
      <c r="O182"/>
      <c r="Q182"/>
    </row>
    <row r="183" spans="9:17">
      <c r="I183"/>
      <c r="K183"/>
      <c r="M183"/>
      <c r="O183"/>
      <c r="Q183"/>
    </row>
    <row r="184" spans="9:17">
      <c r="I184"/>
      <c r="K184"/>
      <c r="M184"/>
      <c r="O184"/>
      <c r="Q184"/>
    </row>
    <row r="185" spans="9:17">
      <c r="I185"/>
      <c r="K185"/>
      <c r="M185"/>
      <c r="O185"/>
      <c r="Q185"/>
    </row>
    <row r="186" spans="9:17">
      <c r="I186"/>
      <c r="K186"/>
      <c r="M186"/>
      <c r="O186"/>
      <c r="Q186"/>
    </row>
    <row r="187" spans="9:17">
      <c r="I187"/>
      <c r="K187"/>
      <c r="M187"/>
      <c r="O187"/>
      <c r="Q187"/>
    </row>
    <row r="188" spans="9:17">
      <c r="I188"/>
      <c r="K188"/>
      <c r="M188"/>
      <c r="O188"/>
      <c r="Q188"/>
    </row>
    <row r="189" spans="9:17">
      <c r="I189"/>
      <c r="K189"/>
      <c r="M189"/>
      <c r="O189"/>
      <c r="Q189"/>
    </row>
    <row r="190" spans="9:17">
      <c r="I190"/>
      <c r="K190"/>
      <c r="M190"/>
      <c r="O190"/>
      <c r="Q190"/>
    </row>
    <row r="191" spans="9:17">
      <c r="I191"/>
      <c r="K191"/>
      <c r="M191"/>
      <c r="O191"/>
      <c r="Q191"/>
    </row>
    <row r="192" spans="9:17">
      <c r="I192"/>
      <c r="K192"/>
      <c r="M192"/>
      <c r="O192"/>
      <c r="Q192"/>
    </row>
    <row r="193" spans="9:17">
      <c r="I193"/>
      <c r="K193"/>
      <c r="M193"/>
      <c r="O193"/>
      <c r="Q193"/>
    </row>
    <row r="194" spans="9:17">
      <c r="I194"/>
      <c r="K194"/>
      <c r="M194"/>
      <c r="O194"/>
      <c r="Q194"/>
    </row>
    <row r="195" spans="9:17">
      <c r="I195"/>
      <c r="K195"/>
      <c r="M195"/>
      <c r="O195"/>
      <c r="Q195"/>
    </row>
    <row r="196" spans="9:17">
      <c r="I196"/>
      <c r="K196"/>
      <c r="M196"/>
      <c r="O196"/>
      <c r="Q196"/>
    </row>
    <row r="197" spans="9:17">
      <c r="I197"/>
      <c r="K197"/>
      <c r="M197"/>
      <c r="O197"/>
      <c r="Q197"/>
    </row>
    <row r="198" spans="9:17">
      <c r="I198"/>
      <c r="K198"/>
      <c r="M198"/>
      <c r="O198"/>
      <c r="Q198"/>
    </row>
    <row r="199" spans="9:17">
      <c r="I199"/>
      <c r="K199"/>
      <c r="M199"/>
      <c r="O199"/>
      <c r="Q199"/>
    </row>
    <row r="200" spans="9:17">
      <c r="I200"/>
      <c r="K200"/>
      <c r="M200"/>
      <c r="O200"/>
      <c r="Q200"/>
    </row>
    <row r="201" spans="9:17">
      <c r="I201"/>
      <c r="K201"/>
      <c r="M201"/>
      <c r="O201"/>
      <c r="Q201"/>
    </row>
    <row r="202" spans="9:17">
      <c r="I202"/>
      <c r="K202"/>
      <c r="M202"/>
      <c r="O202"/>
      <c r="Q202"/>
    </row>
    <row r="203" spans="9:17">
      <c r="I203"/>
      <c r="K203"/>
      <c r="M203"/>
      <c r="O203"/>
      <c r="Q203"/>
    </row>
    <row r="204" spans="9:17">
      <c r="I204"/>
      <c r="K204"/>
      <c r="M204"/>
      <c r="O204"/>
      <c r="Q204"/>
    </row>
    <row r="205" spans="9:17">
      <c r="I205"/>
      <c r="K205"/>
      <c r="M205"/>
      <c r="O205"/>
      <c r="Q205"/>
    </row>
    <row r="206" spans="9:17">
      <c r="I206"/>
      <c r="K206"/>
      <c r="M206"/>
      <c r="O206"/>
      <c r="Q206"/>
    </row>
    <row r="207" spans="9:17">
      <c r="I207"/>
      <c r="K207"/>
      <c r="M207"/>
      <c r="O207"/>
      <c r="Q207"/>
    </row>
    <row r="208" spans="9:17">
      <c r="I208"/>
      <c r="K208"/>
      <c r="M208"/>
      <c r="O208"/>
      <c r="Q208"/>
    </row>
    <row r="209" spans="9:17">
      <c r="I209"/>
      <c r="K209"/>
      <c r="M209"/>
      <c r="O209"/>
      <c r="Q209"/>
    </row>
    <row r="210" spans="9:17">
      <c r="I210"/>
      <c r="K210"/>
      <c r="M210"/>
      <c r="O210"/>
      <c r="Q210"/>
    </row>
    <row r="211" spans="9:17">
      <c r="I211"/>
      <c r="K211"/>
      <c r="M211"/>
      <c r="O211"/>
      <c r="Q211"/>
    </row>
    <row r="212" spans="9:17">
      <c r="I212"/>
      <c r="K212"/>
      <c r="M212"/>
      <c r="O212"/>
      <c r="Q212"/>
    </row>
    <row r="213" spans="9:17">
      <c r="I213"/>
      <c r="K213"/>
      <c r="M213"/>
      <c r="O213"/>
      <c r="Q213"/>
    </row>
    <row r="214" spans="9:17">
      <c r="I214"/>
      <c r="K214"/>
      <c r="M214"/>
      <c r="O214"/>
      <c r="Q214"/>
    </row>
    <row r="215" spans="9:17">
      <c r="I215"/>
      <c r="K215"/>
      <c r="M215"/>
      <c r="O215"/>
      <c r="Q215"/>
    </row>
    <row r="216" spans="9:17">
      <c r="I216"/>
      <c r="K216"/>
      <c r="M216"/>
      <c r="O216"/>
      <c r="Q216"/>
    </row>
    <row r="217" spans="9:17">
      <c r="I217"/>
      <c r="K217"/>
      <c r="M217"/>
      <c r="O217"/>
      <c r="Q217"/>
    </row>
    <row r="218" spans="9:17">
      <c r="I218"/>
      <c r="K218"/>
      <c r="M218"/>
      <c r="O218"/>
      <c r="Q218"/>
    </row>
    <row r="219" spans="9:17">
      <c r="I219"/>
      <c r="K219"/>
      <c r="M219"/>
      <c r="O219"/>
      <c r="Q219"/>
    </row>
    <row r="220" spans="9:17">
      <c r="I220"/>
      <c r="K220"/>
      <c r="M220"/>
      <c r="O220"/>
      <c r="Q220"/>
    </row>
    <row r="221" spans="9:17">
      <c r="I221"/>
      <c r="K221"/>
      <c r="M221"/>
      <c r="O221"/>
      <c r="Q221"/>
    </row>
    <row r="222" spans="9:17">
      <c r="I222"/>
      <c r="K222"/>
      <c r="M222"/>
      <c r="O222"/>
      <c r="Q222"/>
    </row>
    <row r="223" spans="9:17">
      <c r="I223"/>
      <c r="K223"/>
      <c r="M223"/>
      <c r="O223"/>
      <c r="Q223"/>
    </row>
    <row r="224" spans="9:17">
      <c r="I224"/>
      <c r="K224"/>
      <c r="M224"/>
      <c r="O224"/>
      <c r="Q224"/>
    </row>
    <row r="225" spans="9:17">
      <c r="I225"/>
      <c r="K225"/>
      <c r="M225"/>
      <c r="O225"/>
      <c r="Q225"/>
    </row>
    <row r="226" spans="9:17">
      <c r="I226"/>
      <c r="K226"/>
      <c r="M226"/>
      <c r="O226"/>
      <c r="Q226"/>
    </row>
    <row r="227" spans="9:17">
      <c r="I227"/>
      <c r="K227"/>
      <c r="M227"/>
      <c r="O227"/>
      <c r="Q227"/>
    </row>
    <row r="228" spans="9:17">
      <c r="I228"/>
      <c r="K228"/>
      <c r="M228"/>
      <c r="O228"/>
      <c r="Q228"/>
    </row>
    <row r="229" spans="9:17">
      <c r="I229"/>
      <c r="K229"/>
      <c r="M229"/>
      <c r="O229"/>
      <c r="Q229"/>
    </row>
    <row r="230" spans="9:17">
      <c r="I230"/>
      <c r="K230"/>
      <c r="M230"/>
      <c r="O230"/>
      <c r="Q230"/>
    </row>
    <row r="231" spans="9:17">
      <c r="I231"/>
      <c r="K231"/>
      <c r="M231"/>
      <c r="O231"/>
      <c r="Q231"/>
    </row>
    <row r="232" spans="9:17">
      <c r="I232"/>
      <c r="K232"/>
      <c r="M232"/>
      <c r="O232"/>
      <c r="Q232"/>
    </row>
    <row r="233" spans="9:17">
      <c r="I233"/>
      <c r="K233"/>
      <c r="M233"/>
      <c r="O233"/>
      <c r="Q233"/>
    </row>
    <row r="234" spans="9:17">
      <c r="I234"/>
      <c r="K234"/>
      <c r="M234"/>
      <c r="O234"/>
      <c r="Q234"/>
    </row>
    <row r="235" spans="9:17">
      <c r="I235"/>
      <c r="K235"/>
      <c r="M235"/>
      <c r="O235"/>
      <c r="Q235"/>
    </row>
    <row r="236" spans="9:17">
      <c r="I236"/>
      <c r="K236"/>
      <c r="M236"/>
      <c r="O236"/>
      <c r="Q236"/>
    </row>
    <row r="237" spans="9:17">
      <c r="I237"/>
      <c r="K237"/>
      <c r="M237"/>
      <c r="O237"/>
      <c r="Q237"/>
    </row>
    <row r="238" spans="9:17">
      <c r="I238"/>
      <c r="K238"/>
      <c r="M238"/>
      <c r="O238"/>
      <c r="Q238"/>
    </row>
    <row r="239" spans="9:17">
      <c r="I239"/>
      <c r="K239"/>
      <c r="M239"/>
      <c r="O239"/>
      <c r="Q239"/>
    </row>
    <row r="240" spans="9:17">
      <c r="I240"/>
      <c r="K240"/>
      <c r="M240"/>
      <c r="O240"/>
      <c r="Q240"/>
    </row>
    <row r="241" spans="9:17">
      <c r="I241"/>
      <c r="K241"/>
      <c r="M241"/>
      <c r="O241"/>
      <c r="Q241"/>
    </row>
    <row r="242" spans="9:17">
      <c r="I242"/>
      <c r="K242"/>
      <c r="M242"/>
      <c r="O242"/>
      <c r="Q242"/>
    </row>
    <row r="243" spans="9:17">
      <c r="I243"/>
      <c r="K243"/>
      <c r="M243"/>
      <c r="O243"/>
      <c r="Q243"/>
    </row>
    <row r="244" spans="9:17">
      <c r="I244"/>
      <c r="K244"/>
      <c r="M244"/>
      <c r="O244"/>
      <c r="Q244"/>
    </row>
    <row r="245" spans="9:17">
      <c r="I245"/>
      <c r="K245"/>
      <c r="M245"/>
      <c r="O245"/>
      <c r="Q245"/>
    </row>
    <row r="246" spans="9:17">
      <c r="I246"/>
      <c r="K246"/>
      <c r="M246"/>
      <c r="O246"/>
      <c r="Q246"/>
    </row>
    <row r="247" spans="9:17">
      <c r="I247"/>
      <c r="K247"/>
      <c r="M247"/>
      <c r="O247"/>
      <c r="Q247"/>
    </row>
    <row r="248" spans="9:17">
      <c r="I248"/>
      <c r="K248"/>
      <c r="M248"/>
      <c r="O248"/>
      <c r="Q248"/>
    </row>
    <row r="249" spans="9:17">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conditionalFormatting sqref="E9">
    <cfRule type="duplicateValues" dxfId="1" priority="2"/>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dimension ref="A1:V41"/>
  <sheetViews>
    <sheetView workbookViewId="0">
      <pane ySplit="5" topLeftCell="A6" activePane="bottomLeft" state="frozen"/>
      <selection activeCell="R5" sqref="R5"/>
      <selection pane="bottomLeft" activeCell="A7" sqref="A7:A12"/>
    </sheetView>
  </sheetViews>
  <sheetFormatPr baseColWidth="10" defaultRowHeight="15"/>
  <cols>
    <col min="1" max="2" width="35.7109375" customWidth="1"/>
    <col min="3" max="3" width="46.7109375" customWidth="1"/>
    <col min="4" max="4" width="39.5703125" style="465" customWidth="1"/>
    <col min="5" max="5" width="41.5703125" customWidth="1"/>
    <col min="6"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19" width="34.85546875" customWidth="1"/>
    <col min="20" max="20" width="26" customWidth="1"/>
    <col min="21" max="21" width="17.140625" customWidth="1"/>
    <col min="22" max="22" width="26.140625" customWidth="1"/>
  </cols>
  <sheetData>
    <row r="1" spans="1:22" ht="18.75">
      <c r="B1" s="514" t="s">
        <v>1523</v>
      </c>
      <c r="C1" s="514" t="s">
        <v>1524</v>
      </c>
      <c r="D1" s="514" t="s">
        <v>1525</v>
      </c>
      <c r="E1" s="514" t="s">
        <v>1526</v>
      </c>
      <c r="F1" s="284"/>
      <c r="G1" s="284"/>
      <c r="H1" s="284" t="s">
        <v>478</v>
      </c>
      <c r="J1" s="284"/>
      <c r="K1" s="284"/>
      <c r="L1" s="284"/>
      <c r="M1" s="284"/>
      <c r="N1" s="284"/>
      <c r="O1" s="284"/>
      <c r="P1" s="284"/>
      <c r="Q1" s="284"/>
      <c r="R1" s="284"/>
      <c r="S1" s="284"/>
      <c r="T1" s="284"/>
      <c r="U1" s="284"/>
      <c r="V1" s="284"/>
    </row>
    <row r="2" spans="1:22">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c r="A3" s="691" t="s">
        <v>96</v>
      </c>
      <c r="B3" s="693" t="s">
        <v>110</v>
      </c>
      <c r="C3" s="703" t="s">
        <v>1454</v>
      </c>
      <c r="D3" s="703" t="s">
        <v>1455</v>
      </c>
      <c r="E3" s="703" t="s">
        <v>86</v>
      </c>
      <c r="F3" s="703" t="s">
        <v>391</v>
      </c>
      <c r="G3" s="703" t="s">
        <v>87</v>
      </c>
      <c r="H3" s="706" t="s">
        <v>99</v>
      </c>
      <c r="I3" s="708"/>
      <c r="J3" s="708"/>
      <c r="K3" s="708"/>
      <c r="L3" s="708"/>
      <c r="M3" s="708"/>
      <c r="N3" s="708"/>
      <c r="O3" s="707"/>
      <c r="P3" s="712" t="s">
        <v>100</v>
      </c>
      <c r="Q3" s="713"/>
      <c r="R3" s="693" t="s">
        <v>101</v>
      </c>
      <c r="S3" s="693" t="s">
        <v>102</v>
      </c>
      <c r="T3" s="693" t="s">
        <v>109</v>
      </c>
      <c r="U3" s="693" t="s">
        <v>108</v>
      </c>
      <c r="V3" s="709" t="s">
        <v>88</v>
      </c>
    </row>
    <row r="4" spans="1:22" ht="15" customHeight="1">
      <c r="A4" s="691"/>
      <c r="B4" s="691"/>
      <c r="C4" s="704"/>
      <c r="D4" s="704"/>
      <c r="E4" s="704"/>
      <c r="F4" s="704"/>
      <c r="G4" s="704"/>
      <c r="H4" s="706" t="s">
        <v>103</v>
      </c>
      <c r="I4" s="707"/>
      <c r="J4" s="706" t="s">
        <v>104</v>
      </c>
      <c r="K4" s="707"/>
      <c r="L4" s="706" t="s">
        <v>105</v>
      </c>
      <c r="M4" s="707"/>
      <c r="N4" s="706" t="s">
        <v>106</v>
      </c>
      <c r="O4" s="707"/>
      <c r="P4" s="714"/>
      <c r="Q4" s="715"/>
      <c r="R4" s="691"/>
      <c r="S4" s="691"/>
      <c r="T4" s="691"/>
      <c r="U4" s="691"/>
      <c r="V4" s="710"/>
    </row>
    <row r="5" spans="1:22" ht="25.5">
      <c r="A5" s="692"/>
      <c r="B5" s="692"/>
      <c r="C5" s="705"/>
      <c r="D5" s="705"/>
      <c r="E5" s="705"/>
      <c r="F5" s="705"/>
      <c r="G5" s="705"/>
      <c r="H5" s="441" t="s">
        <v>107</v>
      </c>
      <c r="I5" s="441" t="s">
        <v>12</v>
      </c>
      <c r="J5" s="441" t="s">
        <v>107</v>
      </c>
      <c r="K5" s="441" t="s">
        <v>12</v>
      </c>
      <c r="L5" s="441" t="s">
        <v>107</v>
      </c>
      <c r="M5" s="441" t="s">
        <v>12</v>
      </c>
      <c r="N5" s="441" t="s">
        <v>107</v>
      </c>
      <c r="O5" s="441" t="s">
        <v>12</v>
      </c>
      <c r="P5" s="441" t="s">
        <v>107</v>
      </c>
      <c r="Q5" s="441" t="s">
        <v>12</v>
      </c>
      <c r="R5" s="692"/>
      <c r="S5" s="692"/>
      <c r="T5" s="692"/>
      <c r="U5" s="692"/>
      <c r="V5" s="711"/>
    </row>
    <row r="6" spans="1:22" s="366" customFormat="1" ht="15.75">
      <c r="A6" s="442"/>
      <c r="B6" s="443"/>
      <c r="C6" s="444"/>
      <c r="D6" s="444"/>
      <c r="E6" s="444"/>
      <c r="F6" s="445"/>
      <c r="G6" s="444"/>
      <c r="H6" s="446"/>
      <c r="I6" s="446"/>
      <c r="J6" s="446"/>
      <c r="K6" s="446"/>
      <c r="L6" s="446"/>
      <c r="M6" s="446"/>
      <c r="N6" s="446"/>
      <c r="O6" s="446"/>
      <c r="P6" s="446"/>
      <c r="Q6" s="446"/>
      <c r="R6" s="447"/>
      <c r="S6" s="447"/>
      <c r="T6" s="447"/>
      <c r="U6" s="447"/>
      <c r="V6" s="448"/>
    </row>
    <row r="7" spans="1:22" ht="78.75">
      <c r="A7" s="719" t="s">
        <v>1679</v>
      </c>
      <c r="B7" s="716" t="s">
        <v>2126</v>
      </c>
      <c r="C7" s="74" t="s">
        <v>1523</v>
      </c>
      <c r="D7" s="636" t="s">
        <v>2119</v>
      </c>
      <c r="E7" s="634" t="s">
        <v>2120</v>
      </c>
      <c r="F7" s="634" t="s">
        <v>2130</v>
      </c>
      <c r="G7" s="532" t="s">
        <v>1676</v>
      </c>
      <c r="H7" s="356"/>
      <c r="I7" s="357"/>
      <c r="J7" s="356">
        <v>1</v>
      </c>
      <c r="K7" s="357">
        <f>'1. TALLERES SEMINARIOS'!D447</f>
        <v>75145</v>
      </c>
      <c r="L7" s="356"/>
      <c r="M7" s="357"/>
      <c r="N7" s="356"/>
      <c r="O7" s="357"/>
      <c r="P7" s="399">
        <f>H7+J7+L7+N7</f>
        <v>1</v>
      </c>
      <c r="Q7" s="400">
        <f>I7+K7+M7+O7</f>
        <v>75145</v>
      </c>
      <c r="R7" s="326"/>
      <c r="S7" s="521" t="s">
        <v>1678</v>
      </c>
      <c r="T7" s="521" t="s">
        <v>1677</v>
      </c>
      <c r="U7" s="634" t="s">
        <v>2121</v>
      </c>
      <c r="V7" s="634" t="s">
        <v>2122</v>
      </c>
    </row>
    <row r="8" spans="1:22" s="366" customFormat="1" ht="15.75">
      <c r="A8" s="719"/>
      <c r="B8" s="717"/>
      <c r="C8" s="74"/>
      <c r="D8" s="636"/>
      <c r="E8" s="521"/>
      <c r="F8" s="326"/>
      <c r="G8" s="532"/>
      <c r="H8" s="356"/>
      <c r="I8" s="357"/>
      <c r="J8" s="356"/>
      <c r="K8" s="357"/>
      <c r="L8" s="356"/>
      <c r="M8" s="357"/>
      <c r="N8" s="356"/>
      <c r="O8" s="357"/>
      <c r="P8" s="399">
        <f t="shared" ref="P8:P33" si="0">H8+J8+L8+N8</f>
        <v>0</v>
      </c>
      <c r="Q8" s="400">
        <f t="shared" ref="Q8:Q33" si="1">I8+K8+M8+O8</f>
        <v>0</v>
      </c>
      <c r="R8" s="326"/>
      <c r="S8" s="521"/>
      <c r="T8" s="521"/>
      <c r="U8" s="326"/>
      <c r="V8" s="326"/>
    </row>
    <row r="9" spans="1:22" s="366" customFormat="1" ht="15.75">
      <c r="A9" s="719"/>
      <c r="B9" s="717"/>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c r="A10" s="719"/>
      <c r="B10" s="717"/>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c r="A11" s="719"/>
      <c r="B11" s="717"/>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c r="A12" s="719"/>
      <c r="B12" s="718"/>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c r="A13" s="717" t="s">
        <v>2123</v>
      </c>
      <c r="B13" s="716" t="s">
        <v>2127</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c r="A14" s="717"/>
      <c r="B14" s="717"/>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c r="A15" s="717"/>
      <c r="B15" s="717"/>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c r="A16" s="717"/>
      <c r="B16" s="717"/>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c r="A17" s="717"/>
      <c r="B17" s="717"/>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c r="A18" s="717"/>
      <c r="B18" s="717"/>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c r="A19" s="718"/>
      <c r="B19" s="718"/>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c r="A20" s="716" t="s">
        <v>2124</v>
      </c>
      <c r="B20" s="716" t="s">
        <v>2128</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c r="A21" s="717"/>
      <c r="B21" s="717"/>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c r="A22" s="717"/>
      <c r="B22" s="717"/>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c r="A23" s="717"/>
      <c r="B23" s="717"/>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c r="A24" s="717"/>
      <c r="B24" s="717"/>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c r="A25" s="717"/>
      <c r="B25" s="717"/>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c r="A26" s="718"/>
      <c r="B26" s="718"/>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c r="A27" s="716" t="s">
        <v>2125</v>
      </c>
      <c r="B27" s="716" t="s">
        <v>2129</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c r="A28" s="717"/>
      <c r="B28" s="717"/>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c r="A29" s="717"/>
      <c r="B29" s="717"/>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c r="A30" s="717"/>
      <c r="B30" s="717"/>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c r="A31" s="717"/>
      <c r="B31" s="717"/>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c r="A32" s="717"/>
      <c r="B32" s="717"/>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c r="A33" s="718"/>
      <c r="B33" s="718"/>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c r="A34" s="292"/>
      <c r="B34" s="293"/>
      <c r="C34" s="292" t="s">
        <v>117</v>
      </c>
      <c r="D34" s="293"/>
      <c r="E34" s="293"/>
      <c r="F34" s="293"/>
      <c r="G34" s="294"/>
      <c r="H34" s="283">
        <f t="shared" ref="H34:P34" si="2">SUM(H7:I33)</f>
        <v>0</v>
      </c>
      <c r="I34" s="283">
        <f t="shared" si="2"/>
        <v>1</v>
      </c>
      <c r="J34" s="283">
        <f t="shared" si="2"/>
        <v>75146</v>
      </c>
      <c r="K34" s="283">
        <f t="shared" si="2"/>
        <v>75145</v>
      </c>
      <c r="L34" s="283">
        <f t="shared" si="2"/>
        <v>0</v>
      </c>
      <c r="M34" s="283">
        <f t="shared" si="2"/>
        <v>0</v>
      </c>
      <c r="N34" s="283">
        <f t="shared" si="2"/>
        <v>0</v>
      </c>
      <c r="O34" s="283">
        <f t="shared" si="2"/>
        <v>1</v>
      </c>
      <c r="P34" s="283">
        <f t="shared" si="2"/>
        <v>75146</v>
      </c>
      <c r="Q34" s="283">
        <f>SUM(Q7:R33)</f>
        <v>75145</v>
      </c>
      <c r="R34" s="264"/>
      <c r="S34" s="264"/>
      <c r="T34" s="264"/>
      <c r="U34" s="264"/>
      <c r="V34" s="264"/>
    </row>
    <row r="38" spans="1:22">
      <c r="C38" s="465"/>
    </row>
    <row r="39" spans="1:22">
      <c r="C39" s="465"/>
    </row>
    <row r="40" spans="1:22">
      <c r="C40" s="465"/>
    </row>
    <row r="41" spans="1:22">
      <c r="C41" s="465"/>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10;"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9"/>
  <sheetViews>
    <sheetView topLeftCell="E1" zoomScale="90" zoomScaleNormal="90" workbookViewId="0">
      <pane ySplit="6" topLeftCell="A7" activePane="bottomLeft" state="frozen"/>
      <selection activeCell="A7" sqref="A7"/>
      <selection pane="bottomLeft" activeCell="I10" sqref="I10"/>
    </sheetView>
  </sheetViews>
  <sheetFormatPr baseColWidth="10" defaultRowHeight="15"/>
  <cols>
    <col min="1" max="1" width="21.7109375" customWidth="1"/>
    <col min="2" max="2" width="36.28515625" customWidth="1"/>
    <col min="3" max="3" width="55.1406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31.28515625" customWidth="1"/>
    <col min="19" max="19" width="23.5703125" customWidth="1"/>
    <col min="20" max="20" width="21.85546875" customWidth="1"/>
    <col min="21" max="21" width="17" customWidth="1"/>
  </cols>
  <sheetData>
    <row r="1" spans="1:21" ht="18.75">
      <c r="B1" s="284"/>
      <c r="C1" s="512" t="s">
        <v>1527</v>
      </c>
      <c r="D1" s="512"/>
      <c r="E1" s="284"/>
      <c r="F1" s="284"/>
      <c r="G1" s="284"/>
      <c r="H1" s="284" t="s">
        <v>1389</v>
      </c>
      <c r="K1" s="284"/>
      <c r="L1" s="284"/>
      <c r="M1" s="284"/>
      <c r="N1" s="284"/>
      <c r="O1" s="284"/>
      <c r="P1" s="284"/>
      <c r="Q1" s="284"/>
      <c r="R1" s="284"/>
      <c r="S1" s="284"/>
      <c r="T1" s="284"/>
      <c r="U1" s="284"/>
    </row>
    <row r="2" spans="1:21" ht="18.75">
      <c r="A2" s="269" t="s">
        <v>1345</v>
      </c>
      <c r="B2" s="284"/>
      <c r="C2" s="284"/>
      <c r="D2" s="284"/>
      <c r="E2" s="284"/>
      <c r="F2" s="284"/>
      <c r="G2" s="284"/>
      <c r="H2" s="284"/>
      <c r="K2" s="284"/>
      <c r="L2" s="284"/>
      <c r="M2" s="284"/>
      <c r="N2" s="284"/>
      <c r="O2" s="284"/>
      <c r="P2" s="284"/>
      <c r="Q2" s="284"/>
      <c r="R2" s="284"/>
      <c r="S2" s="284"/>
      <c r="T2" s="284"/>
      <c r="U2" s="284"/>
    </row>
    <row r="3" spans="1:21">
      <c r="A3" s="739" t="s">
        <v>1390</v>
      </c>
      <c r="B3" s="739"/>
      <c r="C3" s="739"/>
      <c r="D3" s="739"/>
      <c r="E3" s="739"/>
      <c r="F3" s="739"/>
      <c r="G3" s="739"/>
      <c r="H3" s="739"/>
      <c r="I3" s="739"/>
      <c r="J3" s="739"/>
      <c r="K3" s="739"/>
      <c r="L3" s="739"/>
      <c r="M3" s="739"/>
      <c r="N3" s="739"/>
      <c r="O3" s="739"/>
      <c r="P3" s="739"/>
      <c r="Q3" s="739"/>
      <c r="R3" s="739"/>
      <c r="S3" s="739"/>
      <c r="T3" s="739"/>
      <c r="U3" s="739"/>
    </row>
    <row r="4" spans="1:21" ht="15" customHeight="1">
      <c r="A4" s="691" t="s">
        <v>96</v>
      </c>
      <c r="B4" s="693" t="s">
        <v>110</v>
      </c>
      <c r="C4" s="703" t="s">
        <v>1454</v>
      </c>
      <c r="D4" s="703" t="s">
        <v>1455</v>
      </c>
      <c r="E4" s="703" t="s">
        <v>86</v>
      </c>
      <c r="F4" s="703" t="s">
        <v>391</v>
      </c>
      <c r="G4" s="703" t="s">
        <v>87</v>
      </c>
      <c r="H4" s="706" t="s">
        <v>99</v>
      </c>
      <c r="I4" s="708"/>
      <c r="J4" s="708"/>
      <c r="K4" s="708"/>
      <c r="L4" s="708"/>
      <c r="M4" s="708"/>
      <c r="N4" s="708"/>
      <c r="O4" s="707"/>
      <c r="P4" s="712" t="s">
        <v>100</v>
      </c>
      <c r="Q4" s="713"/>
      <c r="R4" s="693" t="s">
        <v>102</v>
      </c>
      <c r="S4" s="693" t="s">
        <v>109</v>
      </c>
      <c r="T4" s="693" t="s">
        <v>108</v>
      </c>
      <c r="U4" s="709" t="s">
        <v>88</v>
      </c>
    </row>
    <row r="5" spans="1:21" ht="15" customHeight="1">
      <c r="A5" s="691"/>
      <c r="B5" s="691"/>
      <c r="C5" s="704"/>
      <c r="D5" s="704"/>
      <c r="E5" s="704"/>
      <c r="F5" s="704"/>
      <c r="G5" s="704"/>
      <c r="H5" s="706" t="s">
        <v>103</v>
      </c>
      <c r="I5" s="707"/>
      <c r="J5" s="706" t="s">
        <v>104</v>
      </c>
      <c r="K5" s="707"/>
      <c r="L5" s="706" t="s">
        <v>105</v>
      </c>
      <c r="M5" s="707"/>
      <c r="N5" s="706" t="s">
        <v>106</v>
      </c>
      <c r="O5" s="707"/>
      <c r="P5" s="714"/>
      <c r="Q5" s="715"/>
      <c r="R5" s="691"/>
      <c r="S5" s="691"/>
      <c r="T5" s="691"/>
      <c r="U5" s="710"/>
    </row>
    <row r="6" spans="1:21" ht="25.5">
      <c r="A6" s="692"/>
      <c r="B6" s="692"/>
      <c r="C6" s="705"/>
      <c r="D6" s="705"/>
      <c r="E6" s="705"/>
      <c r="F6" s="705"/>
      <c r="G6" s="705"/>
      <c r="H6" s="441" t="s">
        <v>107</v>
      </c>
      <c r="I6" s="441" t="s">
        <v>12</v>
      </c>
      <c r="J6" s="441" t="s">
        <v>107</v>
      </c>
      <c r="K6" s="441" t="s">
        <v>12</v>
      </c>
      <c r="L6" s="441" t="s">
        <v>107</v>
      </c>
      <c r="M6" s="441" t="s">
        <v>12</v>
      </c>
      <c r="N6" s="441" t="s">
        <v>107</v>
      </c>
      <c r="O6" s="441" t="s">
        <v>12</v>
      </c>
      <c r="P6" s="441" t="s">
        <v>107</v>
      </c>
      <c r="Q6" s="441" t="s">
        <v>12</v>
      </c>
      <c r="R6" s="692"/>
      <c r="S6" s="692"/>
      <c r="T6" s="692"/>
      <c r="U6" s="711"/>
    </row>
    <row r="7" spans="1:21" s="366" customFormat="1" ht="15.75">
      <c r="A7" s="442"/>
      <c r="B7" s="443"/>
      <c r="C7" s="444"/>
      <c r="D7" s="444"/>
      <c r="E7" s="444"/>
      <c r="F7" s="445"/>
      <c r="G7" s="444"/>
      <c r="H7" s="446"/>
      <c r="I7" s="446"/>
      <c r="J7" s="446"/>
      <c r="K7" s="446"/>
      <c r="L7" s="446"/>
      <c r="M7" s="446"/>
      <c r="N7" s="446"/>
      <c r="O7" s="446"/>
      <c r="P7" s="446"/>
      <c r="Q7" s="446"/>
      <c r="R7" s="447"/>
      <c r="S7" s="447"/>
      <c r="T7" s="447"/>
      <c r="U7" s="448"/>
    </row>
    <row r="8" spans="1:21" ht="15.75" customHeight="1">
      <c r="A8" s="736" t="s">
        <v>2177</v>
      </c>
      <c r="B8" s="736" t="s">
        <v>2178</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94.5">
      <c r="A9" s="737"/>
      <c r="B9" s="737"/>
      <c r="C9" s="280" t="s">
        <v>1527</v>
      </c>
      <c r="D9" s="249" t="s">
        <v>2180</v>
      </c>
      <c r="E9" s="639" t="s">
        <v>2181</v>
      </c>
      <c r="F9" s="629" t="s">
        <v>2179</v>
      </c>
      <c r="G9" s="249" t="s">
        <v>2182</v>
      </c>
      <c r="H9" s="523">
        <v>1</v>
      </c>
      <c r="I9" s="359">
        <f>'1. TALLERES SEMINARIOS'!D504</f>
        <v>33497.916666666664</v>
      </c>
      <c r="J9" s="281"/>
      <c r="K9" s="359"/>
      <c r="L9" s="281"/>
      <c r="M9" s="359"/>
      <c r="N9" s="281"/>
      <c r="O9" s="359"/>
      <c r="P9" s="401">
        <f t="shared" ref="P9:P20" si="1">H9+J9+L9+N9</f>
        <v>1</v>
      </c>
      <c r="Q9" s="402">
        <f t="shared" ref="Q9:Q20" si="2">I9+K9+M9+O9</f>
        <v>33497.916666666664</v>
      </c>
      <c r="R9" s="281" t="s">
        <v>2183</v>
      </c>
      <c r="S9" s="249" t="s">
        <v>2064</v>
      </c>
      <c r="T9" s="249" t="s">
        <v>2184</v>
      </c>
      <c r="U9" s="307" t="s">
        <v>2185</v>
      </c>
    </row>
    <row r="10" spans="1:21" ht="15.75">
      <c r="A10" s="737"/>
      <c r="B10" s="737"/>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c r="A11" s="737"/>
      <c r="B11" s="737"/>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c r="A12" s="737"/>
      <c r="B12" s="737"/>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c r="A13" s="737"/>
      <c r="B13" s="737"/>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c r="A14" s="737"/>
      <c r="B14" s="737"/>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c r="A15" s="737"/>
      <c r="B15" s="737"/>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c r="A16" s="737"/>
      <c r="B16" s="737"/>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c r="A17" s="737"/>
      <c r="B17" s="737"/>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c r="A18" s="737"/>
      <c r="B18" s="737"/>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c r="A19" s="737"/>
      <c r="B19" s="737"/>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c r="A20" s="738"/>
      <c r="B20" s="738"/>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c r="A21" s="292"/>
      <c r="B21" s="293"/>
      <c r="C21" s="292" t="s">
        <v>1388</v>
      </c>
      <c r="D21" s="293"/>
      <c r="E21" s="293"/>
      <c r="F21" s="293"/>
      <c r="G21" s="294"/>
      <c r="H21" s="282">
        <f t="shared" ref="H21:Q21" si="5">SUM(H8:H20)</f>
        <v>1</v>
      </c>
      <c r="I21" s="283">
        <f t="shared" si="5"/>
        <v>33497.916666666664</v>
      </c>
      <c r="J21" s="282">
        <f t="shared" si="5"/>
        <v>0</v>
      </c>
      <c r="K21" s="283">
        <f t="shared" si="5"/>
        <v>0</v>
      </c>
      <c r="L21" s="282">
        <f t="shared" si="5"/>
        <v>0</v>
      </c>
      <c r="M21" s="283">
        <f t="shared" si="5"/>
        <v>0</v>
      </c>
      <c r="N21" s="282">
        <f t="shared" si="5"/>
        <v>0</v>
      </c>
      <c r="O21" s="283">
        <f t="shared" si="5"/>
        <v>0</v>
      </c>
      <c r="P21" s="283">
        <f t="shared" si="5"/>
        <v>1</v>
      </c>
      <c r="Q21" s="283">
        <f t="shared" si="5"/>
        <v>33497.916666666664</v>
      </c>
      <c r="R21" s="263"/>
      <c r="S21" s="263"/>
      <c r="T21" s="263"/>
      <c r="U21" s="263"/>
    </row>
    <row r="27" spans="1:21">
      <c r="I27"/>
      <c r="K27"/>
      <c r="M27"/>
      <c r="O27"/>
      <c r="Q27"/>
    </row>
    <row r="28" spans="1:21">
      <c r="I28"/>
      <c r="K28"/>
      <c r="M28"/>
      <c r="O28"/>
      <c r="Q28"/>
    </row>
    <row r="29" spans="1:21">
      <c r="I29"/>
      <c r="K29"/>
      <c r="M29"/>
      <c r="O29"/>
      <c r="Q29"/>
    </row>
    <row r="30" spans="1:21">
      <c r="I30"/>
      <c r="K30"/>
      <c r="M30"/>
      <c r="O30"/>
      <c r="Q30"/>
    </row>
    <row r="31" spans="1:21">
      <c r="I31"/>
      <c r="K31"/>
      <c r="M31"/>
      <c r="O31"/>
      <c r="Q31"/>
    </row>
    <row r="32" spans="1:21">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sheetData>
  <mergeCells count="20">
    <mergeCell ref="L5:M5"/>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topLeftCell="C7" workbookViewId="0">
      <selection activeCell="E14" sqref="E14"/>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4.85546875" style="196" customWidth="1"/>
    <col min="10" max="10" width="15.85546875" style="86" bestFit="1" customWidth="1"/>
    <col min="11" max="16384" width="11.5703125" style="86"/>
  </cols>
  <sheetData>
    <row r="2" spans="2:11" ht="16.5" thickBot="1">
      <c r="H2" s="683" t="s">
        <v>1367</v>
      </c>
      <c r="I2" s="683"/>
    </row>
    <row r="3" spans="2:11" ht="19.5" thickBot="1">
      <c r="B3" s="81" t="s">
        <v>21</v>
      </c>
      <c r="C3" s="81" t="s">
        <v>390</v>
      </c>
      <c r="H3" s="423" t="s">
        <v>389</v>
      </c>
      <c r="I3" s="424" t="s">
        <v>390</v>
      </c>
    </row>
    <row r="4" spans="2:11" ht="18.75">
      <c r="B4" s="82" t="s">
        <v>121</v>
      </c>
      <c r="C4" s="201">
        <f>'1. TALLERES SEMINARIOS'!D5</f>
        <v>2118920.8333333335</v>
      </c>
      <c r="H4" s="416" t="s">
        <v>1355</v>
      </c>
      <c r="I4" s="419">
        <f>'1. Desarrollo e Innov. Curricu.'!Q28</f>
        <v>332000</v>
      </c>
    </row>
    <row r="5" spans="2:11" ht="18.75">
      <c r="B5" s="82" t="s">
        <v>414</v>
      </c>
      <c r="C5" s="201">
        <f>'2. CONTRATACION DE PERSONAL'!D5</f>
        <v>2409340</v>
      </c>
      <c r="H5" s="417" t="s">
        <v>1357</v>
      </c>
      <c r="I5" s="420">
        <f>'2. Investigación Científica'!Q51</f>
        <v>1699228.3333333333</v>
      </c>
    </row>
    <row r="6" spans="2:11" ht="18.75">
      <c r="B6" s="82" t="s">
        <v>125</v>
      </c>
      <c r="C6" s="201">
        <f>'3. EQUIPO DE OFICINA'!D5</f>
        <v>0</v>
      </c>
      <c r="H6" s="417" t="s">
        <v>470</v>
      </c>
      <c r="I6" s="420">
        <f>'3. Vinculación Univ. Sociedad'!Q77</f>
        <v>1034451.6666666666</v>
      </c>
    </row>
    <row r="7" spans="2:11" ht="19.5" thickBot="1">
      <c r="B7" s="82" t="s">
        <v>415</v>
      </c>
      <c r="C7" s="201">
        <f>'4. EQUIPO TECNOLÓGICOS'!D5</f>
        <v>1166600</v>
      </c>
      <c r="E7" s="427" t="s">
        <v>118</v>
      </c>
      <c r="F7" s="436" t="s">
        <v>1419</v>
      </c>
      <c r="H7" s="417" t="s">
        <v>1356</v>
      </c>
      <c r="I7" s="420">
        <f>'4. Docencia y Profesorado Univ.'!Q24</f>
        <v>1223499</v>
      </c>
    </row>
    <row r="8" spans="2:11" ht="18.75">
      <c r="B8" s="82" t="s">
        <v>126</v>
      </c>
      <c r="C8" s="201">
        <f>'5. ACTIVIDADES ESPECIALES'!D5</f>
        <v>122295285</v>
      </c>
      <c r="E8" s="432" t="s">
        <v>1421</v>
      </c>
      <c r="F8" s="433">
        <f>Presupuesto!D566</f>
        <v>80810509.583333328</v>
      </c>
      <c r="H8" s="417" t="s">
        <v>1358</v>
      </c>
      <c r="I8" s="420">
        <f>'5. Estudiantes y Graduados'!Q44</f>
        <v>591400</v>
      </c>
    </row>
    <row r="9" spans="2:11" ht="19.5" thickBot="1">
      <c r="B9" s="92" t="s">
        <v>385</v>
      </c>
      <c r="C9" s="83">
        <f>'6. Becas'!D5</f>
        <v>0</v>
      </c>
      <c r="E9" s="434" t="s">
        <v>1442</v>
      </c>
      <c r="F9" s="435">
        <f>Presupuesto!E566</f>
        <v>46035652.333333328</v>
      </c>
      <c r="H9" s="417" t="s">
        <v>471</v>
      </c>
      <c r="I9" s="420">
        <f>'6. Gestión del Conocimiento'!Q27</f>
        <v>232591.66666666666</v>
      </c>
    </row>
    <row r="10" spans="2:11" ht="19.5" thickBot="1">
      <c r="B10" s="92" t="s">
        <v>386</v>
      </c>
      <c r="C10" s="83">
        <f>'7. Infraestructura'!D5</f>
        <v>0</v>
      </c>
      <c r="E10" s="437" t="s">
        <v>1420</v>
      </c>
      <c r="F10" s="438">
        <f>Presupuesto!F566</f>
        <v>126846161.91666666</v>
      </c>
      <c r="G10" s="111"/>
      <c r="H10" s="417" t="s">
        <v>1359</v>
      </c>
      <c r="I10" s="421">
        <f>'7. Lo Esencial de la Reforma U.'!Q34</f>
        <v>75145</v>
      </c>
    </row>
    <row r="11" spans="2:11" ht="18.75">
      <c r="B11" s="82" t="s">
        <v>417</v>
      </c>
      <c r="C11" s="83">
        <f>'8. Venta de Servicios'!D5</f>
        <v>0</v>
      </c>
      <c r="E11" s="439" t="s">
        <v>404</v>
      </c>
      <c r="F11" s="440">
        <f>Presupuesto!AR566</f>
        <v>106490145.83333333</v>
      </c>
      <c r="G11" s="111"/>
      <c r="H11" s="417" t="s">
        <v>1361</v>
      </c>
      <c r="I11" s="421">
        <f>'8. Cultura de Inno. Insti...'!Q21</f>
        <v>33497.916666666664</v>
      </c>
    </row>
    <row r="12" spans="2:11" ht="18.75">
      <c r="B12" s="92"/>
      <c r="C12" s="83"/>
      <c r="F12" s="111"/>
      <c r="G12" s="111"/>
      <c r="H12" s="417" t="s">
        <v>1414</v>
      </c>
      <c r="I12" s="421">
        <f>'9. Asegura. de la Calid. y M'!Q36</f>
        <v>44668</v>
      </c>
      <c r="K12" s="156"/>
    </row>
    <row r="13" spans="2:11" ht="24" thickBot="1">
      <c r="B13" s="84" t="s">
        <v>124</v>
      </c>
      <c r="C13" s="431">
        <f>SUM(C4:C12)</f>
        <v>127990145.83333333</v>
      </c>
      <c r="F13" s="111"/>
      <c r="G13" s="111"/>
      <c r="H13" s="418" t="s">
        <v>1410</v>
      </c>
      <c r="I13" s="422">
        <f>'10. Posgrado'!Q43</f>
        <v>182400</v>
      </c>
    </row>
    <row r="14" spans="2:11" ht="23.25">
      <c r="B14" s="84"/>
      <c r="C14" s="85"/>
      <c r="F14" s="111"/>
      <c r="G14" s="111"/>
      <c r="H14" s="425" t="s">
        <v>124</v>
      </c>
      <c r="I14" s="426">
        <f>SUM(I4:I13)</f>
        <v>5448881.583333334</v>
      </c>
    </row>
    <row r="15" spans="2:11" ht="15.75">
      <c r="F15" s="111"/>
      <c r="G15" s="111"/>
      <c r="H15" s="684"/>
      <c r="I15" s="684"/>
    </row>
    <row r="16" spans="2:11" ht="16.5" thickBot="1">
      <c r="F16" s="111"/>
      <c r="G16" s="111"/>
      <c r="H16" s="685" t="s">
        <v>1369</v>
      </c>
      <c r="I16" s="685"/>
    </row>
    <row r="17" spans="2:15" ht="15.75" thickBot="1">
      <c r="F17" s="111"/>
      <c r="G17" s="111"/>
      <c r="H17" s="427" t="s">
        <v>389</v>
      </c>
      <c r="I17" s="428" t="s">
        <v>390</v>
      </c>
      <c r="J17" s="196"/>
    </row>
    <row r="18" spans="2:15">
      <c r="H18" s="480" t="s">
        <v>1362</v>
      </c>
      <c r="I18" s="481">
        <f>'11. Gestion Administrativa'!Q42</f>
        <v>102173000</v>
      </c>
      <c r="J18" s="196"/>
    </row>
    <row r="19" spans="2:15">
      <c r="H19" s="482" t="s">
        <v>1363</v>
      </c>
      <c r="I19" s="483">
        <f>'12. Gestión del Talento Humano'!Q21</f>
        <v>2574444.1666666665</v>
      </c>
      <c r="J19" s="196"/>
    </row>
    <row r="20" spans="2:15">
      <c r="B20" s="474" t="s">
        <v>1441</v>
      </c>
      <c r="C20" s="475">
        <v>22.584900000000001</v>
      </c>
      <c r="D20" s="474" t="s">
        <v>1453</v>
      </c>
      <c r="E20" s="476"/>
      <c r="H20" s="482" t="s">
        <v>1364</v>
      </c>
      <c r="I20" s="483">
        <f>'13. Gestión Académica'!Q21</f>
        <v>44472.916666666664</v>
      </c>
      <c r="J20" s="196"/>
    </row>
    <row r="21" spans="2:15">
      <c r="H21" s="482" t="s">
        <v>1365</v>
      </c>
      <c r="I21" s="483">
        <f>'14. Internacional... de la E.S.'!Q36</f>
        <v>40000</v>
      </c>
      <c r="J21" s="196"/>
    </row>
    <row r="22" spans="2:15">
      <c r="H22" s="484" t="s">
        <v>1366</v>
      </c>
      <c r="I22" s="485">
        <f>'15. Gobernabilidad y Proceso...'!Q29</f>
        <v>0</v>
      </c>
      <c r="J22" s="196"/>
    </row>
    <row r="23" spans="2:15">
      <c r="H23" s="486" t="s">
        <v>1415</v>
      </c>
      <c r="I23" s="487">
        <f>'16. Desa. del Sistema Educ.Sup.'!Q70</f>
        <v>0</v>
      </c>
      <c r="J23" s="196"/>
    </row>
    <row r="24" spans="2:15" s="466" customFormat="1" ht="15.75" thickBot="1">
      <c r="H24" s="488" t="s">
        <v>1449</v>
      </c>
      <c r="I24" s="489">
        <f>'17. Gestión TIC'!Q77</f>
        <v>117600</v>
      </c>
      <c r="J24" s="196"/>
    </row>
    <row r="25" spans="2:15" ht="15.75" thickBot="1">
      <c r="H25" s="478" t="s">
        <v>124</v>
      </c>
      <c r="I25" s="479">
        <f>SUM(I18:I24)</f>
        <v>104949517.08333334</v>
      </c>
    </row>
    <row r="26" spans="2:15" ht="15.75" thickBot="1"/>
    <row r="27" spans="2:15" ht="15.75" thickBot="1">
      <c r="H27" s="429" t="s">
        <v>1368</v>
      </c>
      <c r="I27" s="430">
        <f>I14+I25</f>
        <v>110398398.66666667</v>
      </c>
    </row>
    <row r="28" spans="2:15">
      <c r="H28" s="342"/>
      <c r="I28" s="343"/>
    </row>
    <row r="29" spans="2:15">
      <c r="H29" s="342"/>
      <c r="I29" s="343"/>
    </row>
    <row r="30" spans="2:15">
      <c r="H30" s="196"/>
    </row>
    <row r="31" spans="2:1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c r="H33" s="156"/>
    </row>
    <row r="35" spans="2:8" ht="18.75">
      <c r="B35" s="82"/>
      <c r="C35" s="83"/>
    </row>
    <row r="36" spans="2:8" ht="18.75">
      <c r="B36" s="82"/>
      <c r="C36" s="83"/>
    </row>
    <row r="37" spans="2:8">
      <c r="B37" s="197" t="s">
        <v>412</v>
      </c>
    </row>
    <row r="39" spans="2:8" ht="18.75">
      <c r="B39" s="81" t="s">
        <v>21</v>
      </c>
      <c r="C39" s="81" t="s">
        <v>55</v>
      </c>
      <c r="D39" s="236" t="s">
        <v>474</v>
      </c>
    </row>
    <row r="40" spans="2:8" ht="18.75">
      <c r="B40" s="86" t="s">
        <v>481</v>
      </c>
      <c r="C40" s="167">
        <f>SUMIF('2. CONTRATACION DE PERSONAL'!C:C,'Cuadro Resumen'!$B$40:$B$56,'2. CONTRATACION DE PERSONAL'!D:D)</f>
        <v>0</v>
      </c>
      <c r="D40" s="237">
        <f>SUMIF('2. CONTRATACION DE PERSONAL'!$C:$C,'Cuadro Resumen'!$B$40:$B$56,'2. CONTRATACION DE PERSONAL'!$G:$G)</f>
        <v>0</v>
      </c>
    </row>
    <row r="41" spans="2:8" ht="18.75">
      <c r="B41" s="86" t="s">
        <v>482</v>
      </c>
      <c r="C41" s="167">
        <f>SUMIF('2. CONTRATACION DE PERSONAL'!C:C,'Cuadro Resumen'!$B$40:$B$56,'2. CONTRATACION DE PERSONAL'!D:D)</f>
        <v>0</v>
      </c>
      <c r="D41" s="237">
        <f>SUMIF('2. CONTRATACION DE PERSONAL'!$C:$C,'Cuadro Resumen'!$B$40:$B$56,'2. CONTRATACION DE PERSONAL'!$G:$G)</f>
        <v>0</v>
      </c>
    </row>
    <row r="42" spans="2:8" ht="18.75">
      <c r="B42" s="86" t="s">
        <v>483</v>
      </c>
      <c r="C42" s="167">
        <f>SUMIF('2. CONTRATACION DE PERSONAL'!C:C,'Cuadro Resumen'!$B$40:$B$56,'2. CONTRATACION DE PERSONAL'!D:D)</f>
        <v>0</v>
      </c>
      <c r="D42" s="237">
        <f>SUMIF('2. CONTRATACION DE PERSONAL'!$C:$C,'Cuadro Resumen'!$B$40:$B$56,'2. CONTRATACION DE PERSONAL'!$G:$G)</f>
        <v>0</v>
      </c>
    </row>
    <row r="43" spans="2:8" ht="18.75">
      <c r="B43" s="86" t="s">
        <v>484</v>
      </c>
      <c r="C43" s="167">
        <f>SUMIF('2. CONTRATACION DE PERSONAL'!C:C,'Cuadro Resumen'!$B$40:$B$56,'2. CONTRATACION DE PERSONAL'!D:D)</f>
        <v>0</v>
      </c>
      <c r="D43" s="237">
        <f>SUMIF('2. CONTRATACION DE PERSONAL'!$C:$C,'Cuadro Resumen'!$B$40:$B$56,'2. CONTRATACION DE PERSONAL'!$G:$G)</f>
        <v>0</v>
      </c>
    </row>
    <row r="44" spans="2:8" ht="18.75">
      <c r="B44" s="86" t="s">
        <v>485</v>
      </c>
      <c r="C44" s="167">
        <f>SUMIF('2. CONTRATACION DE PERSONAL'!C:C,'Cuadro Resumen'!$B$40:$B$56,'2. CONTRATACION DE PERSONAL'!D:D)</f>
        <v>0</v>
      </c>
      <c r="D44" s="237">
        <f>SUMIF('2. CONTRATACION DE PERSONAL'!$C:$C,'Cuadro Resumen'!$B$40:$B$56,'2. CONTRATACION DE PERSONAL'!$G:$G)</f>
        <v>0</v>
      </c>
    </row>
    <row r="45" spans="2:8" ht="18.75">
      <c r="B45" s="86" t="s">
        <v>486</v>
      </c>
      <c r="C45" s="167">
        <f>SUMIF('2. CONTRATACION DE PERSONAL'!C:C,'Cuadro Resumen'!$B$40:$B$56,'2. CONTRATACION DE PERSONAL'!D:D)</f>
        <v>0</v>
      </c>
      <c r="D45" s="237">
        <f>SUMIF('2. CONTRATACION DE PERSONAL'!$C:$C,'Cuadro Resumen'!$B$40:$B$56,'2. CONTRATACION DE PERSONAL'!$G:$G)</f>
        <v>0</v>
      </c>
    </row>
    <row r="46" spans="2:8" ht="18.75">
      <c r="B46" s="86" t="s">
        <v>487</v>
      </c>
      <c r="C46" s="167">
        <f>SUMIF('2. CONTRATACION DE PERSONAL'!C:C,'Cuadro Resumen'!$B$40:$B$56,'2. CONTRATACION DE PERSONAL'!D:D)</f>
        <v>0</v>
      </c>
      <c r="D46" s="237">
        <f>SUMIF('2. CONTRATACION DE PERSONAL'!$C:$C,'Cuadro Resumen'!$B$40:$B$56,'2. CONTRATACION DE PERSONAL'!$G:$G)</f>
        <v>0</v>
      </c>
    </row>
    <row r="47" spans="2:8" ht="18.75">
      <c r="B47" s="86" t="s">
        <v>488</v>
      </c>
      <c r="C47" s="167">
        <f>SUMIF('2. CONTRATACION DE PERSONAL'!C:C,'Cuadro Resumen'!$B$40:$B$56,'2. CONTRATACION DE PERSONAL'!D:D)</f>
        <v>0</v>
      </c>
      <c r="D47" s="237">
        <f>SUMIF('2. CONTRATACION DE PERSONAL'!$C:$C,'Cuadro Resumen'!$B$40:$B$56,'2. CONTRATACION DE PERSONAL'!$G:$G)</f>
        <v>0</v>
      </c>
    </row>
    <row r="48" spans="2:8" ht="18.75">
      <c r="B48" s="86" t="s">
        <v>489</v>
      </c>
      <c r="C48" s="167">
        <f>SUMIF('2. CONTRATACION DE PERSONAL'!C:C,'Cuadro Resumen'!$B$40:$B$56,'2. CONTRATACION DE PERSONAL'!D:D)</f>
        <v>0</v>
      </c>
      <c r="D48" s="237">
        <f>SUMIF('2. CONTRATACION DE PERSONAL'!$C:$C,'Cuadro Resumen'!$B$40:$B$56,'2. CONTRATACION DE PERSONAL'!$G:$G)</f>
        <v>0</v>
      </c>
    </row>
    <row r="49" spans="2:4" ht="18.75">
      <c r="B49" s="86" t="s">
        <v>490</v>
      </c>
      <c r="C49" s="167">
        <f>SUMIF('2. CONTRATACION DE PERSONAL'!C:C,'Cuadro Resumen'!$B$40:$B$56,'2. CONTRATACION DE PERSONAL'!D:D)</f>
        <v>0</v>
      </c>
      <c r="D49" s="237">
        <f>SUMIF('2. CONTRATACION DE PERSONAL'!$C:$C,'Cuadro Resumen'!$B$40:$B$56,'2. CONTRATACION DE PERSONAL'!$G:$G)</f>
        <v>0</v>
      </c>
    </row>
    <row r="50" spans="2:4" ht="18.75">
      <c r="B50" s="86" t="s">
        <v>491</v>
      </c>
      <c r="C50" s="167">
        <f>SUMIF('2. CONTRATACION DE PERSONAL'!C:C,'Cuadro Resumen'!$B$40:$B$56,'2. CONTRATACION DE PERSONAL'!D:D)</f>
        <v>0</v>
      </c>
      <c r="D50" s="237">
        <f>SUMIF('2. CONTRATACION DE PERSONAL'!$C:$C,'Cuadro Resumen'!$B$40:$B$56,'2. CONTRATACION DE PERSONAL'!$G:$G)</f>
        <v>0</v>
      </c>
    </row>
    <row r="51" spans="2:4" ht="18.75">
      <c r="B51" s="86" t="s">
        <v>492</v>
      </c>
      <c r="C51" s="167">
        <f>SUMIF('2. CONTRATACION DE PERSONAL'!C:C,'Cuadro Resumen'!$B$40:$B$56,'2. CONTRATACION DE PERSONAL'!D:D)</f>
        <v>10</v>
      </c>
      <c r="D51" s="237">
        <f>SUMIF('2. CONTRATACION DE PERSONAL'!$C:$C,'Cuadro Resumen'!$B$40:$B$56,'2. CONTRATACION DE PERSONAL'!$G:$G)</f>
        <v>766080</v>
      </c>
    </row>
    <row r="52" spans="2:4" ht="18.75">
      <c r="B52" s="86" t="s">
        <v>493</v>
      </c>
      <c r="C52" s="167">
        <f>SUMIF('2. CONTRATACION DE PERSONAL'!C:C,'Cuadro Resumen'!$B$40:$B$56,'2. CONTRATACION DE PERSONAL'!D:D)</f>
        <v>0</v>
      </c>
      <c r="D52" s="237">
        <f>SUMIF('2. CONTRATACION DE PERSONAL'!$C:$C,'Cuadro Resumen'!$B$40:$B$56,'2. CONTRATACION DE PERSONAL'!$G:$G)</f>
        <v>0</v>
      </c>
    </row>
    <row r="53" spans="2:4" ht="18.75">
      <c r="B53" s="86" t="s">
        <v>494</v>
      </c>
      <c r="C53" s="167">
        <f>SUMIF('2. CONTRATACION DE PERSONAL'!C:C,'Cuadro Resumen'!$B$40:$B$56,'2. CONTRATACION DE PERSONAL'!D:D)</f>
        <v>0</v>
      </c>
      <c r="D53" s="237">
        <f>SUMIF('2. CONTRATACION DE PERSONAL'!$C:$C,'Cuadro Resumen'!$B$40:$B$56,'2. CONTRATACION DE PERSONAL'!$G:$G)</f>
        <v>0</v>
      </c>
    </row>
    <row r="54" spans="2:4" ht="18.75">
      <c r="B54" s="82" t="s">
        <v>83</v>
      </c>
      <c r="C54" s="167">
        <f>SUMIF('2. CONTRATACION DE PERSONAL'!C:C,'Cuadro Resumen'!$B$40:$B$56,'2. CONTRATACION DE PERSONAL'!D:D)</f>
        <v>1</v>
      </c>
      <c r="D54" s="237">
        <f>SUMIF('2. CONTRATACION DE PERSONAL'!$C:$C,'Cuadro Resumen'!$B$40:$B$56,'2. CONTRATACION DE PERSONAL'!$G:$G)</f>
        <v>120000</v>
      </c>
    </row>
    <row r="55" spans="2:4" ht="18.75">
      <c r="B55" s="82" t="s">
        <v>60</v>
      </c>
      <c r="C55" s="167">
        <f>SUMIF('2. CONTRATACION DE PERSONAL'!C:C,'Cuadro Resumen'!$B$40:$B$56,'2. CONTRATACION DE PERSONAL'!D:D)</f>
        <v>0</v>
      </c>
      <c r="D55" s="237">
        <f>SUMIF('2. CONTRATACION DE PERSONAL'!$C:$C,'Cuadro Resumen'!$B$40:$B$56,'2. CONTRATACION DE PERSONAL'!$G:$G)</f>
        <v>0</v>
      </c>
    </row>
    <row r="56" spans="2:4" ht="18.75">
      <c r="B56" s="82" t="s">
        <v>61</v>
      </c>
      <c r="C56" s="167">
        <f>SUMIF('2. CONTRATACION DE PERSONAL'!C:C,'Cuadro Resumen'!$B$40:$B$56,'2. CONTRATACION DE PERSONAL'!D:D)</f>
        <v>7</v>
      </c>
      <c r="D56" s="237">
        <f>SUMIF('2. CONTRATACION DE PERSONAL'!$C:$C,'Cuadro Resumen'!$B$40:$B$56,'2. CONTRATACION DE PERSONAL'!$G:$G)</f>
        <v>1260000</v>
      </c>
    </row>
    <row r="57" spans="2:4" ht="23.25">
      <c r="B57" s="84" t="s">
        <v>124</v>
      </c>
      <c r="C57" s="168">
        <f>SUBTOTAL(109,C40:C56)</f>
        <v>18</v>
      </c>
      <c r="D57" s="237">
        <f>SUM(D40:D56)</f>
        <v>2146080</v>
      </c>
    </row>
    <row r="66" spans="2:4">
      <c r="B66" s="197" t="s">
        <v>379</v>
      </c>
    </row>
    <row r="68" spans="2:4" ht="18.75">
      <c r="B68" s="81" t="s">
        <v>21</v>
      </c>
      <c r="C68" s="81" t="s">
        <v>55</v>
      </c>
      <c r="D68" s="236" t="s">
        <v>474</v>
      </c>
    </row>
    <row r="69" spans="2:4" ht="18.75">
      <c r="B69" s="82" t="s">
        <v>63</v>
      </c>
      <c r="C69" s="83">
        <f>SUMIF('3. EQUIPO DE OFICINA'!C:C,'Cuadro Resumen'!$B$69:$B$78,'3. EQUIPO DE OFICINA'!D:D)</f>
        <v>0</v>
      </c>
      <c r="D69" s="238">
        <f>SUMIF('3. EQUIPO DE OFICINA'!$C:$C,'Cuadro Resumen'!$B$69:$B$78,'3. EQUIPO DE OFICINA'!$F:$F)</f>
        <v>0</v>
      </c>
    </row>
    <row r="70" spans="2:4" ht="18.75">
      <c r="B70" s="92" t="s">
        <v>64</v>
      </c>
      <c r="C70" s="83">
        <f>SUMIF('3. EQUIPO DE OFICINA'!C:C,'Cuadro Resumen'!$B$69:$B$78,'3. EQUIPO DE OFICINA'!D:D)</f>
        <v>0</v>
      </c>
      <c r="D70" s="238">
        <f>SUMIF('3. EQUIPO DE OFICINA'!$C:$C,'Cuadro Resumen'!$B$69:$B$78,'3. EQUIPO DE OFICINA'!$F:$F)</f>
        <v>0</v>
      </c>
    </row>
    <row r="71" spans="2:4" ht="18.75">
      <c r="B71" s="92" t="s">
        <v>65</v>
      </c>
      <c r="C71" s="83">
        <f>SUMIF('3. EQUIPO DE OFICINA'!C:C,'Cuadro Resumen'!$B$69:$B$78,'3. EQUIPO DE OFICINA'!D:D)</f>
        <v>0</v>
      </c>
      <c r="D71" s="238">
        <f>SUMIF('3. EQUIPO DE OFICINA'!$C:$C,'Cuadro Resumen'!$B$69:$B$78,'3. EQUIPO DE OFICINA'!$F:$F)</f>
        <v>0</v>
      </c>
    </row>
    <row r="72" spans="2:4" ht="18.75">
      <c r="B72" s="92" t="s">
        <v>66</v>
      </c>
      <c r="C72" s="83">
        <f>SUMIF('3. EQUIPO DE OFICINA'!C:C,'Cuadro Resumen'!$B$69:$B$78,'3. EQUIPO DE OFICINA'!D:D)</f>
        <v>0</v>
      </c>
      <c r="D72" s="238">
        <f>SUMIF('3. EQUIPO DE OFICINA'!$C:$C,'Cuadro Resumen'!$B$69:$B$78,'3. EQUIPO DE OFICINA'!$F:$F)</f>
        <v>0</v>
      </c>
    </row>
    <row r="73" spans="2:4" ht="18.75">
      <c r="B73" s="92" t="s">
        <v>67</v>
      </c>
      <c r="C73" s="83">
        <f>SUMIF('3. EQUIPO DE OFICINA'!C:C,'Cuadro Resumen'!$B$69:$B$78,'3. EQUIPO DE OFICINA'!D:D)</f>
        <v>0</v>
      </c>
      <c r="D73" s="238">
        <f>SUMIF('3. EQUIPO DE OFICINA'!$C:$C,'Cuadro Resumen'!$B$69:$B$78,'3. EQUIPO DE OFICINA'!$F:$F)</f>
        <v>0</v>
      </c>
    </row>
    <row r="74" spans="2:4" ht="18.75">
      <c r="B74" s="92" t="s">
        <v>68</v>
      </c>
      <c r="C74" s="83">
        <f>SUMIF('3. EQUIPO DE OFICINA'!C:C,'Cuadro Resumen'!$B$69:$B$78,'3. EQUIPO DE OFICINA'!D:D)</f>
        <v>0</v>
      </c>
      <c r="D74" s="238">
        <f>SUMIF('3. EQUIPO DE OFICINA'!$C:$C,'Cuadro Resumen'!$B$69:$B$78,'3. EQUIPO DE OFICINA'!$F:$F)</f>
        <v>0</v>
      </c>
    </row>
    <row r="75" spans="2:4" ht="18.75">
      <c r="B75" s="92" t="s">
        <v>69</v>
      </c>
      <c r="C75" s="83">
        <f>SUMIF('3. EQUIPO DE OFICINA'!C:C,'Cuadro Resumen'!$B$69:$B$78,'3. EQUIPO DE OFICINA'!D:D)</f>
        <v>0</v>
      </c>
      <c r="D75" s="238">
        <f>SUMIF('3. EQUIPO DE OFICINA'!$C:$C,'Cuadro Resumen'!$B$69:$B$78,'3. EQUIPO DE OFICINA'!$F:$F)</f>
        <v>0</v>
      </c>
    </row>
    <row r="76" spans="2:4" ht="18.75">
      <c r="B76" s="82" t="s">
        <v>70</v>
      </c>
      <c r="C76" s="83">
        <f>SUMIF('3. EQUIPO DE OFICINA'!C:C,'Cuadro Resumen'!$B$69:$B$78,'3. EQUIPO DE OFICINA'!D:D)</f>
        <v>0</v>
      </c>
      <c r="D76" s="238">
        <f>SUMIF('3. EQUIPO DE OFICINA'!$C:$C,'Cuadro Resumen'!$B$69:$B$78,'3. EQUIPO DE OFICINA'!$F:$F)</f>
        <v>0</v>
      </c>
    </row>
    <row r="77" spans="2:4" ht="18.75">
      <c r="B77" s="82" t="s">
        <v>71</v>
      </c>
      <c r="C77" s="83">
        <f>SUMIF('3. EQUIPO DE OFICINA'!C:C,'Cuadro Resumen'!$B$69:$B$78,'3. EQUIPO DE OFICINA'!D:D)</f>
        <v>0</v>
      </c>
      <c r="D77" s="238">
        <f>SUMIF('3. EQUIPO DE OFICINA'!$C:$C,'Cuadro Resumen'!$B$69:$B$78,'3. EQUIPO DE OFICINA'!$F:$F)</f>
        <v>0</v>
      </c>
    </row>
    <row r="78" spans="2:4" ht="18.75">
      <c r="B78" s="82" t="s">
        <v>72</v>
      </c>
      <c r="C78" s="83">
        <f>SUMIF('3. EQUIPO DE OFICINA'!C:C,'Cuadro Resumen'!$B$69:$B$78,'3. EQUIPO DE OFICINA'!D:D)</f>
        <v>0</v>
      </c>
      <c r="D78" s="238">
        <f>SUMIF('3. EQUIPO DE OFICINA'!$C:$C,'Cuadro Resumen'!$B$69:$B$78,'3. EQUIPO DE OFICINA'!$F:$F)</f>
        <v>0</v>
      </c>
    </row>
    <row r="79" spans="2:4" ht="18.75">
      <c r="B79" s="82"/>
      <c r="C79" s="83">
        <f>SUMIF('3. EQUIPO DE OFICINA'!C:C,'Cuadro Resumen'!$B$69:$B$78,'3. EQUIPO DE OFICINA'!D:D)</f>
        <v>0</v>
      </c>
      <c r="D79" s="238">
        <f>SUMIF('3. EQUIPO DE OFICINA'!$C:$C,'Cuadro Resumen'!$B$69:$B$78,'3. EQUIPO DE OFICINA'!$F:$F)</f>
        <v>0</v>
      </c>
    </row>
    <row r="80" spans="2:4" ht="23.25">
      <c r="B80" s="84" t="s">
        <v>124</v>
      </c>
      <c r="C80" s="85">
        <f>SUM(C69:C79)</f>
        <v>0</v>
      </c>
      <c r="D80" s="239">
        <f>SUM(D69:D79)</f>
        <v>0</v>
      </c>
    </row>
    <row r="83" spans="2:4">
      <c r="B83" s="197" t="s">
        <v>380</v>
      </c>
    </row>
    <row r="85" spans="2:4" ht="18.75">
      <c r="B85" s="81" t="s">
        <v>381</v>
      </c>
      <c r="C85" s="81" t="s">
        <v>55</v>
      </c>
      <c r="D85" s="236" t="s">
        <v>474</v>
      </c>
    </row>
    <row r="86" spans="2:4" ht="37.5">
      <c r="B86" s="306" t="s">
        <v>1336</v>
      </c>
      <c r="C86" s="83">
        <f>SUMIF('4. EQUIPO TECNOLÓGICOS'!C:C,'Cuadro Resumen'!$B$86:$B$102,'4. EQUIPO TECNOLÓGICOS'!D:D)</f>
        <v>5</v>
      </c>
      <c r="D86" s="83">
        <f>SUMIF('4. EQUIPO TECNOLÓGICOS'!$C:$C,'Cuadro Resumen'!$B$86:$B$102,'4. EQUIPO TECNOLÓGICOS'!F:F)</f>
        <v>175000</v>
      </c>
    </row>
    <row r="87" spans="2:4" ht="18.75">
      <c r="B87" s="306" t="s">
        <v>1337</v>
      </c>
      <c r="C87" s="83">
        <f>SUMIF('4. EQUIPO TECNOLÓGICOS'!C:C,'Cuadro Resumen'!$B$86:$B$102,'4. EQUIPO TECNOLÓGICOS'!D:D)</f>
        <v>5</v>
      </c>
      <c r="D87" s="83">
        <f>SUMIF('4. EQUIPO TECNOLÓGICOS'!$C:$C,'Cuadro Resumen'!$B$86:$B$102,'4. EQUIPO TECNOLÓGICOS'!F:F)</f>
        <v>75000</v>
      </c>
    </row>
    <row r="88" spans="2:4" ht="37.5">
      <c r="B88" s="306" t="s">
        <v>1335</v>
      </c>
      <c r="C88" s="83">
        <f>SUMIF('4. EQUIPO TECNOLÓGICOS'!C:C,'Cuadro Resumen'!$B$86:$B$102,'4. EQUIPO TECNOLÓGICOS'!D:D)</f>
        <v>0</v>
      </c>
      <c r="D88" s="83">
        <f>SUMIF('4. EQUIPO TECNOLÓGICOS'!$C:$C,'Cuadro Resumen'!$B$86:$B$102,'4. EQUIPO TECNOLÓGICOS'!F:F)</f>
        <v>0</v>
      </c>
    </row>
    <row r="89" spans="2:4" ht="37.5">
      <c r="B89" s="306" t="s">
        <v>1338</v>
      </c>
      <c r="C89" s="83">
        <f>SUMIF('4. EQUIPO TECNOLÓGICOS'!C:C,'Cuadro Resumen'!$B$86:$B$102,'4. EQUIPO TECNOLÓGICOS'!D:D)</f>
        <v>10</v>
      </c>
      <c r="D89" s="83">
        <f>SUMIF('4. EQUIPO TECNOLÓGICOS'!$C:$C,'Cuadro Resumen'!$B$86:$B$102,'4. EQUIPO TECNOLÓGICOS'!F:F)</f>
        <v>150000</v>
      </c>
    </row>
    <row r="90" spans="2:4" ht="18.75">
      <c r="B90" s="82" t="s">
        <v>413</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2</v>
      </c>
      <c r="D92" s="83">
        <f>SUMIF('4. EQUIPO TECNOLÓGICOS'!$C:$C,'Cuadro Resumen'!$B$86:$B$102,'4. EQUIPO TECNOLÓGICOS'!F:F)</f>
        <v>16000</v>
      </c>
    </row>
    <row r="93" spans="2:4" ht="18.75">
      <c r="B93" s="92" t="s">
        <v>75</v>
      </c>
      <c r="C93" s="83">
        <f>SUMIF('4. EQUIPO TECNOLÓGICOS'!C:C,'Cuadro Resumen'!$B$86:$B$102,'4. EQUIPO TECNOLÓGICOS'!D:D)</f>
        <v>3</v>
      </c>
      <c r="D93" s="83">
        <f>SUMIF('4. EQUIPO TECNOLÓGICOS'!$C:$C,'Cuadro Resumen'!$B$86:$B$102,'4. EQUIPO TECNOLÓGICOS'!F:F)</f>
        <v>15000</v>
      </c>
    </row>
    <row r="94" spans="2:4" ht="18.75">
      <c r="B94" s="82" t="s">
        <v>35</v>
      </c>
      <c r="C94" s="83">
        <f>SUMIF('4. EQUIPO TECNOLÓGICOS'!C:C,'Cuadro Resumen'!$B$86:$B$102,'4. EQUIPO TECNOLÓGICOS'!D:D)</f>
        <v>5</v>
      </c>
      <c r="D94" s="83">
        <f>SUMIF('4. EQUIPO TECNOLÓGICOS'!$C:$C,'Cuadro Resumen'!$B$86:$B$102,'4. EQUIPO TECNOLÓGICOS'!F:F)</f>
        <v>65000</v>
      </c>
    </row>
    <row r="95" spans="2:4" ht="18.75">
      <c r="B95" s="92" t="s">
        <v>76</v>
      </c>
      <c r="C95" s="83">
        <f>SUMIF('4. EQUIPO TECNOLÓGICOS'!C:C,'Cuadro Resumen'!$B$86:$B$102,'4. EQUIPO TECNOLÓGICOS'!D:D)</f>
        <v>3</v>
      </c>
      <c r="D95" s="83">
        <f>SUMIF('4. EQUIPO TECNOLÓGICOS'!$C:$C,'Cuadro Resumen'!$B$86:$B$102,'4. EQUIPO TECNOLÓGICOS'!F:F)</f>
        <v>45000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136</v>
      </c>
      <c r="D97" s="83">
        <f>SUMIF('4. EQUIPO TECNOLÓGICOS'!$C:$C,'Cuadro Resumen'!$B$86:$B$102,'4. EQUIPO TECNOLÓGICOS'!F:F)</f>
        <v>73000</v>
      </c>
    </row>
    <row r="98" spans="2:4" ht="18.75">
      <c r="B98" s="92" t="s">
        <v>79</v>
      </c>
      <c r="C98" s="83">
        <f>SUMIF('4. EQUIPO TECNOLÓGICOS'!C:C,'Cuadro Resumen'!$B$86:$B$102,'4. EQUIPO TECNOLÓGICOS'!D:D)</f>
        <v>4</v>
      </c>
      <c r="D98" s="83">
        <f>SUMIF('4. EQUIPO TECNOLÓGICOS'!$C:$C,'Cuadro Resumen'!$B$86:$B$102,'4. EQUIPO TECNOLÓGICOS'!F:F)</f>
        <v>8000</v>
      </c>
    </row>
    <row r="99" spans="2:4" ht="18.75">
      <c r="B99" s="82" t="s">
        <v>1418</v>
      </c>
      <c r="C99" s="83">
        <f>SUMIF('4. EQUIPO TECNOLÓGICOS'!C:C,'Cuadro Resumen'!$B$86:$B$102,'4. EQUIPO TECNOLÓGICOS'!D:D)</f>
        <v>21</v>
      </c>
      <c r="D99" s="83">
        <f>SUMIF('4. EQUIPO TECNOLÓGICOS'!$C:$C,'Cuadro Resumen'!$B$86:$B$102,'4. EQUIPO TECNOLÓGICOS'!F:F)</f>
        <v>31100</v>
      </c>
    </row>
    <row r="100" spans="2:4" ht="18.75">
      <c r="B100" s="92" t="s">
        <v>80</v>
      </c>
      <c r="C100" s="83">
        <f>SUMIF('4. EQUIPO TECNOLÓGICOS'!C:C,'Cuadro Resumen'!$B$86:$B$102,'4. EQUIPO TECNOLÓGICOS'!D:D)</f>
        <v>5</v>
      </c>
      <c r="D100" s="83">
        <f>SUMIF('4. EQUIPO TECNOLÓGICOS'!$C:$C,'Cuadro Resumen'!$B$86:$B$102,'4. EQUIPO TECNOLÓGICOS'!F:F)</f>
        <v>7500</v>
      </c>
    </row>
    <row r="101" spans="2:4" ht="18.75">
      <c r="B101" s="92" t="s">
        <v>81</v>
      </c>
      <c r="C101" s="83">
        <f>SUMIF('4. EQUIPO TECNOLÓGICOS'!C:C,'Cuadro Resumen'!$B$86:$B$102,'4. EQUIPO TECNOLÓGICOS'!D:D)</f>
        <v>20</v>
      </c>
      <c r="D101" s="83">
        <f>SUMIF('4. EQUIPO TECNOLÓGICOS'!$C:$C,'Cuadro Resumen'!$B$86:$B$102,'4. EQUIPO TECNOLÓGICOS'!F:F)</f>
        <v>10000</v>
      </c>
    </row>
    <row r="102" spans="2:4" ht="18.75">
      <c r="B102" s="92" t="s">
        <v>82</v>
      </c>
      <c r="C102" s="83">
        <f>SUMIF('4. EQUIPO TECNOLÓGICOS'!C:C,'Cuadro Resumen'!$B$86:$B$102,'4. EQUIPO TECNOLÓGICOS'!D:D)</f>
        <v>5000</v>
      </c>
      <c r="D102" s="83">
        <f>SUMIF('4. EQUIPO TECNOLÓGICOS'!$C:$C,'Cuadro Resumen'!$B$86:$B$102,'4. EQUIPO TECNOLÓGICOS'!F:F)</f>
        <v>100000</v>
      </c>
    </row>
    <row r="103" spans="2:4" ht="23.25">
      <c r="B103" s="84" t="s">
        <v>124</v>
      </c>
      <c r="C103" s="85">
        <f>SUM(C86:C102)</f>
        <v>5219</v>
      </c>
      <c r="D103" s="85">
        <f>SUM(D86:D102)</f>
        <v>770600</v>
      </c>
    </row>
    <row r="107" spans="2:4">
      <c r="B107" s="197" t="s">
        <v>472</v>
      </c>
    </row>
    <row r="128" spans="2:2">
      <c r="B128" s="197" t="s">
        <v>473</v>
      </c>
    </row>
    <row r="129" spans="2:4">
      <c r="B129" s="86" t="s">
        <v>119</v>
      </c>
      <c r="C129" s="86" t="s">
        <v>55</v>
      </c>
      <c r="D129" s="86" t="s">
        <v>474</v>
      </c>
    </row>
    <row r="130" spans="2:4">
      <c r="B130" s="86" t="s">
        <v>475</v>
      </c>
    </row>
    <row r="131" spans="2:4">
      <c r="B131" s="86" t="s">
        <v>465</v>
      </c>
    </row>
    <row r="132" spans="2:4">
      <c r="B132" s="86" t="s">
        <v>479</v>
      </c>
    </row>
    <row r="145" spans="2:2">
      <c r="B145" s="197" t="s">
        <v>480</v>
      </c>
    </row>
    <row r="196" spans="2:9" s="122" customFormat="1">
      <c r="I196" s="450"/>
    </row>
    <row r="198" spans="2:9" hidden="1">
      <c r="B198" s="686" t="s">
        <v>1434</v>
      </c>
      <c r="C198" s="686"/>
      <c r="D198" s="686"/>
      <c r="E198" s="686"/>
      <c r="F198" s="686"/>
    </row>
    <row r="199" spans="2:9" hidden="1">
      <c r="B199" s="454" t="s">
        <v>1435</v>
      </c>
      <c r="C199" s="453" t="s">
        <v>1436</v>
      </c>
      <c r="D199" s="453" t="s">
        <v>1436</v>
      </c>
      <c r="E199" s="453" t="s">
        <v>1437</v>
      </c>
      <c r="F199" s="453" t="s">
        <v>1437</v>
      </c>
    </row>
    <row r="200" spans="2:9" hidden="1">
      <c r="B200" s="452"/>
      <c r="C200" s="452" t="s">
        <v>1438</v>
      </c>
      <c r="D200" s="452" t="s">
        <v>1439</v>
      </c>
      <c r="E200" s="452" t="s">
        <v>1438</v>
      </c>
      <c r="F200" s="452" t="s">
        <v>1439</v>
      </c>
    </row>
    <row r="201" spans="2:9" hidden="1">
      <c r="B201" s="454" t="s">
        <v>3</v>
      </c>
      <c r="C201" s="451">
        <v>255</v>
      </c>
      <c r="D201" s="451">
        <v>235</v>
      </c>
      <c r="E201" s="451">
        <v>300</v>
      </c>
      <c r="F201" s="451">
        <v>280</v>
      </c>
    </row>
    <row r="202" spans="2:9" hidden="1">
      <c r="B202" s="454" t="s">
        <v>4</v>
      </c>
      <c r="C202" s="451">
        <v>225</v>
      </c>
      <c r="D202" s="451">
        <v>205</v>
      </c>
      <c r="E202" s="451">
        <v>270</v>
      </c>
      <c r="F202" s="451">
        <v>250</v>
      </c>
    </row>
    <row r="203" spans="2:9" hidden="1">
      <c r="B203" s="454" t="s">
        <v>5</v>
      </c>
      <c r="C203" s="451">
        <v>195</v>
      </c>
      <c r="D203" s="451">
        <v>180</v>
      </c>
      <c r="E203" s="451">
        <v>240</v>
      </c>
      <c r="F203" s="451">
        <v>220</v>
      </c>
    </row>
    <row r="204" spans="2:9" hidden="1">
      <c r="B204" s="454" t="s">
        <v>6</v>
      </c>
      <c r="C204" s="451">
        <v>165</v>
      </c>
      <c r="D204" s="451">
        <v>150</v>
      </c>
      <c r="E204" s="451">
        <v>210</v>
      </c>
      <c r="F204" s="451">
        <v>195</v>
      </c>
    </row>
    <row r="205" spans="2:9" hidden="1">
      <c r="B205" s="454" t="s">
        <v>1440</v>
      </c>
      <c r="C205" s="451">
        <v>145</v>
      </c>
      <c r="D205" s="451">
        <v>135</v>
      </c>
      <c r="E205" s="451">
        <v>185</v>
      </c>
      <c r="F205" s="451">
        <v>170</v>
      </c>
    </row>
    <row r="206" spans="2:9" hidden="1">
      <c r="B206" s="449"/>
      <c r="C206" s="449"/>
      <c r="D206" s="449"/>
      <c r="E206" s="449"/>
      <c r="F206" s="449"/>
    </row>
    <row r="207" spans="2:9" hidden="1">
      <c r="B207" s="687" t="s">
        <v>1441</v>
      </c>
      <c r="C207" s="687"/>
      <c r="D207" s="687"/>
      <c r="E207" s="477">
        <f>C20</f>
        <v>22.584900000000001</v>
      </c>
      <c r="F207" s="477" t="str">
        <f>D20</f>
        <v>Lunes, 08 de febrero del 2016 Fuente el BCH</v>
      </c>
    </row>
    <row r="208" spans="2:9" hidden="1">
      <c r="B208" s="449"/>
      <c r="C208" s="449"/>
      <c r="D208" s="449"/>
      <c r="E208" s="449"/>
      <c r="F208" s="449"/>
    </row>
    <row r="209" spans="2:9" hidden="1">
      <c r="B209" s="449"/>
      <c r="C209" s="449"/>
      <c r="D209" s="449"/>
      <c r="E209" s="449"/>
      <c r="F209" s="449"/>
    </row>
    <row r="210" spans="2:9" hidden="1">
      <c r="B210" s="686" t="s">
        <v>1434</v>
      </c>
      <c r="C210" s="686"/>
      <c r="D210" s="686"/>
      <c r="E210" s="686"/>
      <c r="F210" s="686"/>
    </row>
    <row r="211" spans="2:9" hidden="1">
      <c r="B211" s="454" t="s">
        <v>1435</v>
      </c>
      <c r="C211" s="453" t="s">
        <v>1436</v>
      </c>
      <c r="D211" s="453" t="s">
        <v>1436</v>
      </c>
      <c r="E211" s="453" t="s">
        <v>1437</v>
      </c>
      <c r="F211" s="453" t="s">
        <v>1437</v>
      </c>
    </row>
    <row r="212" spans="2:9" hidden="1">
      <c r="B212" s="452"/>
      <c r="C212" s="452" t="s">
        <v>1438</v>
      </c>
      <c r="D212" s="452" t="s">
        <v>1439</v>
      </c>
      <c r="E212" s="452" t="s">
        <v>1438</v>
      </c>
      <c r="F212" s="452" t="s">
        <v>1439</v>
      </c>
    </row>
    <row r="213" spans="2:9" hidden="1">
      <c r="B213" s="454" t="s">
        <v>3</v>
      </c>
      <c r="C213" s="455">
        <f>+C201*E207</f>
        <v>5759.1495000000004</v>
      </c>
      <c r="D213" s="456">
        <f>+D201*E207</f>
        <v>5307.4515000000001</v>
      </c>
      <c r="E213" s="456">
        <f>+E201*E207</f>
        <v>6775.47</v>
      </c>
      <c r="F213" s="456">
        <f>+F201*E207</f>
        <v>6323.7719999999999</v>
      </c>
    </row>
    <row r="214" spans="2:9" hidden="1">
      <c r="B214" s="454" t="s">
        <v>4</v>
      </c>
      <c r="C214" s="455">
        <f>+C202*E207</f>
        <v>5081.6025</v>
      </c>
      <c r="D214" s="456">
        <f>+D202*E207</f>
        <v>4629.9045000000006</v>
      </c>
      <c r="E214" s="456">
        <f>+E202*E207</f>
        <v>6097.9230000000007</v>
      </c>
      <c r="F214" s="456">
        <f>+F202*E207</f>
        <v>5646.2250000000004</v>
      </c>
    </row>
    <row r="215" spans="2:9" hidden="1">
      <c r="B215" s="454" t="s">
        <v>5</v>
      </c>
      <c r="C215" s="455">
        <f>+C203*E207</f>
        <v>4404.0555000000004</v>
      </c>
      <c r="D215" s="456">
        <f>+D203*E207</f>
        <v>4065.2820000000002</v>
      </c>
      <c r="E215" s="456">
        <f>+E203*E207</f>
        <v>5420.3760000000002</v>
      </c>
      <c r="F215" s="456">
        <f>+F203*E207</f>
        <v>4968.6779999999999</v>
      </c>
    </row>
    <row r="216" spans="2:9" hidden="1">
      <c r="B216" s="454" t="s">
        <v>6</v>
      </c>
      <c r="C216" s="455">
        <f>+C204*E207</f>
        <v>3726.5085000000004</v>
      </c>
      <c r="D216" s="456">
        <f>+D204*E207</f>
        <v>3387.7350000000001</v>
      </c>
      <c r="E216" s="456">
        <f>+E204*E207</f>
        <v>4742.8290000000006</v>
      </c>
      <c r="F216" s="456">
        <f>+F204*E207</f>
        <v>4404.0555000000004</v>
      </c>
    </row>
    <row r="217" spans="2:9" hidden="1">
      <c r="B217" s="454" t="s">
        <v>1440</v>
      </c>
      <c r="C217" s="455">
        <f>+C205*E207</f>
        <v>3274.8105</v>
      </c>
      <c r="D217" s="456">
        <f>+D205*E207</f>
        <v>3048.9615000000003</v>
      </c>
      <c r="E217" s="456">
        <f>+E205*E207</f>
        <v>4178.2065000000002</v>
      </c>
      <c r="F217" s="456">
        <f>+F205*E207</f>
        <v>3839.433</v>
      </c>
    </row>
    <row r="218" spans="2:9" hidden="1"/>
    <row r="220" spans="2:9" s="122" customFormat="1">
      <c r="I220" s="450"/>
    </row>
  </sheetData>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W54"/>
  <sheetViews>
    <sheetView topLeftCell="I1" zoomScale="90" zoomScaleNormal="90" workbookViewId="0">
      <pane ySplit="8" topLeftCell="A9" activePane="bottomLeft" state="frozen"/>
      <selection activeCell="A7" sqref="A7"/>
      <selection pane="bottomLeft" activeCell="Q10" sqref="Q10"/>
    </sheetView>
  </sheetViews>
  <sheetFormatPr baseColWidth="10" defaultRowHeight="1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c r="B1" s="284"/>
      <c r="C1" s="284"/>
      <c r="D1" s="284"/>
      <c r="E1" s="284"/>
      <c r="F1" s="284"/>
      <c r="G1" s="284"/>
      <c r="H1" s="284" t="s">
        <v>1450</v>
      </c>
      <c r="K1" s="284"/>
      <c r="L1" s="284"/>
      <c r="M1" s="284"/>
      <c r="N1" s="284"/>
      <c r="O1" s="284"/>
      <c r="P1" s="514" t="s">
        <v>1528</v>
      </c>
      <c r="Q1" s="514" t="s">
        <v>1529</v>
      </c>
      <c r="R1" s="514" t="s">
        <v>1530</v>
      </c>
      <c r="S1" s="514" t="s">
        <v>1531</v>
      </c>
      <c r="T1" s="514" t="s">
        <v>1532</v>
      </c>
      <c r="U1" s="514" t="s">
        <v>1533</v>
      </c>
      <c r="V1" s="514" t="s">
        <v>1534</v>
      </c>
      <c r="W1" s="514" t="s">
        <v>1535</v>
      </c>
    </row>
    <row r="2" spans="1:23" ht="18.75">
      <c r="A2" s="269" t="s">
        <v>1345</v>
      </c>
      <c r="B2" s="284"/>
      <c r="C2" s="284"/>
      <c r="D2" s="284"/>
      <c r="E2" s="284"/>
      <c r="F2" s="284"/>
      <c r="G2" s="284"/>
      <c r="H2" s="284"/>
      <c r="K2" s="284"/>
      <c r="L2" s="284"/>
      <c r="M2" s="284"/>
      <c r="N2" s="284"/>
      <c r="O2" s="284"/>
      <c r="P2" s="284"/>
      <c r="Q2" s="284"/>
      <c r="R2" s="284"/>
      <c r="S2" s="284"/>
      <c r="T2" s="284"/>
      <c r="U2" s="284"/>
    </row>
    <row r="3" spans="1:23">
      <c r="A3" s="739" t="s">
        <v>1387</v>
      </c>
      <c r="B3" s="739"/>
      <c r="C3" s="739"/>
      <c r="D3" s="739"/>
      <c r="E3" s="739"/>
      <c r="F3" s="739"/>
      <c r="G3" s="739"/>
      <c r="H3" s="739"/>
      <c r="I3" s="739"/>
      <c r="J3" s="739"/>
      <c r="K3" s="739"/>
      <c r="L3" s="739"/>
      <c r="M3" s="739"/>
      <c r="N3" s="739"/>
      <c r="O3" s="739"/>
      <c r="P3" s="739"/>
      <c r="Q3" s="739"/>
      <c r="R3" s="739"/>
      <c r="S3" s="739"/>
      <c r="T3" s="739"/>
      <c r="U3" s="739"/>
    </row>
    <row r="4" spans="1:23" s="366" customFormat="1">
      <c r="A4" s="378" t="s">
        <v>1386</v>
      </c>
      <c r="B4" s="376"/>
      <c r="C4" s="376"/>
      <c r="D4" s="495"/>
      <c r="E4" s="376"/>
      <c r="F4" s="376"/>
      <c r="G4" s="376"/>
      <c r="H4" s="376"/>
      <c r="I4" s="376"/>
      <c r="J4" s="376"/>
      <c r="K4" s="376"/>
      <c r="L4" s="376"/>
      <c r="M4" s="376"/>
      <c r="N4" s="376"/>
      <c r="O4" s="376"/>
      <c r="P4" s="376"/>
      <c r="Q4" s="376"/>
      <c r="R4" s="376"/>
      <c r="S4" s="376"/>
      <c r="T4" s="376"/>
      <c r="U4" s="376"/>
    </row>
    <row r="5" spans="1:23">
      <c r="A5" s="316" t="s">
        <v>1413</v>
      </c>
      <c r="B5" s="269"/>
      <c r="C5" s="269"/>
      <c r="D5" s="269"/>
      <c r="E5" s="269"/>
      <c r="F5" s="269"/>
      <c r="G5" s="269"/>
      <c r="H5" s="269"/>
      <c r="I5" s="269"/>
      <c r="J5" s="269"/>
      <c r="K5" s="269"/>
      <c r="L5" s="269"/>
      <c r="M5" s="269"/>
      <c r="N5" s="269"/>
      <c r="O5" s="269"/>
      <c r="P5" s="269"/>
      <c r="Q5" s="269"/>
      <c r="R5" s="269"/>
      <c r="S5" s="269"/>
      <c r="T5" s="269"/>
      <c r="U5" s="269"/>
    </row>
    <row r="6" spans="1:23" ht="15" customHeight="1">
      <c r="A6" s="691" t="s">
        <v>96</v>
      </c>
      <c r="B6" s="693" t="s">
        <v>110</v>
      </c>
      <c r="C6" s="703" t="s">
        <v>1454</v>
      </c>
      <c r="D6" s="703" t="s">
        <v>1455</v>
      </c>
      <c r="E6" s="703" t="s">
        <v>86</v>
      </c>
      <c r="F6" s="703" t="s">
        <v>391</v>
      </c>
      <c r="G6" s="703" t="s">
        <v>87</v>
      </c>
      <c r="H6" s="706" t="s">
        <v>99</v>
      </c>
      <c r="I6" s="708"/>
      <c r="J6" s="708"/>
      <c r="K6" s="708"/>
      <c r="L6" s="708"/>
      <c r="M6" s="708"/>
      <c r="N6" s="708"/>
      <c r="O6" s="707"/>
      <c r="P6" s="712" t="s">
        <v>100</v>
      </c>
      <c r="Q6" s="713"/>
      <c r="R6" s="693" t="s">
        <v>102</v>
      </c>
      <c r="S6" s="693" t="s">
        <v>109</v>
      </c>
      <c r="T6" s="693" t="s">
        <v>108</v>
      </c>
      <c r="U6" s="709" t="s">
        <v>88</v>
      </c>
    </row>
    <row r="7" spans="1:23" ht="15" customHeight="1">
      <c r="A7" s="691"/>
      <c r="B7" s="691"/>
      <c r="C7" s="704"/>
      <c r="D7" s="704"/>
      <c r="E7" s="704"/>
      <c r="F7" s="704"/>
      <c r="G7" s="704"/>
      <c r="H7" s="706" t="s">
        <v>103</v>
      </c>
      <c r="I7" s="707"/>
      <c r="J7" s="706" t="s">
        <v>104</v>
      </c>
      <c r="K7" s="707"/>
      <c r="L7" s="706" t="s">
        <v>105</v>
      </c>
      <c r="M7" s="707"/>
      <c r="N7" s="706" t="s">
        <v>106</v>
      </c>
      <c r="O7" s="707"/>
      <c r="P7" s="714"/>
      <c r="Q7" s="715"/>
      <c r="R7" s="691"/>
      <c r="S7" s="691"/>
      <c r="T7" s="691"/>
      <c r="U7" s="710"/>
    </row>
    <row r="8" spans="1:23" ht="25.5">
      <c r="A8" s="692"/>
      <c r="B8" s="692"/>
      <c r="C8" s="705"/>
      <c r="D8" s="705"/>
      <c r="E8" s="705"/>
      <c r="F8" s="705"/>
      <c r="G8" s="705"/>
      <c r="H8" s="441" t="s">
        <v>107</v>
      </c>
      <c r="I8" s="441" t="s">
        <v>12</v>
      </c>
      <c r="J8" s="441" t="s">
        <v>107</v>
      </c>
      <c r="K8" s="441" t="s">
        <v>12</v>
      </c>
      <c r="L8" s="441" t="s">
        <v>107</v>
      </c>
      <c r="M8" s="441" t="s">
        <v>12</v>
      </c>
      <c r="N8" s="441" t="s">
        <v>107</v>
      </c>
      <c r="O8" s="441" t="s">
        <v>12</v>
      </c>
      <c r="P8" s="441" t="s">
        <v>107</v>
      </c>
      <c r="Q8" s="441" t="s">
        <v>12</v>
      </c>
      <c r="R8" s="692"/>
      <c r="S8" s="692"/>
      <c r="T8" s="692"/>
      <c r="U8" s="711"/>
    </row>
    <row r="9" spans="1:23" s="366" customFormat="1" ht="15.75">
      <c r="A9" s="442"/>
      <c r="B9" s="443"/>
      <c r="C9" s="444"/>
      <c r="D9" s="444"/>
      <c r="E9" s="444"/>
      <c r="F9" s="445"/>
      <c r="G9" s="444"/>
      <c r="H9" s="446"/>
      <c r="I9" s="446"/>
      <c r="J9" s="446"/>
      <c r="K9" s="446"/>
      <c r="L9" s="446"/>
      <c r="M9" s="446"/>
      <c r="N9" s="446"/>
      <c r="O9" s="446"/>
      <c r="P9" s="446"/>
      <c r="Q9" s="446"/>
      <c r="R9" s="447"/>
      <c r="S9" s="447"/>
      <c r="T9" s="447"/>
      <c r="U9" s="448"/>
    </row>
    <row r="10" spans="1:23" ht="204.75">
      <c r="A10" s="736" t="s">
        <v>1785</v>
      </c>
      <c r="B10" s="736" t="s">
        <v>1794</v>
      </c>
      <c r="C10" s="530" t="s">
        <v>1528</v>
      </c>
      <c r="D10" s="530" t="s">
        <v>1798</v>
      </c>
      <c r="E10" s="530" t="s">
        <v>1787</v>
      </c>
      <c r="F10" s="530" t="s">
        <v>1797</v>
      </c>
      <c r="G10" s="281" t="s">
        <v>1788</v>
      </c>
      <c r="H10" s="281"/>
      <c r="I10" s="359"/>
      <c r="J10" s="523">
        <v>0.5</v>
      </c>
      <c r="K10" s="359">
        <v>22334</v>
      </c>
      <c r="L10" s="523">
        <v>0.5</v>
      </c>
      <c r="M10" s="359">
        <v>22334</v>
      </c>
      <c r="N10" s="281"/>
      <c r="O10" s="359"/>
      <c r="P10" s="401">
        <f>H10+J10+L10+N10</f>
        <v>1</v>
      </c>
      <c r="Q10" s="402">
        <f>I10+K10+M10+O10</f>
        <v>44668</v>
      </c>
      <c r="R10" s="281" t="s">
        <v>1789</v>
      </c>
      <c r="S10" s="281" t="s">
        <v>1790</v>
      </c>
      <c r="T10" s="281" t="s">
        <v>1791</v>
      </c>
      <c r="U10" s="281" t="s">
        <v>1792</v>
      </c>
    </row>
    <row r="11" spans="1:23" ht="15.75">
      <c r="A11" s="737"/>
      <c r="B11" s="737"/>
      <c r="C11" s="530"/>
      <c r="D11" s="530"/>
      <c r="E11" s="530"/>
      <c r="F11" s="53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c r="A12" s="737"/>
      <c r="B12" s="737"/>
      <c r="C12" s="530"/>
      <c r="D12" s="530"/>
      <c r="E12" s="530"/>
      <c r="F12" s="530"/>
      <c r="G12" s="281"/>
      <c r="H12" s="281"/>
      <c r="I12" s="359"/>
      <c r="J12" s="281"/>
      <c r="K12" s="359"/>
      <c r="L12" s="281"/>
      <c r="M12" s="359"/>
      <c r="N12" s="281"/>
      <c r="O12" s="359"/>
      <c r="P12" s="401">
        <f t="shared" si="0"/>
        <v>0</v>
      </c>
      <c r="Q12" s="402">
        <f t="shared" si="1"/>
        <v>0</v>
      </c>
      <c r="R12" s="281"/>
      <c r="S12" s="281"/>
      <c r="T12" s="281"/>
      <c r="U12" s="281"/>
    </row>
    <row r="13" spans="1:23" ht="15.75">
      <c r="A13" s="737"/>
      <c r="B13" s="737"/>
      <c r="C13" s="530"/>
      <c r="D13" s="530"/>
      <c r="E13" s="530"/>
      <c r="F13" s="530"/>
      <c r="G13" s="281"/>
      <c r="H13" s="281"/>
      <c r="I13" s="359"/>
      <c r="J13" s="281"/>
      <c r="K13" s="359"/>
      <c r="L13" s="281"/>
      <c r="M13" s="359"/>
      <c r="N13" s="281"/>
      <c r="O13" s="359"/>
      <c r="P13" s="401">
        <f t="shared" si="0"/>
        <v>0</v>
      </c>
      <c r="Q13" s="402">
        <f t="shared" si="1"/>
        <v>0</v>
      </c>
      <c r="R13" s="281"/>
      <c r="S13" s="281"/>
      <c r="T13" s="281"/>
      <c r="U13" s="281"/>
    </row>
    <row r="14" spans="1:23" ht="15.75">
      <c r="A14" s="737"/>
      <c r="B14" s="737"/>
      <c r="C14" s="530"/>
      <c r="D14" s="530"/>
      <c r="E14" s="530"/>
      <c r="F14" s="530"/>
      <c r="G14" s="281"/>
      <c r="H14" s="281"/>
      <c r="I14" s="359"/>
      <c r="J14" s="281"/>
      <c r="K14" s="359"/>
      <c r="L14" s="281"/>
      <c r="M14" s="359"/>
      <c r="N14" s="281"/>
      <c r="O14" s="359"/>
      <c r="P14" s="401">
        <f t="shared" si="0"/>
        <v>0</v>
      </c>
      <c r="Q14" s="402">
        <f t="shared" si="1"/>
        <v>0</v>
      </c>
      <c r="R14" s="281"/>
      <c r="S14" s="281"/>
      <c r="T14" s="281"/>
      <c r="U14" s="281"/>
    </row>
    <row r="15" spans="1:23" ht="16.5" thickBot="1">
      <c r="A15" s="741"/>
      <c r="B15" s="741"/>
      <c r="C15" s="538"/>
      <c r="D15" s="538"/>
      <c r="E15" s="538"/>
      <c r="F15" s="538"/>
      <c r="G15" s="539"/>
      <c r="H15" s="539"/>
      <c r="I15" s="540"/>
      <c r="J15" s="539"/>
      <c r="K15" s="540"/>
      <c r="L15" s="539"/>
      <c r="M15" s="540"/>
      <c r="N15" s="539"/>
      <c r="O15" s="540"/>
      <c r="P15" s="541">
        <f t="shared" si="0"/>
        <v>0</v>
      </c>
      <c r="Q15" s="542">
        <f t="shared" si="1"/>
        <v>0</v>
      </c>
      <c r="R15" s="539"/>
      <c r="S15" s="539"/>
      <c r="T15" s="539"/>
      <c r="U15" s="545"/>
    </row>
    <row r="16" spans="1:23" ht="15.75" customHeight="1">
      <c r="A16" s="737" t="s">
        <v>1786</v>
      </c>
      <c r="B16" s="737" t="s">
        <v>1795</v>
      </c>
      <c r="C16" s="529"/>
      <c r="D16" s="529"/>
      <c r="E16" s="529"/>
      <c r="F16" s="529"/>
      <c r="G16" s="533"/>
      <c r="H16" s="533"/>
      <c r="I16" s="534"/>
      <c r="J16" s="533"/>
      <c r="K16" s="534"/>
      <c r="L16" s="544"/>
      <c r="M16" s="534"/>
      <c r="N16" s="533"/>
      <c r="O16" s="534"/>
      <c r="P16" s="535">
        <f t="shared" si="0"/>
        <v>0</v>
      </c>
      <c r="Q16" s="536">
        <f t="shared" si="1"/>
        <v>0</v>
      </c>
      <c r="R16" s="533"/>
      <c r="S16" s="533"/>
      <c r="T16" s="533"/>
      <c r="U16" s="533"/>
    </row>
    <row r="17" spans="1:21" ht="15.75">
      <c r="A17" s="737"/>
      <c r="B17" s="737"/>
      <c r="C17" s="530"/>
      <c r="D17" s="530"/>
      <c r="E17" s="530"/>
      <c r="F17" s="530"/>
      <c r="G17" s="281"/>
      <c r="H17" s="281"/>
      <c r="I17" s="359"/>
      <c r="J17" s="281"/>
      <c r="K17" s="359"/>
      <c r="L17" s="361"/>
      <c r="M17" s="359"/>
      <c r="N17" s="281"/>
      <c r="O17" s="359"/>
      <c r="P17" s="401">
        <f t="shared" si="0"/>
        <v>0</v>
      </c>
      <c r="Q17" s="402">
        <f t="shared" si="1"/>
        <v>0</v>
      </c>
      <c r="R17" s="281"/>
      <c r="S17" s="281"/>
      <c r="T17" s="281"/>
      <c r="U17" s="281"/>
    </row>
    <row r="18" spans="1:21" ht="15.75">
      <c r="A18" s="737"/>
      <c r="B18" s="737"/>
      <c r="C18" s="530"/>
      <c r="D18" s="530"/>
      <c r="E18" s="530"/>
      <c r="F18" s="530"/>
      <c r="G18" s="281"/>
      <c r="H18" s="281"/>
      <c r="I18" s="359"/>
      <c r="J18" s="281"/>
      <c r="K18" s="359"/>
      <c r="L18" s="361"/>
      <c r="M18" s="359"/>
      <c r="N18" s="281"/>
      <c r="O18" s="359"/>
      <c r="P18" s="401">
        <f t="shared" si="0"/>
        <v>0</v>
      </c>
      <c r="Q18" s="402">
        <f t="shared" si="1"/>
        <v>0</v>
      </c>
      <c r="R18" s="281"/>
      <c r="S18" s="281"/>
      <c r="T18" s="281"/>
      <c r="U18" s="281"/>
    </row>
    <row r="19" spans="1:21" ht="15.75">
      <c r="A19" s="737"/>
      <c r="B19" s="737"/>
      <c r="C19" s="530"/>
      <c r="D19" s="530"/>
      <c r="E19" s="530"/>
      <c r="F19" s="530"/>
      <c r="G19" s="281"/>
      <c r="H19" s="281"/>
      <c r="I19" s="359"/>
      <c r="J19" s="281"/>
      <c r="K19" s="359"/>
      <c r="L19" s="361"/>
      <c r="M19" s="359"/>
      <c r="N19" s="281"/>
      <c r="O19" s="359"/>
      <c r="P19" s="401">
        <f t="shared" si="0"/>
        <v>0</v>
      </c>
      <c r="Q19" s="402">
        <f t="shared" si="1"/>
        <v>0</v>
      </c>
      <c r="R19" s="281"/>
      <c r="S19" s="281"/>
      <c r="T19" s="281"/>
      <c r="U19" s="281"/>
    </row>
    <row r="20" spans="1:21" ht="15.75">
      <c r="A20" s="737"/>
      <c r="B20" s="737"/>
      <c r="C20" s="530"/>
      <c r="D20" s="530"/>
      <c r="E20" s="530"/>
      <c r="F20" s="530"/>
      <c r="G20" s="281"/>
      <c r="H20" s="281"/>
      <c r="I20" s="359"/>
      <c r="J20" s="281"/>
      <c r="K20" s="359"/>
      <c r="L20" s="281"/>
      <c r="M20" s="359"/>
      <c r="N20" s="281"/>
      <c r="O20" s="359"/>
      <c r="P20" s="401">
        <f t="shared" si="0"/>
        <v>0</v>
      </c>
      <c r="Q20" s="402">
        <f t="shared" si="1"/>
        <v>0</v>
      </c>
      <c r="R20" s="281"/>
      <c r="S20" s="281"/>
      <c r="T20" s="281"/>
      <c r="U20" s="362"/>
    </row>
    <row r="21" spans="1:21" s="366" customFormat="1" ht="15.75">
      <c r="A21" s="737"/>
      <c r="B21" s="737"/>
      <c r="C21" s="530"/>
      <c r="D21" s="530"/>
      <c r="E21" s="530"/>
      <c r="F21" s="530"/>
      <c r="G21" s="281"/>
      <c r="H21" s="281"/>
      <c r="I21" s="359"/>
      <c r="J21" s="281"/>
      <c r="K21" s="359"/>
      <c r="L21" s="281"/>
      <c r="M21" s="359"/>
      <c r="N21" s="281"/>
      <c r="O21" s="359"/>
      <c r="P21" s="401">
        <f t="shared" si="0"/>
        <v>0</v>
      </c>
      <c r="Q21" s="402">
        <f t="shared" si="1"/>
        <v>0</v>
      </c>
      <c r="R21" s="281"/>
      <c r="S21" s="281"/>
      <c r="T21" s="281"/>
      <c r="U21" s="362"/>
    </row>
    <row r="22" spans="1:21" s="366" customFormat="1" ht="15.75">
      <c r="A22" s="737"/>
      <c r="B22" s="737"/>
      <c r="C22" s="530"/>
      <c r="D22" s="530"/>
      <c r="E22" s="530"/>
      <c r="F22" s="530"/>
      <c r="G22" s="281"/>
      <c r="H22" s="281"/>
      <c r="I22" s="359"/>
      <c r="J22" s="281"/>
      <c r="K22" s="359"/>
      <c r="L22" s="281"/>
      <c r="M22" s="359"/>
      <c r="N22" s="281"/>
      <c r="O22" s="359"/>
      <c r="P22" s="401">
        <f t="shared" si="0"/>
        <v>0</v>
      </c>
      <c r="Q22" s="402">
        <f t="shared" si="1"/>
        <v>0</v>
      </c>
      <c r="R22" s="281"/>
      <c r="S22" s="281"/>
      <c r="T22" s="281"/>
      <c r="U22" s="362"/>
    </row>
    <row r="23" spans="1:21" s="366" customFormat="1" ht="15.75">
      <c r="A23" s="737"/>
      <c r="B23" s="737"/>
      <c r="C23" s="530"/>
      <c r="D23" s="530"/>
      <c r="E23" s="530"/>
      <c r="F23" s="530"/>
      <c r="G23" s="281"/>
      <c r="H23" s="281"/>
      <c r="I23" s="359"/>
      <c r="J23" s="281"/>
      <c r="K23" s="359"/>
      <c r="L23" s="281"/>
      <c r="M23" s="359"/>
      <c r="N23" s="281"/>
      <c r="O23" s="359"/>
      <c r="P23" s="401">
        <f t="shared" si="0"/>
        <v>0</v>
      </c>
      <c r="Q23" s="402">
        <f t="shared" si="1"/>
        <v>0</v>
      </c>
      <c r="R23" s="281"/>
      <c r="S23" s="281"/>
      <c r="T23" s="281"/>
      <c r="U23" s="362"/>
    </row>
    <row r="24" spans="1:21" s="366" customFormat="1" ht="16.5" thickBot="1">
      <c r="A24" s="741"/>
      <c r="B24" s="741"/>
      <c r="C24" s="538"/>
      <c r="D24" s="538"/>
      <c r="E24" s="538"/>
      <c r="F24" s="538"/>
      <c r="G24" s="539"/>
      <c r="H24" s="539"/>
      <c r="I24" s="540"/>
      <c r="J24" s="539"/>
      <c r="K24" s="540"/>
      <c r="L24" s="539"/>
      <c r="M24" s="540"/>
      <c r="N24" s="539"/>
      <c r="O24" s="540"/>
      <c r="P24" s="541">
        <f t="shared" si="0"/>
        <v>0</v>
      </c>
      <c r="Q24" s="542">
        <f t="shared" si="1"/>
        <v>0</v>
      </c>
      <c r="R24" s="539"/>
      <c r="S24" s="539"/>
      <c r="T24" s="539"/>
      <c r="U24" s="543"/>
    </row>
    <row r="25" spans="1:21" s="366" customFormat="1" ht="15.75">
      <c r="A25" s="738" t="s">
        <v>1793</v>
      </c>
      <c r="B25" s="738" t="s">
        <v>1796</v>
      </c>
      <c r="C25" s="529"/>
      <c r="D25" s="529"/>
      <c r="E25" s="529"/>
      <c r="F25" s="529"/>
      <c r="G25" s="533"/>
      <c r="H25" s="533"/>
      <c r="I25" s="534"/>
      <c r="J25" s="533"/>
      <c r="K25" s="534"/>
      <c r="L25" s="533"/>
      <c r="M25" s="534"/>
      <c r="N25" s="533"/>
      <c r="O25" s="534"/>
      <c r="P25" s="535">
        <f t="shared" si="0"/>
        <v>0</v>
      </c>
      <c r="Q25" s="536">
        <f t="shared" si="1"/>
        <v>0</v>
      </c>
      <c r="R25" s="533"/>
      <c r="S25" s="533"/>
      <c r="T25" s="533"/>
      <c r="U25" s="537"/>
    </row>
    <row r="26" spans="1:21" s="366" customFormat="1" ht="15.75">
      <c r="A26" s="740"/>
      <c r="B26" s="740"/>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c r="A27" s="740"/>
      <c r="B27" s="740"/>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c r="A28" s="740"/>
      <c r="B28" s="740"/>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c r="A29" s="740"/>
      <c r="B29" s="740"/>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c r="A30" s="740"/>
      <c r="B30" s="740"/>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c r="A31" s="740"/>
      <c r="B31" s="740"/>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c r="A32" s="740"/>
      <c r="B32" s="740"/>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c r="A33" s="740"/>
      <c r="B33" s="740"/>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c r="A34" s="740"/>
      <c r="B34" s="740"/>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c r="A35" s="740"/>
      <c r="B35" s="740"/>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75">
      <c r="A36" s="292"/>
      <c r="B36" s="293"/>
      <c r="C36" s="292" t="s">
        <v>1451</v>
      </c>
      <c r="D36" s="293"/>
      <c r="E36" s="293"/>
      <c r="F36" s="293"/>
      <c r="G36" s="294"/>
      <c r="H36" s="282">
        <f t="shared" ref="H36:Q36" si="2">SUM(H10:H35)</f>
        <v>0</v>
      </c>
      <c r="I36" s="283">
        <f t="shared" si="2"/>
        <v>0</v>
      </c>
      <c r="J36" s="282">
        <f t="shared" si="2"/>
        <v>0.5</v>
      </c>
      <c r="K36" s="283">
        <f t="shared" si="2"/>
        <v>22334</v>
      </c>
      <c r="L36" s="282">
        <f t="shared" si="2"/>
        <v>0.5</v>
      </c>
      <c r="M36" s="283">
        <f t="shared" si="2"/>
        <v>22334</v>
      </c>
      <c r="N36" s="282">
        <f t="shared" si="2"/>
        <v>0</v>
      </c>
      <c r="O36" s="283">
        <f t="shared" si="2"/>
        <v>0</v>
      </c>
      <c r="P36" s="283">
        <f t="shared" si="2"/>
        <v>1</v>
      </c>
      <c r="Q36" s="283">
        <f t="shared" si="2"/>
        <v>44668</v>
      </c>
      <c r="R36" s="263"/>
      <c r="S36" s="263"/>
      <c r="T36" s="263"/>
      <c r="U36" s="263"/>
    </row>
    <row r="39" spans="1:21">
      <c r="C39" s="465"/>
    </row>
    <row r="40" spans="1:21">
      <c r="C40" s="465"/>
    </row>
    <row r="41" spans="1:21">
      <c r="C41" s="465"/>
    </row>
    <row r="42" spans="1:21">
      <c r="C42" s="465"/>
      <c r="I42"/>
      <c r="K42"/>
      <c r="M42"/>
      <c r="O42"/>
      <c r="Q42"/>
    </row>
    <row r="43" spans="1:21">
      <c r="C43" s="465"/>
      <c r="I43"/>
      <c r="K43"/>
      <c r="M43"/>
      <c r="O43"/>
      <c r="Q43"/>
    </row>
    <row r="44" spans="1:21">
      <c r="C44" s="465"/>
      <c r="I44"/>
      <c r="K44"/>
      <c r="M44"/>
      <c r="O44"/>
      <c r="Q44"/>
    </row>
    <row r="45" spans="1:21">
      <c r="C45" s="465"/>
      <c r="I45"/>
      <c r="K45"/>
      <c r="M45"/>
      <c r="O45"/>
      <c r="Q45"/>
    </row>
    <row r="46" spans="1:21">
      <c r="C46" s="465"/>
      <c r="I46"/>
      <c r="K46"/>
      <c r="M46"/>
      <c r="O46"/>
      <c r="Q46"/>
    </row>
    <row r="47" spans="1:21">
      <c r="I47"/>
      <c r="K47"/>
      <c r="M47"/>
      <c r="O47"/>
      <c r="Q47"/>
    </row>
    <row r="48" spans="1:21">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AF70"/>
  <sheetViews>
    <sheetView topLeftCell="B1" zoomScale="80" zoomScaleNormal="80" workbookViewId="0">
      <pane ySplit="6" topLeftCell="A7" activePane="bottomLeft" state="frozen"/>
      <selection activeCell="A7" sqref="A7"/>
      <selection pane="bottomLeft" activeCell="E8" sqref="E8"/>
    </sheetView>
  </sheetViews>
  <sheetFormatPr baseColWidth="10" defaultRowHeight="15"/>
  <cols>
    <col min="1" max="1" width="21.7109375" style="366" customWidth="1"/>
    <col min="2" max="2" width="48.140625" style="366" customWidth="1"/>
    <col min="3" max="3" width="51.5703125" style="366" customWidth="1"/>
    <col min="4" max="4" width="54" style="465" customWidth="1"/>
    <col min="5" max="5" width="49.28515625" style="366" customWidth="1"/>
    <col min="6" max="6" width="27.42578125" style="366" customWidth="1"/>
    <col min="7" max="7" width="50.285156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18" width="42.42578125" style="366" customWidth="1"/>
    <col min="19" max="19" width="32.42578125" style="366" customWidth="1"/>
    <col min="20" max="20" width="29.85546875" style="366" customWidth="1"/>
    <col min="21" max="21" width="44.42578125" style="366" customWidth="1"/>
    <col min="22" max="16384" width="11.42578125" style="366"/>
  </cols>
  <sheetData>
    <row r="1" spans="1:32" ht="18.75">
      <c r="B1" s="284"/>
      <c r="C1" s="284"/>
      <c r="D1" s="284"/>
      <c r="E1" s="284"/>
      <c r="F1" s="284"/>
      <c r="G1" s="284"/>
      <c r="H1" s="284" t="s">
        <v>1408</v>
      </c>
      <c r="K1" s="284"/>
      <c r="L1" s="284"/>
      <c r="M1" s="514" t="s">
        <v>1536</v>
      </c>
      <c r="N1" s="514" t="s">
        <v>1537</v>
      </c>
      <c r="O1" s="514" t="s">
        <v>1538</v>
      </c>
      <c r="P1" s="514" t="s">
        <v>1539</v>
      </c>
      <c r="Q1" s="514" t="s">
        <v>1540</v>
      </c>
      <c r="R1" s="514" t="s">
        <v>1541</v>
      </c>
      <c r="S1" s="514" t="s">
        <v>1542</v>
      </c>
      <c r="T1" s="514" t="s">
        <v>1543</v>
      </c>
      <c r="U1" s="514" t="s">
        <v>1544</v>
      </c>
      <c r="V1" s="516" t="s">
        <v>1545</v>
      </c>
      <c r="W1" s="514" t="s">
        <v>1546</v>
      </c>
      <c r="X1" s="514" t="s">
        <v>1547</v>
      </c>
      <c r="Y1" s="514" t="s">
        <v>1548</v>
      </c>
      <c r="Z1" s="514" t="s">
        <v>1549</v>
      </c>
      <c r="AA1" s="514" t="s">
        <v>1550</v>
      </c>
      <c r="AB1" s="514" t="s">
        <v>1551</v>
      </c>
      <c r="AC1" s="514" t="s">
        <v>1552</v>
      </c>
      <c r="AD1" s="514" t="s">
        <v>1553</v>
      </c>
      <c r="AE1" s="514" t="s">
        <v>1554</v>
      </c>
      <c r="AF1" s="514" t="s">
        <v>1555</v>
      </c>
    </row>
    <row r="2" spans="1:32" ht="18.75">
      <c r="A2" s="269" t="s">
        <v>1345</v>
      </c>
      <c r="B2" s="284"/>
      <c r="C2" s="284"/>
      <c r="D2" s="284"/>
      <c r="E2" s="284"/>
      <c r="F2" s="284"/>
      <c r="G2" s="284"/>
      <c r="H2" s="284"/>
      <c r="K2" s="284"/>
      <c r="L2" s="284"/>
      <c r="M2" s="284"/>
      <c r="N2" s="284"/>
      <c r="O2" s="284"/>
      <c r="P2" s="284"/>
      <c r="Q2" s="284"/>
      <c r="R2" s="284"/>
      <c r="S2" s="284"/>
      <c r="T2" s="284"/>
      <c r="U2" s="284"/>
    </row>
    <row r="3" spans="1:32">
      <c r="A3" s="739" t="s">
        <v>1407</v>
      </c>
      <c r="B3" s="739"/>
      <c r="C3" s="739"/>
      <c r="D3" s="739"/>
      <c r="E3" s="739"/>
      <c r="F3" s="739"/>
      <c r="G3" s="739"/>
      <c r="H3" s="739"/>
      <c r="I3" s="739"/>
      <c r="J3" s="739"/>
      <c r="K3" s="739"/>
      <c r="L3" s="739"/>
      <c r="M3" s="739"/>
      <c r="N3" s="739"/>
      <c r="O3" s="739"/>
      <c r="P3" s="739"/>
      <c r="Q3" s="739"/>
      <c r="R3" s="739"/>
      <c r="S3" s="739"/>
      <c r="T3" s="739"/>
      <c r="U3" s="739"/>
    </row>
    <row r="4" spans="1:32" ht="15" customHeight="1">
      <c r="A4" s="691" t="s">
        <v>96</v>
      </c>
      <c r="B4" s="693" t="s">
        <v>110</v>
      </c>
      <c r="C4" s="703" t="s">
        <v>1454</v>
      </c>
      <c r="D4" s="703" t="s">
        <v>1455</v>
      </c>
      <c r="E4" s="703" t="s">
        <v>86</v>
      </c>
      <c r="F4" s="703" t="s">
        <v>391</v>
      </c>
      <c r="G4" s="703" t="s">
        <v>87</v>
      </c>
      <c r="H4" s="706" t="s">
        <v>99</v>
      </c>
      <c r="I4" s="708"/>
      <c r="J4" s="708"/>
      <c r="K4" s="708"/>
      <c r="L4" s="708"/>
      <c r="M4" s="708"/>
      <c r="N4" s="708"/>
      <c r="O4" s="707"/>
      <c r="P4" s="712" t="s">
        <v>100</v>
      </c>
      <c r="Q4" s="713"/>
      <c r="R4" s="693" t="s">
        <v>102</v>
      </c>
      <c r="S4" s="693" t="s">
        <v>109</v>
      </c>
      <c r="T4" s="693" t="s">
        <v>108</v>
      </c>
      <c r="U4" s="709" t="s">
        <v>88</v>
      </c>
    </row>
    <row r="5" spans="1:32" ht="15" customHeight="1">
      <c r="A5" s="691"/>
      <c r="B5" s="691"/>
      <c r="C5" s="704"/>
      <c r="D5" s="704"/>
      <c r="E5" s="704"/>
      <c r="F5" s="704"/>
      <c r="G5" s="704"/>
      <c r="H5" s="706" t="s">
        <v>103</v>
      </c>
      <c r="I5" s="707"/>
      <c r="J5" s="706" t="s">
        <v>104</v>
      </c>
      <c r="K5" s="707"/>
      <c r="L5" s="706" t="s">
        <v>105</v>
      </c>
      <c r="M5" s="707"/>
      <c r="N5" s="706" t="s">
        <v>106</v>
      </c>
      <c r="O5" s="707"/>
      <c r="P5" s="714"/>
      <c r="Q5" s="715"/>
      <c r="R5" s="691"/>
      <c r="S5" s="691"/>
      <c r="T5" s="691"/>
      <c r="U5" s="710"/>
    </row>
    <row r="6" spans="1:32" ht="25.5">
      <c r="A6" s="692"/>
      <c r="B6" s="692"/>
      <c r="C6" s="705"/>
      <c r="D6" s="705"/>
      <c r="E6" s="705"/>
      <c r="F6" s="705"/>
      <c r="G6" s="705"/>
      <c r="H6" s="441" t="s">
        <v>107</v>
      </c>
      <c r="I6" s="441" t="s">
        <v>12</v>
      </c>
      <c r="J6" s="441" t="s">
        <v>107</v>
      </c>
      <c r="K6" s="441" t="s">
        <v>12</v>
      </c>
      <c r="L6" s="441" t="s">
        <v>107</v>
      </c>
      <c r="M6" s="441" t="s">
        <v>12</v>
      </c>
      <c r="N6" s="441" t="s">
        <v>107</v>
      </c>
      <c r="O6" s="441" t="s">
        <v>12</v>
      </c>
      <c r="P6" s="441" t="s">
        <v>107</v>
      </c>
      <c r="Q6" s="441" t="s">
        <v>12</v>
      </c>
      <c r="R6" s="692"/>
      <c r="S6" s="692"/>
      <c r="T6" s="692"/>
      <c r="U6" s="711"/>
    </row>
    <row r="7" spans="1:32" ht="15.75">
      <c r="A7" s="442"/>
      <c r="B7" s="443"/>
      <c r="C7" s="444"/>
      <c r="D7" s="444"/>
      <c r="E7" s="444"/>
      <c r="F7" s="445"/>
      <c r="G7" s="444"/>
      <c r="H7" s="446"/>
      <c r="I7" s="446"/>
      <c r="J7" s="446"/>
      <c r="K7" s="446"/>
      <c r="L7" s="446"/>
      <c r="M7" s="446"/>
      <c r="N7" s="446"/>
      <c r="O7" s="446"/>
      <c r="P7" s="446"/>
      <c r="Q7" s="446"/>
      <c r="R7" s="447"/>
      <c r="S7" s="447"/>
      <c r="T7" s="447"/>
      <c r="U7" s="448"/>
    </row>
    <row r="8" spans="1:32" ht="78.75">
      <c r="A8" s="736" t="s">
        <v>2007</v>
      </c>
      <c r="B8" s="740" t="s">
        <v>2218</v>
      </c>
      <c r="C8" s="628" t="s">
        <v>1538</v>
      </c>
      <c r="D8" s="628" t="s">
        <v>2212</v>
      </c>
      <c r="E8" s="628" t="s">
        <v>2213</v>
      </c>
      <c r="F8" s="628" t="s">
        <v>2217</v>
      </c>
      <c r="G8" s="281" t="s">
        <v>2211</v>
      </c>
      <c r="H8" s="523">
        <v>0.25</v>
      </c>
      <c r="I8" s="359"/>
      <c r="J8" s="523">
        <v>0.25</v>
      </c>
      <c r="K8" s="359"/>
      <c r="L8" s="523">
        <v>0.25</v>
      </c>
      <c r="M8" s="359"/>
      <c r="N8" s="523">
        <v>0.25</v>
      </c>
      <c r="O8" s="359"/>
      <c r="P8" s="403">
        <f t="shared" ref="P8:P22" si="0">H8+J8+L8+N8</f>
        <v>1</v>
      </c>
      <c r="Q8" s="402">
        <f t="shared" ref="Q8:Q22" si="1">I8+K8+M8+O8</f>
        <v>0</v>
      </c>
      <c r="R8" s="281" t="s">
        <v>2214</v>
      </c>
      <c r="S8" s="249" t="s">
        <v>2064</v>
      </c>
      <c r="T8" s="249" t="s">
        <v>2215</v>
      </c>
      <c r="U8" s="307" t="s">
        <v>2216</v>
      </c>
    </row>
    <row r="9" spans="1:32" ht="15.75">
      <c r="A9" s="737"/>
      <c r="B9" s="740"/>
      <c r="C9" s="280"/>
      <c r="D9" s="496"/>
      <c r="E9" s="280"/>
      <c r="F9" s="280"/>
      <c r="G9" s="281"/>
      <c r="H9" s="281"/>
      <c r="I9" s="359"/>
      <c r="J9" s="281"/>
      <c r="K9" s="359"/>
      <c r="L9" s="281"/>
      <c r="M9" s="359"/>
      <c r="N9" s="281"/>
      <c r="O9" s="359"/>
      <c r="P9" s="403">
        <f t="shared" si="0"/>
        <v>0</v>
      </c>
      <c r="Q9" s="402">
        <f t="shared" si="1"/>
        <v>0</v>
      </c>
      <c r="R9" s="281"/>
      <c r="S9" s="281"/>
      <c r="T9" s="281"/>
      <c r="U9" s="281"/>
    </row>
    <row r="10" spans="1:32" ht="15.75">
      <c r="A10" s="737"/>
      <c r="B10" s="740"/>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c r="A11" s="737"/>
      <c r="B11" s="740"/>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c r="A12" s="737"/>
      <c r="B12" s="740"/>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76.5" customHeight="1">
      <c r="A13" s="737"/>
      <c r="B13" s="740" t="s">
        <v>2219</v>
      </c>
      <c r="C13" s="280" t="s">
        <v>1536</v>
      </c>
      <c r="D13" s="496" t="s">
        <v>1666</v>
      </c>
      <c r="E13" s="280" t="s">
        <v>1667</v>
      </c>
      <c r="F13" s="280" t="s">
        <v>2008</v>
      </c>
      <c r="G13" s="628" t="s">
        <v>1668</v>
      </c>
      <c r="H13" s="523">
        <v>0.25</v>
      </c>
      <c r="I13" s="359"/>
      <c r="J13" s="523">
        <v>0.25</v>
      </c>
      <c r="K13" s="359"/>
      <c r="L13" s="523">
        <v>0.25</v>
      </c>
      <c r="M13" s="359"/>
      <c r="N13" s="523">
        <v>0.25</v>
      </c>
      <c r="O13" s="359"/>
      <c r="P13" s="403">
        <f t="shared" si="0"/>
        <v>1</v>
      </c>
      <c r="Q13" s="402">
        <f t="shared" si="1"/>
        <v>0</v>
      </c>
      <c r="R13" s="281" t="s">
        <v>1672</v>
      </c>
      <c r="S13" s="281" t="s">
        <v>1673</v>
      </c>
      <c r="T13" s="281" t="s">
        <v>1674</v>
      </c>
      <c r="U13" s="281" t="s">
        <v>1675</v>
      </c>
    </row>
    <row r="14" spans="1:32" ht="86.25" customHeight="1">
      <c r="A14" s="737"/>
      <c r="B14" s="740"/>
      <c r="C14" s="280" t="s">
        <v>1536</v>
      </c>
      <c r="D14" s="496" t="s">
        <v>1918</v>
      </c>
      <c r="E14" s="280" t="s">
        <v>1919</v>
      </c>
      <c r="F14" s="628" t="s">
        <v>2043</v>
      </c>
      <c r="G14" s="628" t="s">
        <v>2048</v>
      </c>
      <c r="H14" s="523">
        <v>0.25</v>
      </c>
      <c r="I14" s="359">
        <f>'5. ACTIVIDADES ESPECIALES'!D315*0.25</f>
        <v>33600</v>
      </c>
      <c r="J14" s="523">
        <v>0.25</v>
      </c>
      <c r="K14" s="359">
        <f>I14</f>
        <v>33600</v>
      </c>
      <c r="L14" s="523">
        <v>0.25</v>
      </c>
      <c r="M14" s="359">
        <f>K14</f>
        <v>33600</v>
      </c>
      <c r="N14" s="523">
        <v>0.25</v>
      </c>
      <c r="O14" s="359">
        <f>M14</f>
        <v>33600</v>
      </c>
      <c r="P14" s="403">
        <f t="shared" si="0"/>
        <v>1</v>
      </c>
      <c r="Q14" s="402">
        <f t="shared" si="1"/>
        <v>134400</v>
      </c>
      <c r="R14" s="281" t="s">
        <v>1920</v>
      </c>
      <c r="S14" s="281" t="s">
        <v>1921</v>
      </c>
      <c r="T14" s="281" t="s">
        <v>1922</v>
      </c>
      <c r="U14" s="360" t="s">
        <v>1923</v>
      </c>
    </row>
    <row r="15" spans="1:32" ht="78.75">
      <c r="A15" s="737"/>
      <c r="B15" s="740"/>
      <c r="C15" s="280" t="s">
        <v>1536</v>
      </c>
      <c r="D15" s="628" t="s">
        <v>2041</v>
      </c>
      <c r="E15" s="628" t="s">
        <v>2042</v>
      </c>
      <c r="F15" s="628" t="s">
        <v>2044</v>
      </c>
      <c r="G15" s="628" t="s">
        <v>2049</v>
      </c>
      <c r="H15" s="523">
        <v>0.25</v>
      </c>
      <c r="I15" s="359">
        <f>'5. ACTIVIDADES ESPECIALES'!D194*0.25</f>
        <v>12000</v>
      </c>
      <c r="J15" s="523">
        <v>0.25</v>
      </c>
      <c r="K15" s="359">
        <f>I15</f>
        <v>12000</v>
      </c>
      <c r="L15" s="523">
        <v>0.25</v>
      </c>
      <c r="M15" s="359">
        <f>I15</f>
        <v>12000</v>
      </c>
      <c r="N15" s="523">
        <v>0.25</v>
      </c>
      <c r="O15" s="359">
        <f>I15</f>
        <v>12000</v>
      </c>
      <c r="P15" s="403">
        <f t="shared" si="0"/>
        <v>1</v>
      </c>
      <c r="Q15" s="402">
        <f t="shared" si="1"/>
        <v>48000</v>
      </c>
      <c r="R15" s="281" t="s">
        <v>1920</v>
      </c>
      <c r="S15" s="281" t="s">
        <v>1921</v>
      </c>
      <c r="T15" s="281" t="s">
        <v>2045</v>
      </c>
      <c r="U15" s="360" t="s">
        <v>2046</v>
      </c>
    </row>
    <row r="16" spans="1:32" ht="47.25">
      <c r="A16" s="737"/>
      <c r="B16" s="740"/>
      <c r="C16" s="280" t="s">
        <v>1536</v>
      </c>
      <c r="D16" s="628" t="s">
        <v>2200</v>
      </c>
      <c r="E16" s="628" t="s">
        <v>2201</v>
      </c>
      <c r="F16" s="628"/>
      <c r="G16" s="628" t="s">
        <v>2202</v>
      </c>
      <c r="H16" s="281"/>
      <c r="I16" s="359"/>
      <c r="J16" s="523">
        <v>1</v>
      </c>
      <c r="K16" s="359"/>
      <c r="L16" s="281"/>
      <c r="M16" s="359"/>
      <c r="N16" s="281"/>
      <c r="O16" s="359"/>
      <c r="P16" s="403">
        <f t="shared" si="0"/>
        <v>1</v>
      </c>
      <c r="Q16" s="402">
        <f t="shared" si="1"/>
        <v>0</v>
      </c>
      <c r="R16" s="281" t="s">
        <v>2203</v>
      </c>
      <c r="S16" s="249" t="s">
        <v>2064</v>
      </c>
      <c r="T16" s="249" t="s">
        <v>2184</v>
      </c>
      <c r="U16" s="307" t="s">
        <v>2185</v>
      </c>
    </row>
    <row r="17" spans="1:21" ht="15.75">
      <c r="A17" s="737"/>
      <c r="B17" s="740"/>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c r="A18" s="737"/>
      <c r="B18" s="740" t="s">
        <v>2220</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c r="A19" s="737"/>
      <c r="B19" s="740"/>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c r="A20" s="737"/>
      <c r="B20" s="740"/>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c r="A21" s="737"/>
      <c r="B21" s="740"/>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c r="A22" s="737"/>
      <c r="B22" s="740"/>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c r="A23" s="737"/>
      <c r="B23" s="736" t="s">
        <v>2221</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c r="A24" s="737"/>
      <c r="B24" s="737"/>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c r="A25" s="737"/>
      <c r="B25" s="737"/>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c r="A26" s="737"/>
      <c r="B26" s="737"/>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c r="A27" s="737"/>
      <c r="B27" s="738"/>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c r="A28" s="737"/>
      <c r="B28" s="736" t="s">
        <v>2222</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c r="A29" s="737"/>
      <c r="B29" s="737"/>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c r="A30" s="737"/>
      <c r="B30" s="737"/>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c r="A31" s="737"/>
      <c r="B31" s="737"/>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c r="A32" s="737"/>
      <c r="B32" s="738"/>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c r="A33" s="737"/>
      <c r="B33" s="740" t="s">
        <v>2223</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c r="A34" s="737"/>
      <c r="B34" s="740"/>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c r="A35" s="737"/>
      <c r="B35" s="740"/>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c r="A36" s="737"/>
      <c r="B36" s="740"/>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c r="A37" s="737"/>
      <c r="B37" s="740"/>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c r="A38" s="737"/>
      <c r="B38" s="740" t="s">
        <v>2224</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c r="A39" s="737"/>
      <c r="B39" s="740"/>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c r="A40" s="737"/>
      <c r="B40" s="740"/>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c r="A41" s="737"/>
      <c r="B41" s="740"/>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c r="A42" s="737"/>
      <c r="B42" s="740"/>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c r="A43" s="292"/>
      <c r="B43" s="293"/>
      <c r="C43" s="292" t="s">
        <v>1409</v>
      </c>
      <c r="D43" s="293"/>
      <c r="E43" s="293"/>
      <c r="F43" s="293"/>
      <c r="G43" s="294"/>
      <c r="H43" s="282">
        <f t="shared" ref="H43:Q43" si="5">SUM(H8:H42)</f>
        <v>1</v>
      </c>
      <c r="I43" s="283">
        <f t="shared" si="5"/>
        <v>45600</v>
      </c>
      <c r="J43" s="282">
        <f t="shared" si="5"/>
        <v>2</v>
      </c>
      <c r="K43" s="283">
        <f t="shared" si="5"/>
        <v>45600</v>
      </c>
      <c r="L43" s="282">
        <f t="shared" si="5"/>
        <v>1</v>
      </c>
      <c r="M43" s="283">
        <f t="shared" si="5"/>
        <v>45600</v>
      </c>
      <c r="N43" s="282">
        <f t="shared" si="5"/>
        <v>1</v>
      </c>
      <c r="O43" s="283">
        <f t="shared" si="5"/>
        <v>45600</v>
      </c>
      <c r="P43" s="283">
        <f t="shared" si="5"/>
        <v>5</v>
      </c>
      <c r="Q43" s="283">
        <f t="shared" si="5"/>
        <v>182400</v>
      </c>
      <c r="R43" s="263"/>
      <c r="S43" s="263"/>
      <c r="T43" s="263"/>
      <c r="U43" s="263"/>
    </row>
    <row r="49" spans="3:17">
      <c r="I49" s="366"/>
      <c r="K49" s="366"/>
      <c r="M49" s="366"/>
      <c r="O49" s="366"/>
      <c r="Q49" s="366"/>
    </row>
    <row r="50" spans="3:17">
      <c r="I50" s="366"/>
      <c r="K50" s="366"/>
      <c r="M50" s="366"/>
      <c r="O50" s="366"/>
      <c r="Q50" s="366"/>
    </row>
    <row r="51" spans="3:17">
      <c r="C51" s="465"/>
      <c r="I51" s="366"/>
      <c r="K51" s="366"/>
      <c r="M51" s="366"/>
      <c r="O51" s="366"/>
      <c r="Q51" s="366"/>
    </row>
    <row r="52" spans="3:17">
      <c r="C52" s="465"/>
      <c r="I52" s="366"/>
      <c r="K52" s="366"/>
      <c r="M52" s="366"/>
      <c r="O52" s="366"/>
      <c r="Q52" s="366"/>
    </row>
    <row r="53" spans="3:17">
      <c r="C53" s="465"/>
      <c r="I53" s="366"/>
      <c r="K53" s="366"/>
      <c r="M53" s="366"/>
      <c r="O53" s="366"/>
      <c r="Q53" s="366"/>
    </row>
    <row r="54" spans="3:17">
      <c r="C54" s="465"/>
      <c r="I54" s="366"/>
      <c r="K54" s="366"/>
      <c r="M54" s="366"/>
      <c r="O54" s="366"/>
      <c r="Q54" s="366"/>
    </row>
    <row r="55" spans="3:17">
      <c r="C55" s="465"/>
      <c r="I55" s="366"/>
      <c r="K55" s="366"/>
      <c r="M55" s="366"/>
      <c r="O55" s="366"/>
      <c r="Q55" s="366"/>
    </row>
    <row r="56" spans="3:17">
      <c r="C56" s="465"/>
      <c r="I56" s="366"/>
      <c r="K56" s="366"/>
      <c r="M56" s="366"/>
      <c r="O56" s="366"/>
      <c r="Q56" s="366"/>
    </row>
    <row r="57" spans="3:17">
      <c r="C57" s="465"/>
      <c r="I57" s="366"/>
      <c r="K57" s="366"/>
      <c r="M57" s="366"/>
      <c r="O57" s="366"/>
      <c r="Q57" s="366"/>
    </row>
    <row r="58" spans="3:17">
      <c r="C58" s="465"/>
      <c r="I58" s="366"/>
      <c r="K58" s="366"/>
      <c r="M58" s="366"/>
      <c r="O58" s="366"/>
      <c r="Q58" s="366"/>
    </row>
    <row r="59" spans="3:17">
      <c r="C59" s="465"/>
      <c r="I59" s="366"/>
      <c r="K59" s="366"/>
      <c r="M59" s="366"/>
      <c r="O59" s="366"/>
      <c r="Q59" s="366"/>
    </row>
    <row r="60" spans="3:17">
      <c r="C60" s="515"/>
      <c r="D60" s="515"/>
    </row>
    <row r="61" spans="3:17">
      <c r="C61" s="465"/>
    </row>
    <row r="62" spans="3:17">
      <c r="C62" s="465"/>
    </row>
    <row r="63" spans="3:17">
      <c r="C63" s="465"/>
    </row>
    <row r="64" spans="3:17">
      <c r="C64" s="465"/>
    </row>
    <row r="65" spans="3:3">
      <c r="C65" s="465"/>
    </row>
    <row r="66" spans="3:3">
      <c r="C66" s="465"/>
    </row>
    <row r="67" spans="3:3">
      <c r="C67" s="465"/>
    </row>
    <row r="68" spans="3:3">
      <c r="C68" s="465"/>
    </row>
    <row r="69" spans="3:3">
      <c r="C69" s="465"/>
    </row>
    <row r="70" spans="3:3">
      <c r="C70" s="465"/>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7"/>
  <sheetViews>
    <sheetView topLeftCell="D1" workbookViewId="0">
      <pane ySplit="7" topLeftCell="A22" activePane="bottomLeft" state="frozen"/>
      <selection activeCell="Q6" sqref="Q6"/>
      <selection pane="bottomLeft" activeCell="E25" sqref="E25"/>
    </sheetView>
  </sheetViews>
  <sheetFormatPr baseColWidth="10" defaultColWidth="12.5703125" defaultRowHeight="15"/>
  <cols>
    <col min="1" max="1" width="95.5703125" customWidth="1"/>
    <col min="2" max="2" width="63.140625" customWidth="1"/>
    <col min="3" max="3" width="68.28515625" customWidth="1"/>
    <col min="4" max="4" width="61" style="465" customWidth="1"/>
    <col min="5" max="5" width="63.5703125" customWidth="1"/>
    <col min="6" max="6" width="27.42578125" customWidth="1"/>
    <col min="7" max="7" width="52.8554687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57.140625" customWidth="1"/>
    <col min="19" max="19" width="46.42578125" customWidth="1"/>
    <col min="20" max="20" width="42.7109375" customWidth="1"/>
    <col min="21" max="21" width="42.5703125" customWidth="1"/>
  </cols>
  <sheetData>
    <row r="1" spans="1:21" s="276" customFormat="1" ht="18.75">
      <c r="H1" s="279" t="s">
        <v>1391</v>
      </c>
      <c r="M1" s="279"/>
      <c r="N1" s="279"/>
      <c r="O1" s="279"/>
      <c r="P1" s="514" t="s">
        <v>1556</v>
      </c>
      <c r="Q1" s="514" t="s">
        <v>1557</v>
      </c>
      <c r="R1" s="514" t="s">
        <v>1558</v>
      </c>
      <c r="S1" s="514" t="s">
        <v>1559</v>
      </c>
      <c r="T1" s="514" t="s">
        <v>1560</v>
      </c>
      <c r="U1" s="514" t="s">
        <v>1561</v>
      </c>
    </row>
    <row r="2" spans="1:21" s="276" customFormat="1" ht="18.75">
      <c r="A2" s="321" t="s">
        <v>1350</v>
      </c>
      <c r="H2" s="279"/>
      <c r="M2" s="279"/>
      <c r="N2" s="279"/>
      <c r="O2" s="279"/>
      <c r="P2" s="279"/>
      <c r="Q2" s="279"/>
      <c r="R2" s="279"/>
      <c r="S2" s="279"/>
      <c r="T2" s="279"/>
      <c r="U2" s="279"/>
    </row>
    <row r="3" spans="1:21" s="276" customFormat="1" ht="27.75" customHeight="1">
      <c r="A3" s="742" t="s">
        <v>1393</v>
      </c>
      <c r="B3" s="742"/>
      <c r="C3" s="742"/>
      <c r="D3" s="742"/>
      <c r="E3" s="742"/>
      <c r="F3" s="742"/>
      <c r="G3" s="742"/>
      <c r="H3" s="742"/>
      <c r="I3" s="742"/>
      <c r="J3" s="742"/>
      <c r="K3" s="742"/>
      <c r="L3" s="742"/>
      <c r="M3" s="742"/>
      <c r="N3" s="742"/>
      <c r="O3" s="742"/>
      <c r="P3" s="742"/>
      <c r="Q3" s="742"/>
      <c r="R3" s="742"/>
      <c r="S3" s="742"/>
      <c r="T3" s="742"/>
      <c r="U3" s="742"/>
    </row>
    <row r="4" spans="1:21" s="320" customFormat="1">
      <c r="A4" s="744" t="s">
        <v>1394</v>
      </c>
      <c r="B4" s="744"/>
      <c r="C4" s="744"/>
      <c r="D4" s="744"/>
      <c r="E4" s="744"/>
      <c r="F4" s="744"/>
      <c r="G4" s="744"/>
      <c r="H4" s="744"/>
      <c r="I4" s="744"/>
      <c r="J4" s="744"/>
      <c r="K4" s="744"/>
      <c r="L4" s="744"/>
      <c r="M4" s="744"/>
      <c r="N4" s="744"/>
      <c r="O4" s="744"/>
      <c r="P4" s="744"/>
      <c r="Q4" s="744"/>
      <c r="R4" s="744"/>
      <c r="S4" s="744"/>
      <c r="T4" s="744"/>
      <c r="U4" s="744"/>
    </row>
    <row r="5" spans="1:21" s="66" customFormat="1" ht="23.25" customHeight="1">
      <c r="A5" s="691" t="s">
        <v>96</v>
      </c>
      <c r="B5" s="693" t="s">
        <v>110</v>
      </c>
      <c r="C5" s="703" t="s">
        <v>1454</v>
      </c>
      <c r="D5" s="703" t="s">
        <v>1455</v>
      </c>
      <c r="E5" s="703" t="s">
        <v>86</v>
      </c>
      <c r="F5" s="703" t="s">
        <v>391</v>
      </c>
      <c r="G5" s="703" t="s">
        <v>87</v>
      </c>
      <c r="H5" s="706" t="s">
        <v>99</v>
      </c>
      <c r="I5" s="708"/>
      <c r="J5" s="708"/>
      <c r="K5" s="708"/>
      <c r="L5" s="708"/>
      <c r="M5" s="708"/>
      <c r="N5" s="708"/>
      <c r="O5" s="707"/>
      <c r="P5" s="712" t="s">
        <v>100</v>
      </c>
      <c r="Q5" s="713"/>
      <c r="R5" s="693" t="s">
        <v>102</v>
      </c>
      <c r="S5" s="693" t="s">
        <v>109</v>
      </c>
      <c r="T5" s="693" t="s">
        <v>108</v>
      </c>
      <c r="U5" s="709" t="s">
        <v>88</v>
      </c>
    </row>
    <row r="6" spans="1:21" s="66" customFormat="1" ht="15" customHeight="1">
      <c r="A6" s="691"/>
      <c r="B6" s="691"/>
      <c r="C6" s="704"/>
      <c r="D6" s="704"/>
      <c r="E6" s="704"/>
      <c r="F6" s="704"/>
      <c r="G6" s="704"/>
      <c r="H6" s="706" t="s">
        <v>103</v>
      </c>
      <c r="I6" s="707"/>
      <c r="J6" s="706" t="s">
        <v>104</v>
      </c>
      <c r="K6" s="707"/>
      <c r="L6" s="706" t="s">
        <v>105</v>
      </c>
      <c r="M6" s="707"/>
      <c r="N6" s="706" t="s">
        <v>106</v>
      </c>
      <c r="O6" s="707"/>
      <c r="P6" s="714"/>
      <c r="Q6" s="715"/>
      <c r="R6" s="691"/>
      <c r="S6" s="691"/>
      <c r="T6" s="691"/>
      <c r="U6" s="710"/>
    </row>
    <row r="7" spans="1:21" s="67" customFormat="1" ht="24" customHeight="1">
      <c r="A7" s="692"/>
      <c r="B7" s="692"/>
      <c r="C7" s="705"/>
      <c r="D7" s="705"/>
      <c r="E7" s="705"/>
      <c r="F7" s="705"/>
      <c r="G7" s="705"/>
      <c r="H7" s="441" t="s">
        <v>107</v>
      </c>
      <c r="I7" s="441" t="s">
        <v>12</v>
      </c>
      <c r="J7" s="441" t="s">
        <v>107</v>
      </c>
      <c r="K7" s="441" t="s">
        <v>12</v>
      </c>
      <c r="L7" s="441" t="s">
        <v>107</v>
      </c>
      <c r="M7" s="441" t="s">
        <v>12</v>
      </c>
      <c r="N7" s="441" t="s">
        <v>107</v>
      </c>
      <c r="O7" s="441" t="s">
        <v>12</v>
      </c>
      <c r="P7" s="441" t="s">
        <v>107</v>
      </c>
      <c r="Q7" s="441" t="s">
        <v>12</v>
      </c>
      <c r="R7" s="692"/>
      <c r="S7" s="692"/>
      <c r="T7" s="692"/>
      <c r="U7" s="711"/>
    </row>
    <row r="8" spans="1:21" s="260" customFormat="1" ht="15.75">
      <c r="A8" s="442"/>
      <c r="B8" s="443"/>
      <c r="C8" s="444"/>
      <c r="D8" s="444"/>
      <c r="E8" s="444"/>
      <c r="F8" s="445"/>
      <c r="G8" s="444"/>
      <c r="H8" s="446"/>
      <c r="I8" s="446"/>
      <c r="J8" s="446"/>
      <c r="K8" s="446"/>
      <c r="L8" s="446"/>
      <c r="M8" s="446"/>
      <c r="N8" s="446"/>
      <c r="O8" s="446"/>
      <c r="P8" s="446"/>
      <c r="Q8" s="446"/>
      <c r="R8" s="447"/>
      <c r="S8" s="447"/>
      <c r="T8" s="447"/>
      <c r="U8" s="448"/>
    </row>
    <row r="9" spans="1:21" ht="80.25" customHeight="1">
      <c r="A9" s="716" t="s">
        <v>1680</v>
      </c>
      <c r="B9" s="716" t="s">
        <v>1681</v>
      </c>
      <c r="C9" s="277" t="s">
        <v>1559</v>
      </c>
      <c r="D9" s="626" t="s">
        <v>2001</v>
      </c>
      <c r="E9" s="626" t="s">
        <v>2002</v>
      </c>
      <c r="F9" s="655" t="s">
        <v>2003</v>
      </c>
      <c r="G9" s="626" t="s">
        <v>2004</v>
      </c>
      <c r="H9" s="363"/>
      <c r="I9" s="364"/>
      <c r="J9" s="363">
        <v>1</v>
      </c>
      <c r="K9" s="364">
        <f>'4. EQUIPO TECNOLÓGICOS'!D169</f>
        <v>133000</v>
      </c>
      <c r="L9" s="277"/>
      <c r="M9" s="364"/>
      <c r="N9" s="277"/>
      <c r="O9" s="364"/>
      <c r="P9" s="401">
        <f t="shared" ref="P9:Q9" si="0">H9+J9+L9+N9</f>
        <v>1</v>
      </c>
      <c r="Q9" s="402">
        <f t="shared" si="0"/>
        <v>133000</v>
      </c>
      <c r="R9" s="626" t="s">
        <v>2005</v>
      </c>
      <c r="S9" s="626" t="s">
        <v>1690</v>
      </c>
      <c r="T9" s="626" t="s">
        <v>1768</v>
      </c>
      <c r="U9" s="626" t="s">
        <v>2006</v>
      </c>
    </row>
    <row r="10" spans="1:21" ht="15.75">
      <c r="A10" s="717"/>
      <c r="B10" s="717"/>
      <c r="C10" s="651"/>
      <c r="D10" s="651"/>
      <c r="E10" s="651"/>
      <c r="F10" s="651"/>
      <c r="G10" s="651"/>
      <c r="H10" s="652"/>
      <c r="I10" s="653"/>
      <c r="J10" s="651"/>
      <c r="K10" s="653"/>
      <c r="L10" s="652"/>
      <c r="M10" s="653"/>
      <c r="N10" s="652"/>
      <c r="O10" s="653"/>
      <c r="P10" s="535"/>
      <c r="Q10" s="536"/>
      <c r="R10" s="651"/>
      <c r="S10" s="651"/>
      <c r="T10" s="651"/>
      <c r="U10" s="651"/>
    </row>
    <row r="11" spans="1:21" s="366" customFormat="1" ht="15.75">
      <c r="A11" s="717"/>
      <c r="B11" s="717"/>
      <c r="C11" s="277"/>
      <c r="D11" s="277"/>
      <c r="E11" s="277"/>
      <c r="F11" s="277"/>
      <c r="G11" s="277"/>
      <c r="H11" s="363"/>
      <c r="I11" s="364"/>
      <c r="J11" s="277"/>
      <c r="K11" s="364"/>
      <c r="L11" s="277"/>
      <c r="M11" s="364"/>
      <c r="N11" s="277"/>
      <c r="O11" s="364"/>
      <c r="P11" s="401">
        <f t="shared" ref="P11:P41" si="1">H11+J11+L11+N11</f>
        <v>0</v>
      </c>
      <c r="Q11" s="402">
        <f t="shared" ref="Q11:Q41" si="2">I11+K11+M11+O11</f>
        <v>0</v>
      </c>
      <c r="R11" s="277"/>
      <c r="S11" s="277"/>
      <c r="T11" s="277"/>
      <c r="U11" s="277"/>
    </row>
    <row r="12" spans="1:21" ht="15.75">
      <c r="A12" s="717"/>
      <c r="B12" s="717"/>
      <c r="C12" s="277"/>
      <c r="D12" s="277"/>
      <c r="E12" s="277"/>
      <c r="F12" s="277"/>
      <c r="G12" s="277"/>
      <c r="H12" s="363"/>
      <c r="I12" s="364"/>
      <c r="J12" s="277"/>
      <c r="K12" s="364"/>
      <c r="L12" s="277"/>
      <c r="M12" s="364"/>
      <c r="N12" s="277"/>
      <c r="O12" s="364"/>
      <c r="P12" s="401">
        <f t="shared" si="1"/>
        <v>0</v>
      </c>
      <c r="Q12" s="402">
        <f t="shared" si="2"/>
        <v>0</v>
      </c>
      <c r="R12" s="277"/>
      <c r="S12" s="277"/>
      <c r="T12" s="277"/>
      <c r="U12" s="277"/>
    </row>
    <row r="13" spans="1:21" ht="15" customHeight="1" thickBot="1">
      <c r="A13" s="717"/>
      <c r="B13" s="717"/>
      <c r="C13" s="604"/>
      <c r="D13" s="604"/>
      <c r="E13" s="604"/>
      <c r="F13" s="604"/>
      <c r="G13" s="604"/>
      <c r="H13" s="605"/>
      <c r="I13" s="606"/>
      <c r="J13" s="604"/>
      <c r="K13" s="606"/>
      <c r="L13" s="604"/>
      <c r="M13" s="606"/>
      <c r="N13" s="604"/>
      <c r="O13" s="606"/>
      <c r="P13" s="541">
        <f t="shared" si="1"/>
        <v>0</v>
      </c>
      <c r="Q13" s="542">
        <f t="shared" si="2"/>
        <v>0</v>
      </c>
      <c r="R13" s="604"/>
      <c r="S13" s="604"/>
      <c r="T13" s="604"/>
      <c r="U13" s="604"/>
    </row>
    <row r="14" spans="1:21" ht="16.5" hidden="1" thickBot="1">
      <c r="A14" s="717"/>
      <c r="B14" s="743"/>
      <c r="C14" s="656"/>
      <c r="D14" s="656"/>
      <c r="E14" s="656"/>
      <c r="F14" s="656"/>
      <c r="G14" s="656"/>
      <c r="H14" s="657"/>
      <c r="I14" s="658"/>
      <c r="J14" s="656"/>
      <c r="K14" s="658"/>
      <c r="L14" s="656"/>
      <c r="M14" s="658"/>
      <c r="N14" s="656"/>
      <c r="O14" s="658"/>
      <c r="P14" s="659">
        <f t="shared" si="1"/>
        <v>0</v>
      </c>
      <c r="Q14" s="660">
        <f t="shared" si="2"/>
        <v>0</v>
      </c>
      <c r="R14" s="656"/>
      <c r="S14" s="656"/>
      <c r="T14" s="656"/>
      <c r="U14" s="656"/>
    </row>
    <row r="15" spans="1:21" ht="47.25">
      <c r="A15" s="717"/>
      <c r="B15" s="717" t="s">
        <v>1775</v>
      </c>
      <c r="C15" s="600" t="s">
        <v>1556</v>
      </c>
      <c r="D15" s="600" t="s">
        <v>1698</v>
      </c>
      <c r="E15" s="600" t="s">
        <v>1699</v>
      </c>
      <c r="F15" s="600" t="s">
        <v>1700</v>
      </c>
      <c r="G15" s="600" t="s">
        <v>1701</v>
      </c>
      <c r="H15" s="601"/>
      <c r="I15" s="602"/>
      <c r="J15" s="603"/>
      <c r="K15" s="602"/>
      <c r="L15" s="601">
        <v>0.5</v>
      </c>
      <c r="M15" s="602"/>
      <c r="N15" s="601">
        <v>0.5</v>
      </c>
      <c r="O15" s="602"/>
      <c r="P15" s="535">
        <f t="shared" si="1"/>
        <v>1</v>
      </c>
      <c r="Q15" s="536">
        <f t="shared" si="2"/>
        <v>0</v>
      </c>
      <c r="R15" s="600" t="s">
        <v>1743</v>
      </c>
      <c r="S15" s="600" t="s">
        <v>1690</v>
      </c>
      <c r="T15" s="600" t="s">
        <v>1744</v>
      </c>
      <c r="U15" s="600" t="s">
        <v>1745</v>
      </c>
    </row>
    <row r="16" spans="1:21" s="366" customFormat="1" ht="47.25">
      <c r="A16" s="717"/>
      <c r="B16" s="717"/>
      <c r="C16" s="277" t="s">
        <v>1556</v>
      </c>
      <c r="D16" s="524" t="s">
        <v>1740</v>
      </c>
      <c r="E16" s="524" t="s">
        <v>1741</v>
      </c>
      <c r="F16" s="524" t="s">
        <v>1739</v>
      </c>
      <c r="G16" s="524" t="s">
        <v>1742</v>
      </c>
      <c r="H16" s="363"/>
      <c r="I16" s="364"/>
      <c r="J16" s="277"/>
      <c r="K16" s="364"/>
      <c r="L16" s="363">
        <v>0.5</v>
      </c>
      <c r="M16" s="364"/>
      <c r="N16" s="363">
        <v>0.5</v>
      </c>
      <c r="O16" s="364"/>
      <c r="P16" s="401">
        <f t="shared" si="1"/>
        <v>1</v>
      </c>
      <c r="Q16" s="402">
        <f t="shared" si="2"/>
        <v>0</v>
      </c>
      <c r="R16" s="524" t="s">
        <v>1743</v>
      </c>
      <c r="S16" s="524" t="s">
        <v>1690</v>
      </c>
      <c r="T16" s="524" t="s">
        <v>1744</v>
      </c>
      <c r="U16" s="524" t="s">
        <v>1746</v>
      </c>
    </row>
    <row r="17" spans="1:21" s="366" customFormat="1" ht="31.5">
      <c r="A17" s="717"/>
      <c r="B17" s="717"/>
      <c r="C17" s="277" t="s">
        <v>1556</v>
      </c>
      <c r="D17" s="527" t="s">
        <v>1748</v>
      </c>
      <c r="E17" s="527" t="s">
        <v>1749</v>
      </c>
      <c r="F17" s="527" t="s">
        <v>1750</v>
      </c>
      <c r="G17" s="527" t="s">
        <v>1747</v>
      </c>
      <c r="H17" s="363"/>
      <c r="I17" s="364"/>
      <c r="J17" s="277"/>
      <c r="K17" s="364"/>
      <c r="L17" s="277"/>
      <c r="M17" s="364"/>
      <c r="N17" s="277"/>
      <c r="O17" s="364"/>
      <c r="P17" s="401">
        <f t="shared" si="1"/>
        <v>0</v>
      </c>
      <c r="Q17" s="402">
        <f t="shared" si="2"/>
        <v>0</v>
      </c>
      <c r="R17" s="277"/>
      <c r="S17" s="277"/>
      <c r="T17" s="277"/>
      <c r="U17" s="277"/>
    </row>
    <row r="18" spans="1:21" s="366" customFormat="1" ht="110.25">
      <c r="A18" s="717"/>
      <c r="B18" s="717"/>
      <c r="C18" s="277" t="s">
        <v>1557</v>
      </c>
      <c r="D18" s="527" t="s">
        <v>1769</v>
      </c>
      <c r="E18" s="527" t="s">
        <v>1770</v>
      </c>
      <c r="F18" s="531" t="s">
        <v>1776</v>
      </c>
      <c r="G18" s="527" t="s">
        <v>1771</v>
      </c>
      <c r="H18" s="363"/>
      <c r="I18" s="364"/>
      <c r="J18" s="277"/>
      <c r="K18" s="364"/>
      <c r="L18" s="277"/>
      <c r="M18" s="364"/>
      <c r="N18" s="277"/>
      <c r="O18" s="364"/>
      <c r="P18" s="401">
        <f t="shared" si="1"/>
        <v>0</v>
      </c>
      <c r="Q18" s="402">
        <f t="shared" si="2"/>
        <v>0</v>
      </c>
      <c r="R18" s="527" t="s">
        <v>1772</v>
      </c>
      <c r="S18" s="527" t="s">
        <v>1773</v>
      </c>
      <c r="T18" s="527" t="s">
        <v>1774</v>
      </c>
      <c r="U18" s="527" t="s">
        <v>1758</v>
      </c>
    </row>
    <row r="19" spans="1:21" s="465" customFormat="1" ht="47.25">
      <c r="A19" s="717"/>
      <c r="B19" s="717"/>
      <c r="C19" s="277" t="s">
        <v>1557</v>
      </c>
      <c r="D19" s="532" t="s">
        <v>1887</v>
      </c>
      <c r="E19" s="532" t="s">
        <v>1889</v>
      </c>
      <c r="F19" s="532" t="s">
        <v>1893</v>
      </c>
      <c r="G19" s="532" t="s">
        <v>1890</v>
      </c>
      <c r="H19" s="363">
        <v>0.25</v>
      </c>
      <c r="I19" s="364">
        <f>'5. ACTIVIDADES ESPECIALES'!D136/4</f>
        <v>20000000</v>
      </c>
      <c r="J19" s="363">
        <v>0.25</v>
      </c>
      <c r="K19" s="364">
        <f>I19</f>
        <v>20000000</v>
      </c>
      <c r="L19" s="363">
        <v>0.25</v>
      </c>
      <c r="M19" s="364">
        <f>K19</f>
        <v>20000000</v>
      </c>
      <c r="N19" s="363">
        <v>0.25</v>
      </c>
      <c r="O19" s="364">
        <f>M19</f>
        <v>20000000</v>
      </c>
      <c r="P19" s="401">
        <f t="shared" ref="P19" si="3">H19+J19+L19+N19</f>
        <v>1</v>
      </c>
      <c r="Q19" s="402">
        <f t="shared" ref="Q19" si="4">I19+K19+M19+O19</f>
        <v>80000000</v>
      </c>
      <c r="R19" s="527" t="s">
        <v>1888</v>
      </c>
      <c r="S19" s="532" t="s">
        <v>1892</v>
      </c>
      <c r="T19" s="532" t="s">
        <v>1874</v>
      </c>
      <c r="U19" s="527"/>
    </row>
    <row r="20" spans="1:21" s="465" customFormat="1" ht="126">
      <c r="A20" s="717"/>
      <c r="B20" s="717"/>
      <c r="C20" s="277" t="s">
        <v>1559</v>
      </c>
      <c r="D20" s="532" t="s">
        <v>1911</v>
      </c>
      <c r="E20" s="532" t="s">
        <v>1912</v>
      </c>
      <c r="F20" s="531"/>
      <c r="G20" s="532" t="s">
        <v>1913</v>
      </c>
      <c r="H20" s="363">
        <v>0.25</v>
      </c>
      <c r="I20" s="364"/>
      <c r="J20" s="363">
        <v>0.25</v>
      </c>
      <c r="K20" s="364"/>
      <c r="L20" s="363">
        <v>0.25</v>
      </c>
      <c r="M20" s="364"/>
      <c r="N20" s="363">
        <v>0.25</v>
      </c>
      <c r="O20" s="364"/>
      <c r="P20" s="401">
        <f t="shared" ref="P20:P21" si="5">H20+J20+L20+N20</f>
        <v>1</v>
      </c>
      <c r="Q20" s="402">
        <f t="shared" ref="Q20:Q21" si="6">I20+K20+M20+O20</f>
        <v>0</v>
      </c>
      <c r="R20" s="532" t="s">
        <v>1914</v>
      </c>
      <c r="S20" s="532" t="s">
        <v>1915</v>
      </c>
      <c r="T20" s="532" t="s">
        <v>1916</v>
      </c>
      <c r="U20" s="532" t="s">
        <v>1917</v>
      </c>
    </row>
    <row r="21" spans="1:21" s="465" customFormat="1" ht="15.75">
      <c r="A21" s="717"/>
      <c r="B21" s="717"/>
      <c r="C21" s="277"/>
      <c r="D21" s="527"/>
      <c r="E21" s="527"/>
      <c r="F21" s="531"/>
      <c r="G21" s="527"/>
      <c r="H21" s="363"/>
      <c r="I21" s="364"/>
      <c r="J21" s="277"/>
      <c r="K21" s="364"/>
      <c r="L21" s="277"/>
      <c r="M21" s="364"/>
      <c r="N21" s="277"/>
      <c r="O21" s="364"/>
      <c r="P21" s="401">
        <f t="shared" si="5"/>
        <v>0</v>
      </c>
      <c r="Q21" s="402">
        <f t="shared" si="6"/>
        <v>0</v>
      </c>
      <c r="R21" s="527"/>
      <c r="S21" s="527"/>
      <c r="T21" s="527"/>
      <c r="U21" s="527"/>
    </row>
    <row r="22" spans="1:21" ht="26.25" customHeight="1">
      <c r="A22" s="717"/>
      <c r="B22" s="717"/>
      <c r="C22" s="277"/>
      <c r="D22" s="277"/>
      <c r="E22" s="277"/>
      <c r="F22" s="277"/>
      <c r="G22" s="277"/>
      <c r="H22" s="363"/>
      <c r="I22" s="364"/>
      <c r="J22" s="277"/>
      <c r="K22" s="364"/>
      <c r="L22" s="277"/>
      <c r="M22" s="364"/>
      <c r="N22" s="277"/>
      <c r="O22" s="364"/>
      <c r="P22" s="401">
        <f t="shared" si="1"/>
        <v>0</v>
      </c>
      <c r="Q22" s="402">
        <f t="shared" si="2"/>
        <v>0</v>
      </c>
      <c r="R22" s="277"/>
      <c r="S22" s="277"/>
      <c r="T22" s="277"/>
      <c r="U22" s="277"/>
    </row>
    <row r="23" spans="1:21" ht="31.5">
      <c r="A23" s="717"/>
      <c r="B23" s="718"/>
      <c r="C23" s="277" t="s">
        <v>1556</v>
      </c>
      <c r="D23" s="532" t="s">
        <v>1778</v>
      </c>
      <c r="E23" s="532" t="s">
        <v>1784</v>
      </c>
      <c r="F23" s="532" t="s">
        <v>1779</v>
      </c>
      <c r="G23" s="532" t="s">
        <v>1780</v>
      </c>
      <c r="H23" s="363"/>
      <c r="I23" s="364"/>
      <c r="J23" s="277"/>
      <c r="K23" s="364"/>
      <c r="L23" s="277"/>
      <c r="M23" s="364"/>
      <c r="N23" s="277"/>
      <c r="O23" s="364"/>
      <c r="P23" s="401">
        <f t="shared" si="1"/>
        <v>0</v>
      </c>
      <c r="Q23" s="402">
        <f t="shared" si="2"/>
        <v>0</v>
      </c>
      <c r="R23" s="277"/>
      <c r="S23" s="277"/>
      <c r="T23" s="277"/>
      <c r="U23" s="277"/>
    </row>
    <row r="24" spans="1:21" s="366" customFormat="1" ht="50.25" customHeight="1">
      <c r="A24" s="717"/>
      <c r="B24" s="716" t="s">
        <v>1682</v>
      </c>
      <c r="C24" s="277" t="s">
        <v>1559</v>
      </c>
      <c r="D24" s="661" t="s">
        <v>2296</v>
      </c>
      <c r="E24" s="661" t="s">
        <v>2297</v>
      </c>
      <c r="F24" s="524" t="s">
        <v>1685</v>
      </c>
      <c r="G24" s="524" t="s">
        <v>1686</v>
      </c>
      <c r="H24" s="363"/>
      <c r="I24" s="364"/>
      <c r="J24" s="363">
        <v>0.5</v>
      </c>
      <c r="K24" s="364"/>
      <c r="L24" s="363">
        <v>0.5</v>
      </c>
      <c r="M24" s="364"/>
      <c r="N24" s="277"/>
      <c r="O24" s="364"/>
      <c r="P24" s="401">
        <f t="shared" si="1"/>
        <v>1</v>
      </c>
      <c r="Q24" s="402">
        <f t="shared" si="2"/>
        <v>0</v>
      </c>
      <c r="R24" s="524" t="s">
        <v>1689</v>
      </c>
      <c r="S24" s="524" t="s">
        <v>1690</v>
      </c>
      <c r="T24" s="524" t="s">
        <v>1691</v>
      </c>
      <c r="U24" s="524" t="s">
        <v>1693</v>
      </c>
    </row>
    <row r="25" spans="1:21" s="366" customFormat="1" ht="47.25">
      <c r="A25" s="717"/>
      <c r="B25" s="717"/>
      <c r="C25" s="277" t="s">
        <v>1559</v>
      </c>
      <c r="D25" s="524" t="s">
        <v>1683</v>
      </c>
      <c r="E25" s="524" t="s">
        <v>1684</v>
      </c>
      <c r="F25" s="524" t="s">
        <v>1694</v>
      </c>
      <c r="G25" s="524" t="s">
        <v>1687</v>
      </c>
      <c r="H25" s="363"/>
      <c r="I25" s="364"/>
      <c r="J25" s="363">
        <v>0.5</v>
      </c>
      <c r="K25" s="364"/>
      <c r="L25" s="363">
        <v>0.5</v>
      </c>
      <c r="M25" s="364"/>
      <c r="N25" s="277"/>
      <c r="O25" s="364"/>
      <c r="P25" s="401">
        <f t="shared" si="1"/>
        <v>1</v>
      </c>
      <c r="Q25" s="402">
        <f t="shared" si="2"/>
        <v>0</v>
      </c>
      <c r="R25" s="524" t="s">
        <v>1688</v>
      </c>
      <c r="S25" s="524" t="s">
        <v>1690</v>
      </c>
      <c r="T25" s="524" t="s">
        <v>1691</v>
      </c>
      <c r="U25" s="524" t="s">
        <v>1692</v>
      </c>
    </row>
    <row r="26" spans="1:21" s="366" customFormat="1" ht="47.25">
      <c r="A26" s="717"/>
      <c r="B26" s="717"/>
      <c r="C26" s="277" t="s">
        <v>1559</v>
      </c>
      <c r="D26" s="607" t="s">
        <v>1968</v>
      </c>
      <c r="E26" s="607" t="s">
        <v>1969</v>
      </c>
      <c r="F26" s="607" t="s">
        <v>1970</v>
      </c>
      <c r="G26" s="607" t="s">
        <v>1971</v>
      </c>
      <c r="H26" s="363"/>
      <c r="I26" s="364"/>
      <c r="J26" s="363">
        <v>0.5</v>
      </c>
      <c r="K26" s="364"/>
      <c r="L26" s="363">
        <v>0.5</v>
      </c>
      <c r="M26" s="364"/>
      <c r="N26" s="277"/>
      <c r="O26" s="364"/>
      <c r="P26" s="401">
        <f t="shared" si="1"/>
        <v>1</v>
      </c>
      <c r="Q26" s="402">
        <f t="shared" si="2"/>
        <v>0</v>
      </c>
      <c r="R26" s="607" t="s">
        <v>1972</v>
      </c>
      <c r="S26" s="524" t="s">
        <v>1690</v>
      </c>
      <c r="T26" s="524" t="s">
        <v>1691</v>
      </c>
      <c r="U26" s="524" t="s">
        <v>1692</v>
      </c>
    </row>
    <row r="27" spans="1:21" s="366" customFormat="1" ht="15.75">
      <c r="A27" s="717"/>
      <c r="B27" s="717"/>
      <c r="C27" s="277"/>
      <c r="D27" s="277"/>
      <c r="E27" s="277"/>
      <c r="F27" s="277"/>
      <c r="G27" s="277"/>
      <c r="H27" s="363"/>
      <c r="I27" s="364"/>
      <c r="J27" s="277"/>
      <c r="K27" s="364"/>
      <c r="L27" s="277"/>
      <c r="M27" s="364"/>
      <c r="N27" s="277"/>
      <c r="O27" s="364"/>
      <c r="P27" s="401">
        <f t="shared" si="1"/>
        <v>0</v>
      </c>
      <c r="Q27" s="402">
        <f t="shared" si="2"/>
        <v>0</v>
      </c>
      <c r="R27" s="277"/>
      <c r="S27" s="277"/>
      <c r="T27" s="277"/>
      <c r="U27" s="277"/>
    </row>
    <row r="28" spans="1:21" s="366" customFormat="1" ht="15.75">
      <c r="A28" s="717"/>
      <c r="B28" s="717"/>
      <c r="C28" s="277"/>
      <c r="D28" s="277"/>
      <c r="E28" s="277"/>
      <c r="F28" s="277"/>
      <c r="G28" s="277"/>
      <c r="H28" s="363"/>
      <c r="I28" s="364"/>
      <c r="J28" s="277"/>
      <c r="K28" s="364"/>
      <c r="L28" s="277"/>
      <c r="M28" s="364"/>
      <c r="N28" s="277"/>
      <c r="O28" s="364"/>
      <c r="P28" s="401">
        <f t="shared" si="1"/>
        <v>0</v>
      </c>
      <c r="Q28" s="402">
        <f t="shared" si="2"/>
        <v>0</v>
      </c>
      <c r="R28" s="277"/>
      <c r="S28" s="277"/>
      <c r="T28" s="277"/>
      <c r="U28" s="277"/>
    </row>
    <row r="29" spans="1:21" ht="15.75">
      <c r="A29" s="718"/>
      <c r="B29" s="718"/>
      <c r="C29" s="277"/>
      <c r="D29" s="277"/>
      <c r="E29" s="277"/>
      <c r="F29" s="277"/>
      <c r="G29" s="277"/>
      <c r="H29" s="277"/>
      <c r="I29" s="364"/>
      <c r="J29" s="277"/>
      <c r="K29" s="364"/>
      <c r="L29" s="277"/>
      <c r="M29" s="364"/>
      <c r="N29" s="277"/>
      <c r="O29" s="364"/>
      <c r="P29" s="401">
        <f t="shared" si="1"/>
        <v>0</v>
      </c>
      <c r="Q29" s="402">
        <f t="shared" si="2"/>
        <v>0</v>
      </c>
      <c r="R29" s="277"/>
      <c r="S29" s="277"/>
      <c r="T29" s="277"/>
      <c r="U29" s="277"/>
    </row>
    <row r="30" spans="1:21" ht="47.25">
      <c r="A30" s="716" t="s">
        <v>1763</v>
      </c>
      <c r="B30" s="716" t="s">
        <v>1764</v>
      </c>
      <c r="C30" s="277" t="s">
        <v>1561</v>
      </c>
      <c r="D30" s="527" t="s">
        <v>1761</v>
      </c>
      <c r="E30" s="527" t="s">
        <v>1762</v>
      </c>
      <c r="F30" s="527" t="s">
        <v>1765</v>
      </c>
      <c r="G30" s="527" t="s">
        <v>1766</v>
      </c>
      <c r="H30" s="363"/>
      <c r="I30" s="364"/>
      <c r="J30" s="277"/>
      <c r="K30" s="364"/>
      <c r="L30" s="363">
        <v>1</v>
      </c>
      <c r="M30" s="364"/>
      <c r="N30" s="277"/>
      <c r="O30" s="364"/>
      <c r="P30" s="401">
        <f t="shared" si="1"/>
        <v>1</v>
      </c>
      <c r="Q30" s="402">
        <f t="shared" si="2"/>
        <v>0</v>
      </c>
      <c r="R30" s="527" t="s">
        <v>1767</v>
      </c>
      <c r="S30" s="527" t="s">
        <v>1690</v>
      </c>
      <c r="T30" s="527" t="s">
        <v>1768</v>
      </c>
      <c r="U30" s="527" t="s">
        <v>1758</v>
      </c>
    </row>
    <row r="31" spans="1:21" s="366" customFormat="1" ht="63">
      <c r="A31" s="717"/>
      <c r="B31" s="717"/>
      <c r="C31" s="277" t="s">
        <v>1556</v>
      </c>
      <c r="D31" s="647" t="s">
        <v>2261</v>
      </c>
      <c r="E31" s="647" t="s">
        <v>2262</v>
      </c>
      <c r="F31" s="647" t="s">
        <v>2267</v>
      </c>
      <c r="G31" s="647" t="s">
        <v>2263</v>
      </c>
      <c r="H31" s="363">
        <v>0.25</v>
      </c>
      <c r="I31" s="364">
        <f>'5. ACTIVIDADES ESPECIALES'!D397*0.25</f>
        <v>5385000</v>
      </c>
      <c r="J31" s="363">
        <v>0.25</v>
      </c>
      <c r="K31" s="364">
        <f>I31</f>
        <v>5385000</v>
      </c>
      <c r="L31" s="363">
        <v>0.25</v>
      </c>
      <c r="M31" s="364">
        <f>I31</f>
        <v>5385000</v>
      </c>
      <c r="N31" s="363">
        <v>0.25</v>
      </c>
      <c r="O31" s="364">
        <f>I31</f>
        <v>5385000</v>
      </c>
      <c r="P31" s="401">
        <f t="shared" si="1"/>
        <v>1</v>
      </c>
      <c r="Q31" s="402">
        <f t="shared" si="2"/>
        <v>21540000</v>
      </c>
      <c r="R31" s="648" t="s">
        <v>2276</v>
      </c>
      <c r="S31" s="648" t="s">
        <v>2277</v>
      </c>
      <c r="T31" s="648" t="s">
        <v>2274</v>
      </c>
      <c r="U31" s="648" t="s">
        <v>2278</v>
      </c>
    </row>
    <row r="32" spans="1:21" s="366" customFormat="1" ht="31.5">
      <c r="A32" s="717"/>
      <c r="B32" s="717"/>
      <c r="C32" s="277" t="s">
        <v>1556</v>
      </c>
      <c r="D32" s="647" t="s">
        <v>2264</v>
      </c>
      <c r="E32" s="647" t="s">
        <v>2265</v>
      </c>
      <c r="F32" s="647" t="s">
        <v>2268</v>
      </c>
      <c r="G32" s="647" t="s">
        <v>2266</v>
      </c>
      <c r="H32" s="363"/>
      <c r="I32" s="364"/>
      <c r="J32" s="363">
        <v>0.3</v>
      </c>
      <c r="K32" s="364">
        <f>'5. ACTIVIDADES ESPECIALES'!D410*0.3</f>
        <v>150000</v>
      </c>
      <c r="L32" s="363">
        <v>0.3</v>
      </c>
      <c r="M32" s="364">
        <f>'5. ACTIVIDADES ESPECIALES'!D410*0.3</f>
        <v>150000</v>
      </c>
      <c r="N32" s="363">
        <v>0.4</v>
      </c>
      <c r="O32" s="364">
        <f>'5. ACTIVIDADES ESPECIALES'!D410*0.4</f>
        <v>200000</v>
      </c>
      <c r="P32" s="401">
        <f t="shared" si="1"/>
        <v>1</v>
      </c>
      <c r="Q32" s="402">
        <f t="shared" si="2"/>
        <v>500000</v>
      </c>
      <c r="R32" s="648" t="s">
        <v>2272</v>
      </c>
      <c r="S32" s="648" t="s">
        <v>2273</v>
      </c>
      <c r="T32" s="648" t="s">
        <v>2274</v>
      </c>
      <c r="U32" s="648" t="s">
        <v>2275</v>
      </c>
    </row>
    <row r="33" spans="1:21" s="366" customFormat="1" ht="15.75">
      <c r="A33" s="717"/>
      <c r="B33" s="717"/>
      <c r="C33" s="277"/>
      <c r="D33" s="277"/>
      <c r="E33" s="277"/>
      <c r="F33" s="277"/>
      <c r="G33" s="277"/>
      <c r="H33" s="363"/>
      <c r="I33" s="364"/>
      <c r="J33" s="277"/>
      <c r="K33" s="364"/>
      <c r="L33" s="277"/>
      <c r="M33" s="364"/>
      <c r="N33" s="277"/>
      <c r="O33" s="364"/>
      <c r="P33" s="401">
        <f t="shared" si="1"/>
        <v>0</v>
      </c>
      <c r="Q33" s="402">
        <f t="shared" si="2"/>
        <v>0</v>
      </c>
      <c r="R33" s="277"/>
      <c r="S33" s="277"/>
      <c r="T33" s="277"/>
      <c r="U33" s="277"/>
    </row>
    <row r="34" spans="1:21" s="366" customFormat="1" ht="15.75">
      <c r="A34" s="717"/>
      <c r="B34" s="717"/>
      <c r="C34" s="277"/>
      <c r="D34" s="277"/>
      <c r="E34" s="277"/>
      <c r="F34" s="277"/>
      <c r="G34" s="277"/>
      <c r="H34" s="363"/>
      <c r="I34" s="364"/>
      <c r="J34" s="277"/>
      <c r="K34" s="364"/>
      <c r="L34" s="277"/>
      <c r="M34" s="364"/>
      <c r="N34" s="277"/>
      <c r="O34" s="364"/>
      <c r="P34" s="401">
        <f t="shared" si="1"/>
        <v>0</v>
      </c>
      <c r="Q34" s="402">
        <f t="shared" si="2"/>
        <v>0</v>
      </c>
      <c r="R34" s="277"/>
      <c r="S34" s="277"/>
      <c r="T34" s="277"/>
      <c r="U34" s="277"/>
    </row>
    <row r="35" spans="1:21" s="366" customFormat="1" ht="15.75">
      <c r="A35" s="717"/>
      <c r="B35" s="718"/>
      <c r="C35" s="277"/>
      <c r="D35" s="277"/>
      <c r="E35" s="277"/>
      <c r="F35" s="277"/>
      <c r="G35" s="277"/>
      <c r="H35" s="363"/>
      <c r="I35" s="364"/>
      <c r="J35" s="277"/>
      <c r="K35" s="364"/>
      <c r="L35" s="277"/>
      <c r="M35" s="364"/>
      <c r="N35" s="277"/>
      <c r="O35" s="364"/>
      <c r="P35" s="401">
        <f t="shared" si="1"/>
        <v>0</v>
      </c>
      <c r="Q35" s="402">
        <f t="shared" si="2"/>
        <v>0</v>
      </c>
      <c r="R35" s="277"/>
      <c r="S35" s="277"/>
      <c r="T35" s="277"/>
      <c r="U35" s="277"/>
    </row>
    <row r="36" spans="1:21" ht="15.75">
      <c r="A36" s="717"/>
      <c r="B36" s="716" t="s">
        <v>2050</v>
      </c>
      <c r="C36" s="277"/>
      <c r="D36" s="277"/>
      <c r="E36" s="277"/>
      <c r="F36" s="277"/>
      <c r="G36" s="277"/>
      <c r="H36" s="277"/>
      <c r="I36" s="364"/>
      <c r="J36" s="277"/>
      <c r="K36" s="364"/>
      <c r="L36" s="277"/>
      <c r="M36" s="364"/>
      <c r="N36" s="277"/>
      <c r="O36" s="364"/>
      <c r="P36" s="401">
        <f t="shared" si="1"/>
        <v>0</v>
      </c>
      <c r="Q36" s="402">
        <f t="shared" si="2"/>
        <v>0</v>
      </c>
      <c r="R36" s="277"/>
      <c r="S36" s="277"/>
      <c r="T36" s="277"/>
      <c r="U36" s="277"/>
    </row>
    <row r="37" spans="1:21" s="366" customFormat="1" ht="15.75">
      <c r="A37" s="717"/>
      <c r="B37" s="717"/>
      <c r="C37" s="277"/>
      <c r="D37" s="277"/>
      <c r="E37" s="277"/>
      <c r="F37" s="277"/>
      <c r="G37" s="277"/>
      <c r="H37" s="277"/>
      <c r="I37" s="364"/>
      <c r="J37" s="277"/>
      <c r="K37" s="364"/>
      <c r="L37" s="277"/>
      <c r="M37" s="364"/>
      <c r="N37" s="277"/>
      <c r="O37" s="364"/>
      <c r="P37" s="401">
        <f t="shared" si="1"/>
        <v>0</v>
      </c>
      <c r="Q37" s="402">
        <f t="shared" si="2"/>
        <v>0</v>
      </c>
      <c r="R37" s="277"/>
      <c r="S37" s="277"/>
      <c r="T37" s="277"/>
      <c r="U37" s="277"/>
    </row>
    <row r="38" spans="1:21" s="366" customFormat="1" ht="15.75">
      <c r="A38" s="717"/>
      <c r="B38" s="717"/>
      <c r="C38" s="277"/>
      <c r="D38" s="277"/>
      <c r="E38" s="277"/>
      <c r="F38" s="277"/>
      <c r="G38" s="277"/>
      <c r="H38" s="277"/>
      <c r="I38" s="364"/>
      <c r="J38" s="277"/>
      <c r="K38" s="364"/>
      <c r="L38" s="277"/>
      <c r="M38" s="364"/>
      <c r="N38" s="277"/>
      <c r="O38" s="364"/>
      <c r="P38" s="401">
        <f t="shared" si="1"/>
        <v>0</v>
      </c>
      <c r="Q38" s="402">
        <f t="shared" si="2"/>
        <v>0</v>
      </c>
      <c r="R38" s="277"/>
      <c r="S38" s="277"/>
      <c r="T38" s="277"/>
      <c r="U38" s="277"/>
    </row>
    <row r="39" spans="1:21" s="366" customFormat="1" ht="15.75">
      <c r="A39" s="717"/>
      <c r="B39" s="717"/>
      <c r="C39" s="277"/>
      <c r="D39" s="277"/>
      <c r="E39" s="277"/>
      <c r="F39" s="277"/>
      <c r="G39" s="277"/>
      <c r="H39" s="277"/>
      <c r="I39" s="364"/>
      <c r="J39" s="277"/>
      <c r="K39" s="364"/>
      <c r="L39" s="277"/>
      <c r="M39" s="364"/>
      <c r="N39" s="277"/>
      <c r="O39" s="364"/>
      <c r="P39" s="401">
        <f t="shared" si="1"/>
        <v>0</v>
      </c>
      <c r="Q39" s="402">
        <f t="shared" si="2"/>
        <v>0</v>
      </c>
      <c r="R39" s="277"/>
      <c r="S39" s="277"/>
      <c r="T39" s="277"/>
      <c r="U39" s="277"/>
    </row>
    <row r="40" spans="1:21" ht="15.75">
      <c r="A40" s="717"/>
      <c r="B40" s="717"/>
      <c r="C40" s="277"/>
      <c r="D40" s="277"/>
      <c r="E40" s="277"/>
      <c r="F40" s="277"/>
      <c r="G40" s="277"/>
      <c r="H40" s="277"/>
      <c r="I40" s="364"/>
      <c r="J40" s="277"/>
      <c r="K40" s="364"/>
      <c r="L40" s="277"/>
      <c r="M40" s="364"/>
      <c r="N40" s="277"/>
      <c r="O40" s="364"/>
      <c r="P40" s="401">
        <f t="shared" si="1"/>
        <v>0</v>
      </c>
      <c r="Q40" s="402">
        <f t="shared" si="2"/>
        <v>0</v>
      </c>
      <c r="R40" s="277"/>
      <c r="S40" s="277"/>
      <c r="T40" s="277"/>
      <c r="U40" s="277"/>
    </row>
    <row r="41" spans="1:21" ht="18.75" customHeight="1">
      <c r="A41" s="718"/>
      <c r="B41" s="718"/>
      <c r="C41" s="277"/>
      <c r="D41" s="277"/>
      <c r="E41" s="277"/>
      <c r="F41" s="277"/>
      <c r="G41" s="277"/>
      <c r="H41" s="277"/>
      <c r="I41" s="364"/>
      <c r="J41" s="277"/>
      <c r="K41" s="364"/>
      <c r="L41" s="277"/>
      <c r="M41" s="364"/>
      <c r="N41" s="277"/>
      <c r="O41" s="364"/>
      <c r="P41" s="401">
        <f t="shared" si="1"/>
        <v>0</v>
      </c>
      <c r="Q41" s="402">
        <f t="shared" si="2"/>
        <v>0</v>
      </c>
      <c r="R41" s="277"/>
      <c r="S41" s="277"/>
      <c r="T41" s="277"/>
      <c r="U41" s="360"/>
    </row>
    <row r="42" spans="1:21" ht="15.75">
      <c r="A42" s="298"/>
      <c r="B42" s="299"/>
      <c r="C42" s="298" t="s">
        <v>1392</v>
      </c>
      <c r="D42" s="299"/>
      <c r="E42" s="299"/>
      <c r="F42" s="299"/>
      <c r="G42" s="300"/>
      <c r="H42" s="264">
        <f t="shared" ref="H42:Q42" si="7">SUM(H9:H41)</f>
        <v>0.75</v>
      </c>
      <c r="I42" s="232">
        <f t="shared" si="7"/>
        <v>25385000</v>
      </c>
      <c r="J42" s="264">
        <f t="shared" si="7"/>
        <v>3.55</v>
      </c>
      <c r="K42" s="232">
        <f t="shared" si="7"/>
        <v>25668000</v>
      </c>
      <c r="L42" s="264">
        <f t="shared" si="7"/>
        <v>4.55</v>
      </c>
      <c r="M42" s="232">
        <f t="shared" si="7"/>
        <v>25535000</v>
      </c>
      <c r="N42" s="264">
        <f t="shared" si="7"/>
        <v>2.15</v>
      </c>
      <c r="O42" s="232">
        <f t="shared" si="7"/>
        <v>25585000</v>
      </c>
      <c r="P42" s="232">
        <f t="shared" si="7"/>
        <v>11</v>
      </c>
      <c r="Q42" s="232">
        <f t="shared" si="7"/>
        <v>102173000</v>
      </c>
      <c r="R42" s="264"/>
      <c r="S42" s="264"/>
      <c r="T42" s="264"/>
      <c r="U42" s="278"/>
    </row>
    <row r="47" spans="1:21">
      <c r="C47" s="465"/>
    </row>
    <row r="48" spans="1:21">
      <c r="C48" s="465"/>
    </row>
    <row r="49" spans="3:3">
      <c r="C49" s="465"/>
    </row>
    <row r="50" spans="3:3">
      <c r="C50" s="465"/>
    </row>
    <row r="51" spans="3:3">
      <c r="C51" s="465"/>
    </row>
    <row r="52" spans="3:3">
      <c r="C52" s="465"/>
    </row>
    <row r="62" spans="3:3" s="260" customFormat="1" ht="12"/>
    <row r="63" spans="3:3" s="260" customFormat="1" ht="12"/>
    <row r="76" s="260" customFormat="1" ht="12"/>
    <row r="77" s="260" customFormat="1" ht="12"/>
  </sheetData>
  <mergeCells count="26">
    <mergeCell ref="D5:D7"/>
    <mergeCell ref="T5:T7"/>
    <mergeCell ref="U5:U7"/>
    <mergeCell ref="P5:Q6"/>
    <mergeCell ref="R5:R7"/>
    <mergeCell ref="N6:O6"/>
    <mergeCell ref="G5:G7"/>
    <mergeCell ref="H5:O5"/>
    <mergeCell ref="H6:I6"/>
    <mergeCell ref="S5:S7"/>
    <mergeCell ref="A3:U3"/>
    <mergeCell ref="B9:B14"/>
    <mergeCell ref="B15:B23"/>
    <mergeCell ref="B24:B29"/>
    <mergeCell ref="B36:B41"/>
    <mergeCell ref="B30:B35"/>
    <mergeCell ref="A5:A7"/>
    <mergeCell ref="B5:B7"/>
    <mergeCell ref="C5:C7"/>
    <mergeCell ref="E5:E7"/>
    <mergeCell ref="A9:A29"/>
    <mergeCell ref="A30:A41"/>
    <mergeCell ref="A4:U4"/>
    <mergeCell ref="F5:F7"/>
    <mergeCell ref="J6:K6"/>
    <mergeCell ref="L6:M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41">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V21"/>
  <sheetViews>
    <sheetView topLeftCell="E1" workbookViewId="0">
      <pane ySplit="6" topLeftCell="A8" activePane="bottomLeft" state="frozen"/>
      <selection activeCell="R5" sqref="R5"/>
      <selection pane="bottomLeft" activeCell="E10" sqref="E10"/>
    </sheetView>
  </sheetViews>
  <sheetFormatPr baseColWidth="10" defaultRowHeight="15"/>
  <cols>
    <col min="1" max="2" width="21.7109375" customWidth="1"/>
    <col min="3" max="3" width="55.85546875" customWidth="1"/>
    <col min="4" max="4" width="63.140625" style="465" customWidth="1"/>
    <col min="5" max="5" width="37.85546875" customWidth="1"/>
    <col min="6" max="6" width="27.42578125" customWidth="1"/>
    <col min="7" max="7" width="81.5703125" customWidth="1"/>
    <col min="8" max="8" width="15.28515625" customWidth="1"/>
    <col min="9" max="9" width="13.42578125" style="233" bestFit="1" customWidth="1"/>
    <col min="10" max="10" width="15.28515625" customWidth="1"/>
    <col min="11" max="11" width="18.85546875" style="233" customWidth="1"/>
    <col min="12" max="12" width="12.28515625" customWidth="1"/>
    <col min="13" max="13" width="13.7109375" style="233" customWidth="1"/>
    <col min="15" max="15" width="11.5703125" style="233"/>
    <col min="16" max="16" width="15.28515625" customWidth="1"/>
    <col min="17" max="17" width="18.28515625" style="233" customWidth="1"/>
    <col min="18" max="18" width="14.140625" hidden="1" customWidth="1"/>
    <col min="19" max="19" width="64.28515625" customWidth="1"/>
    <col min="20" max="20" width="26" customWidth="1"/>
    <col min="21" max="21" width="29" customWidth="1"/>
    <col min="22" max="22" width="24" customWidth="1"/>
  </cols>
  <sheetData>
    <row r="1" spans="1:22" ht="18.75">
      <c r="B1" s="284"/>
      <c r="C1" s="513" t="s">
        <v>1562</v>
      </c>
      <c r="D1" s="284"/>
      <c r="E1" s="284"/>
      <c r="F1" s="284"/>
      <c r="H1" s="284" t="s">
        <v>1395</v>
      </c>
      <c r="J1" s="284"/>
      <c r="K1" s="284"/>
      <c r="L1" s="284"/>
      <c r="M1" s="284"/>
      <c r="N1" s="284"/>
      <c r="O1" s="284"/>
      <c r="P1" s="284"/>
      <c r="Q1" s="284"/>
      <c r="R1" s="284"/>
      <c r="S1" s="284"/>
      <c r="T1" s="284"/>
      <c r="U1" s="284"/>
      <c r="V1" s="284"/>
    </row>
    <row r="2" spans="1:22" s="366" customFormat="1" ht="18.75">
      <c r="A2" s="366" t="s">
        <v>1346</v>
      </c>
      <c r="B2" s="284"/>
      <c r="C2" s="284"/>
      <c r="D2" s="284"/>
      <c r="E2" s="284"/>
      <c r="F2" s="284"/>
      <c r="H2" s="284"/>
      <c r="I2" s="233"/>
      <c r="J2" s="284"/>
      <c r="K2" s="284"/>
      <c r="L2" s="284"/>
      <c r="M2" s="284"/>
      <c r="N2" s="284"/>
      <c r="O2" s="284"/>
      <c r="P2" s="284"/>
      <c r="Q2" s="284"/>
      <c r="R2" s="284"/>
      <c r="S2" s="284"/>
      <c r="T2" s="284"/>
      <c r="U2" s="284"/>
      <c r="V2" s="284"/>
    </row>
    <row r="3" spans="1:22">
      <c r="A3" s="269" t="s">
        <v>1396</v>
      </c>
      <c r="B3" s="269"/>
      <c r="C3" s="269"/>
      <c r="D3" s="269"/>
      <c r="E3" s="269"/>
      <c r="F3" s="269"/>
      <c r="G3" s="269"/>
      <c r="H3" s="269"/>
      <c r="I3" s="269"/>
      <c r="J3" s="269"/>
      <c r="K3" s="269"/>
      <c r="L3" s="269"/>
      <c r="M3" s="269"/>
      <c r="N3" s="269"/>
      <c r="O3" s="269"/>
      <c r="P3" s="269"/>
      <c r="Q3" s="269"/>
      <c r="R3" s="269"/>
      <c r="S3" s="269"/>
      <c r="T3" s="269"/>
      <c r="U3" s="269"/>
      <c r="V3" s="269"/>
    </row>
    <row r="4" spans="1:22" ht="15" customHeight="1">
      <c r="A4" s="691" t="s">
        <v>96</v>
      </c>
      <c r="B4" s="693" t="s">
        <v>110</v>
      </c>
      <c r="C4" s="703" t="s">
        <v>1454</v>
      </c>
      <c r="D4" s="703" t="s">
        <v>1455</v>
      </c>
      <c r="E4" s="703" t="s">
        <v>86</v>
      </c>
      <c r="F4" s="703" t="s">
        <v>391</v>
      </c>
      <c r="G4" s="703" t="s">
        <v>87</v>
      </c>
      <c r="H4" s="706" t="s">
        <v>99</v>
      </c>
      <c r="I4" s="708"/>
      <c r="J4" s="708"/>
      <c r="K4" s="708"/>
      <c r="L4" s="708"/>
      <c r="M4" s="708"/>
      <c r="N4" s="708"/>
      <c r="O4" s="707"/>
      <c r="P4" s="712" t="s">
        <v>100</v>
      </c>
      <c r="Q4" s="713"/>
      <c r="R4" s="693" t="s">
        <v>101</v>
      </c>
      <c r="S4" s="693" t="s">
        <v>102</v>
      </c>
      <c r="T4" s="693" t="s">
        <v>109</v>
      </c>
      <c r="U4" s="693" t="s">
        <v>108</v>
      </c>
      <c r="V4" s="709" t="s">
        <v>88</v>
      </c>
    </row>
    <row r="5" spans="1:22" ht="15" customHeight="1">
      <c r="A5" s="691"/>
      <c r="B5" s="691"/>
      <c r="C5" s="704"/>
      <c r="D5" s="704"/>
      <c r="E5" s="704"/>
      <c r="F5" s="704"/>
      <c r="G5" s="704"/>
      <c r="H5" s="706" t="s">
        <v>103</v>
      </c>
      <c r="I5" s="707"/>
      <c r="J5" s="706" t="s">
        <v>104</v>
      </c>
      <c r="K5" s="707"/>
      <c r="L5" s="706" t="s">
        <v>105</v>
      </c>
      <c r="M5" s="707"/>
      <c r="N5" s="706" t="s">
        <v>106</v>
      </c>
      <c r="O5" s="707"/>
      <c r="P5" s="714"/>
      <c r="Q5" s="715"/>
      <c r="R5" s="691"/>
      <c r="S5" s="691"/>
      <c r="T5" s="691"/>
      <c r="U5" s="691"/>
      <c r="V5" s="710"/>
    </row>
    <row r="6" spans="1:22" ht="25.5">
      <c r="A6" s="692"/>
      <c r="B6" s="692"/>
      <c r="C6" s="705"/>
      <c r="D6" s="705"/>
      <c r="E6" s="705"/>
      <c r="F6" s="705"/>
      <c r="G6" s="705"/>
      <c r="H6" s="441" t="s">
        <v>107</v>
      </c>
      <c r="I6" s="441" t="s">
        <v>12</v>
      </c>
      <c r="J6" s="441" t="s">
        <v>107</v>
      </c>
      <c r="K6" s="441" t="s">
        <v>12</v>
      </c>
      <c r="L6" s="441" t="s">
        <v>107</v>
      </c>
      <c r="M6" s="441" t="s">
        <v>12</v>
      </c>
      <c r="N6" s="441" t="s">
        <v>107</v>
      </c>
      <c r="O6" s="441" t="s">
        <v>12</v>
      </c>
      <c r="P6" s="441" t="s">
        <v>107</v>
      </c>
      <c r="Q6" s="441" t="s">
        <v>12</v>
      </c>
      <c r="R6" s="692"/>
      <c r="S6" s="692"/>
      <c r="T6" s="692"/>
      <c r="U6" s="692"/>
      <c r="V6" s="711"/>
    </row>
    <row r="7" spans="1:22" s="366" customFormat="1" ht="15.75">
      <c r="A7" s="442"/>
      <c r="B7" s="443"/>
      <c r="C7" s="444"/>
      <c r="D7" s="444"/>
      <c r="E7" s="444"/>
      <c r="F7" s="445"/>
      <c r="G7" s="444"/>
      <c r="H7" s="446"/>
      <c r="I7" s="446"/>
      <c r="J7" s="446"/>
      <c r="K7" s="446"/>
      <c r="L7" s="446"/>
      <c r="M7" s="446"/>
      <c r="N7" s="446"/>
      <c r="O7" s="446"/>
      <c r="P7" s="446"/>
      <c r="Q7" s="446"/>
      <c r="R7" s="447"/>
      <c r="S7" s="447"/>
      <c r="T7" s="447"/>
      <c r="U7" s="447"/>
      <c r="V7" s="448"/>
    </row>
    <row r="8" spans="1:22" ht="100.5" customHeight="1">
      <c r="A8" s="719" t="s">
        <v>2051</v>
      </c>
      <c r="B8" s="716" t="s">
        <v>2055</v>
      </c>
      <c r="C8" s="326" t="s">
        <v>1562</v>
      </c>
      <c r="D8" s="634" t="s">
        <v>2052</v>
      </c>
      <c r="E8" s="634" t="s">
        <v>2053</v>
      </c>
      <c r="F8" s="634" t="s">
        <v>2056</v>
      </c>
      <c r="G8" s="634" t="s">
        <v>2054</v>
      </c>
      <c r="H8" s="356"/>
      <c r="I8" s="357"/>
      <c r="J8" s="356">
        <v>1</v>
      </c>
      <c r="K8" s="357">
        <f>'2. CONTRATACION DE PERSONAL'!D10*100%</f>
        <v>861840</v>
      </c>
      <c r="L8" s="356"/>
      <c r="M8" s="357"/>
      <c r="N8" s="356"/>
      <c r="O8" s="357"/>
      <c r="P8" s="401">
        <f t="shared" ref="P8:Q8" si="0">H8+J8+L8+N8</f>
        <v>1</v>
      </c>
      <c r="Q8" s="402">
        <f t="shared" si="0"/>
        <v>861840</v>
      </c>
      <c r="R8" s="326"/>
      <c r="S8" s="634" t="s">
        <v>2058</v>
      </c>
      <c r="T8" s="634" t="s">
        <v>2057</v>
      </c>
      <c r="U8" s="634" t="s">
        <v>2059</v>
      </c>
      <c r="V8" s="634" t="s">
        <v>2060</v>
      </c>
    </row>
    <row r="9" spans="1:22" ht="85.5" customHeight="1">
      <c r="A9" s="719"/>
      <c r="B9" s="717"/>
      <c r="C9" s="326" t="s">
        <v>1562</v>
      </c>
      <c r="D9" s="344" t="s">
        <v>2062</v>
      </c>
      <c r="E9" s="324" t="s">
        <v>2294</v>
      </c>
      <c r="F9" s="634" t="s">
        <v>2067</v>
      </c>
      <c r="G9" s="249" t="s">
        <v>2146</v>
      </c>
      <c r="H9" s="250">
        <v>0.25</v>
      </c>
      <c r="I9" s="347">
        <f>'1. TALLERES SEMINARIOS'!D295*0.25</f>
        <v>3957.5</v>
      </c>
      <c r="J9" s="250">
        <v>0.25</v>
      </c>
      <c r="K9" s="347">
        <f>I9</f>
        <v>3957.5</v>
      </c>
      <c r="L9" s="250">
        <v>0.5</v>
      </c>
      <c r="M9" s="357">
        <f>'1. TALLERES SEMINARIOS'!D295*0.5</f>
        <v>7915</v>
      </c>
      <c r="N9" s="356"/>
      <c r="O9" s="357"/>
      <c r="P9" s="401">
        <f t="shared" ref="P9:P20" si="1">H9+J9+L9+N9</f>
        <v>1</v>
      </c>
      <c r="Q9" s="402">
        <f t="shared" ref="Q9:Q20" si="2">I9+K9+M9+O9</f>
        <v>15830</v>
      </c>
      <c r="R9" s="326"/>
      <c r="S9" s="249" t="s">
        <v>2063</v>
      </c>
      <c r="T9" s="249" t="s">
        <v>2064</v>
      </c>
      <c r="U9" s="249" t="s">
        <v>2065</v>
      </c>
      <c r="V9" s="307" t="s">
        <v>2066</v>
      </c>
    </row>
    <row r="10" spans="1:22" s="366" customFormat="1" ht="51" customHeight="1">
      <c r="A10" s="719"/>
      <c r="B10" s="717"/>
      <c r="C10" s="326" t="s">
        <v>1562</v>
      </c>
      <c r="D10" s="248" t="s">
        <v>2144</v>
      </c>
      <c r="E10" s="307" t="s">
        <v>2145</v>
      </c>
      <c r="F10" s="634" t="s">
        <v>2147</v>
      </c>
      <c r="G10" s="637" t="s">
        <v>2148</v>
      </c>
      <c r="H10" s="356"/>
      <c r="I10" s="357"/>
      <c r="J10" s="356">
        <v>0.5</v>
      </c>
      <c r="K10" s="357">
        <f>'1. TALLERES SEMINARIOS'!D466*0.5</f>
        <v>19387.083333333332</v>
      </c>
      <c r="L10" s="356">
        <v>0.5</v>
      </c>
      <c r="M10" s="357">
        <f>'1. TALLERES SEMINARIOS'!D466*0.5</f>
        <v>19387.083333333332</v>
      </c>
      <c r="N10" s="356"/>
      <c r="O10" s="357"/>
      <c r="P10" s="401">
        <f t="shared" ref="P10:P15" si="3">H10+J10+L10+N10</f>
        <v>1</v>
      </c>
      <c r="Q10" s="402">
        <f t="shared" ref="Q10:Q15" si="4">I10+K10+M10+O10</f>
        <v>38774.166666666664</v>
      </c>
      <c r="R10" s="326"/>
      <c r="S10" s="249" t="s">
        <v>2149</v>
      </c>
      <c r="T10" s="249" t="s">
        <v>2064</v>
      </c>
      <c r="U10" s="249" t="s">
        <v>2150</v>
      </c>
      <c r="V10" s="307" t="s">
        <v>2151</v>
      </c>
    </row>
    <row r="11" spans="1:22" s="366" customFormat="1" ht="54" customHeight="1">
      <c r="A11" s="719"/>
      <c r="B11" s="717"/>
      <c r="C11" s="326" t="s">
        <v>1562</v>
      </c>
      <c r="D11" s="649" t="s">
        <v>2279</v>
      </c>
      <c r="E11" s="649" t="s">
        <v>2280</v>
      </c>
      <c r="F11" s="649" t="s">
        <v>2282</v>
      </c>
      <c r="G11" s="649" t="s">
        <v>2281</v>
      </c>
      <c r="H11" s="650">
        <v>1</v>
      </c>
      <c r="I11" s="357">
        <f>'4. EQUIPO TECNOLÓGICOS'!D146</f>
        <v>240500</v>
      </c>
      <c r="J11" s="356"/>
      <c r="K11" s="357"/>
      <c r="L11" s="356"/>
      <c r="M11" s="357"/>
      <c r="N11" s="356"/>
      <c r="O11" s="357"/>
      <c r="P11" s="401">
        <f t="shared" si="3"/>
        <v>1</v>
      </c>
      <c r="Q11" s="402">
        <f t="shared" si="4"/>
        <v>240500</v>
      </c>
      <c r="R11" s="326"/>
      <c r="S11" s="649" t="s">
        <v>2283</v>
      </c>
      <c r="T11" s="649" t="s">
        <v>2284</v>
      </c>
      <c r="U11" s="649" t="s">
        <v>2285</v>
      </c>
      <c r="V11" s="649" t="s">
        <v>2286</v>
      </c>
    </row>
    <row r="12" spans="1:22" s="366" customFormat="1" ht="51" customHeight="1">
      <c r="A12" s="719"/>
      <c r="B12" s="717"/>
      <c r="C12" s="326" t="s">
        <v>1562</v>
      </c>
      <c r="D12" s="649" t="s">
        <v>2287</v>
      </c>
      <c r="E12" s="649" t="s">
        <v>2288</v>
      </c>
      <c r="F12" s="649" t="s">
        <v>2290</v>
      </c>
      <c r="G12" s="649" t="s">
        <v>2289</v>
      </c>
      <c r="H12" s="650">
        <v>0.5</v>
      </c>
      <c r="I12" s="357">
        <f>'2. CONTRATACION DE PERSONAL'!D130*0.5</f>
        <v>708750</v>
      </c>
      <c r="J12" s="356">
        <v>0.5</v>
      </c>
      <c r="K12" s="357">
        <f>'2. CONTRATACION DE PERSONAL'!D130*0.5</f>
        <v>708750</v>
      </c>
      <c r="L12" s="356"/>
      <c r="M12" s="357"/>
      <c r="N12" s="356"/>
      <c r="O12" s="357"/>
      <c r="P12" s="401">
        <f t="shared" si="3"/>
        <v>1</v>
      </c>
      <c r="Q12" s="402">
        <f t="shared" si="4"/>
        <v>1417500</v>
      </c>
      <c r="R12" s="326"/>
      <c r="S12" s="649" t="s">
        <v>2291</v>
      </c>
      <c r="T12" s="649" t="s">
        <v>2273</v>
      </c>
      <c r="U12" s="649" t="s">
        <v>2292</v>
      </c>
      <c r="V12" s="649" t="s">
        <v>2293</v>
      </c>
    </row>
    <row r="13" spans="1:22" s="366" customFormat="1" ht="15.75">
      <c r="A13" s="719"/>
      <c r="B13" s="717"/>
      <c r="C13" s="326"/>
      <c r="D13" s="326"/>
      <c r="E13" s="326"/>
      <c r="F13" s="326"/>
      <c r="G13" s="326"/>
      <c r="H13" s="356"/>
      <c r="I13" s="357"/>
      <c r="J13" s="356"/>
      <c r="K13" s="357"/>
      <c r="L13" s="356"/>
      <c r="M13" s="357"/>
      <c r="N13" s="356"/>
      <c r="O13" s="357"/>
      <c r="P13" s="401">
        <f t="shared" ref="P13:P14" si="5">H13+J13+L13+N13</f>
        <v>0</v>
      </c>
      <c r="Q13" s="402">
        <f t="shared" ref="Q13:Q14" si="6">I13+K13+M13+O13</f>
        <v>0</v>
      </c>
      <c r="R13" s="326"/>
      <c r="S13" s="326"/>
      <c r="T13" s="326"/>
      <c r="U13" s="326"/>
      <c r="V13" s="326"/>
    </row>
    <row r="14" spans="1:22" s="366" customFormat="1" ht="15.75">
      <c r="A14" s="719"/>
      <c r="B14" s="717"/>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c r="A15" s="719"/>
      <c r="B15" s="717"/>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c r="A16" s="719"/>
      <c r="B16" s="717"/>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c r="A17" s="719"/>
      <c r="B17" s="717"/>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c r="A18" s="719"/>
      <c r="B18" s="717"/>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c r="A19" s="719"/>
      <c r="B19" s="717"/>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c r="A20" s="719"/>
      <c r="B20" s="718"/>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c r="A21" s="292"/>
      <c r="B21" s="293"/>
      <c r="C21" s="292" t="s">
        <v>1452</v>
      </c>
      <c r="D21" s="293"/>
      <c r="E21" s="293"/>
      <c r="F21" s="293"/>
      <c r="G21" s="294"/>
      <c r="H21" s="287">
        <f t="shared" ref="H21:Q21" si="7">SUM(H8:H20)</f>
        <v>1.75</v>
      </c>
      <c r="I21" s="235">
        <f t="shared" si="7"/>
        <v>953207.5</v>
      </c>
      <c r="J21" s="287">
        <f t="shared" si="7"/>
        <v>2.25</v>
      </c>
      <c r="K21" s="235">
        <f t="shared" si="7"/>
        <v>1593934.5833333335</v>
      </c>
      <c r="L21" s="287">
        <f t="shared" si="7"/>
        <v>1</v>
      </c>
      <c r="M21" s="235">
        <f t="shared" si="7"/>
        <v>27302.083333333332</v>
      </c>
      <c r="N21" s="287">
        <f t="shared" si="7"/>
        <v>0</v>
      </c>
      <c r="O21" s="235">
        <f t="shared" si="7"/>
        <v>0</v>
      </c>
      <c r="P21" s="235">
        <f t="shared" si="7"/>
        <v>5</v>
      </c>
      <c r="Q21" s="235">
        <f t="shared" si="7"/>
        <v>2574444.1666666665</v>
      </c>
      <c r="R21" s="264"/>
      <c r="S21" s="264"/>
      <c r="T21" s="264"/>
      <c r="U21" s="264"/>
      <c r="V21" s="264"/>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V24"/>
  <sheetViews>
    <sheetView zoomScale="80" zoomScaleNormal="80" workbookViewId="0">
      <pane ySplit="7" topLeftCell="A8" activePane="bottomLeft" state="frozen"/>
      <selection activeCell="A7" sqref="A7"/>
      <selection pane="bottomLeft" activeCell="Q10" sqref="Q10"/>
    </sheetView>
  </sheetViews>
  <sheetFormatPr baseColWidth="10" defaultRowHeight="15"/>
  <cols>
    <col min="1" max="1" width="50.28515625" customWidth="1"/>
    <col min="2" max="2" width="26.28515625" customWidth="1"/>
    <col min="3" max="3" width="65.140625" customWidth="1"/>
    <col min="4" max="4" width="60.5703125" style="465" customWidth="1"/>
    <col min="5" max="5" width="57.7109375" customWidth="1"/>
    <col min="6" max="6" width="27.42578125" customWidth="1"/>
    <col min="7" max="7" width="52.5703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19" width="46.85546875" customWidth="1"/>
    <col min="20" max="20" width="40.85546875" customWidth="1"/>
    <col min="21" max="21" width="36.42578125" customWidth="1"/>
    <col min="22" max="22" width="38.28515625" customWidth="1"/>
  </cols>
  <sheetData>
    <row r="1" spans="1:22" ht="18" customHeight="1">
      <c r="B1" s="241"/>
      <c r="C1" s="514" t="s">
        <v>1563</v>
      </c>
      <c r="D1" s="514" t="s">
        <v>1564</v>
      </c>
      <c r="E1" s="241"/>
      <c r="F1" s="243"/>
      <c r="G1" s="241"/>
      <c r="H1" s="291" t="s">
        <v>1352</v>
      </c>
      <c r="K1" s="241"/>
      <c r="L1" s="241"/>
      <c r="M1" s="241"/>
      <c r="N1" s="241"/>
      <c r="O1" s="241"/>
      <c r="P1" s="241"/>
      <c r="Q1" s="241"/>
      <c r="R1" s="241"/>
      <c r="S1" s="241"/>
      <c r="T1" s="241"/>
      <c r="U1" s="241"/>
      <c r="V1" s="241"/>
    </row>
    <row r="2" spans="1:22" ht="18" customHeight="1">
      <c r="B2" s="243"/>
      <c r="C2" s="243"/>
      <c r="D2" s="243"/>
      <c r="E2" s="243"/>
      <c r="F2" s="243"/>
      <c r="G2" s="243"/>
      <c r="H2" s="291"/>
      <c r="K2" s="243"/>
      <c r="L2" s="243"/>
      <c r="M2" s="243"/>
      <c r="N2" s="243"/>
      <c r="O2" s="243"/>
      <c r="P2" s="243"/>
      <c r="Q2" s="243"/>
      <c r="R2" s="243"/>
      <c r="S2" s="243"/>
      <c r="T2" s="243"/>
      <c r="U2" s="243"/>
      <c r="V2" s="243"/>
    </row>
    <row r="3" spans="1:22" ht="18" customHeight="1">
      <c r="A3" s="316" t="s">
        <v>1345</v>
      </c>
      <c r="B3" s="243"/>
      <c r="C3" s="243"/>
      <c r="D3" s="243"/>
      <c r="E3" s="243"/>
      <c r="F3" s="243"/>
      <c r="G3" s="243"/>
      <c r="H3" s="291"/>
      <c r="K3" s="243"/>
      <c r="L3" s="243"/>
      <c r="M3" s="243"/>
      <c r="N3" s="243"/>
      <c r="O3" s="243"/>
      <c r="P3" s="243"/>
      <c r="Q3" s="243"/>
      <c r="R3" s="243"/>
      <c r="S3" s="243"/>
      <c r="T3" s="243"/>
      <c r="U3" s="243"/>
      <c r="V3" s="243"/>
    </row>
    <row r="4" spans="1:22" ht="33" customHeight="1">
      <c r="A4" s="745" t="s">
        <v>1351</v>
      </c>
      <c r="B4" s="745"/>
      <c r="C4" s="745"/>
      <c r="D4" s="745"/>
      <c r="E4" s="745"/>
      <c r="F4" s="745"/>
      <c r="G4" s="745"/>
      <c r="H4" s="745"/>
      <c r="I4" s="745"/>
      <c r="J4" s="745"/>
      <c r="K4" s="745"/>
      <c r="L4" s="745"/>
      <c r="M4" s="745"/>
      <c r="N4" s="745"/>
      <c r="O4" s="745"/>
      <c r="P4" s="745"/>
      <c r="Q4" s="745"/>
      <c r="R4" s="745"/>
      <c r="S4" s="745"/>
      <c r="T4" s="745"/>
      <c r="U4" s="745"/>
      <c r="V4" s="745"/>
    </row>
    <row r="5" spans="1:22" ht="14.45" customHeight="1">
      <c r="A5" s="691" t="s">
        <v>96</v>
      </c>
      <c r="B5" s="693" t="s">
        <v>110</v>
      </c>
      <c r="C5" s="703" t="s">
        <v>1454</v>
      </c>
      <c r="D5" s="703" t="s">
        <v>1455</v>
      </c>
      <c r="E5" s="703" t="s">
        <v>86</v>
      </c>
      <c r="F5" s="703" t="s">
        <v>391</v>
      </c>
      <c r="G5" s="703" t="s">
        <v>87</v>
      </c>
      <c r="H5" s="706" t="s">
        <v>99</v>
      </c>
      <c r="I5" s="708"/>
      <c r="J5" s="708"/>
      <c r="K5" s="708"/>
      <c r="L5" s="708"/>
      <c r="M5" s="708"/>
      <c r="N5" s="708"/>
      <c r="O5" s="707"/>
      <c r="P5" s="712" t="s">
        <v>100</v>
      </c>
      <c r="Q5" s="713"/>
      <c r="R5" s="693" t="s">
        <v>101</v>
      </c>
      <c r="S5" s="693" t="s">
        <v>102</v>
      </c>
      <c r="T5" s="693" t="s">
        <v>109</v>
      </c>
      <c r="U5" s="693" t="s">
        <v>108</v>
      </c>
      <c r="V5" s="709" t="s">
        <v>88</v>
      </c>
    </row>
    <row r="6" spans="1:22" ht="14.45" customHeight="1">
      <c r="A6" s="691"/>
      <c r="B6" s="691"/>
      <c r="C6" s="704"/>
      <c r="D6" s="704"/>
      <c r="E6" s="704"/>
      <c r="F6" s="704"/>
      <c r="G6" s="704"/>
      <c r="H6" s="706" t="s">
        <v>103</v>
      </c>
      <c r="I6" s="707"/>
      <c r="J6" s="706" t="s">
        <v>104</v>
      </c>
      <c r="K6" s="707"/>
      <c r="L6" s="706" t="s">
        <v>105</v>
      </c>
      <c r="M6" s="707"/>
      <c r="N6" s="706" t="s">
        <v>106</v>
      </c>
      <c r="O6" s="707"/>
      <c r="P6" s="714"/>
      <c r="Q6" s="715"/>
      <c r="R6" s="691"/>
      <c r="S6" s="691"/>
      <c r="T6" s="691"/>
      <c r="U6" s="691"/>
      <c r="V6" s="710"/>
    </row>
    <row r="7" spans="1:22" ht="25.5">
      <c r="A7" s="692"/>
      <c r="B7" s="692"/>
      <c r="C7" s="705"/>
      <c r="D7" s="705"/>
      <c r="E7" s="705"/>
      <c r="F7" s="705"/>
      <c r="G7" s="705"/>
      <c r="H7" s="441" t="s">
        <v>107</v>
      </c>
      <c r="I7" s="441" t="s">
        <v>12</v>
      </c>
      <c r="J7" s="441" t="s">
        <v>107</v>
      </c>
      <c r="K7" s="441" t="s">
        <v>12</v>
      </c>
      <c r="L7" s="441" t="s">
        <v>107</v>
      </c>
      <c r="M7" s="441" t="s">
        <v>12</v>
      </c>
      <c r="N7" s="441" t="s">
        <v>107</v>
      </c>
      <c r="O7" s="441" t="s">
        <v>12</v>
      </c>
      <c r="P7" s="441" t="s">
        <v>107</v>
      </c>
      <c r="Q7" s="441" t="s">
        <v>12</v>
      </c>
      <c r="R7" s="692"/>
      <c r="S7" s="692"/>
      <c r="T7" s="692"/>
      <c r="U7" s="692"/>
      <c r="V7" s="711"/>
    </row>
    <row r="8" spans="1:22" ht="15.6" customHeight="1">
      <c r="A8" s="442"/>
      <c r="B8" s="443"/>
      <c r="C8" s="444"/>
      <c r="D8" s="444"/>
      <c r="E8" s="444"/>
      <c r="F8" s="445"/>
      <c r="G8" s="444"/>
      <c r="H8" s="446"/>
      <c r="I8" s="446"/>
      <c r="J8" s="446"/>
      <c r="K8" s="446"/>
      <c r="L8" s="446"/>
      <c r="M8" s="446"/>
      <c r="N8" s="446"/>
      <c r="O8" s="446"/>
      <c r="P8" s="446"/>
      <c r="Q8" s="446"/>
      <c r="R8" s="447"/>
      <c r="S8" s="447"/>
      <c r="T8" s="447"/>
      <c r="U8" s="447"/>
      <c r="V8" s="448"/>
    </row>
    <row r="9" spans="1:22" ht="105" customHeight="1">
      <c r="A9" s="746" t="s">
        <v>2134</v>
      </c>
      <c r="B9" s="694" t="s">
        <v>2135</v>
      </c>
      <c r="C9" s="634" t="s">
        <v>1563</v>
      </c>
      <c r="D9" s="654" t="s">
        <v>2295</v>
      </c>
      <c r="E9" s="634" t="s">
        <v>2137</v>
      </c>
      <c r="F9" s="634" t="s">
        <v>2136</v>
      </c>
      <c r="G9" s="634" t="s">
        <v>2131</v>
      </c>
      <c r="H9" s="358">
        <v>0.25</v>
      </c>
      <c r="I9" s="355">
        <f>'4. EQUIPO TECNOLÓGICOS'!D33*0.25</f>
        <v>2500</v>
      </c>
      <c r="J9" s="358">
        <v>0.25</v>
      </c>
      <c r="K9" s="355">
        <f>I9</f>
        <v>2500</v>
      </c>
      <c r="L9" s="358">
        <v>0.25</v>
      </c>
      <c r="M9" s="355">
        <f>I9</f>
        <v>2500</v>
      </c>
      <c r="N9" s="358">
        <v>0.25</v>
      </c>
      <c r="O9" s="355">
        <f>I9</f>
        <v>2500</v>
      </c>
      <c r="P9" s="404">
        <f t="shared" ref="P9:Q20" si="0">H9+J9+L9+N9</f>
        <v>1</v>
      </c>
      <c r="Q9" s="402">
        <f t="shared" si="0"/>
        <v>10000</v>
      </c>
      <c r="R9" s="326"/>
      <c r="S9" s="634" t="s">
        <v>2132</v>
      </c>
      <c r="T9" s="249" t="s">
        <v>2064</v>
      </c>
      <c r="U9" s="249" t="s">
        <v>2133</v>
      </c>
      <c r="V9" s="307" t="s">
        <v>2066</v>
      </c>
    </row>
    <row r="10" spans="1:22" ht="78.75">
      <c r="A10" s="747"/>
      <c r="B10" s="695"/>
      <c r="C10" s="326" t="s">
        <v>1563</v>
      </c>
      <c r="D10" s="642" t="s">
        <v>2244</v>
      </c>
      <c r="E10" s="642" t="s">
        <v>2245</v>
      </c>
      <c r="F10" s="249" t="s">
        <v>2247</v>
      </c>
      <c r="G10" s="643" t="s">
        <v>2246</v>
      </c>
      <c r="H10" s="358">
        <v>1</v>
      </c>
      <c r="I10" s="355">
        <f>'1. TALLERES SEMINARIOS'!D542</f>
        <v>34472.916666666664</v>
      </c>
      <c r="J10" s="352"/>
      <c r="K10" s="355"/>
      <c r="L10" s="352"/>
      <c r="M10" s="355"/>
      <c r="N10" s="352"/>
      <c r="O10" s="355"/>
      <c r="P10" s="404">
        <f t="shared" si="0"/>
        <v>1</v>
      </c>
      <c r="Q10" s="402">
        <f t="shared" si="0"/>
        <v>34472.916666666664</v>
      </c>
      <c r="R10" s="326"/>
      <c r="S10" s="643" t="s">
        <v>2248</v>
      </c>
      <c r="T10" s="643" t="s">
        <v>2249</v>
      </c>
      <c r="U10" s="643" t="s">
        <v>2250</v>
      </c>
      <c r="V10" s="643" t="s">
        <v>2242</v>
      </c>
    </row>
    <row r="11" spans="1:22" ht="15.75">
      <c r="A11" s="747"/>
      <c r="B11" s="695"/>
      <c r="C11" s="326"/>
      <c r="D11" s="326"/>
      <c r="E11" s="326"/>
      <c r="F11" s="326"/>
      <c r="G11" s="326"/>
      <c r="H11" s="352"/>
      <c r="I11" s="355"/>
      <c r="J11" s="352"/>
      <c r="K11" s="355"/>
      <c r="L11" s="352"/>
      <c r="M11" s="355"/>
      <c r="N11" s="352"/>
      <c r="O11" s="355"/>
      <c r="P11" s="404">
        <f t="shared" si="0"/>
        <v>0</v>
      </c>
      <c r="Q11" s="402">
        <f t="shared" si="0"/>
        <v>0</v>
      </c>
      <c r="R11" s="326"/>
      <c r="S11" s="326"/>
      <c r="T11" s="326"/>
      <c r="U11" s="326"/>
      <c r="V11" s="326"/>
    </row>
    <row r="12" spans="1:22" ht="15.75">
      <c r="A12" s="747"/>
      <c r="B12" s="695"/>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c r="A13" s="747"/>
      <c r="B13" s="695"/>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c r="A14" s="747"/>
      <c r="B14" s="695"/>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c r="A15" s="747"/>
      <c r="B15" s="695"/>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c r="A16" s="747"/>
      <c r="B16" s="695"/>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c r="A17" s="747"/>
      <c r="B17" s="695"/>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c r="A18" s="747"/>
      <c r="B18" s="695"/>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c r="A19" s="747"/>
      <c r="B19" s="695"/>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20.25" customHeight="1">
      <c r="A20" s="748"/>
      <c r="B20" s="696"/>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c r="A21" s="301"/>
      <c r="B21" s="242"/>
      <c r="C21" s="301" t="s">
        <v>115</v>
      </c>
      <c r="D21" s="301"/>
      <c r="E21" s="242"/>
      <c r="F21" s="242"/>
      <c r="G21" s="242"/>
      <c r="H21" s="80">
        <f t="shared" ref="H21:Q21" si="1">SUM(H9:H20)</f>
        <v>1.25</v>
      </c>
      <c r="I21" s="234">
        <f t="shared" si="1"/>
        <v>36972.916666666664</v>
      </c>
      <c r="J21" s="80">
        <f t="shared" si="1"/>
        <v>0.25</v>
      </c>
      <c r="K21" s="234">
        <f t="shared" si="1"/>
        <v>2500</v>
      </c>
      <c r="L21" s="80">
        <f t="shared" si="1"/>
        <v>0.25</v>
      </c>
      <c r="M21" s="234">
        <f t="shared" si="1"/>
        <v>2500</v>
      </c>
      <c r="N21" s="80">
        <f t="shared" si="1"/>
        <v>0.25</v>
      </c>
      <c r="O21" s="234">
        <f t="shared" si="1"/>
        <v>2500</v>
      </c>
      <c r="P21" s="234">
        <f t="shared" si="1"/>
        <v>2</v>
      </c>
      <c r="Q21" s="234">
        <f t="shared" si="1"/>
        <v>44472.916666666664</v>
      </c>
      <c r="R21" s="68"/>
      <c r="S21" s="68"/>
      <c r="T21" s="68"/>
      <c r="U21" s="68"/>
      <c r="V21" s="68"/>
    </row>
    <row r="23" spans="1:22">
      <c r="C23" s="465"/>
    </row>
    <row r="24" spans="1:22">
      <c r="C24" s="465"/>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conditionalFormatting sqref="F10">
    <cfRule type="duplicateValues" dxfId="0" priority="1"/>
  </conditionalFormatting>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10;"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AB42"/>
  <sheetViews>
    <sheetView topLeftCell="E1" zoomScale="80" zoomScaleNormal="80" workbookViewId="0">
      <pane ySplit="6" topLeftCell="A8" activePane="bottomLeft" state="frozen"/>
      <selection activeCell="R7" sqref="R7"/>
      <selection pane="bottomLeft" activeCell="E18" sqref="E18"/>
    </sheetView>
  </sheetViews>
  <sheetFormatPr baseColWidth="10" defaultRowHeight="15"/>
  <cols>
    <col min="1" max="1" width="34" customWidth="1"/>
    <col min="2" max="2" width="43" customWidth="1"/>
    <col min="3" max="3" width="34.5703125" customWidth="1"/>
    <col min="4" max="4" width="37.85546875" style="465" customWidth="1"/>
    <col min="5" max="5" width="36.85546875" customWidth="1"/>
    <col min="6" max="6" width="26.140625" customWidth="1"/>
    <col min="7" max="7" width="31.8554687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58" customWidth="1"/>
    <col min="19" max="19" width="25.42578125" customWidth="1"/>
    <col min="20" max="20" width="24.28515625" customWidth="1"/>
    <col min="21" max="21" width="25.42578125" customWidth="1"/>
  </cols>
  <sheetData>
    <row r="1" spans="1:28" ht="18.75">
      <c r="A1" s="754" t="s">
        <v>1343</v>
      </c>
      <c r="B1" s="754"/>
      <c r="C1" s="754"/>
      <c r="D1" s="754"/>
      <c r="E1" s="754"/>
      <c r="F1" s="754"/>
      <c r="G1" s="754"/>
      <c r="H1" s="754"/>
      <c r="I1" s="754"/>
      <c r="J1" s="754"/>
      <c r="K1" s="754"/>
      <c r="L1" s="754"/>
      <c r="M1" s="754"/>
      <c r="N1" s="754"/>
      <c r="O1" s="754"/>
      <c r="P1" s="754"/>
      <c r="Q1" s="754"/>
      <c r="R1" s="754"/>
      <c r="S1" s="754"/>
      <c r="T1" s="754"/>
      <c r="U1" s="754"/>
      <c r="V1" s="514" t="s">
        <v>1608</v>
      </c>
      <c r="W1" s="514" t="s">
        <v>1609</v>
      </c>
      <c r="X1" s="514" t="s">
        <v>1610</v>
      </c>
      <c r="Y1" s="514" t="s">
        <v>1611</v>
      </c>
      <c r="Z1" s="514" t="s">
        <v>1612</v>
      </c>
      <c r="AA1" s="514" t="s">
        <v>1613</v>
      </c>
      <c r="AB1" s="514" t="s">
        <v>1614</v>
      </c>
    </row>
    <row r="2" spans="1:28">
      <c r="A2" s="755" t="s">
        <v>1397</v>
      </c>
      <c r="B2" s="755"/>
      <c r="C2" s="755"/>
      <c r="D2" s="755"/>
      <c r="E2" s="755"/>
      <c r="F2" s="755"/>
      <c r="G2" s="755"/>
      <c r="H2" s="755"/>
      <c r="I2" s="755"/>
      <c r="J2" s="755"/>
      <c r="K2" s="755"/>
      <c r="L2" s="755"/>
      <c r="M2" s="755"/>
      <c r="N2" s="755"/>
      <c r="O2" s="755"/>
      <c r="P2" s="755"/>
      <c r="Q2" s="755"/>
      <c r="R2" s="755"/>
      <c r="S2" s="755"/>
      <c r="T2" s="755"/>
      <c r="U2" s="755"/>
    </row>
    <row r="3" spans="1:28" ht="13.5" customHeight="1">
      <c r="A3" s="313" t="s">
        <v>1398</v>
      </c>
      <c r="B3" s="314"/>
      <c r="C3" s="314"/>
      <c r="D3" s="314"/>
      <c r="E3" s="314"/>
      <c r="F3" s="314"/>
      <c r="G3" s="314"/>
      <c r="H3" s="314"/>
      <c r="I3" s="314"/>
      <c r="J3" s="314"/>
      <c r="K3" s="314"/>
      <c r="L3" s="314"/>
      <c r="M3" s="517" t="s">
        <v>1565</v>
      </c>
      <c r="N3" s="517" t="s">
        <v>1566</v>
      </c>
      <c r="O3" s="517" t="s">
        <v>1567</v>
      </c>
      <c r="P3" s="517" t="s">
        <v>1568</v>
      </c>
      <c r="Q3" s="314"/>
      <c r="R3" s="314"/>
      <c r="S3" s="314"/>
      <c r="T3" s="314"/>
      <c r="U3" s="314"/>
    </row>
    <row r="4" spans="1:28" ht="15" customHeight="1">
      <c r="A4" s="691" t="s">
        <v>96</v>
      </c>
      <c r="B4" s="693" t="s">
        <v>110</v>
      </c>
      <c r="C4" s="703" t="s">
        <v>1454</v>
      </c>
      <c r="D4" s="703" t="s">
        <v>1455</v>
      </c>
      <c r="E4" s="703" t="s">
        <v>86</v>
      </c>
      <c r="F4" s="703" t="s">
        <v>391</v>
      </c>
      <c r="G4" s="703" t="s">
        <v>87</v>
      </c>
      <c r="H4" s="706" t="s">
        <v>99</v>
      </c>
      <c r="I4" s="708"/>
      <c r="J4" s="708"/>
      <c r="K4" s="708"/>
      <c r="L4" s="708"/>
      <c r="M4" s="708"/>
      <c r="N4" s="708"/>
      <c r="O4" s="707"/>
      <c r="P4" s="712" t="s">
        <v>100</v>
      </c>
      <c r="Q4" s="713"/>
      <c r="R4" s="693" t="s">
        <v>102</v>
      </c>
      <c r="S4" s="693" t="s">
        <v>109</v>
      </c>
      <c r="T4" s="693" t="s">
        <v>108</v>
      </c>
      <c r="U4" s="709" t="s">
        <v>88</v>
      </c>
    </row>
    <row r="5" spans="1:28" ht="15" customHeight="1">
      <c r="A5" s="691"/>
      <c r="B5" s="691"/>
      <c r="C5" s="704"/>
      <c r="D5" s="704"/>
      <c r="E5" s="704"/>
      <c r="F5" s="704"/>
      <c r="G5" s="704"/>
      <c r="H5" s="706" t="s">
        <v>103</v>
      </c>
      <c r="I5" s="707"/>
      <c r="J5" s="706" t="s">
        <v>104</v>
      </c>
      <c r="K5" s="707"/>
      <c r="L5" s="706" t="s">
        <v>105</v>
      </c>
      <c r="M5" s="707"/>
      <c r="N5" s="706" t="s">
        <v>106</v>
      </c>
      <c r="O5" s="707"/>
      <c r="P5" s="714"/>
      <c r="Q5" s="715"/>
      <c r="R5" s="691"/>
      <c r="S5" s="691"/>
      <c r="T5" s="691"/>
      <c r="U5" s="710"/>
    </row>
    <row r="6" spans="1:28" ht="25.5">
      <c r="A6" s="692"/>
      <c r="B6" s="692"/>
      <c r="C6" s="705"/>
      <c r="D6" s="705"/>
      <c r="E6" s="705"/>
      <c r="F6" s="705"/>
      <c r="G6" s="705"/>
      <c r="H6" s="441" t="s">
        <v>107</v>
      </c>
      <c r="I6" s="441" t="s">
        <v>12</v>
      </c>
      <c r="J6" s="441" t="s">
        <v>107</v>
      </c>
      <c r="K6" s="441" t="s">
        <v>12</v>
      </c>
      <c r="L6" s="441" t="s">
        <v>107</v>
      </c>
      <c r="M6" s="441" t="s">
        <v>12</v>
      </c>
      <c r="N6" s="441" t="s">
        <v>107</v>
      </c>
      <c r="O6" s="441" t="s">
        <v>12</v>
      </c>
      <c r="P6" s="441" t="s">
        <v>107</v>
      </c>
      <c r="Q6" s="441" t="s">
        <v>12</v>
      </c>
      <c r="R6" s="692"/>
      <c r="S6" s="692"/>
      <c r="T6" s="692"/>
      <c r="U6" s="711"/>
    </row>
    <row r="7" spans="1:28" ht="15.75">
      <c r="A7" s="442"/>
      <c r="B7" s="443"/>
      <c r="C7" s="444"/>
      <c r="D7" s="444"/>
      <c r="E7" s="444"/>
      <c r="F7" s="445"/>
      <c r="G7" s="444"/>
      <c r="H7" s="446"/>
      <c r="I7" s="446"/>
      <c r="J7" s="446"/>
      <c r="K7" s="446"/>
      <c r="L7" s="446"/>
      <c r="M7" s="446"/>
      <c r="N7" s="446"/>
      <c r="O7" s="446"/>
      <c r="P7" s="446"/>
      <c r="Q7" s="446"/>
      <c r="R7" s="447"/>
      <c r="S7" s="447"/>
      <c r="T7" s="447"/>
      <c r="U7" s="448"/>
    </row>
    <row r="8" spans="1:28" ht="63">
      <c r="A8" s="697" t="s">
        <v>2061</v>
      </c>
      <c r="B8" s="750" t="s">
        <v>2256</v>
      </c>
      <c r="C8" s="277" t="s">
        <v>1565</v>
      </c>
      <c r="D8" s="645" t="s">
        <v>2255</v>
      </c>
      <c r="E8" s="309" t="s">
        <v>1610</v>
      </c>
      <c r="F8" s="249" t="s">
        <v>2259</v>
      </c>
      <c r="G8" s="307" t="s">
        <v>2260</v>
      </c>
      <c r="H8" s="645"/>
      <c r="I8" s="364"/>
      <c r="J8" s="363"/>
      <c r="K8" s="364"/>
      <c r="L8" s="363">
        <v>1</v>
      </c>
      <c r="M8" s="364">
        <f>'5. ACTIVIDADES ESPECIALES'!D384</f>
        <v>40000</v>
      </c>
      <c r="N8" s="277"/>
      <c r="O8" s="364"/>
      <c r="P8" s="401">
        <f t="shared" ref="P8:Q8" si="0">H8+J8+L8+N8</f>
        <v>1</v>
      </c>
      <c r="Q8" s="402">
        <f t="shared" si="0"/>
        <v>40000</v>
      </c>
      <c r="R8" s="646" t="s">
        <v>2251</v>
      </c>
      <c r="S8" s="643" t="s">
        <v>2252</v>
      </c>
      <c r="T8" s="643" t="s">
        <v>2253</v>
      </c>
      <c r="U8" s="643" t="s">
        <v>2254</v>
      </c>
    </row>
    <row r="9" spans="1:28" s="366" customFormat="1" ht="15.75">
      <c r="A9" s="698"/>
      <c r="B9" s="750"/>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c r="A10" s="698"/>
      <c r="B10" s="750"/>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c r="A11" s="698"/>
      <c r="B11" s="750"/>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c r="A12" s="698"/>
      <c r="B12" s="750"/>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c r="A13" s="698"/>
      <c r="B13" s="750"/>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c r="A14" s="698"/>
      <c r="B14" s="750"/>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c r="A15" s="698"/>
      <c r="B15" s="750"/>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c r="A16" s="698"/>
      <c r="B16" s="750"/>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c r="A17" s="698"/>
      <c r="B17" s="750"/>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c r="A18" s="698"/>
      <c r="B18" s="750"/>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c r="A19" s="698"/>
      <c r="B19" s="749" t="s">
        <v>2257</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c r="A20" s="698"/>
      <c r="B20" s="749"/>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c r="A21" s="698"/>
      <c r="B21" s="749"/>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c r="A22" s="698"/>
      <c r="B22" s="749"/>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c r="A23" s="698"/>
      <c r="B23" s="749"/>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c r="A24" s="698"/>
      <c r="B24" s="749"/>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c r="A25" s="698"/>
      <c r="B25" s="749"/>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c r="A26" s="698"/>
      <c r="B26" s="749"/>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c r="A27" s="698"/>
      <c r="B27" s="749"/>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c r="A28" s="698"/>
      <c r="B28" s="749"/>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c r="A29" s="698"/>
      <c r="B29" s="749"/>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c r="A30" s="698"/>
      <c r="B30" s="749" t="s">
        <v>2258</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c r="A31" s="698"/>
      <c r="B31" s="749"/>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c r="A32" s="698"/>
      <c r="B32" s="749"/>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c r="A33" s="698"/>
      <c r="B33" s="749"/>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c r="A34" s="698"/>
      <c r="B34" s="749"/>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c r="A35" s="698"/>
      <c r="B35" s="749"/>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c r="A36" s="751" t="s">
        <v>1344</v>
      </c>
      <c r="B36" s="752"/>
      <c r="C36" s="752"/>
      <c r="D36" s="752"/>
      <c r="E36" s="752"/>
      <c r="F36" s="752"/>
      <c r="G36" s="753"/>
      <c r="H36" s="232">
        <f t="shared" ref="H36:Q36" si="7">SUM(H8:H35)</f>
        <v>0</v>
      </c>
      <c r="I36" s="232">
        <f t="shared" si="7"/>
        <v>0</v>
      </c>
      <c r="J36" s="232">
        <f t="shared" si="7"/>
        <v>0</v>
      </c>
      <c r="K36" s="232">
        <f t="shared" si="7"/>
        <v>0</v>
      </c>
      <c r="L36" s="232">
        <f t="shared" si="7"/>
        <v>1</v>
      </c>
      <c r="M36" s="232">
        <f t="shared" si="7"/>
        <v>40000</v>
      </c>
      <c r="N36" s="232">
        <f t="shared" si="7"/>
        <v>0</v>
      </c>
      <c r="O36" s="232">
        <f t="shared" si="7"/>
        <v>0</v>
      </c>
      <c r="P36" s="232">
        <f t="shared" si="7"/>
        <v>1</v>
      </c>
      <c r="Q36" s="232">
        <f t="shared" si="7"/>
        <v>40000</v>
      </c>
      <c r="R36" s="264"/>
      <c r="S36" s="264"/>
      <c r="T36" s="264"/>
      <c r="U36" s="278"/>
    </row>
    <row r="39" spans="1:21">
      <c r="B39" s="465"/>
    </row>
    <row r="40" spans="1:21">
      <c r="B40" s="465"/>
    </row>
    <row r="41" spans="1:21">
      <c r="B41" s="465"/>
    </row>
    <row r="42" spans="1:21">
      <c r="B42" s="465"/>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B35"/>
  <sheetViews>
    <sheetView workbookViewId="0">
      <pane ySplit="8" topLeftCell="A14" activePane="bottomLeft" state="frozen"/>
      <selection activeCell="K7" sqref="K7"/>
      <selection pane="bottomLeft" activeCell="B17" sqref="B17:B22"/>
    </sheetView>
  </sheetViews>
  <sheetFormatPr baseColWidth="10" defaultRowHeight="1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c r="B1" s="514" t="s">
        <v>1569</v>
      </c>
      <c r="C1" s="514" t="s">
        <v>1570</v>
      </c>
      <c r="D1" s="514" t="s">
        <v>1571</v>
      </c>
      <c r="E1" s="514" t="s">
        <v>1572</v>
      </c>
      <c r="F1" s="757" t="s">
        <v>1354</v>
      </c>
      <c r="G1" s="757"/>
      <c r="H1" s="757"/>
      <c r="I1" s="757"/>
      <c r="J1" s="757"/>
      <c r="K1" s="757"/>
      <c r="L1" s="757"/>
      <c r="M1" s="757"/>
      <c r="N1" s="290"/>
      <c r="O1" s="290"/>
      <c r="P1" s="290"/>
      <c r="Q1" s="290"/>
      <c r="R1" s="290"/>
      <c r="S1" s="290"/>
      <c r="T1" s="290"/>
      <c r="U1" s="290"/>
      <c r="V1" s="290"/>
      <c r="W1" s="290"/>
      <c r="X1" s="290"/>
      <c r="Y1" s="290"/>
      <c r="Z1" s="290"/>
      <c r="AA1" s="290"/>
      <c r="AB1" s="290"/>
    </row>
    <row r="2" spans="1:28" ht="18.75">
      <c r="A2" s="318" t="s">
        <v>1353</v>
      </c>
      <c r="H2" s="290"/>
      <c r="J2" s="290"/>
      <c r="K2" s="290"/>
      <c r="L2" s="290"/>
      <c r="M2" s="290"/>
      <c r="N2" s="290"/>
      <c r="O2" s="290"/>
      <c r="P2" s="290"/>
      <c r="Q2" s="290"/>
      <c r="R2" s="290"/>
      <c r="S2" s="290"/>
      <c r="T2" s="290"/>
      <c r="U2" s="290"/>
      <c r="V2" s="290"/>
      <c r="W2" s="290"/>
      <c r="X2" s="290"/>
      <c r="Y2" s="290"/>
      <c r="Z2" s="290"/>
      <c r="AA2" s="290"/>
      <c r="AB2" s="290"/>
    </row>
    <row r="3" spans="1:28" s="366" customFormat="1" ht="18.75">
      <c r="A3" s="318" t="s">
        <v>1399</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c r="A4" s="318" t="s">
        <v>1400</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c r="A5" s="745" t="s">
        <v>1401</v>
      </c>
      <c r="B5" s="758"/>
      <c r="C5" s="758"/>
      <c r="D5" s="758"/>
      <c r="E5" s="758"/>
      <c r="F5" s="758"/>
      <c r="G5" s="758"/>
      <c r="H5" s="758"/>
      <c r="I5" s="758"/>
      <c r="J5" s="758"/>
      <c r="K5" s="758"/>
      <c r="L5" s="758"/>
      <c r="M5" s="758"/>
      <c r="N5" s="758"/>
      <c r="O5" s="758"/>
      <c r="P5" s="758"/>
      <c r="Q5" s="758"/>
      <c r="R5" s="758"/>
      <c r="S5" s="758"/>
      <c r="T5" s="758"/>
      <c r="U5" s="758"/>
      <c r="V5" s="758"/>
    </row>
    <row r="6" spans="1:28" ht="15" customHeight="1">
      <c r="A6" s="691" t="s">
        <v>96</v>
      </c>
      <c r="B6" s="693" t="s">
        <v>110</v>
      </c>
      <c r="C6" s="703" t="s">
        <v>1454</v>
      </c>
      <c r="D6" s="703" t="s">
        <v>1455</v>
      </c>
      <c r="E6" s="703" t="s">
        <v>86</v>
      </c>
      <c r="F6" s="703" t="s">
        <v>391</v>
      </c>
      <c r="G6" s="703" t="s">
        <v>87</v>
      </c>
      <c r="H6" s="706" t="s">
        <v>99</v>
      </c>
      <c r="I6" s="708"/>
      <c r="J6" s="708"/>
      <c r="K6" s="708"/>
      <c r="L6" s="708"/>
      <c r="M6" s="708"/>
      <c r="N6" s="708"/>
      <c r="O6" s="707"/>
      <c r="P6" s="712" t="s">
        <v>100</v>
      </c>
      <c r="Q6" s="713"/>
      <c r="R6" s="693" t="s">
        <v>101</v>
      </c>
      <c r="S6" s="693" t="s">
        <v>102</v>
      </c>
      <c r="T6" s="693" t="s">
        <v>109</v>
      </c>
      <c r="U6" s="693" t="s">
        <v>108</v>
      </c>
      <c r="V6" s="709" t="s">
        <v>88</v>
      </c>
    </row>
    <row r="7" spans="1:28" ht="15" customHeight="1">
      <c r="A7" s="691"/>
      <c r="B7" s="691"/>
      <c r="C7" s="704"/>
      <c r="D7" s="704"/>
      <c r="E7" s="704"/>
      <c r="F7" s="704"/>
      <c r="G7" s="704"/>
      <c r="H7" s="706" t="s">
        <v>103</v>
      </c>
      <c r="I7" s="707"/>
      <c r="J7" s="706" t="s">
        <v>104</v>
      </c>
      <c r="K7" s="707"/>
      <c r="L7" s="706" t="s">
        <v>105</v>
      </c>
      <c r="M7" s="707"/>
      <c r="N7" s="706" t="s">
        <v>106</v>
      </c>
      <c r="O7" s="707"/>
      <c r="P7" s="714"/>
      <c r="Q7" s="715"/>
      <c r="R7" s="691"/>
      <c r="S7" s="691"/>
      <c r="T7" s="691"/>
      <c r="U7" s="691"/>
      <c r="V7" s="710"/>
    </row>
    <row r="8" spans="1:28" ht="25.5">
      <c r="A8" s="692"/>
      <c r="B8" s="692"/>
      <c r="C8" s="705"/>
      <c r="D8" s="705"/>
      <c r="E8" s="705"/>
      <c r="F8" s="705"/>
      <c r="G8" s="705"/>
      <c r="H8" s="441" t="s">
        <v>107</v>
      </c>
      <c r="I8" s="441" t="s">
        <v>12</v>
      </c>
      <c r="J8" s="441" t="s">
        <v>107</v>
      </c>
      <c r="K8" s="441" t="s">
        <v>12</v>
      </c>
      <c r="L8" s="441" t="s">
        <v>107</v>
      </c>
      <c r="M8" s="441" t="s">
        <v>12</v>
      </c>
      <c r="N8" s="441" t="s">
        <v>107</v>
      </c>
      <c r="O8" s="441" t="s">
        <v>12</v>
      </c>
      <c r="P8" s="441" t="s">
        <v>107</v>
      </c>
      <c r="Q8" s="441" t="s">
        <v>12</v>
      </c>
      <c r="R8" s="692"/>
      <c r="S8" s="692"/>
      <c r="T8" s="692"/>
      <c r="U8" s="692"/>
      <c r="V8" s="711"/>
    </row>
    <row r="9" spans="1:28" s="366" customFormat="1" ht="15.75">
      <c r="A9" s="442"/>
      <c r="B9" s="443"/>
      <c r="C9" s="444"/>
      <c r="D9" s="444"/>
      <c r="E9" s="444"/>
      <c r="F9" s="445"/>
      <c r="G9" s="444"/>
      <c r="H9" s="446"/>
      <c r="I9" s="446"/>
      <c r="J9" s="446"/>
      <c r="K9" s="446"/>
      <c r="L9" s="446"/>
      <c r="M9" s="446"/>
      <c r="N9" s="446"/>
      <c r="O9" s="446"/>
      <c r="P9" s="446"/>
      <c r="Q9" s="446"/>
      <c r="R9" s="447"/>
      <c r="S9" s="447"/>
      <c r="T9" s="447"/>
      <c r="U9" s="447"/>
      <c r="V9" s="448"/>
    </row>
    <row r="10" spans="1:28" ht="15.75">
      <c r="A10" s="756" t="s">
        <v>1403</v>
      </c>
      <c r="B10" s="756" t="s">
        <v>1402</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c r="A11" s="756"/>
      <c r="B11" s="756"/>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c r="A12" s="756"/>
      <c r="B12" s="756"/>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c r="A13" s="756"/>
      <c r="B13" s="756"/>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c r="A14" s="756"/>
      <c r="B14" s="756"/>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c r="A15" s="756"/>
      <c r="B15" s="756"/>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c r="A16" s="756"/>
      <c r="B16" s="756"/>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c r="A17" s="694" t="s">
        <v>1405</v>
      </c>
      <c r="B17" s="694"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c r="A18" s="695"/>
      <c r="B18" s="695"/>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c r="A19" s="695"/>
      <c r="B19" s="695"/>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c r="A20" s="695"/>
      <c r="B20" s="695"/>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c r="A21" s="695"/>
      <c r="B21" s="695"/>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c r="A22" s="696"/>
      <c r="B22" s="696"/>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c r="A23" s="756" t="s">
        <v>1406</v>
      </c>
      <c r="B23" s="694"/>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c r="A24" s="756"/>
      <c r="B24" s="695"/>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c r="A25" s="756"/>
      <c r="B25" s="695"/>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c r="A26" s="756"/>
      <c r="B26" s="695"/>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c r="A27" s="756"/>
      <c r="B27" s="695"/>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c r="A28" s="756"/>
      <c r="B28" s="696"/>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c r="A29" s="295"/>
      <c r="B29" s="296"/>
      <c r="C29" s="296"/>
      <c r="D29" s="296"/>
      <c r="E29" s="295" t="s">
        <v>1404</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c r="C32" s="465"/>
    </row>
    <row r="33" spans="3:3">
      <c r="C33" s="465"/>
    </row>
    <row r="34" spans="3:3">
      <c r="C34" s="465"/>
    </row>
    <row r="35" spans="3:3">
      <c r="C35" s="465"/>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10;"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93"/>
  <sheetViews>
    <sheetView zoomScale="80" zoomScaleNormal="80" workbookViewId="0">
      <pane ySplit="8" topLeftCell="A9" activePane="bottomLeft" state="frozen"/>
      <selection activeCell="K7" sqref="K7"/>
      <selection pane="bottomLeft" activeCell="A63" sqref="A63:A69"/>
    </sheetView>
  </sheetViews>
  <sheetFormatPr baseColWidth="10" defaultRowHeight="1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c r="A1" s="410"/>
      <c r="B1" s="410"/>
      <c r="C1" s="410"/>
      <c r="D1" s="410"/>
      <c r="E1" s="410"/>
      <c r="F1" s="759" t="s">
        <v>1416</v>
      </c>
      <c r="G1" s="759"/>
      <c r="H1" s="759"/>
      <c r="I1" s="759"/>
      <c r="J1" s="759"/>
      <c r="K1" s="759"/>
      <c r="L1" s="759"/>
      <c r="M1" s="759"/>
      <c r="N1" s="411"/>
      <c r="O1" s="465" t="s">
        <v>1573</v>
      </c>
      <c r="P1" s="465" t="s">
        <v>1574</v>
      </c>
      <c r="Q1" s="465" t="s">
        <v>1575</v>
      </c>
      <c r="R1" s="465" t="s">
        <v>1576</v>
      </c>
      <c r="S1" s="465" t="s">
        <v>1577</v>
      </c>
      <c r="T1" s="465" t="s">
        <v>1578</v>
      </c>
      <c r="U1" s="465" t="s">
        <v>1579</v>
      </c>
      <c r="V1" s="465" t="s">
        <v>1580</v>
      </c>
      <c r="W1" s="465" t="s">
        <v>1581</v>
      </c>
      <c r="X1" s="465" t="s">
        <v>1582</v>
      </c>
      <c r="Y1" s="465" t="s">
        <v>1583</v>
      </c>
      <c r="Z1" s="465" t="s">
        <v>1584</v>
      </c>
      <c r="AA1" s="465" t="s">
        <v>1585</v>
      </c>
      <c r="AB1" s="465" t="s">
        <v>1586</v>
      </c>
      <c r="AC1" s="465" t="s">
        <v>1587</v>
      </c>
      <c r="AD1" s="465" t="s">
        <v>1588</v>
      </c>
      <c r="AE1" s="465" t="s">
        <v>1589</v>
      </c>
      <c r="AF1" s="410"/>
      <c r="AG1" s="410"/>
      <c r="AH1" s="410"/>
      <c r="AI1" s="410"/>
      <c r="AJ1" s="410"/>
      <c r="AK1" s="410"/>
      <c r="AL1" s="410"/>
      <c r="AM1" s="410"/>
      <c r="AN1" s="410"/>
      <c r="AO1" s="410"/>
      <c r="AP1" s="410"/>
    </row>
    <row r="2" spans="1:42" ht="18.75">
      <c r="A2" s="409" t="s">
        <v>1353</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c r="A3" s="409" t="s">
        <v>1422</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c r="A4" s="409" t="s">
        <v>1433</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c r="A5" s="413" t="s">
        <v>1423</v>
      </c>
      <c r="B5" s="414"/>
      <c r="C5" s="414"/>
      <c r="D5" s="414"/>
      <c r="E5" s="414"/>
      <c r="F5" s="414"/>
      <c r="G5" s="414"/>
      <c r="H5" s="414"/>
      <c r="I5" s="414"/>
      <c r="J5" s="414"/>
      <c r="K5" s="414"/>
      <c r="L5" s="414"/>
      <c r="M5" s="414"/>
      <c r="N5" s="414"/>
      <c r="O5" s="414"/>
      <c r="P5" s="414"/>
      <c r="Q5" s="414"/>
      <c r="R5" s="414"/>
      <c r="S5" s="414"/>
      <c r="T5" s="414"/>
      <c r="U5" s="414"/>
    </row>
    <row r="6" spans="1:42" ht="15" customHeight="1">
      <c r="A6" s="691" t="s">
        <v>96</v>
      </c>
      <c r="B6" s="693" t="s">
        <v>110</v>
      </c>
      <c r="C6" s="703" t="s">
        <v>1454</v>
      </c>
      <c r="D6" s="703" t="s">
        <v>1455</v>
      </c>
      <c r="E6" s="703" t="s">
        <v>86</v>
      </c>
      <c r="F6" s="703" t="s">
        <v>391</v>
      </c>
      <c r="G6" s="703" t="s">
        <v>87</v>
      </c>
      <c r="H6" s="706" t="s">
        <v>99</v>
      </c>
      <c r="I6" s="708"/>
      <c r="J6" s="708"/>
      <c r="K6" s="708"/>
      <c r="L6" s="708"/>
      <c r="M6" s="708"/>
      <c r="N6" s="708"/>
      <c r="O6" s="707"/>
      <c r="P6" s="712" t="s">
        <v>100</v>
      </c>
      <c r="Q6" s="713"/>
      <c r="R6" s="693" t="s">
        <v>102</v>
      </c>
      <c r="S6" s="693" t="s">
        <v>109</v>
      </c>
      <c r="T6" s="693" t="s">
        <v>108</v>
      </c>
      <c r="U6" s="709" t="s">
        <v>88</v>
      </c>
    </row>
    <row r="7" spans="1:42" ht="15" customHeight="1">
      <c r="A7" s="691"/>
      <c r="B7" s="691"/>
      <c r="C7" s="704"/>
      <c r="D7" s="704"/>
      <c r="E7" s="704"/>
      <c r="F7" s="704"/>
      <c r="G7" s="704"/>
      <c r="H7" s="706" t="s">
        <v>103</v>
      </c>
      <c r="I7" s="707"/>
      <c r="J7" s="706" t="s">
        <v>104</v>
      </c>
      <c r="K7" s="707"/>
      <c r="L7" s="706" t="s">
        <v>105</v>
      </c>
      <c r="M7" s="707"/>
      <c r="N7" s="706" t="s">
        <v>106</v>
      </c>
      <c r="O7" s="707"/>
      <c r="P7" s="714"/>
      <c r="Q7" s="715"/>
      <c r="R7" s="691"/>
      <c r="S7" s="691"/>
      <c r="T7" s="691"/>
      <c r="U7" s="710"/>
    </row>
    <row r="8" spans="1:42" ht="25.5">
      <c r="A8" s="692"/>
      <c r="B8" s="692"/>
      <c r="C8" s="705"/>
      <c r="D8" s="705"/>
      <c r="E8" s="705"/>
      <c r="F8" s="705"/>
      <c r="G8" s="705"/>
      <c r="H8" s="441" t="s">
        <v>107</v>
      </c>
      <c r="I8" s="441" t="s">
        <v>12</v>
      </c>
      <c r="J8" s="441" t="s">
        <v>107</v>
      </c>
      <c r="K8" s="441" t="s">
        <v>12</v>
      </c>
      <c r="L8" s="441" t="s">
        <v>107</v>
      </c>
      <c r="M8" s="441" t="s">
        <v>12</v>
      </c>
      <c r="N8" s="441" t="s">
        <v>107</v>
      </c>
      <c r="O8" s="441" t="s">
        <v>12</v>
      </c>
      <c r="P8" s="441" t="s">
        <v>107</v>
      </c>
      <c r="Q8" s="441" t="s">
        <v>12</v>
      </c>
      <c r="R8" s="692"/>
      <c r="S8" s="692"/>
      <c r="T8" s="692"/>
      <c r="U8" s="711"/>
    </row>
    <row r="9" spans="1:42" ht="15.75">
      <c r="A9" s="442"/>
      <c r="B9" s="443"/>
      <c r="C9" s="444"/>
      <c r="D9" s="444"/>
      <c r="E9" s="444"/>
      <c r="F9" s="445"/>
      <c r="G9" s="444"/>
      <c r="H9" s="446"/>
      <c r="I9" s="446"/>
      <c r="J9" s="446"/>
      <c r="K9" s="446"/>
      <c r="L9" s="446"/>
      <c r="M9" s="446"/>
      <c r="N9" s="446"/>
      <c r="O9" s="446"/>
      <c r="P9" s="446"/>
      <c r="Q9" s="446"/>
      <c r="R9" s="447"/>
      <c r="S9" s="447"/>
      <c r="T9" s="447"/>
      <c r="U9" s="448"/>
    </row>
    <row r="10" spans="1:42" ht="15.75" customHeight="1">
      <c r="A10" s="694" t="s">
        <v>1424</v>
      </c>
      <c r="B10" s="694" t="s">
        <v>1425</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c r="A11" s="695"/>
      <c r="B11" s="695"/>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c r="A12" s="695"/>
      <c r="B12" s="695"/>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c r="A13" s="695"/>
      <c r="B13" s="695"/>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c r="A14" s="695"/>
      <c r="B14" s="695"/>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c r="A15" s="695"/>
      <c r="B15" s="695"/>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c r="A16" s="695"/>
      <c r="B16" s="695"/>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c r="A17" s="695"/>
      <c r="B17" s="696"/>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c r="A18" s="695"/>
      <c r="B18" s="694" t="s">
        <v>1426</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c r="A19" s="695"/>
      <c r="B19" s="695"/>
      <c r="C19" s="326"/>
      <c r="D19" s="326"/>
      <c r="E19" s="326"/>
      <c r="F19" s="326"/>
      <c r="G19" s="326"/>
      <c r="H19" s="356"/>
      <c r="I19" s="357"/>
      <c r="J19" s="356"/>
      <c r="K19" s="357"/>
      <c r="L19" s="356"/>
      <c r="M19" s="357"/>
      <c r="N19" s="356"/>
      <c r="O19" s="357"/>
      <c r="P19" s="404"/>
      <c r="Q19" s="402"/>
      <c r="R19" s="326"/>
      <c r="S19" s="326"/>
      <c r="T19" s="326"/>
      <c r="U19" s="326"/>
    </row>
    <row r="20" spans="1:21" ht="15.75">
      <c r="A20" s="695"/>
      <c r="B20" s="695"/>
      <c r="C20" s="326"/>
      <c r="D20" s="326"/>
      <c r="E20" s="326"/>
      <c r="F20" s="326"/>
      <c r="G20" s="326"/>
      <c r="H20" s="356"/>
      <c r="I20" s="357"/>
      <c r="J20" s="356"/>
      <c r="K20" s="357"/>
      <c r="L20" s="356"/>
      <c r="M20" s="357"/>
      <c r="N20" s="356"/>
      <c r="O20" s="357"/>
      <c r="P20" s="404"/>
      <c r="Q20" s="402"/>
      <c r="R20" s="326"/>
      <c r="S20" s="326"/>
      <c r="T20" s="326"/>
      <c r="U20" s="326"/>
    </row>
    <row r="21" spans="1:21" ht="15.75">
      <c r="A21" s="695"/>
      <c r="B21" s="695"/>
      <c r="C21" s="326"/>
      <c r="D21" s="326"/>
      <c r="E21" s="326"/>
      <c r="F21" s="326"/>
      <c r="G21" s="326"/>
      <c r="H21" s="356"/>
      <c r="I21" s="357"/>
      <c r="J21" s="356"/>
      <c r="K21" s="357"/>
      <c r="L21" s="356"/>
      <c r="M21" s="357"/>
      <c r="N21" s="356"/>
      <c r="O21" s="357"/>
      <c r="P21" s="404"/>
      <c r="Q21" s="402"/>
      <c r="R21" s="326"/>
      <c r="S21" s="326"/>
      <c r="T21" s="326"/>
      <c r="U21" s="326"/>
    </row>
    <row r="22" spans="1:21" ht="15.75">
      <c r="A22" s="695"/>
      <c r="B22" s="695"/>
      <c r="C22" s="326"/>
      <c r="D22" s="326"/>
      <c r="E22" s="326"/>
      <c r="F22" s="326"/>
      <c r="G22" s="326"/>
      <c r="H22" s="356"/>
      <c r="I22" s="357"/>
      <c r="J22" s="356"/>
      <c r="K22" s="357"/>
      <c r="L22" s="356"/>
      <c r="M22" s="357"/>
      <c r="N22" s="356"/>
      <c r="O22" s="357"/>
      <c r="P22" s="404"/>
      <c r="Q22" s="402"/>
      <c r="R22" s="326"/>
      <c r="S22" s="326"/>
      <c r="T22" s="326"/>
      <c r="U22" s="326"/>
    </row>
    <row r="23" spans="1:21" ht="15.75">
      <c r="A23" s="695"/>
      <c r="B23" s="695"/>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c r="A24" s="695"/>
      <c r="B24" s="696"/>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c r="A25" s="695"/>
      <c r="B25" s="694" t="s">
        <v>1427</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c r="A26" s="695"/>
      <c r="B26" s="695"/>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c r="A27" s="695"/>
      <c r="B27" s="695"/>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c r="A28" s="695"/>
      <c r="B28" s="696"/>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c r="A29" s="695"/>
      <c r="B29" s="694" t="s">
        <v>1428</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c r="A30" s="695"/>
      <c r="B30" s="695"/>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c r="A31" s="695"/>
      <c r="B31" s="695"/>
      <c r="C31" s="326"/>
      <c r="D31" s="326"/>
      <c r="E31" s="326"/>
      <c r="F31" s="326"/>
      <c r="G31" s="326"/>
      <c r="H31" s="356"/>
      <c r="I31" s="357"/>
      <c r="J31" s="356"/>
      <c r="K31" s="357"/>
      <c r="L31" s="356"/>
      <c r="M31" s="357"/>
      <c r="N31" s="356"/>
      <c r="O31" s="357"/>
      <c r="P31" s="404"/>
      <c r="Q31" s="402"/>
      <c r="R31" s="326"/>
      <c r="S31" s="326"/>
      <c r="T31" s="326"/>
      <c r="U31" s="326"/>
    </row>
    <row r="32" spans="1:21" ht="15.75">
      <c r="A32" s="695"/>
      <c r="B32" s="695"/>
      <c r="C32" s="326"/>
      <c r="D32" s="326"/>
      <c r="E32" s="326"/>
      <c r="F32" s="326"/>
      <c r="G32" s="326"/>
      <c r="H32" s="356"/>
      <c r="I32" s="357"/>
      <c r="J32" s="356"/>
      <c r="K32" s="357"/>
      <c r="L32" s="356"/>
      <c r="M32" s="357"/>
      <c r="N32" s="356"/>
      <c r="O32" s="357"/>
      <c r="P32" s="404"/>
      <c r="Q32" s="402"/>
      <c r="R32" s="326"/>
      <c r="S32" s="326"/>
      <c r="T32" s="326"/>
      <c r="U32" s="326"/>
    </row>
    <row r="33" spans="1:21" ht="15.75">
      <c r="A33" s="695"/>
      <c r="B33" s="695"/>
      <c r="C33" s="326"/>
      <c r="D33" s="326"/>
      <c r="E33" s="326"/>
      <c r="F33" s="326"/>
      <c r="G33" s="326"/>
      <c r="H33" s="356"/>
      <c r="I33" s="357"/>
      <c r="J33" s="356"/>
      <c r="K33" s="357"/>
      <c r="L33" s="356"/>
      <c r="M33" s="357"/>
      <c r="N33" s="356"/>
      <c r="O33" s="357"/>
      <c r="P33" s="404"/>
      <c r="Q33" s="402"/>
      <c r="R33" s="326"/>
      <c r="S33" s="326"/>
      <c r="T33" s="326"/>
      <c r="U33" s="326"/>
    </row>
    <row r="34" spans="1:21" ht="15.75">
      <c r="A34" s="695"/>
      <c r="B34" s="695"/>
      <c r="C34" s="326"/>
      <c r="D34" s="326"/>
      <c r="E34" s="326"/>
      <c r="F34" s="326"/>
      <c r="G34" s="326"/>
      <c r="H34" s="356"/>
      <c r="I34" s="357"/>
      <c r="J34" s="356"/>
      <c r="K34" s="357"/>
      <c r="L34" s="356"/>
      <c r="M34" s="357"/>
      <c r="N34" s="356"/>
      <c r="O34" s="357"/>
      <c r="P34" s="404"/>
      <c r="Q34" s="402"/>
      <c r="R34" s="326"/>
      <c r="S34" s="326"/>
      <c r="T34" s="326"/>
      <c r="U34" s="326"/>
    </row>
    <row r="35" spans="1:21" ht="15.75">
      <c r="A35" s="695"/>
      <c r="B35" s="695"/>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c r="A36" s="695"/>
      <c r="B36" s="695"/>
      <c r="C36" s="326"/>
      <c r="D36" s="326"/>
      <c r="E36" s="326"/>
      <c r="F36" s="326"/>
      <c r="G36" s="326"/>
      <c r="H36" s="356"/>
      <c r="I36" s="357"/>
      <c r="J36" s="356"/>
      <c r="K36" s="357"/>
      <c r="L36" s="356"/>
      <c r="M36" s="357"/>
      <c r="N36" s="356"/>
      <c r="O36" s="357"/>
      <c r="P36" s="404"/>
      <c r="Q36" s="402"/>
      <c r="R36" s="326"/>
      <c r="S36" s="326"/>
      <c r="T36" s="326"/>
      <c r="U36" s="326"/>
    </row>
    <row r="37" spans="1:21" ht="15.75">
      <c r="A37" s="695"/>
      <c r="B37" s="695"/>
      <c r="C37" s="326"/>
      <c r="D37" s="326"/>
      <c r="E37" s="326"/>
      <c r="F37" s="326"/>
      <c r="G37" s="326"/>
      <c r="H37" s="356"/>
      <c r="I37" s="357"/>
      <c r="J37" s="356"/>
      <c r="K37" s="357"/>
      <c r="L37" s="356"/>
      <c r="M37" s="357"/>
      <c r="N37" s="356"/>
      <c r="O37" s="357"/>
      <c r="P37" s="404"/>
      <c r="Q37" s="402"/>
      <c r="R37" s="326"/>
      <c r="S37" s="326"/>
      <c r="T37" s="326"/>
      <c r="U37" s="326"/>
    </row>
    <row r="38" spans="1:21" ht="15.75">
      <c r="A38" s="695"/>
      <c r="B38" s="695"/>
      <c r="C38" s="326"/>
      <c r="D38" s="326"/>
      <c r="E38" s="326"/>
      <c r="F38" s="326"/>
      <c r="G38" s="326"/>
      <c r="H38" s="356"/>
      <c r="I38" s="357"/>
      <c r="J38" s="356"/>
      <c r="K38" s="357"/>
      <c r="L38" s="356"/>
      <c r="M38" s="357"/>
      <c r="N38" s="356"/>
      <c r="O38" s="357"/>
      <c r="P38" s="404"/>
      <c r="Q38" s="402"/>
      <c r="R38" s="326"/>
      <c r="S38" s="326"/>
      <c r="T38" s="326"/>
      <c r="U38" s="326"/>
    </row>
    <row r="39" spans="1:21" ht="15.75">
      <c r="A39" s="695"/>
      <c r="B39" s="695"/>
      <c r="C39" s="326"/>
      <c r="D39" s="326"/>
      <c r="E39" s="326"/>
      <c r="F39" s="326"/>
      <c r="G39" s="326"/>
      <c r="H39" s="356"/>
      <c r="I39" s="357"/>
      <c r="J39" s="356"/>
      <c r="K39" s="357"/>
      <c r="L39" s="356"/>
      <c r="M39" s="357"/>
      <c r="N39" s="356"/>
      <c r="O39" s="357"/>
      <c r="P39" s="404"/>
      <c r="Q39" s="402"/>
      <c r="R39" s="326"/>
      <c r="S39" s="326"/>
      <c r="T39" s="326"/>
      <c r="U39" s="326"/>
    </row>
    <row r="40" spans="1:21" ht="15.75">
      <c r="A40" s="696"/>
      <c r="B40" s="696"/>
      <c r="C40" s="326"/>
      <c r="D40" s="326"/>
      <c r="E40" s="326"/>
      <c r="F40" s="326"/>
      <c r="G40" s="326"/>
      <c r="H40" s="356"/>
      <c r="I40" s="357"/>
      <c r="J40" s="356"/>
      <c r="K40" s="357"/>
      <c r="L40" s="356"/>
      <c r="M40" s="357"/>
      <c r="N40" s="356"/>
      <c r="O40" s="357"/>
      <c r="P40" s="404"/>
      <c r="Q40" s="402"/>
      <c r="R40" s="326"/>
      <c r="S40" s="326"/>
      <c r="T40" s="326"/>
      <c r="U40" s="326"/>
    </row>
    <row r="41" spans="1:21" ht="15.75">
      <c r="A41" s="694" t="s">
        <v>1429</v>
      </c>
      <c r="B41" s="694" t="s">
        <v>1430</v>
      </c>
      <c r="C41" s="326"/>
      <c r="D41" s="326"/>
      <c r="E41" s="326"/>
      <c r="F41" s="326"/>
      <c r="G41" s="326"/>
      <c r="H41" s="356"/>
      <c r="I41" s="357"/>
      <c r="J41" s="356"/>
      <c r="K41" s="357"/>
      <c r="L41" s="356"/>
      <c r="M41" s="357"/>
      <c r="N41" s="356"/>
      <c r="O41" s="357"/>
      <c r="P41" s="404"/>
      <c r="Q41" s="402"/>
      <c r="R41" s="326"/>
      <c r="S41" s="326"/>
      <c r="T41" s="326"/>
      <c r="U41" s="326"/>
    </row>
    <row r="42" spans="1:21" ht="15.75">
      <c r="A42" s="695"/>
      <c r="B42" s="695"/>
      <c r="C42" s="326"/>
      <c r="D42" s="326"/>
      <c r="E42" s="326"/>
      <c r="F42" s="326"/>
      <c r="G42" s="326"/>
      <c r="H42" s="356"/>
      <c r="I42" s="357"/>
      <c r="J42" s="356"/>
      <c r="K42" s="357"/>
      <c r="L42" s="356"/>
      <c r="M42" s="357"/>
      <c r="N42" s="356"/>
      <c r="O42" s="357"/>
      <c r="P42" s="404"/>
      <c r="Q42" s="402"/>
      <c r="R42" s="326"/>
      <c r="S42" s="326"/>
      <c r="T42" s="326"/>
      <c r="U42" s="326"/>
    </row>
    <row r="43" spans="1:21" ht="15.75">
      <c r="A43" s="695"/>
      <c r="B43" s="695"/>
      <c r="C43" s="326"/>
      <c r="D43" s="326"/>
      <c r="E43" s="326"/>
      <c r="F43" s="326"/>
      <c r="G43" s="326"/>
      <c r="H43" s="356"/>
      <c r="I43" s="357"/>
      <c r="J43" s="356"/>
      <c r="K43" s="357"/>
      <c r="L43" s="356"/>
      <c r="M43" s="357"/>
      <c r="N43" s="356"/>
      <c r="O43" s="357"/>
      <c r="P43" s="404"/>
      <c r="Q43" s="402"/>
      <c r="R43" s="326"/>
      <c r="S43" s="326"/>
      <c r="T43" s="326"/>
      <c r="U43" s="326"/>
    </row>
    <row r="44" spans="1:21" ht="15.75">
      <c r="A44" s="695"/>
      <c r="B44" s="695"/>
      <c r="C44" s="326"/>
      <c r="D44" s="326"/>
      <c r="E44" s="326"/>
      <c r="F44" s="326"/>
      <c r="G44" s="326"/>
      <c r="H44" s="356"/>
      <c r="I44" s="357"/>
      <c r="J44" s="356"/>
      <c r="K44" s="357"/>
      <c r="L44" s="356"/>
      <c r="M44" s="357"/>
      <c r="N44" s="356"/>
      <c r="O44" s="357"/>
      <c r="P44" s="404"/>
      <c r="Q44" s="402"/>
      <c r="R44" s="326"/>
      <c r="S44" s="326"/>
      <c r="T44" s="326"/>
      <c r="U44" s="326"/>
    </row>
    <row r="45" spans="1:21" ht="15.75">
      <c r="A45" s="695"/>
      <c r="B45" s="695"/>
      <c r="C45" s="326"/>
      <c r="D45" s="326"/>
      <c r="E45" s="326"/>
      <c r="F45" s="326"/>
      <c r="G45" s="326"/>
      <c r="H45" s="356"/>
      <c r="I45" s="357"/>
      <c r="J45" s="356"/>
      <c r="K45" s="357"/>
      <c r="L45" s="356"/>
      <c r="M45" s="357"/>
      <c r="N45" s="356"/>
      <c r="O45" s="357"/>
      <c r="P45" s="404"/>
      <c r="Q45" s="402"/>
      <c r="R45" s="326"/>
      <c r="S45" s="326"/>
      <c r="T45" s="326"/>
      <c r="U45" s="326"/>
    </row>
    <row r="46" spans="1:21" ht="15.75">
      <c r="A46" s="695"/>
      <c r="B46" s="695"/>
      <c r="C46" s="326"/>
      <c r="D46" s="326"/>
      <c r="E46" s="326"/>
      <c r="F46" s="326"/>
      <c r="G46" s="326"/>
      <c r="H46" s="356"/>
      <c r="I46" s="357"/>
      <c r="J46" s="356"/>
      <c r="K46" s="357"/>
      <c r="L46" s="356"/>
      <c r="M46" s="357"/>
      <c r="N46" s="356"/>
      <c r="O46" s="357"/>
      <c r="P46" s="404"/>
      <c r="Q46" s="402"/>
      <c r="R46" s="326"/>
      <c r="S46" s="326"/>
      <c r="T46" s="326"/>
      <c r="U46" s="326"/>
    </row>
    <row r="47" spans="1:21" ht="15.75">
      <c r="A47" s="695"/>
      <c r="B47" s="695"/>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c r="A48" s="695"/>
      <c r="B48" s="695"/>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c r="A49" s="695"/>
      <c r="B49" s="696"/>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c r="A50" s="695"/>
      <c r="B50" s="694" t="s">
        <v>1431</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c r="A51" s="695"/>
      <c r="B51" s="695"/>
      <c r="C51" s="326"/>
      <c r="D51" s="326"/>
      <c r="E51" s="326"/>
      <c r="F51" s="326"/>
      <c r="G51" s="326"/>
      <c r="H51" s="356"/>
      <c r="I51" s="357"/>
      <c r="J51" s="356"/>
      <c r="K51" s="357"/>
      <c r="L51" s="356"/>
      <c r="M51" s="357"/>
      <c r="N51" s="356"/>
      <c r="O51" s="357"/>
      <c r="P51" s="404"/>
      <c r="Q51" s="402"/>
      <c r="R51" s="326"/>
      <c r="S51" s="326"/>
      <c r="T51" s="326"/>
      <c r="U51" s="326"/>
    </row>
    <row r="52" spans="1:21" ht="15.75">
      <c r="A52" s="695"/>
      <c r="B52" s="695"/>
      <c r="C52" s="326"/>
      <c r="D52" s="326"/>
      <c r="E52" s="326"/>
      <c r="F52" s="326"/>
      <c r="G52" s="326"/>
      <c r="H52" s="356"/>
      <c r="I52" s="357"/>
      <c r="J52" s="356"/>
      <c r="K52" s="357"/>
      <c r="L52" s="356"/>
      <c r="M52" s="357"/>
      <c r="N52" s="356"/>
      <c r="O52" s="357"/>
      <c r="P52" s="404"/>
      <c r="Q52" s="402"/>
      <c r="R52" s="326"/>
      <c r="S52" s="326"/>
      <c r="T52" s="326"/>
      <c r="U52" s="326"/>
    </row>
    <row r="53" spans="1:21" ht="15.75">
      <c r="A53" s="695"/>
      <c r="B53" s="695"/>
      <c r="C53" s="326"/>
      <c r="D53" s="326"/>
      <c r="E53" s="326"/>
      <c r="F53" s="326"/>
      <c r="G53" s="326"/>
      <c r="H53" s="356"/>
      <c r="I53" s="357"/>
      <c r="J53" s="356"/>
      <c r="K53" s="357"/>
      <c r="L53" s="356"/>
      <c r="M53" s="357"/>
      <c r="N53" s="356"/>
      <c r="O53" s="357"/>
      <c r="P53" s="404"/>
      <c r="Q53" s="402"/>
      <c r="R53" s="326"/>
      <c r="S53" s="326"/>
      <c r="T53" s="326"/>
      <c r="U53" s="326"/>
    </row>
    <row r="54" spans="1:21" ht="15.75">
      <c r="A54" s="695"/>
      <c r="B54" s="695"/>
      <c r="C54" s="326"/>
      <c r="D54" s="326"/>
      <c r="E54" s="326"/>
      <c r="F54" s="326"/>
      <c r="G54" s="326"/>
      <c r="H54" s="356"/>
      <c r="I54" s="357"/>
      <c r="J54" s="356"/>
      <c r="K54" s="357"/>
      <c r="L54" s="356"/>
      <c r="M54" s="357"/>
      <c r="N54" s="356"/>
      <c r="O54" s="357"/>
      <c r="P54" s="404"/>
      <c r="Q54" s="402"/>
      <c r="R54" s="326"/>
      <c r="S54" s="326"/>
      <c r="T54" s="326"/>
      <c r="U54" s="326"/>
    </row>
    <row r="55" spans="1:21" ht="15.75">
      <c r="A55" s="695"/>
      <c r="B55" s="695"/>
      <c r="C55" s="326"/>
      <c r="D55" s="326"/>
      <c r="E55" s="326"/>
      <c r="F55" s="326"/>
      <c r="G55" s="326"/>
      <c r="H55" s="356"/>
      <c r="I55" s="357"/>
      <c r="J55" s="356"/>
      <c r="K55" s="357"/>
      <c r="L55" s="356"/>
      <c r="M55" s="357"/>
      <c r="N55" s="356"/>
      <c r="O55" s="357"/>
      <c r="P55" s="404"/>
      <c r="Q55" s="402"/>
      <c r="R55" s="326"/>
      <c r="S55" s="326"/>
      <c r="T55" s="326"/>
      <c r="U55" s="326"/>
    </row>
    <row r="56" spans="1:21" ht="15.75">
      <c r="A56" s="695"/>
      <c r="B56" s="695"/>
      <c r="C56" s="326"/>
      <c r="D56" s="326"/>
      <c r="E56" s="326"/>
      <c r="F56" s="326"/>
      <c r="G56" s="326"/>
      <c r="H56" s="356"/>
      <c r="I56" s="357"/>
      <c r="J56" s="356"/>
      <c r="K56" s="357"/>
      <c r="L56" s="356"/>
      <c r="M56" s="357"/>
      <c r="N56" s="356"/>
      <c r="O56" s="357"/>
      <c r="P56" s="404"/>
      <c r="Q56" s="402"/>
      <c r="R56" s="326"/>
      <c r="S56" s="326"/>
      <c r="T56" s="326"/>
      <c r="U56" s="326"/>
    </row>
    <row r="57" spans="1:21" ht="15.75">
      <c r="A57" s="695"/>
      <c r="B57" s="695"/>
      <c r="C57" s="326"/>
      <c r="D57" s="326"/>
      <c r="E57" s="326"/>
      <c r="F57" s="326"/>
      <c r="G57" s="326"/>
      <c r="H57" s="356"/>
      <c r="I57" s="357"/>
      <c r="J57" s="356"/>
      <c r="K57" s="357"/>
      <c r="L57" s="356"/>
      <c r="M57" s="357"/>
      <c r="N57" s="356"/>
      <c r="O57" s="357"/>
      <c r="P57" s="404"/>
      <c r="Q57" s="402"/>
      <c r="R57" s="326"/>
      <c r="S57" s="326"/>
      <c r="T57" s="326"/>
      <c r="U57" s="326"/>
    </row>
    <row r="58" spans="1:21" ht="15.75">
      <c r="A58" s="695"/>
      <c r="B58" s="695"/>
      <c r="C58" s="326"/>
      <c r="D58" s="326"/>
      <c r="E58" s="326"/>
      <c r="F58" s="326"/>
      <c r="G58" s="326"/>
      <c r="H58" s="356"/>
      <c r="I58" s="357"/>
      <c r="J58" s="356"/>
      <c r="K58" s="357"/>
      <c r="L58" s="356"/>
      <c r="M58" s="357"/>
      <c r="N58" s="356"/>
      <c r="O58" s="357"/>
      <c r="P58" s="404"/>
      <c r="Q58" s="402"/>
      <c r="R58" s="326"/>
      <c r="S58" s="326"/>
      <c r="T58" s="326"/>
      <c r="U58" s="326"/>
    </row>
    <row r="59" spans="1:21" ht="15.75">
      <c r="A59" s="695"/>
      <c r="B59" s="695"/>
      <c r="C59" s="326"/>
      <c r="D59" s="326"/>
      <c r="E59" s="326"/>
      <c r="F59" s="326"/>
      <c r="G59" s="326"/>
      <c r="H59" s="356"/>
      <c r="I59" s="357"/>
      <c r="J59" s="356"/>
      <c r="K59" s="357"/>
      <c r="L59" s="356"/>
      <c r="M59" s="357"/>
      <c r="N59" s="356"/>
      <c r="O59" s="357"/>
      <c r="P59" s="404"/>
      <c r="Q59" s="402"/>
      <c r="R59" s="326"/>
      <c r="S59" s="326"/>
      <c r="T59" s="326"/>
      <c r="U59" s="326"/>
    </row>
    <row r="60" spans="1:21" ht="15.75">
      <c r="A60" s="695"/>
      <c r="B60" s="695"/>
      <c r="C60" s="326"/>
      <c r="D60" s="326"/>
      <c r="E60" s="326"/>
      <c r="F60" s="326"/>
      <c r="G60" s="326"/>
      <c r="H60" s="356"/>
      <c r="I60" s="357"/>
      <c r="J60" s="356"/>
      <c r="K60" s="357"/>
      <c r="L60" s="356"/>
      <c r="M60" s="357"/>
      <c r="N60" s="356"/>
      <c r="O60" s="357"/>
      <c r="P60" s="404"/>
      <c r="Q60" s="402"/>
      <c r="R60" s="326"/>
      <c r="S60" s="326"/>
      <c r="T60" s="326"/>
      <c r="U60" s="326"/>
    </row>
    <row r="61" spans="1:21" ht="15.75">
      <c r="A61" s="695"/>
      <c r="B61" s="695"/>
      <c r="C61" s="326"/>
      <c r="D61" s="326"/>
      <c r="E61" s="326"/>
      <c r="F61" s="326"/>
      <c r="G61" s="326"/>
      <c r="H61" s="356"/>
      <c r="I61" s="357"/>
      <c r="J61" s="356"/>
      <c r="K61" s="357"/>
      <c r="L61" s="356"/>
      <c r="M61" s="357"/>
      <c r="N61" s="356"/>
      <c r="O61" s="357"/>
      <c r="P61" s="404"/>
      <c r="Q61" s="402"/>
      <c r="R61" s="326"/>
      <c r="S61" s="326"/>
      <c r="T61" s="326"/>
      <c r="U61" s="326"/>
    </row>
    <row r="62" spans="1:21" ht="15.75">
      <c r="A62" s="696"/>
      <c r="B62" s="696"/>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c r="A63" s="694" t="s">
        <v>1432</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c r="A64" s="695"/>
      <c r="B64" s="415"/>
      <c r="C64" s="326"/>
      <c r="D64" s="326"/>
      <c r="E64" s="326"/>
      <c r="F64" s="326"/>
      <c r="G64" s="326"/>
      <c r="H64" s="356"/>
      <c r="I64" s="357"/>
      <c r="J64" s="356"/>
      <c r="K64" s="357"/>
      <c r="L64" s="356"/>
      <c r="M64" s="357"/>
      <c r="N64" s="356"/>
      <c r="O64" s="357"/>
      <c r="P64" s="404"/>
      <c r="Q64" s="402"/>
      <c r="R64" s="326"/>
      <c r="S64" s="326"/>
      <c r="T64" s="326"/>
      <c r="U64" s="326"/>
    </row>
    <row r="65" spans="1:21" ht="15.75">
      <c r="A65" s="695"/>
      <c r="B65" s="415"/>
      <c r="C65" s="326"/>
      <c r="D65" s="326"/>
      <c r="E65" s="326"/>
      <c r="F65" s="326"/>
      <c r="G65" s="326"/>
      <c r="H65" s="356"/>
      <c r="I65" s="357"/>
      <c r="J65" s="356"/>
      <c r="K65" s="357"/>
      <c r="L65" s="356"/>
      <c r="M65" s="357"/>
      <c r="N65" s="356"/>
      <c r="O65" s="357"/>
      <c r="P65" s="404"/>
      <c r="Q65" s="402"/>
      <c r="R65" s="326"/>
      <c r="S65" s="326"/>
      <c r="T65" s="326"/>
      <c r="U65" s="326"/>
    </row>
    <row r="66" spans="1:21" ht="15.75">
      <c r="A66" s="695"/>
      <c r="B66" s="415"/>
      <c r="C66" s="326"/>
      <c r="D66" s="326"/>
      <c r="E66" s="326"/>
      <c r="F66" s="326"/>
      <c r="G66" s="326"/>
      <c r="H66" s="356"/>
      <c r="I66" s="357"/>
      <c r="J66" s="356"/>
      <c r="K66" s="357"/>
      <c r="L66" s="356"/>
      <c r="M66" s="357"/>
      <c r="N66" s="356"/>
      <c r="O66" s="357"/>
      <c r="P66" s="404"/>
      <c r="Q66" s="402"/>
      <c r="R66" s="326"/>
      <c r="S66" s="326"/>
      <c r="T66" s="326"/>
      <c r="U66" s="326"/>
    </row>
    <row r="67" spans="1:21" ht="15.75">
      <c r="A67" s="695"/>
      <c r="B67" s="415"/>
      <c r="C67" s="326"/>
      <c r="D67" s="326"/>
      <c r="E67" s="326"/>
      <c r="F67" s="326"/>
      <c r="G67" s="326"/>
      <c r="H67" s="356"/>
      <c r="I67" s="357"/>
      <c r="J67" s="356"/>
      <c r="K67" s="357"/>
      <c r="L67" s="356"/>
      <c r="M67" s="357"/>
      <c r="N67" s="356"/>
      <c r="O67" s="357"/>
      <c r="P67" s="404"/>
      <c r="Q67" s="402"/>
      <c r="R67" s="326"/>
      <c r="S67" s="326"/>
      <c r="T67" s="326"/>
      <c r="U67" s="326"/>
    </row>
    <row r="68" spans="1:21" ht="15.75">
      <c r="A68" s="695"/>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c r="A69" s="696"/>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c r="A70" s="295"/>
      <c r="B70" s="296"/>
      <c r="C70" s="296"/>
      <c r="D70" s="296"/>
      <c r="E70" s="295" t="s">
        <v>1417</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c r="C77" s="465"/>
    </row>
    <row r="78" spans="1:21">
      <c r="C78" s="465"/>
    </row>
    <row r="79" spans="1:21">
      <c r="C79" s="465"/>
    </row>
    <row r="80" spans="1:21">
      <c r="C80" s="465"/>
    </row>
    <row r="81" spans="3:3">
      <c r="C81" s="465"/>
    </row>
    <row r="82" spans="3:3">
      <c r="C82" s="465"/>
    </row>
    <row r="83" spans="3:3">
      <c r="C83" s="465"/>
    </row>
    <row r="84" spans="3:3">
      <c r="C84" s="465"/>
    </row>
    <row r="85" spans="3:3">
      <c r="C85" s="465"/>
    </row>
    <row r="86" spans="3:3">
      <c r="C86" s="465"/>
    </row>
    <row r="87" spans="3:3">
      <c r="C87" s="465"/>
    </row>
    <row r="88" spans="3:3">
      <c r="C88" s="465"/>
    </row>
    <row r="89" spans="3:3">
      <c r="C89" s="465"/>
    </row>
    <row r="90" spans="3:3">
      <c r="C90" s="465"/>
    </row>
    <row r="91" spans="3:3">
      <c r="C91" s="465"/>
    </row>
    <row r="92" spans="3:3">
      <c r="C92" s="465"/>
    </row>
    <row r="93" spans="3:3">
      <c r="C93" s="465"/>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7"/>
  <sheetViews>
    <sheetView topLeftCell="G1" zoomScale="80" zoomScaleNormal="80" workbookViewId="0">
      <pane ySplit="9" topLeftCell="A11" activePane="bottomLeft" state="frozen"/>
      <selection activeCell="K7" sqref="K7"/>
      <selection pane="bottomLeft" activeCell="M19" sqref="M19"/>
    </sheetView>
  </sheetViews>
  <sheetFormatPr baseColWidth="10" defaultRowHeight="15"/>
  <cols>
    <col min="1" max="1" width="35.7109375" style="465" customWidth="1"/>
    <col min="2" max="2" width="35.85546875" style="465" customWidth="1"/>
    <col min="3" max="3" width="53.140625" style="465" customWidth="1"/>
    <col min="4" max="4" width="45.42578125" style="465" customWidth="1"/>
    <col min="5" max="5" width="45.7109375" style="465" customWidth="1"/>
    <col min="6" max="6" width="37.28515625" style="465" bestFit="1" customWidth="1"/>
    <col min="7" max="7" width="45.42578125" style="465" bestFit="1" customWidth="1"/>
    <col min="8" max="8" width="15.28515625" style="465" customWidth="1"/>
    <col min="9" max="9" width="11.42578125" style="233"/>
    <col min="10" max="10" width="15.28515625" style="465" customWidth="1"/>
    <col min="11" max="11" width="18.85546875" style="233" customWidth="1"/>
    <col min="12" max="12" width="11.42578125" style="465"/>
    <col min="13" max="13" width="13.42578125" style="233" bestFit="1" customWidth="1"/>
    <col min="14" max="14" width="11.42578125" style="465"/>
    <col min="15" max="15" width="11.42578125" style="233"/>
    <col min="16" max="16" width="15.28515625" style="465" customWidth="1"/>
    <col min="17" max="17" width="18.28515625" style="233" customWidth="1"/>
    <col min="18" max="18" width="29.85546875" style="465" customWidth="1"/>
    <col min="19" max="19" width="32" style="465" customWidth="1"/>
    <col min="20" max="20" width="28.140625" style="465" customWidth="1"/>
    <col min="21" max="21" width="27.28515625" style="465" customWidth="1"/>
    <col min="22" max="16384" width="11.42578125" style="465"/>
  </cols>
  <sheetData>
    <row r="1" spans="1:42" ht="21">
      <c r="A1" s="410"/>
      <c r="B1" s="410"/>
      <c r="C1" s="410"/>
      <c r="D1" s="410"/>
      <c r="E1" s="410"/>
      <c r="F1" s="759" t="s">
        <v>1447</v>
      </c>
      <c r="G1" s="759"/>
      <c r="H1" s="759"/>
      <c r="I1" s="759"/>
      <c r="J1" s="759"/>
      <c r="K1" s="759"/>
      <c r="L1" s="759"/>
      <c r="M1" s="759"/>
      <c r="N1" s="411"/>
      <c r="O1" s="411"/>
      <c r="P1" s="514" t="s">
        <v>1590</v>
      </c>
      <c r="Q1" s="514" t="s">
        <v>1591</v>
      </c>
      <c r="R1" s="514" t="s">
        <v>1592</v>
      </c>
      <c r="S1" s="514" t="s">
        <v>1593</v>
      </c>
      <c r="T1" s="514" t="s">
        <v>1594</v>
      </c>
      <c r="U1" s="514" t="s">
        <v>1595</v>
      </c>
      <c r="V1" s="514" t="s">
        <v>1596</v>
      </c>
      <c r="W1" s="514" t="s">
        <v>1597</v>
      </c>
      <c r="X1" s="514" t="s">
        <v>1598</v>
      </c>
      <c r="Y1" s="514" t="s">
        <v>1599</v>
      </c>
      <c r="Z1" s="514" t="s">
        <v>1600</v>
      </c>
      <c r="AA1" s="514" t="s">
        <v>1601</v>
      </c>
      <c r="AB1" s="514" t="s">
        <v>1602</v>
      </c>
      <c r="AC1" s="514" t="s">
        <v>1603</v>
      </c>
      <c r="AD1" s="514" t="s">
        <v>1604</v>
      </c>
      <c r="AE1" s="518"/>
      <c r="AF1" s="518"/>
      <c r="AG1" s="518"/>
      <c r="AH1" s="518"/>
      <c r="AI1" s="518"/>
      <c r="AJ1" s="518"/>
      <c r="AK1" s="518"/>
      <c r="AL1" s="410"/>
      <c r="AM1" s="410"/>
      <c r="AN1" s="410"/>
      <c r="AO1" s="410"/>
      <c r="AP1" s="410"/>
    </row>
    <row r="2" spans="1:42" ht="18.75">
      <c r="A2" s="409" t="s">
        <v>1353</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c r="A3" s="409" t="s">
        <v>1443</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c r="A4" s="409" t="s">
        <v>1444</v>
      </c>
      <c r="H4" s="411"/>
      <c r="I4" s="412"/>
      <c r="J4" s="411"/>
      <c r="K4" s="411"/>
      <c r="L4" s="411"/>
      <c r="M4" s="411"/>
      <c r="N4" s="411"/>
      <c r="O4" s="411"/>
      <c r="P4" s="411"/>
      <c r="Q4" s="411"/>
      <c r="R4" s="411"/>
      <c r="S4" s="411"/>
      <c r="T4" s="411"/>
      <c r="U4" s="411"/>
      <c r="V4" s="411"/>
      <c r="W4" s="411"/>
      <c r="X4" s="411"/>
      <c r="Y4" s="411"/>
      <c r="Z4" s="411"/>
      <c r="AA4" s="411"/>
    </row>
    <row r="5" spans="1:42" s="410" customFormat="1" ht="18.75">
      <c r="A5" s="409" t="s">
        <v>1445</v>
      </c>
      <c r="H5" s="411"/>
      <c r="I5" s="412"/>
      <c r="J5" s="411"/>
      <c r="K5" s="411"/>
      <c r="L5" s="411"/>
      <c r="M5" s="411"/>
      <c r="N5" s="411"/>
      <c r="O5" s="411"/>
      <c r="P5" s="411"/>
      <c r="Q5" s="411"/>
      <c r="R5" s="411"/>
      <c r="S5" s="411"/>
      <c r="T5" s="411"/>
      <c r="U5" s="411"/>
      <c r="V5" s="411"/>
      <c r="W5" s="411"/>
      <c r="X5" s="411"/>
      <c r="Y5" s="411"/>
      <c r="Z5" s="411"/>
      <c r="AA5" s="411"/>
    </row>
    <row r="6" spans="1:42" s="410" customFormat="1">
      <c r="A6" s="414" t="s">
        <v>1446</v>
      </c>
      <c r="B6" s="414"/>
      <c r="C6" s="414"/>
      <c r="D6" s="414"/>
      <c r="E6" s="414"/>
      <c r="F6" s="414"/>
      <c r="G6" s="414"/>
      <c r="H6" s="414"/>
      <c r="I6" s="414"/>
      <c r="J6" s="414"/>
      <c r="K6" s="414"/>
      <c r="L6" s="414"/>
      <c r="M6" s="414"/>
      <c r="N6" s="414"/>
      <c r="O6" s="414"/>
      <c r="P6" s="414"/>
      <c r="Q6" s="414"/>
      <c r="R6" s="414"/>
      <c r="S6" s="414"/>
      <c r="T6" s="414"/>
      <c r="U6" s="414"/>
    </row>
    <row r="7" spans="1:42" ht="15" customHeight="1">
      <c r="A7" s="691" t="s">
        <v>96</v>
      </c>
      <c r="B7" s="693" t="s">
        <v>110</v>
      </c>
      <c r="C7" s="703" t="s">
        <v>1454</v>
      </c>
      <c r="D7" s="703" t="s">
        <v>1455</v>
      </c>
      <c r="E7" s="703" t="s">
        <v>86</v>
      </c>
      <c r="F7" s="703" t="s">
        <v>391</v>
      </c>
      <c r="G7" s="703" t="s">
        <v>87</v>
      </c>
      <c r="H7" s="706" t="s">
        <v>99</v>
      </c>
      <c r="I7" s="708"/>
      <c r="J7" s="708"/>
      <c r="K7" s="708"/>
      <c r="L7" s="708"/>
      <c r="M7" s="708"/>
      <c r="N7" s="708"/>
      <c r="O7" s="707"/>
      <c r="P7" s="712" t="s">
        <v>100</v>
      </c>
      <c r="Q7" s="713"/>
      <c r="R7" s="693" t="s">
        <v>102</v>
      </c>
      <c r="S7" s="693" t="s">
        <v>109</v>
      </c>
      <c r="T7" s="693" t="s">
        <v>108</v>
      </c>
      <c r="U7" s="709" t="s">
        <v>88</v>
      </c>
    </row>
    <row r="8" spans="1:42" ht="15" customHeight="1">
      <c r="A8" s="691"/>
      <c r="B8" s="691"/>
      <c r="C8" s="704"/>
      <c r="D8" s="704"/>
      <c r="E8" s="704"/>
      <c r="F8" s="704"/>
      <c r="G8" s="704"/>
      <c r="H8" s="706" t="s">
        <v>103</v>
      </c>
      <c r="I8" s="707"/>
      <c r="J8" s="706" t="s">
        <v>104</v>
      </c>
      <c r="K8" s="707"/>
      <c r="L8" s="706" t="s">
        <v>105</v>
      </c>
      <c r="M8" s="707"/>
      <c r="N8" s="706" t="s">
        <v>106</v>
      </c>
      <c r="O8" s="707"/>
      <c r="P8" s="714"/>
      <c r="Q8" s="715"/>
      <c r="R8" s="691"/>
      <c r="S8" s="691"/>
      <c r="T8" s="691"/>
      <c r="U8" s="710"/>
    </row>
    <row r="9" spans="1:42" ht="25.5">
      <c r="A9" s="692"/>
      <c r="B9" s="692"/>
      <c r="C9" s="705"/>
      <c r="D9" s="705"/>
      <c r="E9" s="705"/>
      <c r="F9" s="705"/>
      <c r="G9" s="705"/>
      <c r="H9" s="441" t="s">
        <v>107</v>
      </c>
      <c r="I9" s="441" t="s">
        <v>12</v>
      </c>
      <c r="J9" s="441" t="s">
        <v>107</v>
      </c>
      <c r="K9" s="441" t="s">
        <v>12</v>
      </c>
      <c r="L9" s="441" t="s">
        <v>107</v>
      </c>
      <c r="M9" s="441" t="s">
        <v>12</v>
      </c>
      <c r="N9" s="441" t="s">
        <v>107</v>
      </c>
      <c r="O9" s="441" t="s">
        <v>12</v>
      </c>
      <c r="P9" s="441" t="s">
        <v>107</v>
      </c>
      <c r="Q9" s="441" t="s">
        <v>12</v>
      </c>
      <c r="R9" s="692"/>
      <c r="S9" s="692"/>
      <c r="T9" s="692"/>
      <c r="U9" s="711"/>
    </row>
    <row r="10" spans="1:42" ht="15.7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c r="A11" s="700" t="s">
        <v>1751</v>
      </c>
      <c r="B11" s="762" t="s">
        <v>1645</v>
      </c>
      <c r="C11" s="613"/>
      <c r="D11" s="613"/>
      <c r="E11" s="613"/>
      <c r="F11" s="614"/>
      <c r="G11" s="613"/>
      <c r="H11" s="500"/>
      <c r="I11" s="500"/>
      <c r="J11" s="500"/>
      <c r="K11" s="500"/>
      <c r="L11" s="500"/>
      <c r="M11" s="500"/>
      <c r="N11" s="500"/>
      <c r="O11" s="500"/>
      <c r="P11" s="500"/>
      <c r="Q11" s="500"/>
      <c r="R11" s="615"/>
      <c r="S11" s="615"/>
      <c r="T11" s="615"/>
      <c r="U11" s="500"/>
    </row>
    <row r="12" spans="1:42" s="503" customFormat="1" ht="15.75">
      <c r="A12" s="701"/>
      <c r="B12" s="763"/>
      <c r="C12" s="498"/>
      <c r="D12" s="498"/>
      <c r="E12" s="498"/>
      <c r="F12" s="499"/>
      <c r="G12" s="498"/>
      <c r="H12" s="500"/>
      <c r="I12" s="500"/>
      <c r="J12" s="500"/>
      <c r="K12" s="500"/>
      <c r="L12" s="500"/>
      <c r="M12" s="500"/>
      <c r="N12" s="500"/>
      <c r="O12" s="500"/>
      <c r="P12" s="500"/>
      <c r="Q12" s="500"/>
      <c r="R12" s="501"/>
      <c r="S12" s="501"/>
      <c r="T12" s="501"/>
      <c r="U12" s="502"/>
    </row>
    <row r="13" spans="1:42" s="503" customFormat="1" ht="15.75">
      <c r="A13" s="701"/>
      <c r="B13" s="763"/>
      <c r="C13" s="498"/>
      <c r="D13" s="498"/>
      <c r="E13" s="498"/>
      <c r="F13" s="499"/>
      <c r="G13" s="498"/>
      <c r="H13" s="500"/>
      <c r="I13" s="500"/>
      <c r="J13" s="500"/>
      <c r="K13" s="500"/>
      <c r="L13" s="500"/>
      <c r="M13" s="500"/>
      <c r="N13" s="500"/>
      <c r="O13" s="500"/>
      <c r="P13" s="500"/>
      <c r="Q13" s="500"/>
      <c r="R13" s="501"/>
      <c r="S13" s="501"/>
      <c r="T13" s="501"/>
      <c r="U13" s="502"/>
    </row>
    <row r="14" spans="1:42" s="503" customFormat="1" ht="15.75">
      <c r="A14" s="701"/>
      <c r="B14" s="763"/>
      <c r="C14" s="498"/>
      <c r="D14" s="498"/>
      <c r="E14" s="498"/>
      <c r="F14" s="499"/>
      <c r="G14" s="498"/>
      <c r="H14" s="500"/>
      <c r="I14" s="500"/>
      <c r="J14" s="500"/>
      <c r="K14" s="500"/>
      <c r="L14" s="500"/>
      <c r="M14" s="500"/>
      <c r="N14" s="500"/>
      <c r="O14" s="500"/>
      <c r="P14" s="500"/>
      <c r="Q14" s="500"/>
      <c r="R14" s="501"/>
      <c r="S14" s="501"/>
      <c r="T14" s="501"/>
      <c r="U14" s="502"/>
    </row>
    <row r="15" spans="1:42" s="503" customFormat="1" ht="15.75">
      <c r="A15" s="701"/>
      <c r="B15" s="763"/>
      <c r="C15" s="498"/>
      <c r="D15" s="498"/>
      <c r="E15" s="498"/>
      <c r="F15" s="499"/>
      <c r="G15" s="498"/>
      <c r="H15" s="500"/>
      <c r="I15" s="500"/>
      <c r="J15" s="500"/>
      <c r="K15" s="500"/>
      <c r="L15" s="500"/>
      <c r="M15" s="500"/>
      <c r="N15" s="500"/>
      <c r="O15" s="500"/>
      <c r="P15" s="500"/>
      <c r="Q15" s="500"/>
      <c r="R15" s="501"/>
      <c r="S15" s="501"/>
      <c r="T15" s="501"/>
      <c r="U15" s="502"/>
    </row>
    <row r="16" spans="1:42" s="503" customFormat="1" ht="15.75">
      <c r="A16" s="701"/>
      <c r="B16" s="763"/>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c r="A17" s="701"/>
      <c r="B17" s="764"/>
      <c r="C17" s="498"/>
      <c r="D17" s="498"/>
      <c r="E17" s="498"/>
      <c r="F17" s="499"/>
      <c r="G17" s="498"/>
      <c r="H17" s="500"/>
      <c r="I17" s="500"/>
      <c r="J17" s="500"/>
      <c r="K17" s="500"/>
      <c r="L17" s="500"/>
      <c r="M17" s="500"/>
      <c r="N17" s="500"/>
      <c r="O17" s="500"/>
      <c r="P17" s="500"/>
      <c r="Q17" s="500"/>
      <c r="R17" s="501"/>
      <c r="S17" s="501"/>
      <c r="T17" s="501"/>
      <c r="U17" s="502"/>
    </row>
    <row r="18" spans="1:21" ht="44.25" customHeight="1">
      <c r="A18" s="701"/>
      <c r="B18" s="694" t="s">
        <v>1646</v>
      </c>
      <c r="C18" s="490" t="s">
        <v>1592</v>
      </c>
      <c r="D18" s="490" t="s">
        <v>2204</v>
      </c>
      <c r="E18" s="640" t="s">
        <v>2205</v>
      </c>
      <c r="F18" s="490" t="s">
        <v>2207</v>
      </c>
      <c r="G18" s="362" t="s">
        <v>2206</v>
      </c>
      <c r="H18" s="491"/>
      <c r="I18" s="492"/>
      <c r="J18" s="491"/>
      <c r="K18" s="492"/>
      <c r="L18" s="491">
        <v>1</v>
      </c>
      <c r="M18" s="492">
        <f>'4. EQUIPO TECNOLÓGICOS'!D123</f>
        <v>115000</v>
      </c>
      <c r="N18" s="491"/>
      <c r="O18" s="492"/>
      <c r="P18" s="404">
        <f t="shared" ref="P18:Q22" si="0">H18+J18+L18+N18</f>
        <v>1</v>
      </c>
      <c r="Q18" s="402">
        <f t="shared" si="0"/>
        <v>115000</v>
      </c>
      <c r="R18" s="281" t="s">
        <v>2209</v>
      </c>
      <c r="S18" s="249" t="s">
        <v>2064</v>
      </c>
      <c r="T18" s="249" t="s">
        <v>2210</v>
      </c>
      <c r="U18" s="307" t="s">
        <v>2185</v>
      </c>
    </row>
    <row r="19" spans="1:21" ht="15.75">
      <c r="A19" s="701"/>
      <c r="B19" s="695"/>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c r="A20" s="701"/>
      <c r="B20" s="695"/>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c r="A21" s="701"/>
      <c r="B21" s="695"/>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78.75">
      <c r="A22" s="701"/>
      <c r="B22" s="694" t="s">
        <v>1647</v>
      </c>
      <c r="C22" s="490" t="s">
        <v>1592</v>
      </c>
      <c r="D22" s="634" t="s">
        <v>2140</v>
      </c>
      <c r="E22" s="634" t="s">
        <v>2141</v>
      </c>
      <c r="F22" s="490" t="s">
        <v>2139</v>
      </c>
      <c r="G22" s="634" t="s">
        <v>2138</v>
      </c>
      <c r="H22" s="491"/>
      <c r="I22" s="492"/>
      <c r="J22" s="491">
        <v>1</v>
      </c>
      <c r="K22" s="492">
        <f>'4. EQUIPO TECNOLÓGICOS'!D56</f>
        <v>2600</v>
      </c>
      <c r="L22" s="491"/>
      <c r="M22" s="492"/>
      <c r="N22" s="491"/>
      <c r="O22" s="492"/>
      <c r="P22" s="404">
        <f t="shared" si="0"/>
        <v>1</v>
      </c>
      <c r="Q22" s="402">
        <f t="shared" si="0"/>
        <v>2600</v>
      </c>
      <c r="R22" s="362" t="s">
        <v>2142</v>
      </c>
      <c r="S22" s="249" t="s">
        <v>2064</v>
      </c>
      <c r="T22" s="249" t="s">
        <v>2143</v>
      </c>
      <c r="U22" s="307" t="s">
        <v>2066</v>
      </c>
    </row>
    <row r="23" spans="1:21" ht="15.75">
      <c r="A23" s="701"/>
      <c r="B23" s="695"/>
      <c r="C23" s="490"/>
      <c r="D23" s="490"/>
      <c r="E23" s="490"/>
      <c r="F23" s="490"/>
      <c r="G23" s="362"/>
      <c r="H23" s="491"/>
      <c r="I23" s="492"/>
      <c r="J23" s="491"/>
      <c r="K23" s="492"/>
      <c r="L23" s="491"/>
      <c r="M23" s="492"/>
      <c r="N23" s="491"/>
      <c r="O23" s="492"/>
      <c r="P23" s="404">
        <f t="shared" ref="P23:P75" si="1">H23+J23+L23+N23</f>
        <v>0</v>
      </c>
      <c r="Q23" s="402">
        <f t="shared" ref="Q23:Q75" si="2">I23+K23+M23+O23</f>
        <v>0</v>
      </c>
      <c r="R23" s="362"/>
      <c r="S23" s="362"/>
      <c r="T23" s="362"/>
      <c r="U23" s="362"/>
    </row>
    <row r="24" spans="1:21" ht="15.75">
      <c r="A24" s="701"/>
      <c r="B24" s="695"/>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c r="A25" s="701"/>
      <c r="B25" s="696"/>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c r="A26" s="701"/>
      <c r="B26" s="694" t="s">
        <v>1648</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c r="A27" s="701"/>
      <c r="B27" s="695"/>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c r="A28" s="701"/>
      <c r="B28" s="695"/>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c r="A29" s="701"/>
      <c r="B29" s="696"/>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c r="A30" s="701"/>
      <c r="B30" s="756" t="s">
        <v>1649</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c r="A31" s="701"/>
      <c r="B31" s="756"/>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c r="A32" s="701"/>
      <c r="B32" s="756"/>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c r="A33" s="701"/>
      <c r="B33" s="756"/>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c r="A34" s="701"/>
      <c r="B34" s="756" t="s">
        <v>1650</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c r="A35" s="701"/>
      <c r="B35" s="756"/>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c r="A36" s="701"/>
      <c r="B36" s="756"/>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6.5" thickBot="1">
      <c r="A37" s="761"/>
      <c r="B37" s="760"/>
      <c r="C37" s="616"/>
      <c r="D37" s="616"/>
      <c r="E37" s="616"/>
      <c r="F37" s="616"/>
      <c r="G37" s="543"/>
      <c r="H37" s="617"/>
      <c r="I37" s="618"/>
      <c r="J37" s="617"/>
      <c r="K37" s="618"/>
      <c r="L37" s="617"/>
      <c r="M37" s="618"/>
      <c r="N37" s="617"/>
      <c r="O37" s="618"/>
      <c r="P37" s="619">
        <f t="shared" si="1"/>
        <v>0</v>
      </c>
      <c r="Q37" s="542">
        <f t="shared" si="2"/>
        <v>0</v>
      </c>
      <c r="R37" s="543"/>
      <c r="S37" s="543"/>
      <c r="T37" s="543"/>
      <c r="U37" s="543"/>
    </row>
    <row r="38" spans="1:21" ht="15.75" customHeight="1">
      <c r="A38" s="765" t="s">
        <v>1752</v>
      </c>
      <c r="B38" s="766" t="s">
        <v>1651</v>
      </c>
      <c r="C38" s="620"/>
      <c r="D38" s="620"/>
      <c r="E38" s="620"/>
      <c r="F38" s="620"/>
      <c r="G38" s="621"/>
      <c r="H38" s="622"/>
      <c r="I38" s="623"/>
      <c r="J38" s="622"/>
      <c r="K38" s="623"/>
      <c r="L38" s="622"/>
      <c r="M38" s="623"/>
      <c r="N38" s="622"/>
      <c r="O38" s="623"/>
      <c r="P38" s="624">
        <f t="shared" si="1"/>
        <v>0</v>
      </c>
      <c r="Q38" s="625">
        <f t="shared" si="2"/>
        <v>0</v>
      </c>
      <c r="R38" s="621"/>
      <c r="S38" s="621"/>
      <c r="T38" s="621"/>
      <c r="U38" s="621"/>
    </row>
    <row r="39" spans="1:21" ht="15.75">
      <c r="A39" s="756"/>
      <c r="B39" s="695"/>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c r="A40" s="756"/>
      <c r="B40" s="695"/>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c r="A41" s="756"/>
      <c r="B41" s="696"/>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78.75">
      <c r="A42" s="756"/>
      <c r="B42" s="767" t="s">
        <v>1652</v>
      </c>
      <c r="C42" s="490" t="s">
        <v>1592</v>
      </c>
      <c r="D42" s="490" t="s">
        <v>1660</v>
      </c>
      <c r="E42" s="490" t="s">
        <v>1661</v>
      </c>
      <c r="F42" s="608" t="s">
        <v>1975</v>
      </c>
      <c r="G42" s="362" t="s">
        <v>1978</v>
      </c>
      <c r="H42" s="491"/>
      <c r="I42" s="492"/>
      <c r="J42" s="491"/>
      <c r="K42" s="492"/>
      <c r="L42" s="491"/>
      <c r="M42" s="492"/>
      <c r="N42" s="491">
        <v>1</v>
      </c>
      <c r="O42" s="492"/>
      <c r="P42" s="404">
        <f t="shared" si="1"/>
        <v>1</v>
      </c>
      <c r="Q42" s="402">
        <f t="shared" si="2"/>
        <v>0</v>
      </c>
      <c r="R42" s="362" t="s">
        <v>1665</v>
      </c>
      <c r="S42" s="362" t="s">
        <v>1662</v>
      </c>
      <c r="T42" s="362" t="s">
        <v>1663</v>
      </c>
      <c r="U42" s="362" t="s">
        <v>1664</v>
      </c>
    </row>
    <row r="43" spans="1:21" ht="15.75">
      <c r="A43" s="756"/>
      <c r="B43" s="768"/>
      <c r="C43" s="490"/>
      <c r="D43" s="490"/>
      <c r="E43" s="490"/>
      <c r="F43" s="490"/>
      <c r="G43" s="362"/>
      <c r="H43" s="491"/>
      <c r="I43" s="492"/>
      <c r="J43" s="491"/>
      <c r="K43" s="492"/>
      <c r="L43" s="491"/>
      <c r="M43" s="492"/>
      <c r="N43" s="491"/>
      <c r="O43" s="492"/>
      <c r="P43" s="404"/>
      <c r="Q43" s="402"/>
      <c r="R43" s="362"/>
      <c r="S43" s="362"/>
      <c r="T43" s="362"/>
      <c r="U43" s="362"/>
    </row>
    <row r="44" spans="1:21" ht="15.75">
      <c r="A44" s="756"/>
      <c r="B44" s="768"/>
      <c r="C44" s="490"/>
      <c r="D44" s="490"/>
      <c r="E44" s="490"/>
      <c r="F44" s="490"/>
      <c r="G44" s="362"/>
      <c r="H44" s="491"/>
      <c r="I44" s="492"/>
      <c r="J44" s="491"/>
      <c r="K44" s="492"/>
      <c r="L44" s="491"/>
      <c r="M44" s="492"/>
      <c r="N44" s="491"/>
      <c r="O44" s="492"/>
      <c r="P44" s="404"/>
      <c r="Q44" s="402"/>
      <c r="R44" s="362"/>
      <c r="S44" s="362"/>
      <c r="T44" s="362"/>
      <c r="U44" s="362"/>
    </row>
    <row r="45" spans="1:21" ht="15.75">
      <c r="A45" s="756"/>
      <c r="B45" s="768"/>
      <c r="C45" s="490"/>
      <c r="D45" s="490"/>
      <c r="E45" s="490"/>
      <c r="F45" s="490"/>
      <c r="G45" s="362"/>
      <c r="H45" s="491"/>
      <c r="I45" s="492"/>
      <c r="J45" s="491"/>
      <c r="K45" s="492"/>
      <c r="L45" s="491"/>
      <c r="M45" s="492"/>
      <c r="N45" s="491"/>
      <c r="O45" s="492"/>
      <c r="P45" s="404"/>
      <c r="Q45" s="402"/>
      <c r="R45" s="362"/>
      <c r="S45" s="362"/>
      <c r="T45" s="362"/>
      <c r="U45" s="362"/>
    </row>
    <row r="46" spans="1:21" ht="15.75">
      <c r="A46" s="756"/>
      <c r="B46" s="768"/>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c r="A47" s="756"/>
      <c r="B47" s="768"/>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6.5" thickBot="1">
      <c r="A48" s="760"/>
      <c r="B48" s="769"/>
      <c r="C48" s="616"/>
      <c r="D48" s="616"/>
      <c r="E48" s="616"/>
      <c r="F48" s="616"/>
      <c r="G48" s="543"/>
      <c r="H48" s="617"/>
      <c r="I48" s="618"/>
      <c r="J48" s="617"/>
      <c r="K48" s="618"/>
      <c r="L48" s="617"/>
      <c r="M48" s="618"/>
      <c r="N48" s="617"/>
      <c r="O48" s="618"/>
      <c r="P48" s="619">
        <f t="shared" si="1"/>
        <v>0</v>
      </c>
      <c r="Q48" s="542">
        <f t="shared" si="2"/>
        <v>0</v>
      </c>
      <c r="R48" s="543"/>
      <c r="S48" s="543"/>
      <c r="T48" s="543"/>
      <c r="U48" s="543"/>
    </row>
    <row r="49" spans="1:21" ht="15.75">
      <c r="A49" s="766" t="s">
        <v>1753</v>
      </c>
      <c r="B49" s="765" t="s">
        <v>1653</v>
      </c>
      <c r="C49" s="620"/>
      <c r="D49" s="620"/>
      <c r="E49" s="620"/>
      <c r="F49" s="620"/>
      <c r="G49" s="621"/>
      <c r="H49" s="622"/>
      <c r="I49" s="623"/>
      <c r="J49" s="622"/>
      <c r="K49" s="623"/>
      <c r="L49" s="622"/>
      <c r="M49" s="623"/>
      <c r="N49" s="622"/>
      <c r="O49" s="623"/>
      <c r="P49" s="624">
        <f t="shared" si="1"/>
        <v>0</v>
      </c>
      <c r="Q49" s="625">
        <f t="shared" si="2"/>
        <v>0</v>
      </c>
      <c r="R49" s="621"/>
      <c r="S49" s="621"/>
      <c r="T49" s="621"/>
      <c r="U49" s="621"/>
    </row>
    <row r="50" spans="1:21" ht="15.75">
      <c r="A50" s="695"/>
      <c r="B50" s="756"/>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c r="A51" s="695"/>
      <c r="B51" s="756"/>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c r="A52" s="695"/>
      <c r="B52" s="756"/>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47.25">
      <c r="A53" s="695"/>
      <c r="B53" s="756" t="s">
        <v>1654</v>
      </c>
      <c r="C53" s="490" t="s">
        <v>1599</v>
      </c>
      <c r="D53" s="490" t="s">
        <v>1754</v>
      </c>
      <c r="E53" s="490" t="s">
        <v>1755</v>
      </c>
      <c r="F53" s="608" t="s">
        <v>1976</v>
      </c>
      <c r="G53" s="362" t="s">
        <v>1756</v>
      </c>
      <c r="H53" s="491"/>
      <c r="I53" s="492"/>
      <c r="J53" s="491"/>
      <c r="K53" s="492"/>
      <c r="L53" s="491">
        <v>1</v>
      </c>
      <c r="M53" s="492"/>
      <c r="N53" s="491"/>
      <c r="O53" s="492"/>
      <c r="P53" s="404">
        <f t="shared" si="1"/>
        <v>1</v>
      </c>
      <c r="Q53" s="402">
        <f t="shared" si="2"/>
        <v>0</v>
      </c>
      <c r="R53" s="362" t="s">
        <v>1760</v>
      </c>
      <c r="S53" s="362" t="s">
        <v>1759</v>
      </c>
      <c r="T53" s="362" t="s">
        <v>1757</v>
      </c>
      <c r="U53" s="362" t="s">
        <v>1758</v>
      </c>
    </row>
    <row r="54" spans="1:21" ht="15.75">
      <c r="A54" s="695"/>
      <c r="B54" s="756"/>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c r="A55" s="695"/>
      <c r="B55" s="756"/>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c r="A56" s="695"/>
      <c r="B56" s="756"/>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c r="A57" s="695"/>
      <c r="B57" s="694" t="s">
        <v>1655</v>
      </c>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c r="A58" s="695"/>
      <c r="B58" s="695"/>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c r="A59" s="695"/>
      <c r="B59" s="695"/>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6.5" thickBot="1">
      <c r="A60" s="770"/>
      <c r="B60" s="770"/>
      <c r="C60" s="616"/>
      <c r="D60" s="616"/>
      <c r="E60" s="616"/>
      <c r="F60" s="616"/>
      <c r="G60" s="543"/>
      <c r="H60" s="617"/>
      <c r="I60" s="618"/>
      <c r="J60" s="617"/>
      <c r="K60" s="618"/>
      <c r="L60" s="617"/>
      <c r="M60" s="618"/>
      <c r="N60" s="617"/>
      <c r="O60" s="618"/>
      <c r="P60" s="619">
        <f t="shared" si="1"/>
        <v>0</v>
      </c>
      <c r="Q60" s="542">
        <f t="shared" si="2"/>
        <v>0</v>
      </c>
      <c r="R60" s="543"/>
      <c r="S60" s="543"/>
      <c r="T60" s="543"/>
      <c r="U60" s="543"/>
    </row>
    <row r="61" spans="1:21" ht="15.75">
      <c r="A61" s="695" t="s">
        <v>1977</v>
      </c>
      <c r="B61" s="695" t="s">
        <v>1656</v>
      </c>
      <c r="C61" s="609"/>
      <c r="D61" s="609"/>
      <c r="E61" s="609"/>
      <c r="F61" s="609"/>
      <c r="G61" s="537"/>
      <c r="H61" s="610"/>
      <c r="I61" s="611"/>
      <c r="J61" s="610"/>
      <c r="K61" s="611"/>
      <c r="L61" s="610"/>
      <c r="M61" s="611"/>
      <c r="N61" s="610"/>
      <c r="O61" s="611"/>
      <c r="P61" s="612">
        <f t="shared" si="1"/>
        <v>0</v>
      </c>
      <c r="Q61" s="536">
        <f t="shared" si="2"/>
        <v>0</v>
      </c>
      <c r="R61" s="537"/>
      <c r="S61" s="537"/>
      <c r="T61" s="537"/>
      <c r="U61" s="537"/>
    </row>
    <row r="62" spans="1:21" ht="15.75">
      <c r="A62" s="695"/>
      <c r="B62" s="695"/>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c r="A63" s="695"/>
      <c r="B63" s="695"/>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c r="A64" s="695"/>
      <c r="B64" s="696"/>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c r="A65" s="695"/>
      <c r="B65" s="694" t="s">
        <v>1657</v>
      </c>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c r="A66" s="695"/>
      <c r="B66" s="695"/>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c r="A67" s="695"/>
      <c r="B67" s="695"/>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c r="A68" s="695"/>
      <c r="B68" s="696"/>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c r="A69" s="695"/>
      <c r="B69" s="694" t="s">
        <v>1658</v>
      </c>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c r="A70" s="695"/>
      <c r="B70" s="695"/>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c r="A71" s="695"/>
      <c r="B71" s="695"/>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c r="A72" s="695"/>
      <c r="B72" s="696"/>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c r="A73" s="695"/>
      <c r="B73" s="694" t="s">
        <v>1659</v>
      </c>
      <c r="C73" s="490"/>
      <c r="D73" s="490"/>
      <c r="E73" s="490"/>
      <c r="F73" s="490"/>
      <c r="G73" s="362"/>
      <c r="H73" s="491"/>
      <c r="I73" s="492"/>
      <c r="J73" s="491"/>
      <c r="K73" s="492"/>
      <c r="L73" s="491"/>
      <c r="M73" s="492"/>
      <c r="N73" s="491"/>
      <c r="O73" s="492"/>
      <c r="P73" s="404">
        <f t="shared" si="1"/>
        <v>0</v>
      </c>
      <c r="Q73" s="402">
        <f t="shared" si="2"/>
        <v>0</v>
      </c>
      <c r="R73" s="362"/>
      <c r="S73" s="362"/>
      <c r="T73" s="362"/>
      <c r="U73" s="362"/>
    </row>
    <row r="74" spans="1:21" ht="15.75">
      <c r="A74" s="695"/>
      <c r="B74" s="695"/>
      <c r="C74" s="490"/>
      <c r="D74" s="490"/>
      <c r="E74" s="490"/>
      <c r="F74" s="490"/>
      <c r="G74" s="362"/>
      <c r="H74" s="491"/>
      <c r="I74" s="492"/>
      <c r="J74" s="491"/>
      <c r="K74" s="492"/>
      <c r="L74" s="491"/>
      <c r="M74" s="492"/>
      <c r="N74" s="491"/>
      <c r="O74" s="492"/>
      <c r="P74" s="404">
        <f t="shared" si="1"/>
        <v>0</v>
      </c>
      <c r="Q74" s="402">
        <f t="shared" si="2"/>
        <v>0</v>
      </c>
      <c r="R74" s="362"/>
      <c r="S74" s="362"/>
      <c r="T74" s="362"/>
      <c r="U74" s="362"/>
    </row>
    <row r="75" spans="1:21" ht="15.75">
      <c r="A75" s="695"/>
      <c r="B75" s="695"/>
      <c r="C75" s="490"/>
      <c r="D75" s="490"/>
      <c r="E75" s="490"/>
      <c r="F75" s="490"/>
      <c r="G75" s="362"/>
      <c r="H75" s="491"/>
      <c r="I75" s="492"/>
      <c r="J75" s="491"/>
      <c r="K75" s="492"/>
      <c r="L75" s="491"/>
      <c r="M75" s="492"/>
      <c r="N75" s="491"/>
      <c r="O75" s="492"/>
      <c r="P75" s="404">
        <f t="shared" si="1"/>
        <v>0</v>
      </c>
      <c r="Q75" s="402">
        <f t="shared" si="2"/>
        <v>0</v>
      </c>
      <c r="R75" s="362"/>
      <c r="S75" s="362"/>
      <c r="T75" s="362"/>
      <c r="U75" s="362"/>
    </row>
    <row r="76" spans="1:21" ht="15.75">
      <c r="A76" s="696"/>
      <c r="B76" s="696"/>
      <c r="C76" s="490"/>
      <c r="D76" s="490"/>
      <c r="E76" s="490"/>
      <c r="F76" s="490"/>
      <c r="G76" s="362"/>
      <c r="H76" s="362"/>
      <c r="I76" s="492"/>
      <c r="J76" s="362"/>
      <c r="K76" s="492"/>
      <c r="L76" s="362"/>
      <c r="M76" s="492"/>
      <c r="N76" s="362"/>
      <c r="O76" s="492"/>
      <c r="P76" s="404">
        <f t="shared" ref="P76:Q76" si="3">H76+J76+L76+N76</f>
        <v>0</v>
      </c>
      <c r="Q76" s="402">
        <f t="shared" si="3"/>
        <v>0</v>
      </c>
      <c r="R76" s="493"/>
      <c r="S76" s="362"/>
      <c r="T76" s="362"/>
      <c r="U76" s="362"/>
    </row>
    <row r="77" spans="1:21" ht="15.75">
      <c r="A77" s="295"/>
      <c r="B77" s="296"/>
      <c r="C77" s="296"/>
      <c r="D77" s="296"/>
      <c r="E77" s="295" t="s">
        <v>1448</v>
      </c>
      <c r="F77" s="296"/>
      <c r="G77" s="297"/>
      <c r="H77" s="75">
        <f t="shared" ref="H77:Q77" si="4">SUM(H18:H76)</f>
        <v>0</v>
      </c>
      <c r="I77" s="235">
        <f t="shared" si="4"/>
        <v>0</v>
      </c>
      <c r="J77" s="75">
        <f t="shared" si="4"/>
        <v>1</v>
      </c>
      <c r="K77" s="235">
        <f t="shared" si="4"/>
        <v>2600</v>
      </c>
      <c r="L77" s="75">
        <f t="shared" si="4"/>
        <v>2</v>
      </c>
      <c r="M77" s="235">
        <f t="shared" si="4"/>
        <v>115000</v>
      </c>
      <c r="N77" s="75">
        <f t="shared" si="4"/>
        <v>1</v>
      </c>
      <c r="O77" s="235">
        <f t="shared" si="4"/>
        <v>0</v>
      </c>
      <c r="P77" s="235">
        <f t="shared" si="4"/>
        <v>4</v>
      </c>
      <c r="Q77" s="235">
        <f t="shared" si="4"/>
        <v>117600</v>
      </c>
      <c r="R77" s="68"/>
      <c r="S77" s="68"/>
      <c r="T77" s="68"/>
      <c r="U77" s="68"/>
    </row>
  </sheetData>
  <mergeCells count="37">
    <mergeCell ref="B69:B72"/>
    <mergeCell ref="B73:B76"/>
    <mergeCell ref="A38:A48"/>
    <mergeCell ref="B38:B41"/>
    <mergeCell ref="B42:B48"/>
    <mergeCell ref="A49:A60"/>
    <mergeCell ref="B49:B52"/>
    <mergeCell ref="B53:B56"/>
    <mergeCell ref="B57:B60"/>
    <mergeCell ref="A61:A76"/>
    <mergeCell ref="B34:B37"/>
    <mergeCell ref="A11:A37"/>
    <mergeCell ref="B11:B17"/>
    <mergeCell ref="B61:B64"/>
    <mergeCell ref="B65:B68"/>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10;"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D10:D17 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6">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141" activePane="bottomLeft" state="frozen"/>
      <selection activeCell="A11" sqref="A11"/>
      <selection pane="bottomLeft" activeCell="C158" sqref="C158"/>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c r="K2" s="160"/>
      <c r="Z2" s="467"/>
      <c r="AB2" s="122" t="s">
        <v>128</v>
      </c>
      <c r="AC2" s="122" t="s">
        <v>129</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1616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688" t="s">
        <v>392</v>
      </c>
      <c r="L10" s="688"/>
      <c r="M10" s="688"/>
      <c r="N10" s="688"/>
      <c r="O10" s="688"/>
      <c r="P10" s="688"/>
      <c r="Q10" s="688"/>
      <c r="R10" s="688"/>
      <c r="S10" s="688"/>
      <c r="T10" s="688"/>
      <c r="U10" s="688"/>
      <c r="V10" s="688"/>
      <c r="W10" s="688"/>
      <c r="X10" s="688"/>
      <c r="Y10" s="688"/>
      <c r="Z10" s="688"/>
      <c r="AA10" s="688"/>
    </row>
    <row r="11" spans="1:571" ht="79.5" thickBot="1">
      <c r="A11" s="375"/>
      <c r="B11" s="323" t="s">
        <v>132</v>
      </c>
      <c r="C11" s="193" t="s">
        <v>131</v>
      </c>
      <c r="D11" s="194" t="s">
        <v>128</v>
      </c>
      <c r="E11" s="211" t="s">
        <v>1615</v>
      </c>
      <c r="F11" s="194" t="s">
        <v>247</v>
      </c>
      <c r="G11" s="194" t="s">
        <v>459</v>
      </c>
      <c r="H11" s="194" t="s">
        <v>461</v>
      </c>
      <c r="I11" s="211" t="s">
        <v>462</v>
      </c>
      <c r="J11" s="194" t="s">
        <v>460</v>
      </c>
      <c r="K11" s="341" t="s">
        <v>1355</v>
      </c>
      <c r="L11" s="341" t="s">
        <v>1357</v>
      </c>
      <c r="M11" s="341" t="s">
        <v>470</v>
      </c>
      <c r="N11" s="341" t="s">
        <v>1356</v>
      </c>
      <c r="O11" s="341" t="s">
        <v>1358</v>
      </c>
      <c r="P11" s="341" t="s">
        <v>471</v>
      </c>
      <c r="Q11" s="341" t="s">
        <v>1359</v>
      </c>
      <c r="R11" s="341" t="s">
        <v>1360</v>
      </c>
      <c r="S11" s="341" t="s">
        <v>1361</v>
      </c>
      <c r="T11" s="341" t="s">
        <v>1410</v>
      </c>
      <c r="U11" s="341" t="s">
        <v>1362</v>
      </c>
      <c r="V11" s="341" t="s">
        <v>1363</v>
      </c>
      <c r="W11" s="341" t="s">
        <v>1364</v>
      </c>
      <c r="X11" s="341" t="s">
        <v>1365</v>
      </c>
      <c r="Y11" s="341" t="s">
        <v>1366</v>
      </c>
      <c r="Z11" s="341" t="s">
        <v>1415</v>
      </c>
      <c r="AA11" s="341" t="s">
        <v>1449</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c r="A12" s="374"/>
      <c r="B12" s="187" t="s">
        <v>250</v>
      </c>
      <c r="C12" s="188" t="s">
        <v>133</v>
      </c>
      <c r="D12" s="189">
        <f>D13+D47+D83+D89+D96</f>
        <v>0</v>
      </c>
      <c r="E12" s="189">
        <f>E13+E47+E83+E89+E96</f>
        <v>130000</v>
      </c>
      <c r="F12" s="189">
        <f t="shared" ref="F12:F106" si="0">D12+E12</f>
        <v>130000</v>
      </c>
      <c r="G12" s="189">
        <f>G13+G47+G83+G89+G96</f>
        <v>0</v>
      </c>
      <c r="H12" s="189">
        <f>F12-G12</f>
        <v>130000</v>
      </c>
      <c r="I12" s="189">
        <f>I13+I47+I83+I89+I96</f>
        <v>0</v>
      </c>
      <c r="J12" s="189">
        <f>F12-I12</f>
        <v>130000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130000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10000</v>
      </c>
      <c r="AC12" s="189">
        <f t="shared" si="1"/>
        <v>0</v>
      </c>
      <c r="AD12" s="189">
        <f t="shared" si="1"/>
        <v>120000</v>
      </c>
      <c r="AE12" s="189">
        <f>AB12+AC12+AD12</f>
        <v>130000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130000</v>
      </c>
    </row>
    <row r="13" spans="1:571">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258</v>
      </c>
      <c r="C47" s="191" t="s">
        <v>142</v>
      </c>
      <c r="D47" s="192">
        <f>SUM(D48:D82)</f>
        <v>0</v>
      </c>
      <c r="E47" s="192">
        <f>SUM(E48:E82)</f>
        <v>130000</v>
      </c>
      <c r="F47" s="192">
        <f t="shared" si="0"/>
        <v>130000</v>
      </c>
      <c r="G47" s="192">
        <f>SUM(G48:G82)</f>
        <v>0</v>
      </c>
      <c r="H47" s="192">
        <f t="shared" si="4"/>
        <v>130000</v>
      </c>
      <c r="I47" s="192">
        <f t="shared" ref="I47:AD47" si="102">SUM(I48:I82)</f>
        <v>0</v>
      </c>
      <c r="J47" s="192">
        <f t="shared" si="102"/>
        <v>130000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130000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10000</v>
      </c>
      <c r="AC47" s="192">
        <f t="shared" si="102"/>
        <v>0</v>
      </c>
      <c r="AD47" s="192">
        <f t="shared" si="102"/>
        <v>120000</v>
      </c>
      <c r="AE47" s="192">
        <f t="shared" si="17"/>
        <v>130000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130000</v>
      </c>
    </row>
    <row r="48" spans="2:44">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v>
      </c>
      <c r="F64" s="183">
        <f t="shared" ref="F64" si="161">D64+E64</f>
        <v>130000</v>
      </c>
      <c r="G64" s="183"/>
      <c r="H64" s="183">
        <f t="shared" ref="H64" si="162">F64-G64</f>
        <v>130000</v>
      </c>
      <c r="I64" s="183"/>
      <c r="J64" s="183">
        <f t="shared" ref="J64" si="163">F64-I64</f>
        <v>130000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E64" s="183">
        <f t="shared" ref="AE64" si="164">AB64+AC64+AD64</f>
        <v>130000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130000</v>
      </c>
    </row>
    <row r="65" spans="2:44">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276</v>
      </c>
      <c r="C106" s="179" t="s">
        <v>160</v>
      </c>
      <c r="D106" s="180">
        <f>D107+D118+D133+D149+D164+D190+D207+D214</f>
        <v>208500</v>
      </c>
      <c r="E106" s="180">
        <f>E107+E118+E133+E149+E164+E190+E207+E214</f>
        <v>26863740</v>
      </c>
      <c r="F106" s="180">
        <f t="shared" si="0"/>
        <v>27072240</v>
      </c>
      <c r="G106" s="180">
        <f>G107+G118+G133+G149+G164+G190+G207+G214</f>
        <v>0</v>
      </c>
      <c r="H106" s="180">
        <f t="shared" si="4"/>
        <v>27072240</v>
      </c>
      <c r="I106" s="180">
        <f>I107+I118+I133+I149+I164+I190+I207+I214</f>
        <v>0</v>
      </c>
      <c r="J106" s="180">
        <f t="shared" si="5"/>
        <v>27072240</v>
      </c>
      <c r="K106" s="180">
        <f t="shared" ref="K106:AD106" si="297">K107+K118+K133+K149+K164+K190+K207+K214</f>
        <v>60000</v>
      </c>
      <c r="L106" s="180">
        <f t="shared" si="297"/>
        <v>1078750</v>
      </c>
      <c r="M106" s="180">
        <f t="shared" si="297"/>
        <v>423800</v>
      </c>
      <c r="N106" s="180">
        <f t="shared" si="297"/>
        <v>90000</v>
      </c>
      <c r="O106" s="180">
        <f t="shared" si="297"/>
        <v>12000</v>
      </c>
      <c r="P106" s="180">
        <f t="shared" si="297"/>
        <v>0</v>
      </c>
      <c r="Q106" s="180">
        <f t="shared" si="297"/>
        <v>0</v>
      </c>
      <c r="R106" s="180">
        <f t="shared" si="297"/>
        <v>0</v>
      </c>
      <c r="S106" s="180">
        <f t="shared" si="297"/>
        <v>0</v>
      </c>
      <c r="T106" s="180">
        <f t="shared" ref="T106" si="298">T107+T118+T133+T149+T164+T190+T207+T214</f>
        <v>1454900</v>
      </c>
      <c r="U106" s="180">
        <f t="shared" si="297"/>
        <v>0</v>
      </c>
      <c r="V106" s="180">
        <f t="shared" si="297"/>
        <v>0</v>
      </c>
      <c r="W106" s="180">
        <f t="shared" si="297"/>
        <v>0</v>
      </c>
      <c r="X106" s="180">
        <f t="shared" si="297"/>
        <v>80000</v>
      </c>
      <c r="Y106" s="180">
        <f t="shared" ref="Y106:Z106" si="299">Y107+Y118+Y133+Y149+Y164+Y190+Y207+Y214</f>
        <v>0</v>
      </c>
      <c r="Z106" s="180">
        <f t="shared" si="299"/>
        <v>976000</v>
      </c>
      <c r="AA106" s="180">
        <f t="shared" si="297"/>
        <v>1444940</v>
      </c>
      <c r="AB106" s="180">
        <f t="shared" si="297"/>
        <v>1859500</v>
      </c>
      <c r="AC106" s="180">
        <f t="shared" si="297"/>
        <v>1720500</v>
      </c>
      <c r="AD106" s="180">
        <f t="shared" si="297"/>
        <v>2045840</v>
      </c>
      <c r="AE106" s="180">
        <f t="shared" si="9"/>
        <v>5625840</v>
      </c>
      <c r="AF106" s="180">
        <f>AF107+AF118+AF133+AF149+AF164+AF190+AF207+AF214</f>
        <v>224550</v>
      </c>
      <c r="AG106" s="180">
        <f>AG107+AG118+AG133+AG149+AG164+AG190+AG207+AG214</f>
        <v>0</v>
      </c>
      <c r="AH106" s="180">
        <f>AH107+AH118+AH133+AH149+AH164+AH190+AH207+AH214</f>
        <v>270000</v>
      </c>
      <c r="AI106" s="180">
        <f t="shared" si="10"/>
        <v>494550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6120390</v>
      </c>
    </row>
    <row r="107" spans="2:44">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283</v>
      </c>
      <c r="C133" s="191" t="s">
        <v>167</v>
      </c>
      <c r="D133" s="192">
        <f>SUM(D134:D148)</f>
        <v>27000</v>
      </c>
      <c r="E133" s="192">
        <f>SUM(E134:E148)</f>
        <v>22000000</v>
      </c>
      <c r="F133" s="192">
        <f t="shared" si="300"/>
        <v>22027000</v>
      </c>
      <c r="G133" s="192">
        <f t="shared" ref="G133:I133" si="374">SUM(G134:G148)</f>
        <v>0</v>
      </c>
      <c r="H133" s="192">
        <f t="shared" si="4"/>
        <v>22027000</v>
      </c>
      <c r="I133" s="192">
        <f t="shared" si="374"/>
        <v>0</v>
      </c>
      <c r="J133" s="192">
        <f t="shared" si="5"/>
        <v>22027000</v>
      </c>
      <c r="K133" s="192">
        <f t="shared" ref="K133:AP133" si="375">SUM(K134:K148)</f>
        <v>0</v>
      </c>
      <c r="L133" s="192">
        <f t="shared" si="375"/>
        <v>0</v>
      </c>
      <c r="M133" s="192">
        <f t="shared" si="375"/>
        <v>27000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500000</v>
      </c>
      <c r="AE133" s="192">
        <f t="shared" si="9"/>
        <v>500000</v>
      </c>
      <c r="AF133" s="192">
        <f t="shared" si="375"/>
        <v>27000</v>
      </c>
      <c r="AG133" s="192">
        <f t="shared" si="375"/>
        <v>0</v>
      </c>
      <c r="AH133" s="192">
        <f t="shared" si="375"/>
        <v>0</v>
      </c>
      <c r="AI133" s="192">
        <f t="shared" si="10"/>
        <v>27000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527000</v>
      </c>
    </row>
    <row r="134" spans="2:44">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22000000</v>
      </c>
      <c r="F135" s="183">
        <f t="shared" si="300"/>
        <v>22027000</v>
      </c>
      <c r="G135" s="183"/>
      <c r="H135" s="183">
        <f t="shared" si="380"/>
        <v>22027000</v>
      </c>
      <c r="I135" s="183"/>
      <c r="J135" s="183">
        <f t="shared" si="381"/>
        <v>22027000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E135" s="183">
        <f t="shared" si="382"/>
        <v>500000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27000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527000</v>
      </c>
    </row>
    <row r="136" spans="2:44">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286</v>
      </c>
      <c r="C149" s="191" t="s">
        <v>170</v>
      </c>
      <c r="D149" s="192">
        <f>SUM(D150:D163)</f>
        <v>30000</v>
      </c>
      <c r="E149" s="192">
        <f>SUM(E150:E163)</f>
        <v>2759340</v>
      </c>
      <c r="F149" s="192">
        <f t="shared" si="300"/>
        <v>2789340</v>
      </c>
      <c r="G149" s="192">
        <f>SUM(G150:G163)</f>
        <v>0</v>
      </c>
      <c r="H149" s="192">
        <f t="shared" si="4"/>
        <v>2789340</v>
      </c>
      <c r="I149" s="192">
        <f>SUM(I150:I163)</f>
        <v>0</v>
      </c>
      <c r="J149" s="192">
        <f t="shared" si="5"/>
        <v>2789340</v>
      </c>
      <c r="K149" s="192">
        <f t="shared" ref="K149:AD149" si="419">SUM(K150:K163)</f>
        <v>0</v>
      </c>
      <c r="L149" s="192">
        <f t="shared" si="419"/>
        <v>0</v>
      </c>
      <c r="M149" s="192">
        <f t="shared" si="419"/>
        <v>0</v>
      </c>
      <c r="N149" s="192">
        <f t="shared" si="419"/>
        <v>90000</v>
      </c>
      <c r="O149" s="192">
        <f t="shared" si="419"/>
        <v>0</v>
      </c>
      <c r="P149" s="192">
        <f t="shared" ref="P149:Q149" si="420">SUM(P150:P163)</f>
        <v>0</v>
      </c>
      <c r="Q149" s="192">
        <f t="shared" si="420"/>
        <v>0</v>
      </c>
      <c r="R149" s="192">
        <f t="shared" si="419"/>
        <v>0</v>
      </c>
      <c r="S149" s="192">
        <f t="shared" si="419"/>
        <v>0</v>
      </c>
      <c r="T149" s="192">
        <f t="shared" ref="T149" si="421">SUM(T150:T163)</f>
        <v>1447500</v>
      </c>
      <c r="U149" s="192">
        <f t="shared" si="419"/>
        <v>0</v>
      </c>
      <c r="V149" s="192">
        <f t="shared" si="419"/>
        <v>0</v>
      </c>
      <c r="W149" s="192">
        <f t="shared" ref="W149" si="422">SUM(W150:W163)</f>
        <v>0</v>
      </c>
      <c r="X149" s="192">
        <f t="shared" si="419"/>
        <v>0</v>
      </c>
      <c r="Y149" s="192">
        <f t="shared" ref="Y149:Z149" si="423">SUM(Y150:Y163)</f>
        <v>0</v>
      </c>
      <c r="Z149" s="192">
        <f t="shared" si="423"/>
        <v>360000</v>
      </c>
      <c r="AA149" s="192">
        <f t="shared" si="419"/>
        <v>1221840</v>
      </c>
      <c r="AB149" s="192">
        <f t="shared" si="419"/>
        <v>1777500</v>
      </c>
      <c r="AC149" s="192">
        <f t="shared" si="419"/>
        <v>390000</v>
      </c>
      <c r="AD149" s="192">
        <f t="shared" si="419"/>
        <v>861840</v>
      </c>
      <c r="AE149" s="192">
        <f t="shared" si="9"/>
        <v>3029340</v>
      </c>
      <c r="AF149" s="192">
        <f>SUM(AF150:AF163)</f>
        <v>90000</v>
      </c>
      <c r="AG149" s="192">
        <f>SUM(AG150:AG163)</f>
        <v>0</v>
      </c>
      <c r="AH149" s="192">
        <f>SUM(AH150:AH163)</f>
        <v>0</v>
      </c>
      <c r="AI149" s="192">
        <f t="shared" si="10"/>
        <v>90000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3119340</v>
      </c>
    </row>
    <row r="150" spans="2:44">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158" s="183">
        <f t="shared" si="431"/>
        <v>150000</v>
      </c>
      <c r="G158" s="183"/>
      <c r="H158" s="183">
        <f t="shared" si="432"/>
        <v>150000</v>
      </c>
      <c r="I158" s="183"/>
      <c r="J158" s="183">
        <f t="shared" si="433"/>
        <v>150000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390000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90000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480000</v>
      </c>
    </row>
    <row r="159" spans="2:44">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2639340</v>
      </c>
      <c r="F162" s="183">
        <f t="shared" si="300"/>
        <v>2639340</v>
      </c>
      <c r="G162" s="183"/>
      <c r="H162" s="183">
        <f t="shared" si="424"/>
        <v>2639340</v>
      </c>
      <c r="I162" s="183"/>
      <c r="J162" s="183">
        <f t="shared" si="425"/>
        <v>2639340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1417500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861840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1417500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861840</v>
      </c>
      <c r="AE162" s="183">
        <f t="shared" si="426"/>
        <v>2639340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2639340</v>
      </c>
    </row>
    <row r="163" spans="2:44">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291</v>
      </c>
      <c r="C164" s="191" t="s">
        <v>175</v>
      </c>
      <c r="D164" s="192">
        <f>SUM(D165:D189)</f>
        <v>29500</v>
      </c>
      <c r="E164" s="192">
        <f>SUM(E165:E189)</f>
        <v>1380400</v>
      </c>
      <c r="F164" s="192">
        <f t="shared" si="300"/>
        <v>1409900</v>
      </c>
      <c r="G164" s="192">
        <f>SUM(G165:G189)</f>
        <v>0</v>
      </c>
      <c r="H164" s="192">
        <f t="shared" si="4"/>
        <v>1409900</v>
      </c>
      <c r="I164" s="192">
        <f>SUM(I165:I189)</f>
        <v>0</v>
      </c>
      <c r="J164" s="192">
        <f t="shared" si="5"/>
        <v>1409900</v>
      </c>
      <c r="K164" s="192">
        <f t="shared" ref="K164:AD164" si="447">SUM(K165:K189)</f>
        <v>20000</v>
      </c>
      <c r="L164" s="192">
        <f t="shared" si="447"/>
        <v>1078750</v>
      </c>
      <c r="M164" s="192">
        <f t="shared" si="447"/>
        <v>286800</v>
      </c>
      <c r="N164" s="192">
        <f t="shared" si="447"/>
        <v>0</v>
      </c>
      <c r="O164" s="192">
        <f t="shared" si="447"/>
        <v>12000</v>
      </c>
      <c r="P164" s="192">
        <f t="shared" ref="P164:Q164" si="448">SUM(P165:P189)</f>
        <v>0</v>
      </c>
      <c r="Q164" s="192">
        <f t="shared" si="448"/>
        <v>0</v>
      </c>
      <c r="R164" s="192">
        <f t="shared" si="447"/>
        <v>0</v>
      </c>
      <c r="S164" s="192">
        <f t="shared" si="447"/>
        <v>0</v>
      </c>
      <c r="T164" s="192">
        <f t="shared" ref="T164" si="449">SUM(T165:T189)</f>
        <v>7400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58100</v>
      </c>
      <c r="AB164" s="192">
        <f t="shared" si="447"/>
        <v>0</v>
      </c>
      <c r="AC164" s="192">
        <f t="shared" si="447"/>
        <v>1165500</v>
      </c>
      <c r="AD164" s="192">
        <f t="shared" si="447"/>
        <v>0</v>
      </c>
      <c r="AE164" s="192">
        <f t="shared" si="9"/>
        <v>1165500</v>
      </c>
      <c r="AF164" s="192">
        <f>SUM(AF165:AF189)</f>
        <v>27550</v>
      </c>
      <c r="AG164" s="192">
        <f>SUM(AG165:AG189)</f>
        <v>0</v>
      </c>
      <c r="AH164" s="192">
        <f>SUM(AH165:AH189)</f>
        <v>270000</v>
      </c>
      <c r="AI164" s="192">
        <f t="shared" si="10"/>
        <v>297550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1463050</v>
      </c>
    </row>
    <row r="165" spans="2:44">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v>
      </c>
      <c r="F167" s="183">
        <f t="shared" ref="F167" si="459">D167+E167</f>
        <v>2400</v>
      </c>
      <c r="G167" s="183"/>
      <c r="H167" s="183">
        <f t="shared" ref="H167" si="460">F167-G167</f>
        <v>2400</v>
      </c>
      <c r="I167" s="183"/>
      <c r="J167" s="183">
        <f t="shared" ref="J167" si="461">F167-I167</f>
        <v>2400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2400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2400</v>
      </c>
    </row>
    <row r="168" spans="2:44">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815000</v>
      </c>
      <c r="F170" s="183">
        <f t="shared" si="467"/>
        <v>815000</v>
      </c>
      <c r="G170" s="183"/>
      <c r="H170" s="183">
        <f t="shared" si="468"/>
        <v>815000</v>
      </c>
      <c r="I170" s="183"/>
      <c r="J170" s="183">
        <f t="shared" si="469"/>
        <v>815000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800000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15000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815000</v>
      </c>
    </row>
    <row r="171" spans="2:44">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29500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279200</v>
      </c>
      <c r="F171" s="183">
        <f t="shared" si="467"/>
        <v>308700</v>
      </c>
      <c r="G171" s="183"/>
      <c r="H171" s="183">
        <f t="shared" si="468"/>
        <v>308700</v>
      </c>
      <c r="I171" s="183"/>
      <c r="J171" s="183">
        <f t="shared" si="469"/>
        <v>308700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278750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58100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351100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351100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10750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10750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361850</v>
      </c>
    </row>
    <row r="172" spans="2:44">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283800</v>
      </c>
      <c r="F186" s="183">
        <f t="shared" ref="F186:F189" si="483">D186+E186</f>
        <v>283800</v>
      </c>
      <c r="G186" s="183"/>
      <c r="H186" s="183">
        <f t="shared" ref="H186:H189" si="484">F186-G186</f>
        <v>283800</v>
      </c>
      <c r="I186" s="183"/>
      <c r="J186" s="183">
        <f t="shared" ref="J186:J189" si="485">F186-I186</f>
        <v>283800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271800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12000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270000</v>
      </c>
      <c r="AI186" s="183">
        <f t="shared" ref="AI186:AI189" si="487">AF186+AG186+AH186</f>
        <v>271800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283800</v>
      </c>
    </row>
    <row r="187" spans="2:44">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298</v>
      </c>
      <c r="C190" s="191" t="s">
        <v>178</v>
      </c>
      <c r="D190" s="192">
        <f>D191+D199</f>
        <v>122000</v>
      </c>
      <c r="E190" s="192">
        <f>E191+E199</f>
        <v>724000</v>
      </c>
      <c r="F190" s="192">
        <f t="shared" si="300"/>
        <v>846000</v>
      </c>
      <c r="G190" s="192">
        <f>G191+G199</f>
        <v>0</v>
      </c>
      <c r="H190" s="192">
        <f t="shared" si="4"/>
        <v>846000</v>
      </c>
      <c r="I190" s="192">
        <f>I191+I199</f>
        <v>0</v>
      </c>
      <c r="J190" s="192">
        <f t="shared" si="5"/>
        <v>846000</v>
      </c>
      <c r="K190" s="192">
        <f>K191+K199</f>
        <v>40000</v>
      </c>
      <c r="L190" s="192">
        <f t="shared" ref="L190:AA190" si="491">L191+L199</f>
        <v>0</v>
      </c>
      <c r="M190" s="192">
        <f t="shared" si="491"/>
        <v>110000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80000</v>
      </c>
      <c r="Y190" s="192">
        <f t="shared" ref="Y190:Z190" si="492">Y191+Y199</f>
        <v>0</v>
      </c>
      <c r="Z190" s="192">
        <f t="shared" si="492"/>
        <v>616000</v>
      </c>
      <c r="AA190" s="192">
        <f t="shared" si="491"/>
        <v>165000</v>
      </c>
      <c r="AB190" s="192">
        <f t="shared" ref="AB190" si="493">AB191+AB199</f>
        <v>82000</v>
      </c>
      <c r="AC190" s="192">
        <f t="shared" ref="AC190" si="494">AC191+AC199</f>
        <v>165000</v>
      </c>
      <c r="AD190" s="192">
        <f t="shared" ref="AD190" si="495">AD191+AD199</f>
        <v>684000</v>
      </c>
      <c r="AE190" s="192">
        <f t="shared" si="9"/>
        <v>931000</v>
      </c>
      <c r="AF190" s="192">
        <f t="shared" ref="AF190" si="496">AF191+AF199</f>
        <v>80000</v>
      </c>
      <c r="AG190" s="192">
        <f t="shared" ref="AG190" si="497">AG191+AG199</f>
        <v>0</v>
      </c>
      <c r="AH190" s="192">
        <f t="shared" ref="AH190" si="498">AH191+AH199</f>
        <v>0</v>
      </c>
      <c r="AI190" s="192">
        <f t="shared" si="10"/>
        <v>80000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1011000</v>
      </c>
    </row>
    <row r="191" spans="2:44">
      <c r="B191" s="190" t="s">
        <v>299</v>
      </c>
      <c r="C191" s="191" t="s">
        <v>179</v>
      </c>
      <c r="D191" s="192">
        <f>SUM(D192:D198)</f>
        <v>40000</v>
      </c>
      <c r="E191" s="192">
        <f>SUM(E192:E198)</f>
        <v>264000</v>
      </c>
      <c r="F191" s="192">
        <f>D191+E191</f>
        <v>304000</v>
      </c>
      <c r="G191" s="192">
        <f>SUM(G192:G198)</f>
        <v>0</v>
      </c>
      <c r="H191" s="192">
        <f>F191-G191</f>
        <v>304000</v>
      </c>
      <c r="I191" s="192">
        <f>SUM(I192:I198)</f>
        <v>0</v>
      </c>
      <c r="J191" s="192">
        <f>F191-I191</f>
        <v>304000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304000</v>
      </c>
      <c r="AA191" s="192">
        <f t="shared" si="505"/>
        <v>0</v>
      </c>
      <c r="AB191" s="192">
        <f t="shared" si="505"/>
        <v>0</v>
      </c>
      <c r="AC191" s="192">
        <f t="shared" si="505"/>
        <v>0</v>
      </c>
      <c r="AD191" s="192">
        <f t="shared" si="505"/>
        <v>304000</v>
      </c>
      <c r="AE191" s="192">
        <f>AB191+AC191+AD191</f>
        <v>304000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304000</v>
      </c>
    </row>
    <row r="192" spans="2:44">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40000</v>
      </c>
      <c r="G193" s="183"/>
      <c r="H193" s="183">
        <f t="shared" ref="H193" si="512">F193-G193</f>
        <v>40000</v>
      </c>
      <c r="I193" s="183"/>
      <c r="J193" s="183">
        <f t="shared" ref="J193" si="513">F193-I193</f>
        <v>40000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E193" s="183">
        <f t="shared" ref="AE193" si="514">AB193+AC193+AD193</f>
        <v>40000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40000</v>
      </c>
    </row>
    <row r="194" spans="2:44">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264000</v>
      </c>
      <c r="F198" s="183">
        <f>D198+E198</f>
        <v>264000</v>
      </c>
      <c r="G198" s="183"/>
      <c r="H198" s="183">
        <f t="shared" ref="H198" si="528">F198-G198</f>
        <v>264000</v>
      </c>
      <c r="I198" s="183"/>
      <c r="J198" s="183">
        <f t="shared" ref="J198" si="529">F198-I198</f>
        <v>264000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264000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264000</v>
      </c>
      <c r="AE198" s="183">
        <f t="shared" ref="AE198" si="530">AB198+AC198+AD198</f>
        <v>264000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264000</v>
      </c>
    </row>
    <row r="199" spans="2:44">
      <c r="B199" s="190" t="s">
        <v>300</v>
      </c>
      <c r="C199" s="191" t="s">
        <v>180</v>
      </c>
      <c r="D199" s="192">
        <f>SUM(D200:D206)</f>
        <v>82000</v>
      </c>
      <c r="E199" s="192">
        <f>SUM(E200:E206)</f>
        <v>460000</v>
      </c>
      <c r="F199" s="192">
        <f>D199+E199</f>
        <v>542000</v>
      </c>
      <c r="G199" s="192">
        <f t="shared" ref="G199:I199" si="535">SUM(G200:G206)</f>
        <v>0</v>
      </c>
      <c r="H199" s="192">
        <f>F199-G199</f>
        <v>542000</v>
      </c>
      <c r="I199" s="192">
        <f t="shared" si="535"/>
        <v>0</v>
      </c>
      <c r="J199" s="192">
        <f>F199-I199</f>
        <v>542000</v>
      </c>
      <c r="K199" s="192">
        <f t="shared" ref="K199:AP199" si="536">SUM(K200:K206)</f>
        <v>40000</v>
      </c>
      <c r="L199" s="192">
        <f t="shared" si="536"/>
        <v>0</v>
      </c>
      <c r="M199" s="192">
        <f t="shared" si="536"/>
        <v>110000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80000</v>
      </c>
      <c r="Y199" s="192">
        <f t="shared" ref="Y199:Z199" si="540">SUM(Y200:Y206)</f>
        <v>0</v>
      </c>
      <c r="Z199" s="192">
        <f t="shared" si="540"/>
        <v>312000</v>
      </c>
      <c r="AA199" s="192">
        <f t="shared" si="536"/>
        <v>165000</v>
      </c>
      <c r="AB199" s="192">
        <f t="shared" si="536"/>
        <v>82000</v>
      </c>
      <c r="AC199" s="192">
        <f t="shared" si="536"/>
        <v>165000</v>
      </c>
      <c r="AD199" s="192">
        <f t="shared" si="536"/>
        <v>380000</v>
      </c>
      <c r="AE199" s="192">
        <f>AB199+AC199+AD199</f>
        <v>627000</v>
      </c>
      <c r="AF199" s="192">
        <f t="shared" si="536"/>
        <v>80000</v>
      </c>
      <c r="AG199" s="192">
        <f t="shared" si="536"/>
        <v>0</v>
      </c>
      <c r="AH199" s="192">
        <f t="shared" si="536"/>
        <v>0</v>
      </c>
      <c r="AI199" s="192">
        <f>AF199+AG199+AH199</f>
        <v>80000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707000</v>
      </c>
    </row>
    <row r="200" spans="2:44">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F200" s="183">
        <f>D200+E200</f>
        <v>110000</v>
      </c>
      <c r="G200" s="183"/>
      <c r="H200" s="183">
        <f t="shared" ref="H200:H206" si="541">F200-G200</f>
        <v>110000</v>
      </c>
      <c r="I200" s="183"/>
      <c r="J200" s="183">
        <f t="shared" ref="J200:J206" si="542">F200-I200</f>
        <v>110000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110000</v>
      </c>
      <c r="AE200" s="183">
        <f t="shared" ref="AE200:AE206" si="543">AB200+AC200+AD200</f>
        <v>110000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110000</v>
      </c>
    </row>
    <row r="201" spans="2:44">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82000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270000</v>
      </c>
      <c r="F201" s="183">
        <f>D201+E201</f>
        <v>352000</v>
      </c>
      <c r="G201" s="183"/>
      <c r="H201" s="183">
        <f t="shared" si="541"/>
        <v>352000</v>
      </c>
      <c r="I201" s="183"/>
      <c r="J201" s="183">
        <f t="shared" si="542"/>
        <v>352000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312000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82000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270000</v>
      </c>
      <c r="AE201" s="183">
        <f t="shared" si="543"/>
        <v>352000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352000</v>
      </c>
    </row>
    <row r="202" spans="2:44">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165000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165000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165000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165000</v>
      </c>
    </row>
    <row r="203" spans="2:44">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F204" s="183">
        <f t="shared" si="548"/>
        <v>80000</v>
      </c>
      <c r="G204" s="183"/>
      <c r="H204" s="183">
        <f t="shared" si="549"/>
        <v>80000</v>
      </c>
      <c r="I204" s="183"/>
      <c r="J204" s="183">
        <f t="shared" si="550"/>
        <v>80000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80000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80000</v>
      </c>
    </row>
    <row r="205" spans="2:44">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308</v>
      </c>
      <c r="C222" s="179" t="s">
        <v>187</v>
      </c>
      <c r="D222" s="180">
        <f>D223+D235+D243+D260+D267+D312</f>
        <v>602009.58333333337</v>
      </c>
      <c r="E222" s="180">
        <f>E223+E235+E243+E260+E267+E312</f>
        <v>1208812.3333333333</v>
      </c>
      <c r="F222" s="180">
        <f t="shared" ref="F222:F382" si="622">D222+E222</f>
        <v>1810821.9166666665</v>
      </c>
      <c r="G222" s="180">
        <f>G223+G235+G243+G260+G267+G312</f>
        <v>0</v>
      </c>
      <c r="H222" s="180">
        <f t="shared" ref="H222:H498" si="623">F222-G222</f>
        <v>1810821.9166666665</v>
      </c>
      <c r="I222" s="180">
        <f>I223+I235+I243+I260+I267+I312</f>
        <v>0</v>
      </c>
      <c r="J222" s="180">
        <f t="shared" ref="J222:J498" si="624">F222-I222</f>
        <v>1810821.9166666665</v>
      </c>
      <c r="K222" s="180">
        <f t="shared" ref="K222:AD222" si="625">K223+K235+K243+K260+K267+K312</f>
        <v>100000</v>
      </c>
      <c r="L222" s="180">
        <f t="shared" si="625"/>
        <v>157296</v>
      </c>
      <c r="M222" s="180">
        <f t="shared" si="625"/>
        <v>569785</v>
      </c>
      <c r="N222" s="180">
        <f t="shared" si="625"/>
        <v>28009.5</v>
      </c>
      <c r="O222" s="180">
        <f t="shared" si="625"/>
        <v>494200</v>
      </c>
      <c r="P222" s="180">
        <f t="shared" si="625"/>
        <v>0</v>
      </c>
      <c r="Q222" s="180">
        <f t="shared" si="625"/>
        <v>113919.16666666667</v>
      </c>
      <c r="R222" s="180">
        <f t="shared" si="625"/>
        <v>0</v>
      </c>
      <c r="S222" s="180">
        <f t="shared" si="625"/>
        <v>0</v>
      </c>
      <c r="T222" s="180">
        <f t="shared" ref="T222" si="626">T223+T235+T243+T260+T267+T312</f>
        <v>0</v>
      </c>
      <c r="U222" s="180">
        <f t="shared" si="625"/>
        <v>4500</v>
      </c>
      <c r="V222" s="180">
        <f t="shared" si="625"/>
        <v>0</v>
      </c>
      <c r="W222" s="180">
        <f t="shared" si="625"/>
        <v>0</v>
      </c>
      <c r="X222" s="180">
        <f t="shared" si="625"/>
        <v>0</v>
      </c>
      <c r="Y222" s="180">
        <f t="shared" ref="Y222:Z222" si="627">Y223+Y235+Y243+Y260+Y267+Y312</f>
        <v>0</v>
      </c>
      <c r="Z222" s="180">
        <f t="shared" si="627"/>
        <v>0</v>
      </c>
      <c r="AA222" s="180">
        <f t="shared" si="625"/>
        <v>776946.16666666663</v>
      </c>
      <c r="AB222" s="180">
        <f t="shared" si="625"/>
        <v>0</v>
      </c>
      <c r="AC222" s="180">
        <f t="shared" si="625"/>
        <v>1351411.3333333333</v>
      </c>
      <c r="AD222" s="180">
        <f t="shared" si="625"/>
        <v>0</v>
      </c>
      <c r="AE222" s="180">
        <f t="shared" ref="AE222:AE498" si="628">AB222+AC222+AD222</f>
        <v>1351411.3333333333</v>
      </c>
      <c r="AF222" s="180">
        <f>AF223+AF235+AF243+AF260+AF267+AF312</f>
        <v>622144.5</v>
      </c>
      <c r="AG222" s="180">
        <f>AG223+AG235+AG243+AG260+AG267+AG312</f>
        <v>0</v>
      </c>
      <c r="AH222" s="180">
        <f>AH223+AH235+AH243+AH260+AH267+AH312</f>
        <v>132600</v>
      </c>
      <c r="AI222" s="180">
        <f t="shared" ref="AI222:AI498" si="629">AF222+AG222+AH222</f>
        <v>754744.5</v>
      </c>
      <c r="AJ222" s="180">
        <f>AJ223+AJ235+AJ243+AJ260+AJ267+AJ312</f>
        <v>138500</v>
      </c>
      <c r="AK222" s="180">
        <f>AK223+AK235+AK243+AK260+AK267+AK312</f>
        <v>0</v>
      </c>
      <c r="AL222" s="180">
        <f>AL223+AL235+AL243+AL260+AL267+AL312</f>
        <v>0</v>
      </c>
      <c r="AM222" s="180">
        <f t="shared" ref="AM222:AM498" si="630">AJ222+AK222+AL222</f>
        <v>138500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2244655.833333333</v>
      </c>
    </row>
    <row r="223" spans="2:44">
      <c r="B223" s="190" t="s">
        <v>309</v>
      </c>
      <c r="C223" s="191" t="s">
        <v>188</v>
      </c>
      <c r="D223" s="192">
        <f>SUM(D224:D234)</f>
        <v>171730</v>
      </c>
      <c r="E223" s="192">
        <f>SUM(E224:E234)</f>
        <v>210450</v>
      </c>
      <c r="F223" s="192">
        <f t="shared" si="622"/>
        <v>382180</v>
      </c>
      <c r="G223" s="192">
        <f>SUM(G224:G234)</f>
        <v>0</v>
      </c>
      <c r="H223" s="192">
        <f t="shared" si="623"/>
        <v>382180</v>
      </c>
      <c r="I223" s="192">
        <f>SUM(I224:I234)</f>
        <v>0</v>
      </c>
      <c r="J223" s="192">
        <f t="shared" si="624"/>
        <v>382180</v>
      </c>
      <c r="K223" s="192">
        <f t="shared" ref="K223:AD223" si="633">SUM(K224:K234)</f>
        <v>100000</v>
      </c>
      <c r="L223" s="192">
        <f t="shared" si="633"/>
        <v>100650</v>
      </c>
      <c r="M223" s="192">
        <f t="shared" si="633"/>
        <v>0</v>
      </c>
      <c r="N223" s="192">
        <f t="shared" si="633"/>
        <v>14580</v>
      </c>
      <c r="O223" s="192">
        <f t="shared" si="633"/>
        <v>0</v>
      </c>
      <c r="P223" s="192">
        <f t="shared" si="633"/>
        <v>0</v>
      </c>
      <c r="Q223" s="192">
        <f t="shared" si="633"/>
        <v>44100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222300</v>
      </c>
      <c r="AB223" s="192">
        <f t="shared" si="633"/>
        <v>0</v>
      </c>
      <c r="AC223" s="192">
        <f t="shared" si="633"/>
        <v>100000</v>
      </c>
      <c r="AD223" s="192">
        <f t="shared" si="633"/>
        <v>0</v>
      </c>
      <c r="AE223" s="192">
        <f t="shared" si="628"/>
        <v>100000</v>
      </c>
      <c r="AF223" s="192">
        <f>SUM(AF224:AF234)</f>
        <v>334530</v>
      </c>
      <c r="AG223" s="192">
        <f>SUM(AG224:AG234)</f>
        <v>0</v>
      </c>
      <c r="AH223" s="192">
        <f>SUM(AH224:AH234)</f>
        <v>47100</v>
      </c>
      <c r="AI223" s="192">
        <f t="shared" si="629"/>
        <v>381630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481630</v>
      </c>
    </row>
    <row r="224" spans="2:44">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171730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210450</v>
      </c>
      <c r="F225" s="183">
        <f t="shared" si="622"/>
        <v>382180</v>
      </c>
      <c r="G225" s="183"/>
      <c r="H225" s="183">
        <f t="shared" si="623"/>
        <v>382180</v>
      </c>
      <c r="I225" s="183"/>
      <c r="J225" s="183">
        <f t="shared" si="624"/>
        <v>382180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100650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14580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44100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222300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100000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334530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47100</v>
      </c>
      <c r="AI225" s="183">
        <f t="shared" si="629"/>
        <v>381630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481630</v>
      </c>
    </row>
    <row r="226" spans="2:44">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314</v>
      </c>
      <c r="C243" s="191" t="s">
        <v>191</v>
      </c>
      <c r="D243" s="192">
        <f>SUM(D244:D259)</f>
        <v>159411.25</v>
      </c>
      <c r="E243" s="192">
        <f>SUM(E244:E259)</f>
        <v>562987</v>
      </c>
      <c r="F243" s="192">
        <f t="shared" si="622"/>
        <v>722398.25</v>
      </c>
      <c r="G243" s="192">
        <f>SUM(G244:G259)</f>
        <v>0</v>
      </c>
      <c r="H243" s="192">
        <f t="shared" si="623"/>
        <v>722398.25</v>
      </c>
      <c r="I243" s="192">
        <f>SUM(I244:I259)</f>
        <v>0</v>
      </c>
      <c r="J243" s="192">
        <f t="shared" si="624"/>
        <v>722398.25</v>
      </c>
      <c r="K243" s="192">
        <f t="shared" ref="K243:AD243" si="689">SUM(K244:K259)</f>
        <v>0</v>
      </c>
      <c r="L243" s="192">
        <f t="shared" si="689"/>
        <v>55450</v>
      </c>
      <c r="M243" s="192">
        <f t="shared" si="689"/>
        <v>5635</v>
      </c>
      <c r="N243" s="192">
        <f t="shared" si="689"/>
        <v>11863.5</v>
      </c>
      <c r="O243" s="192">
        <f t="shared" si="689"/>
        <v>494200</v>
      </c>
      <c r="P243" s="192">
        <f t="shared" ref="P243:Q243" si="690">SUM(P244:P259)</f>
        <v>0</v>
      </c>
      <c r="Q243" s="192">
        <f t="shared" si="690"/>
        <v>65082.5</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362263.5</v>
      </c>
      <c r="AB243" s="192">
        <f t="shared" si="689"/>
        <v>0</v>
      </c>
      <c r="AC243" s="192">
        <f t="shared" si="689"/>
        <v>894296</v>
      </c>
      <c r="AD243" s="192">
        <f t="shared" si="689"/>
        <v>0</v>
      </c>
      <c r="AE243" s="192">
        <f t="shared" si="628"/>
        <v>894296</v>
      </c>
      <c r="AF243" s="192">
        <f>SUM(AF244:AF259)</f>
        <v>14698.5</v>
      </c>
      <c r="AG243" s="192">
        <f>SUM(AG244:AG259)</f>
        <v>0</v>
      </c>
      <c r="AH243" s="192">
        <f>SUM(AH244:AH259)</f>
        <v>85500</v>
      </c>
      <c r="AI243" s="192">
        <f t="shared" si="629"/>
        <v>100198.5</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994494.5</v>
      </c>
    </row>
    <row r="244" spans="2:44">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4135</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v>
      </c>
      <c r="F244" s="183">
        <f t="shared" si="622"/>
        <v>6935</v>
      </c>
      <c r="G244" s="183"/>
      <c r="H244" s="183">
        <f t="shared" si="623"/>
        <v>6935</v>
      </c>
      <c r="I244" s="183"/>
      <c r="J244" s="183">
        <f t="shared" si="624"/>
        <v>6935</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5635</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4100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4100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2835</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2835</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6935</v>
      </c>
    </row>
    <row r="245" spans="2:44">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155276.25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560187</v>
      </c>
      <c r="F248" s="183">
        <f t="shared" si="694"/>
        <v>715463.25</v>
      </c>
      <c r="G248" s="183"/>
      <c r="H248" s="183">
        <f t="shared" si="695"/>
        <v>715463.25</v>
      </c>
      <c r="I248" s="183"/>
      <c r="J248" s="183">
        <f t="shared" si="696"/>
        <v>715463.25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55450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11863.5</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492900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65082.5</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362263.5</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890196</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890196</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11863.5</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85500</v>
      </c>
      <c r="AI248" s="183">
        <f t="shared" si="698"/>
        <v>97363.5</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987559.5</v>
      </c>
    </row>
    <row r="249" spans="2:44">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321</v>
      </c>
      <c r="C267" s="191" t="s">
        <v>198</v>
      </c>
      <c r="D267" s="192">
        <f>SUM(D268:D311)</f>
        <v>268800</v>
      </c>
      <c r="E267" s="192">
        <f>SUM(E268:E311)</f>
        <v>292800</v>
      </c>
      <c r="F267" s="192">
        <f t="shared" si="622"/>
        <v>561600</v>
      </c>
      <c r="G267" s="192">
        <f>SUM(G268:G311)</f>
        <v>0</v>
      </c>
      <c r="H267" s="192">
        <f t="shared" si="623"/>
        <v>561600</v>
      </c>
      <c r="I267" s="192">
        <f>SUM(I268:I311)</f>
        <v>0</v>
      </c>
      <c r="J267" s="192">
        <f t="shared" si="624"/>
        <v>561600</v>
      </c>
      <c r="K267" s="192">
        <f t="shared" ref="K267:AD267" si="723">SUM(K268:K311)</f>
        <v>0</v>
      </c>
      <c r="L267" s="192">
        <f t="shared" si="723"/>
        <v>0</v>
      </c>
      <c r="M267" s="192">
        <f t="shared" si="723"/>
        <v>561600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292800</v>
      </c>
      <c r="AD267" s="192">
        <f t="shared" si="723"/>
        <v>0</v>
      </c>
      <c r="AE267" s="192">
        <f t="shared" si="628"/>
        <v>292800</v>
      </c>
      <c r="AF267" s="192">
        <f>SUM(AF268:AF311)</f>
        <v>268800</v>
      </c>
      <c r="AG267" s="192">
        <f>SUM(AG268:AG311)</f>
        <v>0</v>
      </c>
      <c r="AH267" s="192">
        <f>SUM(AH268:AH311)</f>
        <v>0</v>
      </c>
      <c r="AI267" s="192">
        <f t="shared" si="629"/>
        <v>268800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561600</v>
      </c>
    </row>
    <row r="268" spans="2:44">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292800</v>
      </c>
      <c r="F276" s="183">
        <f t="shared" si="728"/>
        <v>292800</v>
      </c>
      <c r="G276" s="183"/>
      <c r="H276" s="183">
        <f t="shared" si="729"/>
        <v>292800</v>
      </c>
      <c r="I276" s="183"/>
      <c r="J276" s="183">
        <f t="shared" si="730"/>
        <v>292800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292800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292800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292800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292800</v>
      </c>
    </row>
    <row r="277" spans="2:44">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268800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268800</v>
      </c>
      <c r="G292" s="183"/>
      <c r="H292" s="183">
        <f t="shared" si="729"/>
        <v>268800</v>
      </c>
      <c r="I292" s="183"/>
      <c r="J292" s="183">
        <f t="shared" si="730"/>
        <v>268800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268800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268800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268800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268800</v>
      </c>
    </row>
    <row r="293" spans="2:44">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325</v>
      </c>
      <c r="C312" s="191" t="s">
        <v>199</v>
      </c>
      <c r="D312" s="192">
        <f>SUM(D313:D326)</f>
        <v>2068.3333333333335</v>
      </c>
      <c r="E312" s="192">
        <f>SUM(E313:E326)</f>
        <v>142575.33333333334</v>
      </c>
      <c r="F312" s="192">
        <f t="shared" si="622"/>
        <v>144643.66666666669</v>
      </c>
      <c r="G312" s="192">
        <f>SUM(G313:G326)</f>
        <v>0</v>
      </c>
      <c r="H312" s="192">
        <f t="shared" si="623"/>
        <v>144643.66666666669</v>
      </c>
      <c r="I312" s="192">
        <f>SUM(I313:I326)</f>
        <v>0</v>
      </c>
      <c r="J312" s="192">
        <f t="shared" si="624"/>
        <v>144643.66666666669</v>
      </c>
      <c r="K312" s="192">
        <f t="shared" ref="K312:AD312" si="744">SUM(K313:K326)</f>
        <v>0</v>
      </c>
      <c r="L312" s="192">
        <f t="shared" si="744"/>
        <v>1196</v>
      </c>
      <c r="M312" s="192">
        <f t="shared" si="744"/>
        <v>2550</v>
      </c>
      <c r="N312" s="192">
        <f t="shared" si="744"/>
        <v>1566.0000000000002</v>
      </c>
      <c r="O312" s="192">
        <f t="shared" si="744"/>
        <v>0</v>
      </c>
      <c r="P312" s="192">
        <f t="shared" ref="P312:Q312" si="745">SUM(P313:P326)</f>
        <v>0</v>
      </c>
      <c r="Q312" s="192">
        <f t="shared" si="745"/>
        <v>4736.666666666667</v>
      </c>
      <c r="R312" s="192">
        <f t="shared" si="744"/>
        <v>0</v>
      </c>
      <c r="S312" s="192">
        <f t="shared" si="744"/>
        <v>0</v>
      </c>
      <c r="T312" s="192">
        <f t="shared" ref="T312" si="746">SUM(T313:T326)</f>
        <v>0</v>
      </c>
      <c r="U312" s="192">
        <f t="shared" si="744"/>
        <v>4500</v>
      </c>
      <c r="V312" s="192">
        <f t="shared" si="744"/>
        <v>0</v>
      </c>
      <c r="W312" s="192">
        <f t="shared" ref="W312" si="747">SUM(W313:W326)</f>
        <v>0</v>
      </c>
      <c r="X312" s="192">
        <f t="shared" si="744"/>
        <v>0</v>
      </c>
      <c r="Y312" s="192">
        <f t="shared" ref="Y312:Z312" si="748">SUM(Y313:Y326)</f>
        <v>0</v>
      </c>
      <c r="Z312" s="192">
        <f t="shared" si="748"/>
        <v>0</v>
      </c>
      <c r="AA312" s="192">
        <f t="shared" si="744"/>
        <v>192382.66666666666</v>
      </c>
      <c r="AB312" s="192">
        <f t="shared" si="744"/>
        <v>0</v>
      </c>
      <c r="AC312" s="192">
        <f t="shared" si="744"/>
        <v>64315.333333333328</v>
      </c>
      <c r="AD312" s="192">
        <f t="shared" si="744"/>
        <v>0</v>
      </c>
      <c r="AE312" s="192">
        <f t="shared" si="628"/>
        <v>64315.333333333328</v>
      </c>
      <c r="AF312" s="192">
        <f>SUM(AF313:AF326)</f>
        <v>4116</v>
      </c>
      <c r="AG312" s="192">
        <f>SUM(AG313:AG326)</f>
        <v>0</v>
      </c>
      <c r="AH312" s="192">
        <f>SUM(AH313:AH326)</f>
        <v>0</v>
      </c>
      <c r="AI312" s="192">
        <f t="shared" si="629"/>
        <v>4116</v>
      </c>
      <c r="AJ312" s="192">
        <f>SUM(AJ313:AJ326)</f>
        <v>138500</v>
      </c>
      <c r="AK312" s="192">
        <f>SUM(AK313:AK326)</f>
        <v>0</v>
      </c>
      <c r="AL312" s="192">
        <f>SUM(AL313:AL326)</f>
        <v>0</v>
      </c>
      <c r="AM312" s="192">
        <f t="shared" si="630"/>
        <v>138500</v>
      </c>
      <c r="AN312" s="192">
        <f>SUM(AN313:AN326)</f>
        <v>0</v>
      </c>
      <c r="AO312" s="192">
        <f>SUM(AO313:AO326)</f>
        <v>0</v>
      </c>
      <c r="AP312" s="192">
        <f>SUM(AP313:AP326)</f>
        <v>0</v>
      </c>
      <c r="AQ312" s="192">
        <f t="shared" si="631"/>
        <v>0</v>
      </c>
      <c r="AR312" s="192">
        <f t="shared" si="632"/>
        <v>206931.33333333331</v>
      </c>
    </row>
    <row r="313" spans="2:44">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2068.3333333333335</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1525.3333333333333</v>
      </c>
      <c r="F315" s="183">
        <f t="shared" si="622"/>
        <v>3593.666666666667</v>
      </c>
      <c r="G315" s="183"/>
      <c r="H315" s="183">
        <f t="shared" si="623"/>
        <v>3593.666666666667</v>
      </c>
      <c r="I315" s="183"/>
      <c r="J315" s="183">
        <f t="shared" si="624"/>
        <v>3593.666666666667</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1196</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1566.0000000000002</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4736.666666666667</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58382.666666666664</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64315.333333333328</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64315.333333333328</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1566.0000000000002</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1566.0000000000002</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65881.333333333328</v>
      </c>
    </row>
    <row r="316" spans="2:44">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29550</v>
      </c>
      <c r="F317" s="183">
        <f t="shared" si="622"/>
        <v>29550</v>
      </c>
      <c r="G317" s="183"/>
      <c r="H317" s="183">
        <f t="shared" si="623"/>
        <v>29550</v>
      </c>
      <c r="I317" s="183"/>
      <c r="J317" s="183">
        <f t="shared" si="624"/>
        <v>29550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1050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28500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28500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29550</v>
      </c>
    </row>
    <row r="318" spans="2:44">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111500</v>
      </c>
      <c r="F322" s="183">
        <f t="shared" si="757"/>
        <v>111500</v>
      </c>
      <c r="G322" s="183"/>
      <c r="H322" s="183">
        <f t="shared" si="758"/>
        <v>111500</v>
      </c>
      <c r="I322" s="183"/>
      <c r="J322" s="183">
        <f t="shared" si="759"/>
        <v>111500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1500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110000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111500</v>
      </c>
    </row>
    <row r="323" spans="2:44">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329</v>
      </c>
      <c r="C327" s="179" t="s">
        <v>201</v>
      </c>
      <c r="D327" s="180">
        <f>D328+D345+D383+D389</f>
        <v>80000000</v>
      </c>
      <c r="E327" s="180">
        <f>E328+E345+E383+E389</f>
        <v>17833100</v>
      </c>
      <c r="F327" s="180">
        <f t="shared" si="622"/>
        <v>97833100</v>
      </c>
      <c r="G327" s="180">
        <f>G328+G345+G383+G389</f>
        <v>0</v>
      </c>
      <c r="H327" s="180">
        <f t="shared" si="623"/>
        <v>97833100</v>
      </c>
      <c r="I327" s="180">
        <f>I328+I345+I383+I389</f>
        <v>0</v>
      </c>
      <c r="J327" s="180">
        <f t="shared" si="624"/>
        <v>97833100</v>
      </c>
      <c r="K327" s="180">
        <f t="shared" ref="K327:AD327" si="781">K328+K345+K383+K389</f>
        <v>0</v>
      </c>
      <c r="L327" s="180">
        <f t="shared" si="781"/>
        <v>128000</v>
      </c>
      <c r="M327" s="180">
        <f t="shared" si="781"/>
        <v>64000</v>
      </c>
      <c r="N327" s="180">
        <f t="shared" si="781"/>
        <v>0</v>
      </c>
      <c r="O327" s="180">
        <f t="shared" si="781"/>
        <v>5403000</v>
      </c>
      <c r="P327" s="180">
        <f t="shared" si="781"/>
        <v>0</v>
      </c>
      <c r="Q327" s="180">
        <f t="shared" si="781"/>
        <v>0</v>
      </c>
      <c r="R327" s="180">
        <f t="shared" si="781"/>
        <v>0</v>
      </c>
      <c r="S327" s="180">
        <f t="shared" si="781"/>
        <v>0</v>
      </c>
      <c r="T327" s="180">
        <f t="shared" ref="T327" si="782">T328+T345+T383+T389</f>
        <v>473000</v>
      </c>
      <c r="U327" s="180">
        <f t="shared" si="781"/>
        <v>1572600</v>
      </c>
      <c r="V327" s="180">
        <f t="shared" si="781"/>
        <v>0</v>
      </c>
      <c r="W327" s="180">
        <f t="shared" si="781"/>
        <v>0</v>
      </c>
      <c r="X327" s="180">
        <f t="shared" si="781"/>
        <v>0</v>
      </c>
      <c r="Y327" s="180">
        <f t="shared" ref="Y327:Z327" si="783">Y328+Y345+Y383+Y389</f>
        <v>0</v>
      </c>
      <c r="Z327" s="180">
        <f t="shared" si="783"/>
        <v>90000000</v>
      </c>
      <c r="AA327" s="180">
        <f t="shared" si="781"/>
        <v>354500</v>
      </c>
      <c r="AB327" s="180">
        <f t="shared" si="781"/>
        <v>5448000</v>
      </c>
      <c r="AC327" s="180">
        <f t="shared" si="781"/>
        <v>90805000</v>
      </c>
      <c r="AD327" s="180">
        <f t="shared" si="781"/>
        <v>312000</v>
      </c>
      <c r="AE327" s="180">
        <f t="shared" si="628"/>
        <v>96565000</v>
      </c>
      <c r="AF327" s="180">
        <f>AF328+AF345+AF383+AF389</f>
        <v>112000</v>
      </c>
      <c r="AG327" s="180">
        <f>AG328+AG345+AG383+AG389</f>
        <v>0</v>
      </c>
      <c r="AH327" s="180">
        <f>AH328+AH345+AH383+AH389</f>
        <v>662000</v>
      </c>
      <c r="AI327" s="180">
        <f t="shared" si="629"/>
        <v>774000</v>
      </c>
      <c r="AJ327" s="180">
        <f>AJ328+AJ345+AJ383+AJ389</f>
        <v>606100</v>
      </c>
      <c r="AK327" s="180">
        <f>AK328+AK345+AK383+AK389</f>
        <v>0</v>
      </c>
      <c r="AL327" s="180">
        <f>AL328+AL345+AL383+AL389</f>
        <v>0</v>
      </c>
      <c r="AM327" s="180">
        <f t="shared" si="630"/>
        <v>606100</v>
      </c>
      <c r="AN327" s="180">
        <f>AN328+AN345+AN383+AN389</f>
        <v>0</v>
      </c>
      <c r="AO327" s="180">
        <f>AO328+AO345+AO383+AO389</f>
        <v>50000</v>
      </c>
      <c r="AP327" s="180">
        <f>AP328+AP345+AP383+AP389</f>
        <v>0</v>
      </c>
      <c r="AQ327" s="180">
        <f t="shared" si="631"/>
        <v>50000</v>
      </c>
      <c r="AR327" s="180">
        <f t="shared" si="632"/>
        <v>97995100</v>
      </c>
    </row>
    <row r="328" spans="2:44">
      <c r="B328" s="190" t="s">
        <v>330</v>
      </c>
      <c r="C328" s="191" t="s">
        <v>202</v>
      </c>
      <c r="D328" s="192">
        <f>SUM(D329:D344)</f>
        <v>80000000</v>
      </c>
      <c r="E328" s="192">
        <f>SUM(E329:E344)</f>
        <v>0</v>
      </c>
      <c r="F328" s="192">
        <f t="shared" si="622"/>
        <v>80000000</v>
      </c>
      <c r="G328" s="192">
        <f>SUM(G329:G344)</f>
        <v>0</v>
      </c>
      <c r="H328" s="192">
        <f t="shared" si="623"/>
        <v>80000000</v>
      </c>
      <c r="I328" s="192">
        <f>SUM(I329:I344)</f>
        <v>0</v>
      </c>
      <c r="J328" s="192">
        <f t="shared" si="624"/>
        <v>80000000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80000000</v>
      </c>
      <c r="AA328" s="192">
        <f t="shared" si="784"/>
        <v>0</v>
      </c>
      <c r="AB328" s="192">
        <f t="shared" si="784"/>
        <v>0</v>
      </c>
      <c r="AC328" s="192">
        <f t="shared" si="784"/>
        <v>80000000</v>
      </c>
      <c r="AD328" s="192">
        <f t="shared" si="784"/>
        <v>0</v>
      </c>
      <c r="AE328" s="192">
        <f t="shared" si="628"/>
        <v>80000000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80000000</v>
      </c>
    </row>
    <row r="329" spans="2:44">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80000000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80000000</v>
      </c>
      <c r="G336" s="183"/>
      <c r="H336" s="183">
        <f t="shared" ref="H336:H337" si="796">F336-G336</f>
        <v>80000000</v>
      </c>
      <c r="I336" s="183"/>
      <c r="J336" s="183">
        <f t="shared" ref="J336:J337" si="797">F336-I336</f>
        <v>80000000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80000000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80000000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80000000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80000000</v>
      </c>
    </row>
    <row r="337" spans="2:44">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333</v>
      </c>
      <c r="C345" s="191" t="s">
        <v>205</v>
      </c>
      <c r="D345" s="192">
        <f>SUM(D346:D382)</f>
        <v>0</v>
      </c>
      <c r="E345" s="192">
        <f>SUM(E346:E382)</f>
        <v>17632100</v>
      </c>
      <c r="F345" s="192">
        <f t="shared" si="622"/>
        <v>17632100</v>
      </c>
      <c r="G345" s="192">
        <f>SUM(G346:G382)</f>
        <v>0</v>
      </c>
      <c r="H345" s="192">
        <f t="shared" si="623"/>
        <v>17632100</v>
      </c>
      <c r="I345" s="192">
        <f>SUM(I346:I382)</f>
        <v>0</v>
      </c>
      <c r="J345" s="192">
        <f t="shared" si="624"/>
        <v>17632100</v>
      </c>
      <c r="K345" s="192">
        <f t="shared" ref="K345:AD345" si="819">SUM(K346:K382)</f>
        <v>0</v>
      </c>
      <c r="L345" s="192">
        <f t="shared" si="819"/>
        <v>0</v>
      </c>
      <c r="M345" s="192">
        <f t="shared" si="819"/>
        <v>64000</v>
      </c>
      <c r="N345" s="192">
        <f t="shared" si="819"/>
        <v>0</v>
      </c>
      <c r="O345" s="192">
        <f t="shared" si="819"/>
        <v>5403000</v>
      </c>
      <c r="P345" s="192">
        <f t="shared" si="819"/>
        <v>0</v>
      </c>
      <c r="Q345" s="192">
        <f t="shared" si="819"/>
        <v>0</v>
      </c>
      <c r="R345" s="192">
        <f t="shared" si="819"/>
        <v>0</v>
      </c>
      <c r="S345" s="192">
        <f t="shared" si="819"/>
        <v>0</v>
      </c>
      <c r="T345" s="192">
        <f t="shared" ref="T345" si="820">SUM(T346:T382)</f>
        <v>470000</v>
      </c>
      <c r="U345" s="192">
        <f t="shared" si="819"/>
        <v>1512600</v>
      </c>
      <c r="V345" s="192">
        <f t="shared" si="819"/>
        <v>0</v>
      </c>
      <c r="W345" s="192">
        <f t="shared" si="819"/>
        <v>0</v>
      </c>
      <c r="X345" s="192">
        <f t="shared" si="819"/>
        <v>0</v>
      </c>
      <c r="Y345" s="192">
        <f t="shared" ref="Y345:Z345" si="821">SUM(Y346:Y382)</f>
        <v>0</v>
      </c>
      <c r="Z345" s="192">
        <f t="shared" si="821"/>
        <v>10000000</v>
      </c>
      <c r="AA345" s="192">
        <f t="shared" si="819"/>
        <v>341500</v>
      </c>
      <c r="AB345" s="192">
        <f t="shared" si="819"/>
        <v>5448000</v>
      </c>
      <c r="AC345" s="192">
        <f t="shared" si="819"/>
        <v>10677000</v>
      </c>
      <c r="AD345" s="192">
        <f t="shared" si="819"/>
        <v>312000</v>
      </c>
      <c r="AE345" s="192">
        <f t="shared" si="628"/>
        <v>16437000</v>
      </c>
      <c r="AF345" s="192">
        <f>SUM(AF346:AF382)</f>
        <v>112000</v>
      </c>
      <c r="AG345" s="192">
        <f>SUM(AG346:AG382)</f>
        <v>0</v>
      </c>
      <c r="AH345" s="192">
        <f>SUM(AH346:AH382)</f>
        <v>662000</v>
      </c>
      <c r="AI345" s="192">
        <f t="shared" si="629"/>
        <v>774000</v>
      </c>
      <c r="AJ345" s="192">
        <f>SUM(AJ346:AJ382)</f>
        <v>530100</v>
      </c>
      <c r="AK345" s="192">
        <f>SUM(AK346:AK382)</f>
        <v>0</v>
      </c>
      <c r="AL345" s="192">
        <f>SUM(AL346:AL382)</f>
        <v>0</v>
      </c>
      <c r="AM345" s="192">
        <f t="shared" si="630"/>
        <v>530100</v>
      </c>
      <c r="AN345" s="192">
        <f>SUM(AN346:AN382)</f>
        <v>0</v>
      </c>
      <c r="AO345" s="192">
        <f>SUM(AO346:AO382)</f>
        <v>50000</v>
      </c>
      <c r="AP345" s="192">
        <f>SUM(AP346:AP382)</f>
        <v>0</v>
      </c>
      <c r="AQ345" s="192">
        <f t="shared" si="631"/>
        <v>50000</v>
      </c>
      <c r="AR345" s="192">
        <f t="shared" si="632"/>
        <v>17791100</v>
      </c>
    </row>
    <row r="346" spans="2:44">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632000</v>
      </c>
      <c r="F347" s="183">
        <f t="shared" si="622"/>
        <v>632000</v>
      </c>
      <c r="G347" s="183"/>
      <c r="H347" s="183">
        <f t="shared" si="623"/>
        <v>632000</v>
      </c>
      <c r="I347" s="183"/>
      <c r="J347" s="183">
        <f t="shared" si="624"/>
        <v>632000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632000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422000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422000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210000</v>
      </c>
      <c r="AI347" s="183">
        <f t="shared" si="629"/>
        <v>210000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632000</v>
      </c>
    </row>
    <row r="348" spans="2:44">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212000</v>
      </c>
      <c r="F348" s="183">
        <f t="shared" si="622"/>
        <v>212000</v>
      </c>
      <c r="G348" s="183"/>
      <c r="H348" s="183">
        <f t="shared" si="623"/>
        <v>212000</v>
      </c>
      <c r="I348" s="183"/>
      <c r="J348" s="183">
        <f t="shared" si="624"/>
        <v>212000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212000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212000</v>
      </c>
      <c r="AI348" s="183">
        <f t="shared" si="629"/>
        <v>212000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212000</v>
      </c>
    </row>
    <row r="349" spans="2:44">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349" s="183">
        <f t="shared" si="622"/>
        <v>200000</v>
      </c>
      <c r="G349" s="183"/>
      <c r="H349" s="183">
        <f t="shared" si="623"/>
        <v>200000</v>
      </c>
      <c r="I349" s="183"/>
      <c r="J349" s="183">
        <f t="shared" si="624"/>
        <v>200000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E349" s="183">
        <f t="shared" si="628"/>
        <v>200000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200000</v>
      </c>
    </row>
    <row r="350" spans="2:44">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69000</v>
      </c>
      <c r="F357" s="183">
        <f t="shared" si="622"/>
        <v>69000</v>
      </c>
      <c r="G357" s="183"/>
      <c r="H357" s="183">
        <f t="shared" si="623"/>
        <v>69000</v>
      </c>
      <c r="I357" s="183"/>
      <c r="J357" s="183">
        <f t="shared" si="624"/>
        <v>69000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91000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43000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41000</v>
      </c>
      <c r="AE357" s="183">
        <f t="shared" si="628"/>
        <v>41000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69000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69000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50000</v>
      </c>
      <c r="AR357" s="183">
        <f t="shared" si="632"/>
        <v>160000</v>
      </c>
    </row>
    <row r="358" spans="2:44">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15403000</v>
      </c>
      <c r="F359" s="183">
        <f t="shared" si="622"/>
        <v>15403000</v>
      </c>
      <c r="G359" s="183"/>
      <c r="H359" s="183">
        <f t="shared" si="623"/>
        <v>15403000</v>
      </c>
      <c r="I359" s="183"/>
      <c r="J359" s="183">
        <f t="shared" si="624"/>
        <v>15403000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5403000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5403000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15403000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15403000</v>
      </c>
    </row>
    <row r="360" spans="2:44">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592000</v>
      </c>
      <c r="F365" s="183">
        <f t="shared" si="822"/>
        <v>592000</v>
      </c>
      <c r="G365" s="183"/>
      <c r="H365" s="183">
        <f t="shared" si="823"/>
        <v>592000</v>
      </c>
      <c r="I365" s="183"/>
      <c r="J365" s="183">
        <f t="shared" si="824"/>
        <v>592000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64000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480000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240000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112000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I365" s="183">
        <f t="shared" si="826"/>
        <v>352000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592000</v>
      </c>
    </row>
    <row r="366" spans="2:44">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436100</v>
      </c>
      <c r="F366" s="183">
        <f t="shared" si="822"/>
        <v>436100</v>
      </c>
      <c r="G366" s="183"/>
      <c r="H366" s="183">
        <f t="shared" si="823"/>
        <v>436100</v>
      </c>
      <c r="I366" s="183"/>
      <c r="J366" s="183">
        <f t="shared" si="824"/>
        <v>436100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162600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210500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71000</v>
      </c>
      <c r="AE366" s="183">
        <f t="shared" si="825"/>
        <v>131000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373100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373100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504100</v>
      </c>
    </row>
    <row r="367" spans="2:44">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88000</v>
      </c>
      <c r="F370" s="183">
        <f t="shared" si="822"/>
        <v>88000</v>
      </c>
      <c r="G370" s="183"/>
      <c r="H370" s="183">
        <f t="shared" si="823"/>
        <v>88000</v>
      </c>
      <c r="I370" s="183"/>
      <c r="J370" s="183">
        <f t="shared" si="824"/>
        <v>88000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88000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88000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88000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88000</v>
      </c>
    </row>
    <row r="371" spans="2:44">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339</v>
      </c>
      <c r="C383" s="191" t="s">
        <v>207</v>
      </c>
      <c r="D383" s="192">
        <f>SUM(D384:D388)</f>
        <v>0</v>
      </c>
      <c r="E383" s="192">
        <f>SUM(E384:E388)</f>
        <v>201000</v>
      </c>
      <c r="F383" s="192">
        <f t="shared" ref="F383:F498" si="830">D383+E383</f>
        <v>201000</v>
      </c>
      <c r="G383" s="192">
        <f>SUM(G384:G388)</f>
        <v>0</v>
      </c>
      <c r="H383" s="192">
        <f t="shared" si="623"/>
        <v>201000</v>
      </c>
      <c r="I383" s="192">
        <f>SUM(I384:I388)</f>
        <v>0</v>
      </c>
      <c r="J383" s="192">
        <f t="shared" si="624"/>
        <v>201000</v>
      </c>
      <c r="K383" s="192">
        <f t="shared" ref="K383:AD383" si="831">SUM(K384:K388)</f>
        <v>0</v>
      </c>
      <c r="L383" s="192">
        <f t="shared" si="831"/>
        <v>128000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3000</v>
      </c>
      <c r="U383" s="192">
        <f t="shared" si="831"/>
        <v>60000</v>
      </c>
      <c r="V383" s="192">
        <f t="shared" si="831"/>
        <v>0</v>
      </c>
      <c r="W383" s="192">
        <f t="shared" ref="W383" si="834">SUM(W384:W388)</f>
        <v>0</v>
      </c>
      <c r="X383" s="192">
        <f t="shared" si="831"/>
        <v>0</v>
      </c>
      <c r="Y383" s="192">
        <f t="shared" ref="Y383:Z383" si="835">SUM(Y384:Y388)</f>
        <v>0</v>
      </c>
      <c r="Z383" s="192">
        <f t="shared" si="835"/>
        <v>0</v>
      </c>
      <c r="AA383" s="192">
        <f t="shared" si="831"/>
        <v>13000</v>
      </c>
      <c r="AB383" s="192">
        <f t="shared" si="831"/>
        <v>0</v>
      </c>
      <c r="AC383" s="192">
        <f t="shared" si="831"/>
        <v>128000</v>
      </c>
      <c r="AD383" s="192">
        <f t="shared" si="831"/>
        <v>0</v>
      </c>
      <c r="AE383" s="192">
        <f t="shared" si="628"/>
        <v>128000</v>
      </c>
      <c r="AF383" s="192">
        <f>SUM(AF384:AF388)</f>
        <v>0</v>
      </c>
      <c r="AG383" s="192">
        <f>SUM(AG384:AG388)</f>
        <v>0</v>
      </c>
      <c r="AH383" s="192">
        <f>SUM(AH384:AH388)</f>
        <v>0</v>
      </c>
      <c r="AI383" s="192">
        <f t="shared" si="629"/>
        <v>0</v>
      </c>
      <c r="AJ383" s="192">
        <f>SUM(AJ384:AJ388)</f>
        <v>76000</v>
      </c>
      <c r="AK383" s="192">
        <f>SUM(AK384:AK388)</f>
        <v>0</v>
      </c>
      <c r="AL383" s="192">
        <f>SUM(AL384:AL388)</f>
        <v>0</v>
      </c>
      <c r="AM383" s="192">
        <f t="shared" si="630"/>
        <v>76000</v>
      </c>
      <c r="AN383" s="192">
        <f>SUM(AN384:AN388)</f>
        <v>0</v>
      </c>
      <c r="AO383" s="192">
        <f>SUM(AO384:AO388)</f>
        <v>0</v>
      </c>
      <c r="AP383" s="192">
        <f>SUM(AP384:AP388)</f>
        <v>0</v>
      </c>
      <c r="AQ383" s="192">
        <f t="shared" si="631"/>
        <v>0</v>
      </c>
      <c r="AR383" s="192">
        <f t="shared" si="632"/>
        <v>204000</v>
      </c>
    </row>
    <row r="384" spans="2:44">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201000</v>
      </c>
      <c r="F385" s="183">
        <f t="shared" si="830"/>
        <v>201000</v>
      </c>
      <c r="G385" s="183"/>
      <c r="H385" s="183">
        <f t="shared" si="623"/>
        <v>201000</v>
      </c>
      <c r="I385" s="183"/>
      <c r="J385" s="183">
        <f t="shared" si="624"/>
        <v>201000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128000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128000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128000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76000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76000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204000</v>
      </c>
    </row>
    <row r="386" spans="1:44">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1049</v>
      </c>
      <c r="C387" s="182" t="s">
        <v>1370</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245</v>
      </c>
      <c r="D566" s="186">
        <f>D12+D106+D222+D327+D397+D499+D526+D560</f>
        <v>80810509.583333328</v>
      </c>
      <c r="E566" s="186">
        <f>E12+E106+E222+E327+E397+E499+E526+E560</f>
        <v>46035652.333333328</v>
      </c>
      <c r="F566" s="186">
        <f t="shared" si="1050"/>
        <v>126846161.91666666</v>
      </c>
      <c r="G566" s="186">
        <f>G12+G106+G222+G327+G397+G499+G526+G560</f>
        <v>0</v>
      </c>
      <c r="H566" s="186">
        <f t="shared" si="1052"/>
        <v>126846161.91666666</v>
      </c>
      <c r="I566" s="186">
        <f>I12+I106+I222+I327+I397+I499+I526+I560</f>
        <v>0</v>
      </c>
      <c r="J566" s="186">
        <f t="shared" si="1053"/>
        <v>126846161.91666666</v>
      </c>
      <c r="K566" s="186">
        <f t="shared" ref="K566:AD566" si="1209">K12+K106+K222+K327+K397+K499+K526+K560</f>
        <v>160000</v>
      </c>
      <c r="L566" s="186">
        <f t="shared" si="1209"/>
        <v>1364046</v>
      </c>
      <c r="M566" s="186">
        <f t="shared" si="1209"/>
        <v>1057585</v>
      </c>
      <c r="N566" s="186">
        <f t="shared" si="1209"/>
        <v>118009.5</v>
      </c>
      <c r="O566" s="186">
        <f t="shared" si="1209"/>
        <v>5909200</v>
      </c>
      <c r="P566" s="186">
        <f t="shared" ref="P566:Q566" si="1210">P12+P106+P222+P327+P397+P499+P526+P560</f>
        <v>0</v>
      </c>
      <c r="Q566" s="186">
        <f t="shared" si="1210"/>
        <v>113919.16666666667</v>
      </c>
      <c r="R566" s="186">
        <f t="shared" si="1209"/>
        <v>0</v>
      </c>
      <c r="S566" s="186">
        <f t="shared" si="1209"/>
        <v>0</v>
      </c>
      <c r="T566" s="186">
        <f t="shared" ref="T566" si="1211">T12+T106+T222+T327+T397+T499+T526+T560</f>
        <v>2057900</v>
      </c>
      <c r="U566" s="186">
        <f t="shared" si="1209"/>
        <v>1577100</v>
      </c>
      <c r="V566" s="186">
        <f t="shared" si="1209"/>
        <v>0</v>
      </c>
      <c r="W566" s="186">
        <f t="shared" ref="W566" si="1212">W12+W106+W222+W327+W397+W499+W526+W560</f>
        <v>0</v>
      </c>
      <c r="X566" s="186">
        <f t="shared" si="1209"/>
        <v>80000</v>
      </c>
      <c r="Y566" s="186">
        <f t="shared" ref="Y566:Z566" si="1213">Y12+Y106+Y222+Y327+Y397+Y499+Y526+Y560</f>
        <v>0</v>
      </c>
      <c r="Z566" s="186">
        <f t="shared" si="1213"/>
        <v>90976000</v>
      </c>
      <c r="AA566" s="186">
        <f t="shared" si="1209"/>
        <v>2576386.1666666665</v>
      </c>
      <c r="AB566" s="186">
        <f t="shared" si="1209"/>
        <v>7317500</v>
      </c>
      <c r="AC566" s="186">
        <f t="shared" si="1209"/>
        <v>93876911.333333328</v>
      </c>
      <c r="AD566" s="186">
        <f t="shared" si="1209"/>
        <v>2477840</v>
      </c>
      <c r="AE566" s="186">
        <f t="shared" si="1059"/>
        <v>103672251.33333333</v>
      </c>
      <c r="AF566" s="186">
        <f t="shared" ref="AF566:AH566" si="1214">AF12+AF106+AF222+AF327+AF397+AF499+AF526+AF560</f>
        <v>958694.5</v>
      </c>
      <c r="AG566" s="186">
        <f t="shared" si="1214"/>
        <v>0</v>
      </c>
      <c r="AH566" s="186">
        <f t="shared" si="1214"/>
        <v>1064600</v>
      </c>
      <c r="AI566" s="186">
        <f t="shared" si="1060"/>
        <v>2023294.5</v>
      </c>
      <c r="AJ566" s="186">
        <f t="shared" ref="AJ566:AL566" si="1215">AJ12+AJ106+AJ222+AJ327+AJ397+AJ499+AJ526+AJ560</f>
        <v>744600</v>
      </c>
      <c r="AK566" s="186">
        <f t="shared" si="1215"/>
        <v>0</v>
      </c>
      <c r="AL566" s="186">
        <f t="shared" si="1215"/>
        <v>0</v>
      </c>
      <c r="AM566" s="186">
        <f t="shared" si="1061"/>
        <v>744600</v>
      </c>
      <c r="AN566" s="186">
        <f t="shared" ref="AN566:AP566" si="1216">AN12+AN106+AN222+AN327+AN397+AN499+AN526+AN560</f>
        <v>0</v>
      </c>
      <c r="AO566" s="186">
        <f t="shared" si="1216"/>
        <v>50000</v>
      </c>
      <c r="AP566" s="186">
        <f t="shared" si="1216"/>
        <v>0</v>
      </c>
      <c r="AQ566" s="186">
        <f t="shared" si="1062"/>
        <v>50000</v>
      </c>
      <c r="AR566" s="186">
        <f t="shared" si="1063"/>
        <v>106490145.83333333</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558"/>
  <sheetViews>
    <sheetView showGridLines="0" topLeftCell="B10" zoomScale="90" zoomScaleNormal="90" workbookViewId="0">
      <selection activeCell="H27" sqref="H27"/>
    </sheetView>
  </sheetViews>
  <sheetFormatPr baseColWidth="10" defaultColWidth="11.5703125" defaultRowHeight="15"/>
  <cols>
    <col min="1" max="1" width="1.85546875" style="86" customWidth="1"/>
    <col min="2" max="2" width="7.85546875" style="86" customWidth="1"/>
    <col min="3" max="3" width="50" style="86" bestFit="1" customWidth="1"/>
    <col min="4" max="4" width="29" style="86" customWidth="1"/>
    <col min="5" max="5" width="10.140625" style="86" customWidth="1"/>
    <col min="6" max="7" width="13.85546875" style="86" customWidth="1"/>
    <col min="8" max="8" width="26.7109375" style="77" bestFit="1" customWidth="1"/>
    <col min="9" max="9" width="14.85546875" style="86" customWidth="1"/>
    <col min="10" max="10" width="100.8554687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5" t="s">
        <v>1355</v>
      </c>
      <c r="B2" s="125" t="s">
        <v>1357</v>
      </c>
      <c r="C2" s="125" t="s">
        <v>470</v>
      </c>
      <c r="D2" s="125" t="s">
        <v>1356</v>
      </c>
      <c r="E2" s="125" t="s">
        <v>1358</v>
      </c>
      <c r="F2" s="125" t="s">
        <v>471</v>
      </c>
      <c r="G2" s="125" t="s">
        <v>1359</v>
      </c>
      <c r="H2" s="125" t="s">
        <v>1360</v>
      </c>
      <c r="I2" s="125" t="s">
        <v>1361</v>
      </c>
      <c r="J2" s="125" t="s">
        <v>1410</v>
      </c>
      <c r="K2" s="125" t="s">
        <v>1362</v>
      </c>
      <c r="L2" s="125" t="s">
        <v>1363</v>
      </c>
      <c r="M2" s="125" t="s">
        <v>1364</v>
      </c>
      <c r="N2" s="125" t="s">
        <v>1365</v>
      </c>
      <c r="O2" s="125" t="s">
        <v>1366</v>
      </c>
      <c r="P2" s="122" t="s">
        <v>1415</v>
      </c>
      <c r="Q2" s="122" t="s">
        <v>1449</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c r="C5" s="195" t="s">
        <v>248</v>
      </c>
      <c r="D5" s="463">
        <f>SUMIF(C:C,$C$10,D:D)</f>
        <v>2118920.8333333335</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36958.75</v>
      </c>
      <c r="E10" s="93" t="s">
        <v>1925</v>
      </c>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391</v>
      </c>
      <c r="D13" s="369" t="str">
        <f>'4. Docencia y Profesorado Univ.'!F8</f>
        <v>4.1).1.a.1.MI.1</v>
      </c>
      <c r="E13" s="93"/>
      <c r="F13" s="93"/>
      <c r="G13" s="93"/>
      <c r="H13" s="76"/>
      <c r="I13" s="76"/>
      <c r="J13" s="76"/>
      <c r="K13" s="112"/>
      <c r="N13" s="153"/>
    </row>
    <row r="14" spans="1:555" ht="30.75" customHeight="1">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 Capacitaciones en el area de metodologia y evaluacion de los aprendizajes y  planeamiento Didactico basado en aprendizaje modular</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130</v>
      </c>
      <c r="I16" s="128" t="s">
        <v>46</v>
      </c>
      <c r="J16" s="128" t="s">
        <v>131</v>
      </c>
      <c r="K16" s="128" t="s">
        <v>409</v>
      </c>
      <c r="L16" s="128" t="s">
        <v>410</v>
      </c>
      <c r="N16" s="153"/>
    </row>
    <row r="17" spans="2:14">
      <c r="B17" s="93"/>
      <c r="C17" s="327" t="s">
        <v>47</v>
      </c>
      <c r="D17" s="689">
        <v>15</v>
      </c>
      <c r="E17" s="328">
        <v>1</v>
      </c>
      <c r="F17" s="115">
        <v>30000</v>
      </c>
      <c r="G17" s="329">
        <f t="shared" ref="G17:G25" si="0">E17*F17</f>
        <v>30000</v>
      </c>
      <c r="H17" s="666" t="s">
        <v>128</v>
      </c>
      <c r="I17" s="116" t="s">
        <v>698</v>
      </c>
      <c r="J17" s="116" t="str">
        <f>VLOOKUP(I17,Presupuesto!$B$11:$C$566,2,0)</f>
        <v>SERVICIOS DE CAPACITACION.</v>
      </c>
      <c r="K17" s="331" t="s">
        <v>1449</v>
      </c>
      <c r="L17" s="116" t="s">
        <v>393</v>
      </c>
      <c r="N17" s="153"/>
    </row>
    <row r="18" spans="2:14">
      <c r="B18" s="93"/>
      <c r="C18" s="99" t="s">
        <v>48</v>
      </c>
      <c r="D18" s="690"/>
      <c r="E18" s="200">
        <f>D17</f>
        <v>15</v>
      </c>
      <c r="F18" s="100">
        <v>50</v>
      </c>
      <c r="G18" s="97">
        <f t="shared" si="0"/>
        <v>750</v>
      </c>
      <c r="H18" s="667" t="s">
        <v>128</v>
      </c>
      <c r="I18" s="98" t="s">
        <v>716</v>
      </c>
      <c r="J18" s="98" t="str">
        <f>VLOOKUP(I18,Presupuesto!$B$11:$C$566,2,0)</f>
        <v>SERVICIOS DE IMPRENTA PUBLIC.Y REPRODUCCION</v>
      </c>
      <c r="K18" s="98" t="str">
        <f t="shared" ref="K18:K26" si="1">$K$17</f>
        <v>Gestión Tecnologías de Información y Comunicación</v>
      </c>
      <c r="L18" s="98" t="s">
        <v>411</v>
      </c>
      <c r="N18" s="153"/>
    </row>
    <row r="19" spans="2:14">
      <c r="B19" s="93"/>
      <c r="C19" s="99" t="s">
        <v>49</v>
      </c>
      <c r="D19" s="690"/>
      <c r="E19" s="200">
        <f>D17</f>
        <v>15</v>
      </c>
      <c r="F19" s="100">
        <v>150</v>
      </c>
      <c r="G19" s="97">
        <f t="shared" si="0"/>
        <v>2250</v>
      </c>
      <c r="H19" s="667" t="s">
        <v>128</v>
      </c>
      <c r="I19" s="98" t="s">
        <v>791</v>
      </c>
      <c r="J19" s="98" t="str">
        <f>VLOOKUP(I19,Presupuesto!$B$11:$C$566,2,0)</f>
        <v>ALIMENTOS B EBIDAS PARA PERSONAS</v>
      </c>
      <c r="K19" s="98" t="str">
        <f t="shared" si="1"/>
        <v>Gestión Tecnologías de Información y Comunicación</v>
      </c>
      <c r="L19" s="98" t="s">
        <v>395</v>
      </c>
      <c r="N19" s="153"/>
    </row>
    <row r="20" spans="2:14">
      <c r="B20" s="93"/>
      <c r="C20" s="99" t="s">
        <v>50</v>
      </c>
      <c r="D20" s="690"/>
      <c r="E20" s="151">
        <v>0</v>
      </c>
      <c r="F20" s="118">
        <v>10000</v>
      </c>
      <c r="G20" s="97">
        <f t="shared" si="0"/>
        <v>0</v>
      </c>
      <c r="H20" s="161"/>
      <c r="I20" s="322" t="s">
        <v>299</v>
      </c>
      <c r="J20" s="98" t="str">
        <f>VLOOKUP(I20,Presupuesto!$B$11:$C$566,2,0)</f>
        <v>PASAJES (26100-00)</v>
      </c>
      <c r="K20" s="98" t="str">
        <f t="shared" si="1"/>
        <v>Gestión Tecnologías de Información y Comunicación</v>
      </c>
      <c r="L20" s="98" t="s">
        <v>411</v>
      </c>
      <c r="N20" s="153"/>
    </row>
    <row r="21" spans="2:14">
      <c r="B21" s="93"/>
      <c r="C21" s="99" t="s">
        <v>416</v>
      </c>
      <c r="D21" s="690"/>
      <c r="E21" s="151">
        <v>15</v>
      </c>
      <c r="F21" s="118">
        <v>250</v>
      </c>
      <c r="G21" s="97">
        <f t="shared" si="0"/>
        <v>3750</v>
      </c>
      <c r="H21" s="667" t="s">
        <v>128</v>
      </c>
      <c r="I21" s="98" t="s">
        <v>820</v>
      </c>
      <c r="J21" s="98" t="str">
        <f>VLOOKUP(I21,Presupuesto!$B$11:$C$566,2,0)</f>
        <v>PRODUCTOS PAPEL Y CARTON</v>
      </c>
      <c r="K21" s="98" t="str">
        <f t="shared" si="1"/>
        <v>Gestión Tecnologías de Información y Comunicación</v>
      </c>
      <c r="L21" s="98" t="s">
        <v>411</v>
      </c>
      <c r="N21" s="153"/>
    </row>
    <row r="22" spans="2:14">
      <c r="B22" s="93"/>
      <c r="C22" s="99" t="s">
        <v>51</v>
      </c>
      <c r="D22" s="690"/>
      <c r="E22" s="200">
        <f>(D17*25)/500</f>
        <v>0.75</v>
      </c>
      <c r="F22" s="100">
        <v>85</v>
      </c>
      <c r="G22" s="97">
        <f t="shared" si="0"/>
        <v>63.75</v>
      </c>
      <c r="H22" s="667"/>
      <c r="I22" s="98" t="s">
        <v>820</v>
      </c>
      <c r="J22" s="98" t="str">
        <f>VLOOKUP(I22,Presupuesto!$B$11:$C$566,2,0)</f>
        <v>PRODUCTOS PAPEL Y CARTON</v>
      </c>
      <c r="K22" s="98" t="str">
        <f t="shared" si="1"/>
        <v>Gestión Tecnologías de Información y Comunicación</v>
      </c>
      <c r="L22" s="98" t="s">
        <v>411</v>
      </c>
      <c r="N22" s="153"/>
    </row>
    <row r="23" spans="2:14">
      <c r="B23" s="93"/>
      <c r="C23" s="99" t="s">
        <v>122</v>
      </c>
      <c r="D23" s="690"/>
      <c r="E23" s="200">
        <f>D17/12</f>
        <v>1.25</v>
      </c>
      <c r="F23" s="100">
        <v>36</v>
      </c>
      <c r="G23" s="97">
        <f t="shared" si="0"/>
        <v>45</v>
      </c>
      <c r="H23" s="667"/>
      <c r="I23" s="98" t="s">
        <v>941</v>
      </c>
      <c r="J23" s="98" t="str">
        <f>VLOOKUP(I23,Presupuesto!$B$11:$C$566,2,0)</f>
        <v>UTILES DE ESCRITORIO, OFICINA Y ENSE¥ANZA</v>
      </c>
      <c r="K23" s="98" t="str">
        <f t="shared" si="1"/>
        <v>Gestión Tecnologías de Información y Comunicación</v>
      </c>
      <c r="L23" s="98" t="s">
        <v>411</v>
      </c>
      <c r="N23" s="153"/>
    </row>
    <row r="24" spans="2:14">
      <c r="B24" s="93"/>
      <c r="C24" s="99" t="s">
        <v>34</v>
      </c>
      <c r="D24" s="690"/>
      <c r="E24" s="200">
        <f>D17/12</f>
        <v>1.25</v>
      </c>
      <c r="F24" s="100">
        <v>80</v>
      </c>
      <c r="G24" s="97">
        <f t="shared" si="0"/>
        <v>100</v>
      </c>
      <c r="H24" s="667"/>
      <c r="I24" s="98" t="s">
        <v>941</v>
      </c>
      <c r="J24" s="98" t="str">
        <f>VLOOKUP(I24,Presupuesto!$B$11:$C$566,2,0)</f>
        <v>UTILES DE ESCRITORIO, OFICINA Y ENSE¥ANZA</v>
      </c>
      <c r="K24" s="98" t="str">
        <f t="shared" si="1"/>
        <v>Gestión Tecnologías de Información y Comunicación</v>
      </c>
      <c r="L24" s="98" t="s">
        <v>411</v>
      </c>
      <c r="N24" s="153"/>
    </row>
    <row r="25" spans="2:14">
      <c r="B25" s="93"/>
      <c r="C25" s="109" t="s">
        <v>52</v>
      </c>
      <c r="D25" s="690"/>
      <c r="E25" s="212">
        <v>0</v>
      </c>
      <c r="F25" s="119">
        <v>25</v>
      </c>
      <c r="G25" s="97">
        <f t="shared" si="0"/>
        <v>0</v>
      </c>
      <c r="H25" s="161"/>
      <c r="I25" s="98" t="s">
        <v>941</v>
      </c>
      <c r="J25" s="98" t="str">
        <f>VLOOKUP(I25,Presupuesto!$B$11:$C$566,2,0)</f>
        <v>UTILES DE ESCRITORIO, OFICINA Y ENSE¥ANZA</v>
      </c>
      <c r="K25" s="98" t="str">
        <f t="shared" si="1"/>
        <v>Gestión Tecnologías de Información y Comunicación</v>
      </c>
      <c r="L25" s="98" t="s">
        <v>411</v>
      </c>
      <c r="N25" s="153"/>
    </row>
    <row r="26" spans="2:14" ht="15.75" thickBot="1">
      <c r="B26" s="93"/>
      <c r="C26" s="216" t="s">
        <v>431</v>
      </c>
      <c r="D26" s="217">
        <v>0</v>
      </c>
      <c r="E26" s="332">
        <v>0</v>
      </c>
      <c r="F26" s="104">
        <f>HLOOKUP(C26,$AH$2:$BU$3,2,0)</f>
        <v>1750</v>
      </c>
      <c r="G26" s="105">
        <f>D26*E26*F26</f>
        <v>0</v>
      </c>
      <c r="H26" s="333"/>
      <c r="I26" s="334" t="s">
        <v>300</v>
      </c>
      <c r="J26" s="106" t="str">
        <f>VLOOKUP(I26,Presupuesto!$B$11:$C$566,2,0)</f>
        <v>VIATICOS (26200-00)</v>
      </c>
      <c r="K26" s="335" t="str">
        <f t="shared" si="1"/>
        <v>Gestión Tecnologías de Información y Comunicación</v>
      </c>
      <c r="L26" s="335" t="s">
        <v>411</v>
      </c>
    </row>
    <row r="27" spans="2:14">
      <c r="B27" s="93"/>
      <c r="C27" s="93"/>
      <c r="E27" s="112"/>
      <c r="F27" s="112"/>
      <c r="G27" s="112"/>
      <c r="H27" s="174"/>
      <c r="I27" s="112"/>
      <c r="J27" s="112"/>
      <c r="K27" s="112"/>
    </row>
    <row r="28" spans="2:14" ht="15.75" thickBot="1"/>
    <row r="29" spans="2:14" ht="15.75" thickBot="1">
      <c r="C29" s="29" t="s">
        <v>43</v>
      </c>
      <c r="D29" s="30">
        <f>SUM(G36:G45)</f>
        <v>37886.583333333336</v>
      </c>
      <c r="E29" s="93" t="s">
        <v>1924</v>
      </c>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391</v>
      </c>
      <c r="D32" s="369" t="str">
        <f>'4. Docencia y Profesorado Univ.'!F9</f>
        <v>4.1).1.a.2.CIR.2</v>
      </c>
      <c r="E32" s="93"/>
      <c r="F32" s="93"/>
      <c r="G32" s="93"/>
      <c r="H32" s="76"/>
      <c r="I32" s="76"/>
      <c r="J32" s="76"/>
      <c r="K32" s="112"/>
    </row>
    <row r="33" spans="3:12" ht="18.7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1. Capacitaciones en el area de metodologia y evaluacion de los aprendizajes y  planeamiento Didactico basado en aprendizaje modular</v>
      </c>
      <c r="D33" s="31"/>
      <c r="E33" s="93"/>
      <c r="F33" s="93"/>
      <c r="G33" s="93"/>
      <c r="H33" s="76"/>
      <c r="I33" s="76"/>
      <c r="J33" s="76"/>
      <c r="K33" s="112"/>
    </row>
    <row r="34" spans="3:12" ht="15.75" thickBot="1">
      <c r="C34" s="70"/>
      <c r="D34" s="31"/>
      <c r="E34" s="93"/>
      <c r="F34" s="93"/>
      <c r="G34" s="93"/>
      <c r="H34" s="76"/>
      <c r="I34" s="76"/>
      <c r="J34" s="76"/>
      <c r="K34" s="112"/>
    </row>
    <row r="35" spans="3:12" ht="15.75" thickBot="1">
      <c r="C35" s="126" t="s">
        <v>44</v>
      </c>
      <c r="D35" s="129" t="s">
        <v>45</v>
      </c>
      <c r="E35" s="128" t="s">
        <v>55</v>
      </c>
      <c r="F35" s="128" t="s">
        <v>57</v>
      </c>
      <c r="G35" s="127" t="s">
        <v>27</v>
      </c>
      <c r="H35" s="133" t="s">
        <v>130</v>
      </c>
      <c r="I35" s="128" t="s">
        <v>46</v>
      </c>
      <c r="J35" s="128" t="s">
        <v>131</v>
      </c>
      <c r="K35" s="128" t="s">
        <v>409</v>
      </c>
      <c r="L35" s="128" t="s">
        <v>410</v>
      </c>
    </row>
    <row r="36" spans="3:12">
      <c r="C36" s="327" t="s">
        <v>47</v>
      </c>
      <c r="D36" s="689">
        <v>17</v>
      </c>
      <c r="E36" s="328">
        <v>1</v>
      </c>
      <c r="F36" s="115">
        <v>30000</v>
      </c>
      <c r="G36" s="329">
        <f t="shared" ref="G36:G44" si="2">E36*F36</f>
        <v>30000</v>
      </c>
      <c r="H36" s="666"/>
      <c r="I36" s="116" t="s">
        <v>698</v>
      </c>
      <c r="J36" s="116" t="str">
        <f>VLOOKUP(I36,Presupuesto!$B$11:$C$566,2,0)</f>
        <v>SERVICIOS DE CAPACITACION.</v>
      </c>
      <c r="K36" s="331" t="s">
        <v>1449</v>
      </c>
      <c r="L36" s="116" t="s">
        <v>393</v>
      </c>
    </row>
    <row r="37" spans="3:12">
      <c r="C37" s="99" t="s">
        <v>48</v>
      </c>
      <c r="D37" s="690"/>
      <c r="E37" s="200">
        <f>D36</f>
        <v>17</v>
      </c>
      <c r="F37" s="100">
        <v>50</v>
      </c>
      <c r="G37" s="97">
        <f t="shared" si="2"/>
        <v>850</v>
      </c>
      <c r="H37" s="667"/>
      <c r="I37" s="98" t="s">
        <v>716</v>
      </c>
      <c r="J37" s="98" t="str">
        <f>VLOOKUP(I37,Presupuesto!$B$11:$C$566,2,0)</f>
        <v>SERVICIOS DE IMPRENTA PUBLIC.Y REPRODUCCION</v>
      </c>
      <c r="K37" s="98" t="str">
        <f>$K$36</f>
        <v>Gestión Tecnologías de Información y Comunicación</v>
      </c>
      <c r="L37" s="98" t="s">
        <v>411</v>
      </c>
    </row>
    <row r="38" spans="3:12">
      <c r="C38" s="99" t="s">
        <v>49</v>
      </c>
      <c r="D38" s="690"/>
      <c r="E38" s="200">
        <f>D36</f>
        <v>17</v>
      </c>
      <c r="F38" s="100">
        <v>150</v>
      </c>
      <c r="G38" s="97">
        <f t="shared" si="2"/>
        <v>2550</v>
      </c>
      <c r="H38" s="667"/>
      <c r="I38" s="98" t="s">
        <v>791</v>
      </c>
      <c r="J38" s="98" t="str">
        <f>VLOOKUP(I38,Presupuesto!$B$11:$C$566,2,0)</f>
        <v>ALIMENTOS B EBIDAS PARA PERSONAS</v>
      </c>
      <c r="K38" s="98" t="str">
        <f t="shared" ref="K38:K45" si="3">$K$36</f>
        <v>Gestión Tecnologías de Información y Comunicación</v>
      </c>
      <c r="L38" s="98" t="s">
        <v>395</v>
      </c>
    </row>
    <row r="39" spans="3:12">
      <c r="C39" s="99" t="s">
        <v>50</v>
      </c>
      <c r="D39" s="690"/>
      <c r="E39" s="151">
        <v>0</v>
      </c>
      <c r="F39" s="118">
        <v>10000</v>
      </c>
      <c r="G39" s="97">
        <f t="shared" si="2"/>
        <v>0</v>
      </c>
      <c r="H39" s="161"/>
      <c r="I39" s="322" t="s">
        <v>299</v>
      </c>
      <c r="J39" s="98" t="str">
        <f>VLOOKUP(I39,Presupuesto!$B$11:$C$566,2,0)</f>
        <v>PASAJES (26100-00)</v>
      </c>
      <c r="K39" s="98" t="str">
        <f t="shared" si="3"/>
        <v>Gestión Tecnologías de Información y Comunicación</v>
      </c>
      <c r="L39" s="98" t="s">
        <v>411</v>
      </c>
    </row>
    <row r="40" spans="3:12">
      <c r="C40" s="99" t="s">
        <v>416</v>
      </c>
      <c r="D40" s="690"/>
      <c r="E40" s="151">
        <v>17</v>
      </c>
      <c r="F40" s="118">
        <v>250</v>
      </c>
      <c r="G40" s="97">
        <f t="shared" si="2"/>
        <v>4250</v>
      </c>
      <c r="H40" s="667"/>
      <c r="I40" s="98" t="s">
        <v>820</v>
      </c>
      <c r="J40" s="98" t="str">
        <f>VLOOKUP(I40,Presupuesto!$B$11:$C$566,2,0)</f>
        <v>PRODUCTOS PAPEL Y CARTON</v>
      </c>
      <c r="K40" s="98" t="str">
        <f t="shared" si="3"/>
        <v>Gestión Tecnologías de Información y Comunicación</v>
      </c>
      <c r="L40" s="98" t="s">
        <v>411</v>
      </c>
    </row>
    <row r="41" spans="3:12">
      <c r="C41" s="99" t="s">
        <v>51</v>
      </c>
      <c r="D41" s="690"/>
      <c r="E41" s="200">
        <f>(D36*25)/500</f>
        <v>0.85</v>
      </c>
      <c r="F41" s="100">
        <v>85</v>
      </c>
      <c r="G41" s="97">
        <f t="shared" si="2"/>
        <v>72.25</v>
      </c>
      <c r="H41" s="667"/>
      <c r="I41" s="98" t="s">
        <v>820</v>
      </c>
      <c r="J41" s="98" t="str">
        <f>VLOOKUP(I41,Presupuesto!$B$11:$C$566,2,0)</f>
        <v>PRODUCTOS PAPEL Y CARTON</v>
      </c>
      <c r="K41" s="98" t="str">
        <f t="shared" si="3"/>
        <v>Gestión Tecnologías de Información y Comunicación</v>
      </c>
      <c r="L41" s="98" t="s">
        <v>411</v>
      </c>
    </row>
    <row r="42" spans="3:12">
      <c r="C42" s="99" t="s">
        <v>122</v>
      </c>
      <c r="D42" s="690"/>
      <c r="E42" s="200">
        <f>D36/12</f>
        <v>1.4166666666666667</v>
      </c>
      <c r="F42" s="100">
        <v>36</v>
      </c>
      <c r="G42" s="97">
        <f t="shared" si="2"/>
        <v>51</v>
      </c>
      <c r="H42" s="667"/>
      <c r="I42" s="98" t="s">
        <v>941</v>
      </c>
      <c r="J42" s="98" t="str">
        <f>VLOOKUP(I42,Presupuesto!$B$11:$C$566,2,0)</f>
        <v>UTILES DE ESCRITORIO, OFICINA Y ENSE¥ANZA</v>
      </c>
      <c r="K42" s="98" t="str">
        <f t="shared" si="3"/>
        <v>Gestión Tecnologías de Información y Comunicación</v>
      </c>
      <c r="L42" s="98" t="s">
        <v>411</v>
      </c>
    </row>
    <row r="43" spans="3:12">
      <c r="C43" s="99" t="s">
        <v>34</v>
      </c>
      <c r="D43" s="690"/>
      <c r="E43" s="200">
        <f>D36/12</f>
        <v>1.4166666666666667</v>
      </c>
      <c r="F43" s="100">
        <v>80</v>
      </c>
      <c r="G43" s="97">
        <f t="shared" si="2"/>
        <v>113.33333333333334</v>
      </c>
      <c r="H43" s="667"/>
      <c r="I43" s="98" t="s">
        <v>941</v>
      </c>
      <c r="J43" s="98" t="str">
        <f>VLOOKUP(I43,Presupuesto!$B$11:$C$566,2,0)</f>
        <v>UTILES DE ESCRITORIO, OFICINA Y ENSE¥ANZA</v>
      </c>
      <c r="K43" s="98" t="str">
        <f t="shared" si="3"/>
        <v>Gestión Tecnologías de Información y Comunicación</v>
      </c>
      <c r="L43" s="98" t="s">
        <v>411</v>
      </c>
    </row>
    <row r="44" spans="3:12">
      <c r="C44" s="109" t="s">
        <v>52</v>
      </c>
      <c r="D44" s="690"/>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c r="C45" s="216" t="s">
        <v>429</v>
      </c>
      <c r="D45" s="217">
        <v>0</v>
      </c>
      <c r="E45" s="332">
        <v>0</v>
      </c>
      <c r="F45" s="104">
        <f>HLOOKUP(C45,$AH$2:$BU$3,2,0)</f>
        <v>1150</v>
      </c>
      <c r="G45" s="105">
        <f>D45*E45*F45</f>
        <v>0</v>
      </c>
      <c r="H45" s="333"/>
      <c r="I45" s="334" t="s">
        <v>300</v>
      </c>
      <c r="J45" s="106" t="str">
        <f>VLOOKUP(I45,Presupuesto!$B$11:$C$566,2,0)</f>
        <v>VIATICOS (26200-00)</v>
      </c>
      <c r="K45" s="335" t="str">
        <f t="shared" si="3"/>
        <v>Gestión Tecnologías de Información y Comunicación</v>
      </c>
      <c r="L45" s="335" t="s">
        <v>411</v>
      </c>
    </row>
    <row r="47" spans="3:12" ht="15.75" thickBot="1"/>
    <row r="48" spans="3:12" ht="15.75" thickBot="1">
      <c r="C48" s="29" t="s">
        <v>43</v>
      </c>
      <c r="D48" s="30">
        <f>SUM(G55:G64)</f>
        <v>33711.333333333336</v>
      </c>
      <c r="E48" s="93" t="s">
        <v>1925</v>
      </c>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391</v>
      </c>
      <c r="D51" s="369" t="str">
        <f>'4. Docencia y Profesorado Univ.'!F10</f>
        <v>4.1).a.1.3.PSQ.3</v>
      </c>
      <c r="E51" s="93"/>
      <c r="F51" s="93"/>
      <c r="G51" s="93"/>
      <c r="H51" s="76"/>
      <c r="I51" s="76"/>
      <c r="J51" s="76"/>
      <c r="K51" s="112"/>
    </row>
    <row r="52" spans="3:12" ht="18.7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 xml:space="preserve">3. Capacitaciones en el area de metodologia, planeamiento Didactico, estructuración de material didáctico, integración multidisciplinaria y evaluacion de los aprendizajes basado enn la estrategía modular   </v>
      </c>
      <c r="D52" s="31"/>
      <c r="E52" s="93"/>
      <c r="F52" s="93"/>
      <c r="G52" s="93"/>
      <c r="H52" s="76"/>
      <c r="I52" s="76"/>
      <c r="J52" s="76"/>
      <c r="K52" s="112"/>
    </row>
    <row r="53" spans="3:12" ht="15.75" thickBot="1">
      <c r="C53" s="70"/>
      <c r="D53" s="31"/>
      <c r="E53" s="93"/>
      <c r="F53" s="93"/>
      <c r="G53" s="93"/>
      <c r="H53" s="76"/>
      <c r="I53" s="76"/>
      <c r="J53" s="76"/>
      <c r="K53" s="112"/>
    </row>
    <row r="54" spans="3:12" ht="15.75" thickBot="1">
      <c r="C54" s="126" t="s">
        <v>44</v>
      </c>
      <c r="D54" s="129" t="s">
        <v>45</v>
      </c>
      <c r="E54" s="128" t="s">
        <v>55</v>
      </c>
      <c r="F54" s="128" t="s">
        <v>57</v>
      </c>
      <c r="G54" s="127" t="s">
        <v>27</v>
      </c>
      <c r="H54" s="133" t="s">
        <v>130</v>
      </c>
      <c r="I54" s="128" t="s">
        <v>46</v>
      </c>
      <c r="J54" s="128" t="s">
        <v>131</v>
      </c>
      <c r="K54" s="128" t="s">
        <v>409</v>
      </c>
      <c r="L54" s="128" t="s">
        <v>410</v>
      </c>
    </row>
    <row r="55" spans="3:12">
      <c r="C55" s="327" t="s">
        <v>47</v>
      </c>
      <c r="D55" s="689">
        <v>8</v>
      </c>
      <c r="E55" s="328">
        <v>1</v>
      </c>
      <c r="F55" s="115">
        <v>30000</v>
      </c>
      <c r="G55" s="329">
        <f t="shared" ref="G55:G63" si="4">E55*F55</f>
        <v>30000</v>
      </c>
      <c r="H55" s="666"/>
      <c r="I55" s="116" t="s">
        <v>698</v>
      </c>
      <c r="J55" s="116" t="str">
        <f>VLOOKUP(I55,Presupuesto!$B$11:$C$566,2,0)</f>
        <v>SERVICIOS DE CAPACITACION.</v>
      </c>
      <c r="K55" s="331" t="s">
        <v>1449</v>
      </c>
      <c r="L55" s="116" t="s">
        <v>393</v>
      </c>
    </row>
    <row r="56" spans="3:12">
      <c r="C56" s="99" t="s">
        <v>48</v>
      </c>
      <c r="D56" s="690"/>
      <c r="E56" s="200">
        <f>D55</f>
        <v>8</v>
      </c>
      <c r="F56" s="100">
        <v>50</v>
      </c>
      <c r="G56" s="97">
        <f t="shared" si="4"/>
        <v>400</v>
      </c>
      <c r="H56" s="667"/>
      <c r="I56" s="98" t="s">
        <v>716</v>
      </c>
      <c r="J56" s="98" t="str">
        <f>VLOOKUP(I56,Presupuesto!$B$11:$C$566,2,0)</f>
        <v>SERVICIOS DE IMPRENTA PUBLIC.Y REPRODUCCION</v>
      </c>
      <c r="K56" s="98" t="str">
        <f t="shared" ref="K56:K57" si="5">$K$55</f>
        <v>Gestión Tecnologías de Información y Comunicación</v>
      </c>
      <c r="L56" s="98" t="s">
        <v>411</v>
      </c>
    </row>
    <row r="57" spans="3:12">
      <c r="C57" s="99" t="s">
        <v>49</v>
      </c>
      <c r="D57" s="690"/>
      <c r="E57" s="200">
        <f>D55</f>
        <v>8</v>
      </c>
      <c r="F57" s="100">
        <v>150</v>
      </c>
      <c r="G57" s="97">
        <f t="shared" si="4"/>
        <v>1200</v>
      </c>
      <c r="H57" s="667"/>
      <c r="I57" s="98" t="s">
        <v>791</v>
      </c>
      <c r="J57" s="98" t="str">
        <f>VLOOKUP(I57,Presupuesto!$B$11:$C$566,2,0)</f>
        <v>ALIMENTOS B EBIDAS PARA PERSONAS</v>
      </c>
      <c r="K57" s="98" t="str">
        <f t="shared" si="5"/>
        <v>Gestión Tecnologías de Información y Comunicación</v>
      </c>
      <c r="L57" s="98" t="s">
        <v>395</v>
      </c>
    </row>
    <row r="58" spans="3:12">
      <c r="C58" s="99" t="s">
        <v>50</v>
      </c>
      <c r="D58" s="690"/>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c r="C59" s="99" t="s">
        <v>416</v>
      </c>
      <c r="D59" s="690"/>
      <c r="E59" s="151">
        <v>8</v>
      </c>
      <c r="F59" s="118">
        <v>250</v>
      </c>
      <c r="G59" s="97">
        <f t="shared" si="4"/>
        <v>2000</v>
      </c>
      <c r="H59" s="667"/>
      <c r="I59" s="98" t="s">
        <v>820</v>
      </c>
      <c r="J59" s="98" t="str">
        <f>VLOOKUP(I59,Presupuesto!$B$11:$C$566,2,0)</f>
        <v>PRODUCTOS PAPEL Y CARTON</v>
      </c>
      <c r="K59" s="98" t="str">
        <f t="shared" ref="K59:K64" si="6">$K$55</f>
        <v>Gestión Tecnologías de Información y Comunicación</v>
      </c>
      <c r="L59" s="98" t="s">
        <v>411</v>
      </c>
    </row>
    <row r="60" spans="3:12">
      <c r="C60" s="99" t="s">
        <v>51</v>
      </c>
      <c r="D60" s="690"/>
      <c r="E60" s="200">
        <f>(D55*25)/500</f>
        <v>0.4</v>
      </c>
      <c r="F60" s="100">
        <v>85</v>
      </c>
      <c r="G60" s="97">
        <f t="shared" si="4"/>
        <v>34</v>
      </c>
      <c r="H60" s="667"/>
      <c r="I60" s="98" t="s">
        <v>820</v>
      </c>
      <c r="J60" s="98" t="str">
        <f>VLOOKUP(I60,Presupuesto!$B$11:$C$566,2,0)</f>
        <v>PRODUCTOS PAPEL Y CARTON</v>
      </c>
      <c r="K60" s="98" t="str">
        <f t="shared" si="6"/>
        <v>Gestión Tecnologías de Información y Comunicación</v>
      </c>
      <c r="L60" s="98" t="s">
        <v>411</v>
      </c>
    </row>
    <row r="61" spans="3:12">
      <c r="C61" s="99" t="s">
        <v>122</v>
      </c>
      <c r="D61" s="690"/>
      <c r="E61" s="200">
        <f>D55/12</f>
        <v>0.66666666666666663</v>
      </c>
      <c r="F61" s="100">
        <v>36</v>
      </c>
      <c r="G61" s="97">
        <f t="shared" si="4"/>
        <v>24</v>
      </c>
      <c r="H61" s="667"/>
      <c r="I61" s="98" t="s">
        <v>941</v>
      </c>
      <c r="J61" s="98" t="str">
        <f>VLOOKUP(I61,Presupuesto!$B$11:$C$566,2,0)</f>
        <v>UTILES DE ESCRITORIO, OFICINA Y ENSE¥ANZA</v>
      </c>
      <c r="K61" s="98" t="str">
        <f t="shared" si="6"/>
        <v>Gestión Tecnologías de Información y Comunicación</v>
      </c>
      <c r="L61" s="98" t="s">
        <v>411</v>
      </c>
    </row>
    <row r="62" spans="3:12">
      <c r="C62" s="99" t="s">
        <v>34</v>
      </c>
      <c r="D62" s="690"/>
      <c r="E62" s="200">
        <f>D55/12</f>
        <v>0.66666666666666663</v>
      </c>
      <c r="F62" s="100">
        <v>80</v>
      </c>
      <c r="G62" s="97">
        <f t="shared" si="4"/>
        <v>53.333333333333329</v>
      </c>
      <c r="H62" s="667"/>
      <c r="I62" s="98" t="s">
        <v>941</v>
      </c>
      <c r="J62" s="98" t="str">
        <f>VLOOKUP(I62,Presupuesto!$B$11:$C$566,2,0)</f>
        <v>UTILES DE ESCRITORIO, OFICINA Y ENSE¥ANZA</v>
      </c>
      <c r="K62" s="98" t="str">
        <f t="shared" si="6"/>
        <v>Gestión Tecnologías de Información y Comunicación</v>
      </c>
      <c r="L62" s="98" t="s">
        <v>411</v>
      </c>
    </row>
    <row r="63" spans="3:12">
      <c r="C63" s="109" t="s">
        <v>52</v>
      </c>
      <c r="D63" s="690"/>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c r="C65" s="93"/>
      <c r="E65" s="112"/>
      <c r="F65" s="112"/>
      <c r="G65" s="112"/>
      <c r="H65" s="174"/>
      <c r="I65" s="112"/>
      <c r="J65" s="112"/>
      <c r="K65" s="112"/>
    </row>
    <row r="66" spans="3:12" ht="15.75" thickBot="1"/>
    <row r="67" spans="3:12" ht="15.75" thickBot="1">
      <c r="C67" s="29" t="s">
        <v>43</v>
      </c>
      <c r="D67" s="30">
        <f>SUM(G74:G83)</f>
        <v>78891.666666666672</v>
      </c>
      <c r="E67" s="93" t="s">
        <v>1926</v>
      </c>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391</v>
      </c>
      <c r="D70" s="369" t="str">
        <f>'6. Gestión del Conocimiento'!F8</f>
        <v>6.a.1.1.SA/CCMED.1</v>
      </c>
      <c r="E70" s="93"/>
      <c r="F70" s="93"/>
      <c r="G70" s="93"/>
      <c r="H70" s="76"/>
      <c r="I70" s="76"/>
      <c r="J70" s="76"/>
      <c r="K70" s="112"/>
    </row>
    <row r="71" spans="3:12" ht="18.7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1. Gestionar especialista en la nueva ley marco de protección social, preparación de la convocatoria a los MSS, preparación de tematica, logistica varia y otras</v>
      </c>
      <c r="D71" s="31"/>
      <c r="E71" s="93"/>
      <c r="F71" s="93"/>
      <c r="G71" s="93"/>
      <c r="H71" s="76"/>
      <c r="I71" s="76"/>
      <c r="J71" s="76"/>
      <c r="K71" s="112"/>
    </row>
    <row r="72" spans="3:12" ht="15.75" thickBot="1">
      <c r="C72" s="70"/>
      <c r="D72" s="31"/>
      <c r="E72" s="93"/>
      <c r="F72" s="93"/>
      <c r="G72" s="93"/>
      <c r="H72" s="76"/>
      <c r="I72" s="76"/>
      <c r="J72" s="76"/>
      <c r="K72" s="112"/>
    </row>
    <row r="73" spans="3:12" ht="15.75" thickBot="1">
      <c r="C73" s="126" t="s">
        <v>44</v>
      </c>
      <c r="D73" s="129" t="s">
        <v>45</v>
      </c>
      <c r="E73" s="128" t="s">
        <v>55</v>
      </c>
      <c r="F73" s="128" t="s">
        <v>57</v>
      </c>
      <c r="G73" s="127" t="s">
        <v>27</v>
      </c>
      <c r="H73" s="133" t="s">
        <v>130</v>
      </c>
      <c r="I73" s="128" t="s">
        <v>46</v>
      </c>
      <c r="J73" s="128" t="s">
        <v>131</v>
      </c>
      <c r="K73" s="128" t="s">
        <v>409</v>
      </c>
      <c r="L73" s="128" t="s">
        <v>410</v>
      </c>
    </row>
    <row r="74" spans="3:12">
      <c r="C74" s="327" t="s">
        <v>47</v>
      </c>
      <c r="D74" s="689">
        <v>100</v>
      </c>
      <c r="E74" s="328">
        <v>1</v>
      </c>
      <c r="F74" s="115">
        <v>30000</v>
      </c>
      <c r="G74" s="329">
        <f t="shared" ref="G74:G82" si="7">E74*F74</f>
        <v>30000</v>
      </c>
      <c r="H74" s="666"/>
      <c r="I74" s="116" t="s">
        <v>698</v>
      </c>
      <c r="J74" s="116" t="str">
        <f>VLOOKUP(I74,Presupuesto!$B$11:$C$566,2,0)</f>
        <v>SERVICIOS DE CAPACITACION.</v>
      </c>
      <c r="K74" s="331" t="s">
        <v>1449</v>
      </c>
      <c r="L74" s="116" t="s">
        <v>393</v>
      </c>
    </row>
    <row r="75" spans="3:12">
      <c r="C75" s="99" t="s">
        <v>48</v>
      </c>
      <c r="D75" s="690"/>
      <c r="E75" s="200">
        <f>D74</f>
        <v>100</v>
      </c>
      <c r="F75" s="100">
        <v>50</v>
      </c>
      <c r="G75" s="97">
        <f t="shared" si="7"/>
        <v>5000</v>
      </c>
      <c r="H75" s="667"/>
      <c r="I75" s="98" t="s">
        <v>716</v>
      </c>
      <c r="J75" s="98" t="str">
        <f>VLOOKUP(I75,Presupuesto!$B$11:$C$566,2,0)</f>
        <v>SERVICIOS DE IMPRENTA PUBLIC.Y REPRODUCCION</v>
      </c>
      <c r="K75" s="98" t="str">
        <f>$K$74</f>
        <v>Gestión Tecnologías de Información y Comunicación</v>
      </c>
      <c r="L75" s="98" t="s">
        <v>411</v>
      </c>
    </row>
    <row r="76" spans="3:12">
      <c r="C76" s="99" t="s">
        <v>49</v>
      </c>
      <c r="D76" s="690"/>
      <c r="E76" s="200">
        <f>D74</f>
        <v>100</v>
      </c>
      <c r="F76" s="100">
        <v>150</v>
      </c>
      <c r="G76" s="97">
        <f t="shared" si="7"/>
        <v>15000</v>
      </c>
      <c r="H76" s="667"/>
      <c r="I76" s="98" t="s">
        <v>791</v>
      </c>
      <c r="J76" s="98" t="str">
        <f>VLOOKUP(I76,Presupuesto!$B$11:$C$566,2,0)</f>
        <v>ALIMENTOS B EBIDAS PARA PERSONAS</v>
      </c>
      <c r="K76" s="98" t="str">
        <f t="shared" ref="K76:K83" si="8">$K$74</f>
        <v>Gestión Tecnologías de Información y Comunicación</v>
      </c>
      <c r="L76" s="98" t="s">
        <v>395</v>
      </c>
    </row>
    <row r="77" spans="3:12">
      <c r="C77" s="99" t="s">
        <v>50</v>
      </c>
      <c r="D77" s="690"/>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c r="C78" s="99" t="s">
        <v>416</v>
      </c>
      <c r="D78" s="690"/>
      <c r="E78" s="151">
        <v>100</v>
      </c>
      <c r="F78" s="118">
        <v>250</v>
      </c>
      <c r="G78" s="97">
        <f t="shared" si="7"/>
        <v>25000</v>
      </c>
      <c r="H78" s="667"/>
      <c r="I78" s="98" t="s">
        <v>820</v>
      </c>
      <c r="J78" s="98" t="str">
        <f>VLOOKUP(I78,Presupuesto!$B$11:$C$566,2,0)</f>
        <v>PRODUCTOS PAPEL Y CARTON</v>
      </c>
      <c r="K78" s="98" t="str">
        <f t="shared" si="8"/>
        <v>Gestión Tecnologías de Información y Comunicación</v>
      </c>
      <c r="L78" s="98" t="s">
        <v>411</v>
      </c>
    </row>
    <row r="79" spans="3:12">
      <c r="C79" s="99" t="s">
        <v>51</v>
      </c>
      <c r="D79" s="690"/>
      <c r="E79" s="200">
        <f>(D74*25)/500</f>
        <v>5</v>
      </c>
      <c r="F79" s="100">
        <v>85</v>
      </c>
      <c r="G79" s="97">
        <f t="shared" si="7"/>
        <v>425</v>
      </c>
      <c r="H79" s="667"/>
      <c r="I79" s="98" t="s">
        <v>820</v>
      </c>
      <c r="J79" s="98" t="str">
        <f>VLOOKUP(I79,Presupuesto!$B$11:$C$566,2,0)</f>
        <v>PRODUCTOS PAPEL Y CARTON</v>
      </c>
      <c r="K79" s="98" t="str">
        <f t="shared" si="8"/>
        <v>Gestión Tecnologías de Información y Comunicación</v>
      </c>
      <c r="L79" s="98" t="s">
        <v>411</v>
      </c>
    </row>
    <row r="80" spans="3:12">
      <c r="C80" s="99" t="s">
        <v>122</v>
      </c>
      <c r="D80" s="690"/>
      <c r="E80" s="200">
        <f>D74/12</f>
        <v>8.3333333333333339</v>
      </c>
      <c r="F80" s="100">
        <v>36</v>
      </c>
      <c r="G80" s="97">
        <f t="shared" si="7"/>
        <v>300</v>
      </c>
      <c r="H80" s="667"/>
      <c r="I80" s="98" t="s">
        <v>941</v>
      </c>
      <c r="J80" s="98" t="str">
        <f>VLOOKUP(I80,Presupuesto!$B$11:$C$566,2,0)</f>
        <v>UTILES DE ESCRITORIO, OFICINA Y ENSE¥ANZA</v>
      </c>
      <c r="K80" s="98" t="str">
        <f t="shared" si="8"/>
        <v>Gestión Tecnologías de Información y Comunicación</v>
      </c>
      <c r="L80" s="98" t="s">
        <v>411</v>
      </c>
    </row>
    <row r="81" spans="3:12">
      <c r="C81" s="99" t="s">
        <v>34</v>
      </c>
      <c r="D81" s="690"/>
      <c r="E81" s="200">
        <f>D74/12</f>
        <v>8.3333333333333339</v>
      </c>
      <c r="F81" s="100">
        <v>80</v>
      </c>
      <c r="G81" s="97">
        <f t="shared" si="7"/>
        <v>666.66666666666674</v>
      </c>
      <c r="H81" s="667"/>
      <c r="I81" s="98" t="s">
        <v>941</v>
      </c>
      <c r="J81" s="98" t="str">
        <f>VLOOKUP(I81,Presupuesto!$B$11:$C$566,2,0)</f>
        <v>UTILES DE ESCRITORIO, OFICINA Y ENSE¥ANZA</v>
      </c>
      <c r="K81" s="98" t="str">
        <f t="shared" si="8"/>
        <v>Gestión Tecnologías de Información y Comunicación</v>
      </c>
      <c r="L81" s="98" t="s">
        <v>411</v>
      </c>
    </row>
    <row r="82" spans="3:12">
      <c r="C82" s="109" t="s">
        <v>52</v>
      </c>
      <c r="D82" s="690"/>
      <c r="E82" s="212">
        <v>100</v>
      </c>
      <c r="F82" s="119">
        <v>25</v>
      </c>
      <c r="G82" s="97">
        <f t="shared" si="7"/>
        <v>2500</v>
      </c>
      <c r="H82" s="667"/>
      <c r="I82" s="98" t="s">
        <v>941</v>
      </c>
      <c r="J82" s="98" t="str">
        <f>VLOOKUP(I82,Presupuesto!$B$11:$C$566,2,0)</f>
        <v>UTILES DE ESCRITORIO, OFICINA Y ENSE¥ANZA</v>
      </c>
      <c r="K82" s="98" t="str">
        <f t="shared" si="8"/>
        <v>Gestión Tecnologías de Información y Comunicación</v>
      </c>
      <c r="L82" s="98" t="s">
        <v>411</v>
      </c>
    </row>
    <row r="83" spans="3:12" ht="15.75" thickBot="1">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row r="86" spans="3:12" ht="15.75" thickBot="1">
      <c r="C86" s="29" t="s">
        <v>43</v>
      </c>
      <c r="D86" s="30">
        <f>SUM(G93:G102)</f>
        <v>78891.666666666672</v>
      </c>
      <c r="E86" s="93" t="s">
        <v>1926</v>
      </c>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391</v>
      </c>
      <c r="D89" s="369" t="str">
        <f>'7. Lo Esencial de la Reforma U.'!F7</f>
        <v>7.1).a.1.1.CCMED.1</v>
      </c>
      <c r="E89" s="93"/>
      <c r="F89" s="93"/>
      <c r="G89" s="93"/>
      <c r="H89" s="76"/>
      <c r="I89" s="76"/>
      <c r="J89" s="76"/>
      <c r="K89" s="112"/>
    </row>
    <row r="90" spans="3:12" ht="18.7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1. Taller sobre transversalización del eje de ética y su importancia en el desempeño profesional</v>
      </c>
      <c r="D90" s="31"/>
      <c r="E90" s="93"/>
      <c r="F90" s="93"/>
      <c r="G90" s="93"/>
      <c r="H90" s="76"/>
      <c r="I90" s="76"/>
      <c r="J90" s="76"/>
      <c r="K90" s="112"/>
    </row>
    <row r="91" spans="3:12" ht="15.75" thickBot="1">
      <c r="C91" s="70"/>
      <c r="D91" s="31"/>
      <c r="E91" s="93"/>
      <c r="F91" s="93"/>
      <c r="G91" s="93"/>
      <c r="H91" s="76"/>
      <c r="I91" s="76"/>
      <c r="J91" s="76"/>
      <c r="K91" s="112"/>
    </row>
    <row r="92" spans="3:12" ht="15.75" thickBot="1">
      <c r="C92" s="126" t="s">
        <v>44</v>
      </c>
      <c r="D92" s="129" t="s">
        <v>45</v>
      </c>
      <c r="E92" s="128" t="s">
        <v>55</v>
      </c>
      <c r="F92" s="128" t="s">
        <v>57</v>
      </c>
      <c r="G92" s="127" t="s">
        <v>27</v>
      </c>
      <c r="H92" s="133" t="s">
        <v>130</v>
      </c>
      <c r="I92" s="128" t="s">
        <v>46</v>
      </c>
      <c r="J92" s="128" t="s">
        <v>131</v>
      </c>
      <c r="K92" s="128" t="s">
        <v>409</v>
      </c>
      <c r="L92" s="128" t="s">
        <v>410</v>
      </c>
    </row>
    <row r="93" spans="3:12">
      <c r="C93" s="327" t="s">
        <v>47</v>
      </c>
      <c r="D93" s="689">
        <v>100</v>
      </c>
      <c r="E93" s="328">
        <v>1</v>
      </c>
      <c r="F93" s="115">
        <v>30000</v>
      </c>
      <c r="G93" s="329">
        <f t="shared" ref="G93:G101" si="9">E93*F93</f>
        <v>30000</v>
      </c>
      <c r="H93" s="666"/>
      <c r="I93" s="116" t="s">
        <v>698</v>
      </c>
      <c r="J93" s="116" t="str">
        <f>VLOOKUP(I93,Presupuesto!$B$11:$C$566,2,0)</f>
        <v>SERVICIOS DE CAPACITACION.</v>
      </c>
      <c r="K93" s="331" t="s">
        <v>1449</v>
      </c>
      <c r="L93" s="116" t="s">
        <v>393</v>
      </c>
    </row>
    <row r="94" spans="3:12">
      <c r="C94" s="99" t="s">
        <v>48</v>
      </c>
      <c r="D94" s="690"/>
      <c r="E94" s="200">
        <f>D93</f>
        <v>100</v>
      </c>
      <c r="F94" s="100">
        <v>50</v>
      </c>
      <c r="G94" s="97">
        <f t="shared" si="9"/>
        <v>5000</v>
      </c>
      <c r="H94" s="667"/>
      <c r="I94" s="98" t="s">
        <v>716</v>
      </c>
      <c r="J94" s="98" t="str">
        <f>VLOOKUP(I94,Presupuesto!$B$11:$C$566,2,0)</f>
        <v>SERVICIOS DE IMPRENTA PUBLIC.Y REPRODUCCION</v>
      </c>
      <c r="K94" s="98" t="str">
        <f>$K$93</f>
        <v>Gestión Tecnologías de Información y Comunicación</v>
      </c>
      <c r="L94" s="98" t="s">
        <v>411</v>
      </c>
    </row>
    <row r="95" spans="3:12">
      <c r="C95" s="99" t="s">
        <v>49</v>
      </c>
      <c r="D95" s="690"/>
      <c r="E95" s="200">
        <f>D93</f>
        <v>100</v>
      </c>
      <c r="F95" s="100">
        <v>150</v>
      </c>
      <c r="G95" s="97">
        <f t="shared" si="9"/>
        <v>15000</v>
      </c>
      <c r="H95" s="667"/>
      <c r="I95" s="98" t="s">
        <v>791</v>
      </c>
      <c r="J95" s="98" t="str">
        <f>VLOOKUP(I95,Presupuesto!$B$11:$C$566,2,0)</f>
        <v>ALIMENTOS B EBIDAS PARA PERSONAS</v>
      </c>
      <c r="K95" s="98" t="str">
        <f t="shared" ref="K95:K102" si="10">$K$93</f>
        <v>Gestión Tecnologías de Información y Comunicación</v>
      </c>
      <c r="L95" s="98" t="s">
        <v>395</v>
      </c>
    </row>
    <row r="96" spans="3:12">
      <c r="C96" s="99" t="s">
        <v>50</v>
      </c>
      <c r="D96" s="690"/>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411</v>
      </c>
    </row>
    <row r="97" spans="3:12">
      <c r="C97" s="99" t="s">
        <v>416</v>
      </c>
      <c r="D97" s="690"/>
      <c r="E97" s="151">
        <v>100</v>
      </c>
      <c r="F97" s="118">
        <v>250</v>
      </c>
      <c r="G97" s="97">
        <f t="shared" si="9"/>
        <v>25000</v>
      </c>
      <c r="H97" s="667"/>
      <c r="I97" s="98" t="s">
        <v>820</v>
      </c>
      <c r="J97" s="98" t="str">
        <f>VLOOKUP(I97,Presupuesto!$B$11:$C$566,2,0)</f>
        <v>PRODUCTOS PAPEL Y CARTON</v>
      </c>
      <c r="K97" s="98" t="str">
        <f t="shared" si="10"/>
        <v>Gestión Tecnologías de Información y Comunicación</v>
      </c>
      <c r="L97" s="98" t="s">
        <v>411</v>
      </c>
    </row>
    <row r="98" spans="3:12">
      <c r="C98" s="99" t="s">
        <v>51</v>
      </c>
      <c r="D98" s="690"/>
      <c r="E98" s="200">
        <f>(D93*25)/500</f>
        <v>5</v>
      </c>
      <c r="F98" s="100">
        <v>85</v>
      </c>
      <c r="G98" s="97">
        <f t="shared" si="9"/>
        <v>425</v>
      </c>
      <c r="H98" s="667"/>
      <c r="I98" s="98" t="s">
        <v>820</v>
      </c>
      <c r="J98" s="98" t="str">
        <f>VLOOKUP(I98,Presupuesto!$B$11:$C$566,2,0)</f>
        <v>PRODUCTOS PAPEL Y CARTON</v>
      </c>
      <c r="K98" s="98" t="str">
        <f t="shared" si="10"/>
        <v>Gestión Tecnologías de Información y Comunicación</v>
      </c>
      <c r="L98" s="98" t="s">
        <v>411</v>
      </c>
    </row>
    <row r="99" spans="3:12">
      <c r="C99" s="99" t="s">
        <v>122</v>
      </c>
      <c r="D99" s="690"/>
      <c r="E99" s="200">
        <f>D93/12</f>
        <v>8.3333333333333339</v>
      </c>
      <c r="F99" s="100">
        <v>36</v>
      </c>
      <c r="G99" s="97">
        <f t="shared" si="9"/>
        <v>300</v>
      </c>
      <c r="H99" s="667"/>
      <c r="I99" s="98" t="s">
        <v>941</v>
      </c>
      <c r="J99" s="98" t="str">
        <f>VLOOKUP(I99,Presupuesto!$B$11:$C$566,2,0)</f>
        <v>UTILES DE ESCRITORIO, OFICINA Y ENSE¥ANZA</v>
      </c>
      <c r="K99" s="98" t="str">
        <f t="shared" si="10"/>
        <v>Gestión Tecnologías de Información y Comunicación</v>
      </c>
      <c r="L99" s="98" t="s">
        <v>411</v>
      </c>
    </row>
    <row r="100" spans="3:12">
      <c r="C100" s="99" t="s">
        <v>34</v>
      </c>
      <c r="D100" s="690"/>
      <c r="E100" s="200">
        <f>D93/12</f>
        <v>8.3333333333333339</v>
      </c>
      <c r="F100" s="100">
        <v>80</v>
      </c>
      <c r="G100" s="97">
        <f t="shared" si="9"/>
        <v>666.66666666666674</v>
      </c>
      <c r="H100" s="667"/>
      <c r="I100" s="98" t="s">
        <v>941</v>
      </c>
      <c r="J100" s="98" t="str">
        <f>VLOOKUP(I100,Presupuesto!$B$11:$C$566,2,0)</f>
        <v>UTILES DE ESCRITORIO, OFICINA Y ENSE¥ANZA</v>
      </c>
      <c r="K100" s="98" t="str">
        <f t="shared" si="10"/>
        <v>Gestión Tecnologías de Información y Comunicación</v>
      </c>
      <c r="L100" s="98" t="s">
        <v>411</v>
      </c>
    </row>
    <row r="101" spans="3:12">
      <c r="C101" s="109" t="s">
        <v>52</v>
      </c>
      <c r="D101" s="690"/>
      <c r="E101" s="212">
        <v>100</v>
      </c>
      <c r="F101" s="119">
        <v>25</v>
      </c>
      <c r="G101" s="97">
        <f t="shared" si="9"/>
        <v>2500</v>
      </c>
      <c r="H101" s="667"/>
      <c r="I101" s="98" t="s">
        <v>941</v>
      </c>
      <c r="J101" s="98" t="str">
        <f>VLOOKUP(I101,Presupuesto!$B$11:$C$566,2,0)</f>
        <v>UTILES DE ESCRITORIO, OFICINA Y ENSE¥ANZA</v>
      </c>
      <c r="K101" s="98" t="str">
        <f t="shared" si="10"/>
        <v>Gestión Tecnologías de Información y Comunicación</v>
      </c>
      <c r="L101" s="98" t="s">
        <v>411</v>
      </c>
    </row>
    <row r="102" spans="3:12" ht="15.75" thickBot="1">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c r="C103" s="93"/>
      <c r="E103" s="112"/>
      <c r="F103" s="112"/>
      <c r="G103" s="112"/>
      <c r="H103" s="174"/>
      <c r="I103" s="112"/>
      <c r="J103" s="112"/>
      <c r="K103" s="112"/>
    </row>
    <row r="104" spans="3:12" ht="15.75" thickBot="1"/>
    <row r="105" spans="3:12" ht="15.75" thickBot="1">
      <c r="C105" s="29" t="s">
        <v>43</v>
      </c>
      <c r="D105" s="30">
        <f>SUM(G112:G121)</f>
        <v>8556.6666666666661</v>
      </c>
      <c r="E105" s="93" t="s">
        <v>1926</v>
      </c>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391</v>
      </c>
      <c r="D108" s="369" t="str">
        <f>'5. Estudiantes y Graduados'!F10</f>
        <v>5.a.2.1.MI/CIR/PSQ.1</v>
      </c>
      <c r="E108" s="93"/>
      <c r="F108" s="93"/>
      <c r="G108" s="93"/>
      <c r="H108" s="76"/>
      <c r="I108" s="76"/>
      <c r="J108" s="76"/>
      <c r="K108" s="112"/>
    </row>
    <row r="109" spans="3:12" ht="18.75">
      <c r="C109" s="210"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 xml:space="preserve">1. Planificación de la tematica, Convocatoria a los estudiantes que participan y Ejecucion de la jornada de reforzamiento . </v>
      </c>
      <c r="D109" s="31"/>
      <c r="E109" s="93"/>
      <c r="F109" s="93"/>
      <c r="G109" s="93"/>
      <c r="H109" s="76"/>
      <c r="I109" s="76"/>
      <c r="J109" s="76"/>
      <c r="K109" s="112"/>
    </row>
    <row r="110" spans="3:12" ht="15.75" thickBot="1">
      <c r="C110" s="70"/>
      <c r="D110" s="31"/>
      <c r="E110" s="93"/>
      <c r="F110" s="93"/>
      <c r="G110" s="93"/>
      <c r="H110" s="76"/>
      <c r="I110" s="76"/>
      <c r="J110" s="76"/>
      <c r="K110" s="112"/>
    </row>
    <row r="111" spans="3:12" ht="15.75" thickBot="1">
      <c r="C111" s="126" t="s">
        <v>44</v>
      </c>
      <c r="D111" s="129" t="s">
        <v>45</v>
      </c>
      <c r="E111" s="128" t="s">
        <v>55</v>
      </c>
      <c r="F111" s="128" t="s">
        <v>57</v>
      </c>
      <c r="G111" s="127" t="s">
        <v>27</v>
      </c>
      <c r="H111" s="133" t="s">
        <v>130</v>
      </c>
      <c r="I111" s="128" t="s">
        <v>46</v>
      </c>
      <c r="J111" s="128" t="s">
        <v>131</v>
      </c>
      <c r="K111" s="128" t="s">
        <v>409</v>
      </c>
      <c r="L111" s="128" t="s">
        <v>410</v>
      </c>
    </row>
    <row r="112" spans="3:12">
      <c r="C112" s="327" t="s">
        <v>47</v>
      </c>
      <c r="D112" s="689">
        <v>40</v>
      </c>
      <c r="E112" s="328"/>
      <c r="F112" s="115">
        <v>30000</v>
      </c>
      <c r="G112" s="329">
        <f t="shared" ref="G112:G120" si="11">E112*F112</f>
        <v>0</v>
      </c>
      <c r="H112" s="330" t="s">
        <v>128</v>
      </c>
      <c r="I112" s="116" t="s">
        <v>698</v>
      </c>
      <c r="J112" s="116" t="str">
        <f>VLOOKUP(I112,Presupuesto!$B$11:$C$566,2,0)</f>
        <v>SERVICIOS DE CAPACITACION.</v>
      </c>
      <c r="K112" s="331" t="s">
        <v>1449</v>
      </c>
      <c r="L112" s="116" t="s">
        <v>393</v>
      </c>
    </row>
    <row r="113" spans="3:12">
      <c r="C113" s="99" t="s">
        <v>48</v>
      </c>
      <c r="D113" s="690"/>
      <c r="E113" s="200">
        <f>D112</f>
        <v>40</v>
      </c>
      <c r="F113" s="100">
        <v>50</v>
      </c>
      <c r="G113" s="97">
        <f t="shared" si="11"/>
        <v>2000</v>
      </c>
      <c r="H113" s="161" t="s">
        <v>128</v>
      </c>
      <c r="I113" s="98" t="s">
        <v>716</v>
      </c>
      <c r="J113" s="98" t="str">
        <f>VLOOKUP(I113,Presupuesto!$B$11:$C$566,2,0)</f>
        <v>SERVICIOS DE IMPRENTA PUBLIC.Y REPRODUCCION</v>
      </c>
      <c r="K113" s="98" t="str">
        <f>$K$112</f>
        <v>Gestión Tecnologías de Información y Comunicación</v>
      </c>
      <c r="L113" s="98" t="s">
        <v>411</v>
      </c>
    </row>
    <row r="114" spans="3:12">
      <c r="C114" s="99" t="s">
        <v>49</v>
      </c>
      <c r="D114" s="690"/>
      <c r="E114" s="200">
        <f>D112</f>
        <v>40</v>
      </c>
      <c r="F114" s="100">
        <v>150</v>
      </c>
      <c r="G114" s="97">
        <f t="shared" si="11"/>
        <v>6000</v>
      </c>
      <c r="H114" s="161" t="s">
        <v>128</v>
      </c>
      <c r="I114" s="98" t="s">
        <v>791</v>
      </c>
      <c r="J114" s="98" t="str">
        <f>VLOOKUP(I114,Presupuesto!$B$11:$C$566,2,0)</f>
        <v>ALIMENTOS B EBIDAS PARA PERSONAS</v>
      </c>
      <c r="K114" s="98" t="str">
        <f t="shared" ref="K114:K121" si="12">$K$112</f>
        <v>Gestión Tecnologías de Información y Comunicación</v>
      </c>
      <c r="L114" s="98" t="s">
        <v>395</v>
      </c>
    </row>
    <row r="115" spans="3:12">
      <c r="C115" s="99" t="s">
        <v>50</v>
      </c>
      <c r="D115" s="690"/>
      <c r="E115" s="151">
        <v>0</v>
      </c>
      <c r="F115" s="118">
        <v>10000</v>
      </c>
      <c r="G115" s="97">
        <f t="shared" si="11"/>
        <v>0</v>
      </c>
      <c r="H115" s="161" t="s">
        <v>128</v>
      </c>
      <c r="I115" s="322" t="s">
        <v>299</v>
      </c>
      <c r="J115" s="98" t="str">
        <f>VLOOKUP(I115,Presupuesto!$B$11:$C$566,2,0)</f>
        <v>PASAJES (26100-00)</v>
      </c>
      <c r="K115" s="98" t="str">
        <f t="shared" si="12"/>
        <v>Gestión Tecnologías de Información y Comunicación</v>
      </c>
      <c r="L115" s="98" t="s">
        <v>411</v>
      </c>
    </row>
    <row r="116" spans="3:12">
      <c r="C116" s="99" t="s">
        <v>416</v>
      </c>
      <c r="D116" s="690"/>
      <c r="E116" s="151">
        <v>0</v>
      </c>
      <c r="F116" s="118">
        <v>250</v>
      </c>
      <c r="G116" s="97">
        <f t="shared" si="11"/>
        <v>0</v>
      </c>
      <c r="H116" s="161" t="s">
        <v>128</v>
      </c>
      <c r="I116" s="98" t="s">
        <v>820</v>
      </c>
      <c r="J116" s="98" t="str">
        <f>VLOOKUP(I116,Presupuesto!$B$11:$C$566,2,0)</f>
        <v>PRODUCTOS PAPEL Y CARTON</v>
      </c>
      <c r="K116" s="98" t="str">
        <f t="shared" si="12"/>
        <v>Gestión Tecnologías de Información y Comunicación</v>
      </c>
      <c r="L116" s="98" t="s">
        <v>411</v>
      </c>
    </row>
    <row r="117" spans="3:12">
      <c r="C117" s="99" t="s">
        <v>51</v>
      </c>
      <c r="D117" s="690"/>
      <c r="E117" s="200">
        <f>(D112*25)/500</f>
        <v>2</v>
      </c>
      <c r="F117" s="100">
        <v>85</v>
      </c>
      <c r="G117" s="97">
        <f t="shared" si="11"/>
        <v>170</v>
      </c>
      <c r="H117" s="161" t="s">
        <v>128</v>
      </c>
      <c r="I117" s="98" t="s">
        <v>820</v>
      </c>
      <c r="J117" s="98" t="str">
        <f>VLOOKUP(I117,Presupuesto!$B$11:$C$566,2,0)</f>
        <v>PRODUCTOS PAPEL Y CARTON</v>
      </c>
      <c r="K117" s="98" t="str">
        <f t="shared" si="12"/>
        <v>Gestión Tecnologías de Información y Comunicación</v>
      </c>
      <c r="L117" s="98" t="s">
        <v>411</v>
      </c>
    </row>
    <row r="118" spans="3:12">
      <c r="C118" s="99" t="s">
        <v>122</v>
      </c>
      <c r="D118" s="690"/>
      <c r="E118" s="200">
        <f>D112/12</f>
        <v>3.3333333333333335</v>
      </c>
      <c r="F118" s="100">
        <v>36</v>
      </c>
      <c r="G118" s="97">
        <f t="shared" si="11"/>
        <v>120</v>
      </c>
      <c r="H118" s="161" t="s">
        <v>128</v>
      </c>
      <c r="I118" s="98" t="s">
        <v>941</v>
      </c>
      <c r="J118" s="98" t="str">
        <f>VLOOKUP(I118,Presupuesto!$B$11:$C$566,2,0)</f>
        <v>UTILES DE ESCRITORIO, OFICINA Y ENSE¥ANZA</v>
      </c>
      <c r="K118" s="98" t="str">
        <f t="shared" si="12"/>
        <v>Gestión Tecnologías de Información y Comunicación</v>
      </c>
      <c r="L118" s="98" t="s">
        <v>411</v>
      </c>
    </row>
    <row r="119" spans="3:12">
      <c r="C119" s="99" t="s">
        <v>34</v>
      </c>
      <c r="D119" s="690"/>
      <c r="E119" s="200">
        <f>D112/12</f>
        <v>3.3333333333333335</v>
      </c>
      <c r="F119" s="100">
        <v>80</v>
      </c>
      <c r="G119" s="97">
        <f t="shared" si="11"/>
        <v>266.66666666666669</v>
      </c>
      <c r="H119" s="161" t="s">
        <v>128</v>
      </c>
      <c r="I119" s="98" t="s">
        <v>941</v>
      </c>
      <c r="J119" s="98" t="str">
        <f>VLOOKUP(I119,Presupuesto!$B$11:$C$566,2,0)</f>
        <v>UTILES DE ESCRITORIO, OFICINA Y ENSE¥ANZA</v>
      </c>
      <c r="K119" s="98" t="str">
        <f t="shared" si="12"/>
        <v>Gestión Tecnologías de Información y Comunicación</v>
      </c>
      <c r="L119" s="98" t="s">
        <v>411</v>
      </c>
    </row>
    <row r="120" spans="3:12">
      <c r="C120" s="109" t="s">
        <v>52</v>
      </c>
      <c r="D120" s="690"/>
      <c r="E120" s="212">
        <v>0</v>
      </c>
      <c r="F120" s="119">
        <v>25</v>
      </c>
      <c r="G120" s="97">
        <f t="shared" si="11"/>
        <v>0</v>
      </c>
      <c r="H120" s="161" t="s">
        <v>128</v>
      </c>
      <c r="I120" s="98" t="s">
        <v>941</v>
      </c>
      <c r="J120" s="98" t="str">
        <f>VLOOKUP(I120,Presupuesto!$B$11:$C$566,2,0)</f>
        <v>UTILES DE ESCRITORIO, OFICINA Y ENSE¥ANZA</v>
      </c>
      <c r="K120" s="98" t="str">
        <f t="shared" si="12"/>
        <v>Gestión Tecnologías de Información y Comunicación</v>
      </c>
      <c r="L120" s="98" t="s">
        <v>411</v>
      </c>
    </row>
    <row r="121" spans="3:12" ht="15.75" thickBot="1">
      <c r="C121" s="216" t="s">
        <v>429</v>
      </c>
      <c r="D121" s="217">
        <v>0</v>
      </c>
      <c r="E121" s="332">
        <v>0</v>
      </c>
      <c r="F121" s="104">
        <f>HLOOKUP(C121,$AH$2:$BU$3,2,0)</f>
        <v>1150</v>
      </c>
      <c r="G121" s="105">
        <f>D121*E121*F121</f>
        <v>0</v>
      </c>
      <c r="H121" s="161" t="s">
        <v>128</v>
      </c>
      <c r="I121" s="334" t="s">
        <v>300</v>
      </c>
      <c r="J121" s="106" t="str">
        <f>VLOOKUP(I121,Presupuesto!$B$11:$C$566,2,0)</f>
        <v>VIATICOS (26200-00)</v>
      </c>
      <c r="K121" s="335" t="str">
        <f t="shared" si="12"/>
        <v>Gestión Tecnologías de Información y Comunicación</v>
      </c>
      <c r="L121" s="335" t="s">
        <v>411</v>
      </c>
    </row>
    <row r="123" spans="3:12" ht="15.75" thickBot="1"/>
    <row r="124" spans="3:12" ht="15.75" thickBot="1">
      <c r="C124" s="29" t="s">
        <v>43</v>
      </c>
      <c r="D124" s="30">
        <f>SUM(G131:G140)</f>
        <v>75645.333333333328</v>
      </c>
      <c r="E124" s="93" t="s">
        <v>1925</v>
      </c>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391</v>
      </c>
      <c r="D127" s="369" t="str">
        <f>'4. Docencia y Profesorado Univ.'!F11</f>
        <v>4.1).a.1.4.DCF.4</v>
      </c>
      <c r="E127" s="93"/>
      <c r="F127" s="93"/>
      <c r="G127" s="93"/>
      <c r="H127" s="76"/>
      <c r="I127" s="76"/>
      <c r="J127" s="76"/>
      <c r="K127" s="112"/>
    </row>
    <row r="128" spans="3:12" ht="18.75">
      <c r="C128" s="210"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4. Capacitaciones en el area de metodologia, planeamiento Didactico, estructuración de material didáctico, integración multidisciplinaria y evaluacion de los aprendizajes basado enn la estrategía modular y Aprendizajes Basados en Problemas (ABP)</v>
      </c>
      <c r="D128" s="31"/>
      <c r="E128" s="93"/>
      <c r="F128" s="93"/>
      <c r="G128" s="93"/>
      <c r="H128" s="76"/>
      <c r="I128" s="76"/>
      <c r="J128" s="76"/>
      <c r="K128" s="112"/>
    </row>
    <row r="129" spans="3:12" ht="15.75" thickBot="1">
      <c r="C129" s="70"/>
      <c r="D129" s="31"/>
      <c r="E129" s="93"/>
      <c r="F129" s="93"/>
      <c r="G129" s="93"/>
      <c r="H129" s="76"/>
      <c r="I129" s="76"/>
      <c r="J129" s="76"/>
      <c r="K129" s="112"/>
    </row>
    <row r="130" spans="3:12" ht="15.75" thickBot="1">
      <c r="C130" s="126" t="s">
        <v>44</v>
      </c>
      <c r="D130" s="129" t="s">
        <v>45</v>
      </c>
      <c r="E130" s="128" t="s">
        <v>55</v>
      </c>
      <c r="F130" s="128" t="s">
        <v>57</v>
      </c>
      <c r="G130" s="127" t="s">
        <v>27</v>
      </c>
      <c r="H130" s="133" t="s">
        <v>130</v>
      </c>
      <c r="I130" s="128" t="s">
        <v>46</v>
      </c>
      <c r="J130" s="128" t="s">
        <v>131</v>
      </c>
      <c r="K130" s="128" t="s">
        <v>409</v>
      </c>
      <c r="L130" s="128" t="s">
        <v>410</v>
      </c>
    </row>
    <row r="131" spans="3:12">
      <c r="C131" s="327" t="s">
        <v>47</v>
      </c>
      <c r="D131" s="689">
        <v>32</v>
      </c>
      <c r="E131" s="328">
        <v>2</v>
      </c>
      <c r="F131" s="115">
        <v>30000</v>
      </c>
      <c r="G131" s="329">
        <f t="shared" ref="G131:G139" si="13">E131*F131</f>
        <v>60000</v>
      </c>
      <c r="H131" s="666"/>
      <c r="I131" s="116" t="s">
        <v>698</v>
      </c>
      <c r="J131" s="116" t="str">
        <f>VLOOKUP(I131,Presupuesto!$B$11:$C$566,2,0)</f>
        <v>SERVICIOS DE CAPACITACION.</v>
      </c>
      <c r="K131" s="331" t="s">
        <v>1449</v>
      </c>
      <c r="L131" s="116" t="s">
        <v>393</v>
      </c>
    </row>
    <row r="132" spans="3:12">
      <c r="C132" s="99" t="s">
        <v>48</v>
      </c>
      <c r="D132" s="690"/>
      <c r="E132" s="200">
        <f>D131</f>
        <v>32</v>
      </c>
      <c r="F132" s="100">
        <v>50</v>
      </c>
      <c r="G132" s="97">
        <f t="shared" si="13"/>
        <v>1600</v>
      </c>
      <c r="H132" s="667"/>
      <c r="I132" s="98" t="s">
        <v>716</v>
      </c>
      <c r="J132" s="98" t="str">
        <f>VLOOKUP(I132,Presupuesto!$B$11:$C$566,2,0)</f>
        <v>SERVICIOS DE IMPRENTA PUBLIC.Y REPRODUCCION</v>
      </c>
      <c r="K132" s="98" t="str">
        <f>$K$131</f>
        <v>Gestión Tecnologías de Información y Comunicación</v>
      </c>
      <c r="L132" s="98" t="s">
        <v>411</v>
      </c>
    </row>
    <row r="133" spans="3:12">
      <c r="C133" s="99" t="s">
        <v>49</v>
      </c>
      <c r="D133" s="690"/>
      <c r="E133" s="200">
        <f>D131</f>
        <v>32</v>
      </c>
      <c r="F133" s="100">
        <v>150</v>
      </c>
      <c r="G133" s="97">
        <f t="shared" si="13"/>
        <v>4800</v>
      </c>
      <c r="H133" s="667"/>
      <c r="I133" s="98" t="s">
        <v>791</v>
      </c>
      <c r="J133" s="98" t="str">
        <f>VLOOKUP(I133,Presupuesto!$B$11:$C$566,2,0)</f>
        <v>ALIMENTOS B EBIDAS PARA PERSONAS</v>
      </c>
      <c r="K133" s="98" t="str">
        <f t="shared" ref="K133:K140" si="14">$K$131</f>
        <v>Gestión Tecnologías de Información y Comunicación</v>
      </c>
      <c r="L133" s="98" t="s">
        <v>395</v>
      </c>
    </row>
    <row r="134" spans="3:12">
      <c r="C134" s="99" t="s">
        <v>50</v>
      </c>
      <c r="D134" s="690"/>
      <c r="E134" s="151">
        <v>0</v>
      </c>
      <c r="F134" s="118">
        <v>10000</v>
      </c>
      <c r="G134" s="97">
        <f t="shared" si="13"/>
        <v>0</v>
      </c>
      <c r="H134" s="161"/>
      <c r="I134" s="322" t="s">
        <v>299</v>
      </c>
      <c r="J134" s="98" t="str">
        <f>VLOOKUP(I134,Presupuesto!$B$11:$C$566,2,0)</f>
        <v>PASAJES (26100-00)</v>
      </c>
      <c r="K134" s="98" t="str">
        <f t="shared" si="14"/>
        <v>Gestión Tecnologías de Información y Comunicación</v>
      </c>
      <c r="L134" s="98" t="s">
        <v>411</v>
      </c>
    </row>
    <row r="135" spans="3:12">
      <c r="C135" s="99" t="s">
        <v>416</v>
      </c>
      <c r="D135" s="690"/>
      <c r="E135" s="151">
        <v>32</v>
      </c>
      <c r="F135" s="118">
        <v>250</v>
      </c>
      <c r="G135" s="97">
        <f t="shared" si="13"/>
        <v>8000</v>
      </c>
      <c r="H135" s="667"/>
      <c r="I135" s="98" t="s">
        <v>820</v>
      </c>
      <c r="J135" s="98" t="str">
        <f>VLOOKUP(I135,Presupuesto!$B$11:$C$566,2,0)</f>
        <v>PRODUCTOS PAPEL Y CARTON</v>
      </c>
      <c r="K135" s="98" t="str">
        <f t="shared" si="14"/>
        <v>Gestión Tecnologías de Información y Comunicación</v>
      </c>
      <c r="L135" s="98" t="s">
        <v>411</v>
      </c>
    </row>
    <row r="136" spans="3:12">
      <c r="C136" s="99" t="s">
        <v>51</v>
      </c>
      <c r="D136" s="690"/>
      <c r="E136" s="200">
        <f>(D131*25)/500</f>
        <v>1.6</v>
      </c>
      <c r="F136" s="100">
        <v>85</v>
      </c>
      <c r="G136" s="97">
        <f t="shared" si="13"/>
        <v>136</v>
      </c>
      <c r="H136" s="667"/>
      <c r="I136" s="98" t="s">
        <v>820</v>
      </c>
      <c r="J136" s="98" t="str">
        <f>VLOOKUP(I136,Presupuesto!$B$11:$C$566,2,0)</f>
        <v>PRODUCTOS PAPEL Y CARTON</v>
      </c>
      <c r="K136" s="98" t="str">
        <f t="shared" si="14"/>
        <v>Gestión Tecnologías de Información y Comunicación</v>
      </c>
      <c r="L136" s="98" t="s">
        <v>411</v>
      </c>
    </row>
    <row r="137" spans="3:12">
      <c r="C137" s="99" t="s">
        <v>122</v>
      </c>
      <c r="D137" s="690"/>
      <c r="E137" s="200">
        <f>D131/12</f>
        <v>2.6666666666666665</v>
      </c>
      <c r="F137" s="100">
        <v>36</v>
      </c>
      <c r="G137" s="97">
        <f t="shared" si="13"/>
        <v>96</v>
      </c>
      <c r="H137" s="667"/>
      <c r="I137" s="98" t="s">
        <v>941</v>
      </c>
      <c r="J137" s="98" t="str">
        <f>VLOOKUP(I137,Presupuesto!$B$11:$C$566,2,0)</f>
        <v>UTILES DE ESCRITORIO, OFICINA Y ENSE¥ANZA</v>
      </c>
      <c r="K137" s="98" t="str">
        <f t="shared" si="14"/>
        <v>Gestión Tecnologías de Información y Comunicación</v>
      </c>
      <c r="L137" s="98" t="s">
        <v>411</v>
      </c>
    </row>
    <row r="138" spans="3:12">
      <c r="C138" s="99" t="s">
        <v>34</v>
      </c>
      <c r="D138" s="690"/>
      <c r="E138" s="200">
        <f>D131/12</f>
        <v>2.6666666666666665</v>
      </c>
      <c r="F138" s="100">
        <v>80</v>
      </c>
      <c r="G138" s="97">
        <f t="shared" si="13"/>
        <v>213.33333333333331</v>
      </c>
      <c r="H138" s="667"/>
      <c r="I138" s="98" t="s">
        <v>941</v>
      </c>
      <c r="J138" s="98" t="str">
        <f>VLOOKUP(I138,Presupuesto!$B$11:$C$566,2,0)</f>
        <v>UTILES DE ESCRITORIO, OFICINA Y ENSE¥ANZA</v>
      </c>
      <c r="K138" s="98" t="str">
        <f t="shared" si="14"/>
        <v>Gestión Tecnologías de Información y Comunicación</v>
      </c>
      <c r="L138" s="98" t="s">
        <v>411</v>
      </c>
    </row>
    <row r="139" spans="3:12">
      <c r="C139" s="109" t="s">
        <v>52</v>
      </c>
      <c r="D139" s="690"/>
      <c r="E139" s="212">
        <v>32</v>
      </c>
      <c r="F139" s="119">
        <v>25</v>
      </c>
      <c r="G139" s="97">
        <f t="shared" si="13"/>
        <v>800</v>
      </c>
      <c r="H139" s="667"/>
      <c r="I139" s="98" t="s">
        <v>941</v>
      </c>
      <c r="J139" s="98" t="str">
        <f>VLOOKUP(I139,Presupuesto!$B$11:$C$566,2,0)</f>
        <v>UTILES DE ESCRITORIO, OFICINA Y ENSE¥ANZA</v>
      </c>
      <c r="K139" s="98" t="str">
        <f t="shared" si="14"/>
        <v>Gestión Tecnologías de Información y Comunicación</v>
      </c>
      <c r="L139" s="98" t="s">
        <v>411</v>
      </c>
    </row>
    <row r="140" spans="3:12" ht="15.75" thickBot="1">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c r="C141" s="93"/>
      <c r="E141" s="112"/>
      <c r="F141" s="112"/>
      <c r="G141" s="112"/>
      <c r="H141" s="174"/>
      <c r="I141" s="112"/>
      <c r="J141" s="112"/>
      <c r="K141" s="112"/>
    </row>
    <row r="142" spans="3:12" ht="15.75" thickBot="1"/>
    <row r="143" spans="3:12" ht="15.75" thickBot="1">
      <c r="C143" s="29" t="s">
        <v>43</v>
      </c>
      <c r="D143" s="30">
        <f>SUM(G150:G159)</f>
        <v>10512.333333333334</v>
      </c>
      <c r="E143" s="93" t="s">
        <v>1926</v>
      </c>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391</v>
      </c>
      <c r="D146" s="369" t="str">
        <f>'4. Docencia y Profesorado Univ.'!F12</f>
        <v>4.1).a.1.5.DCM.5</v>
      </c>
      <c r="E146" s="93"/>
      <c r="F146" s="93"/>
      <c r="G146" s="93"/>
      <c r="H146" s="76"/>
      <c r="I146" s="76"/>
      <c r="J146" s="76"/>
      <c r="K146" s="112"/>
    </row>
    <row r="147" spans="3:12" ht="18.7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5. Capacitaciones en el area de metodologia y evaluacion de los aprendizajes y  Aprendizajes Basados en Problemas (ABP)</v>
      </c>
      <c r="D147" s="31"/>
      <c r="E147" s="93"/>
      <c r="F147" s="93"/>
      <c r="G147" s="93"/>
      <c r="H147" s="76"/>
      <c r="I147" s="76"/>
      <c r="J147" s="76"/>
      <c r="K147" s="112"/>
    </row>
    <row r="148" spans="3:12" ht="15.75" thickBot="1">
      <c r="C148" s="70"/>
      <c r="D148" s="31"/>
      <c r="E148" s="93"/>
      <c r="F148" s="93"/>
      <c r="G148" s="93"/>
      <c r="H148" s="76"/>
      <c r="I148" s="76"/>
      <c r="J148" s="76"/>
      <c r="K148" s="112"/>
    </row>
    <row r="149" spans="3:12" ht="15.75" thickBot="1">
      <c r="C149" s="126" t="s">
        <v>44</v>
      </c>
      <c r="D149" s="129" t="s">
        <v>45</v>
      </c>
      <c r="E149" s="128" t="s">
        <v>55</v>
      </c>
      <c r="F149" s="128" t="s">
        <v>57</v>
      </c>
      <c r="G149" s="127" t="s">
        <v>27</v>
      </c>
      <c r="H149" s="133" t="s">
        <v>130</v>
      </c>
      <c r="I149" s="128" t="s">
        <v>46</v>
      </c>
      <c r="J149" s="128" t="s">
        <v>131</v>
      </c>
      <c r="K149" s="128" t="s">
        <v>409</v>
      </c>
      <c r="L149" s="128" t="s">
        <v>410</v>
      </c>
    </row>
    <row r="150" spans="3:12" ht="15.75" thickBot="1">
      <c r="C150" s="327" t="s">
        <v>47</v>
      </c>
      <c r="D150" s="689">
        <v>44</v>
      </c>
      <c r="E150" s="328"/>
      <c r="F150" s="115">
        <v>30000</v>
      </c>
      <c r="G150" s="329">
        <f t="shared" ref="G150:G158" si="15">E150*F150</f>
        <v>0</v>
      </c>
      <c r="H150" s="330" t="s">
        <v>1615</v>
      </c>
      <c r="I150" s="116" t="s">
        <v>698</v>
      </c>
      <c r="J150" s="116" t="str">
        <f>VLOOKUP(I150,Presupuesto!$B$11:$C$566,2,0)</f>
        <v>SERVICIOS DE CAPACITACION.</v>
      </c>
      <c r="K150" s="331" t="s">
        <v>1449</v>
      </c>
      <c r="L150" s="116" t="s">
        <v>393</v>
      </c>
    </row>
    <row r="151" spans="3:12" ht="15.75" thickBot="1">
      <c r="C151" s="99" t="s">
        <v>48</v>
      </c>
      <c r="D151" s="690"/>
      <c r="E151" s="200">
        <f>D150</f>
        <v>44</v>
      </c>
      <c r="F151" s="100">
        <v>50</v>
      </c>
      <c r="G151" s="97">
        <f t="shared" si="15"/>
        <v>2200</v>
      </c>
      <c r="H151" s="330" t="s">
        <v>1615</v>
      </c>
      <c r="I151" s="98" t="s">
        <v>716</v>
      </c>
      <c r="J151" s="98" t="str">
        <f>VLOOKUP(I151,Presupuesto!$B$11:$C$566,2,0)</f>
        <v>SERVICIOS DE IMPRENTA PUBLIC.Y REPRODUCCION</v>
      </c>
      <c r="K151" s="98" t="str">
        <f>$K$150</f>
        <v>Gestión Tecnologías de Información y Comunicación</v>
      </c>
      <c r="L151" s="98" t="s">
        <v>411</v>
      </c>
    </row>
    <row r="152" spans="3:12" ht="15.75" thickBot="1">
      <c r="C152" s="99" t="s">
        <v>49</v>
      </c>
      <c r="D152" s="690"/>
      <c r="E152" s="200">
        <f>D150</f>
        <v>44</v>
      </c>
      <c r="F152" s="100">
        <v>150</v>
      </c>
      <c r="G152" s="97">
        <f t="shared" si="15"/>
        <v>6600</v>
      </c>
      <c r="H152" s="330" t="s">
        <v>1615</v>
      </c>
      <c r="I152" s="98" t="s">
        <v>791</v>
      </c>
      <c r="J152" s="98" t="str">
        <f>VLOOKUP(I152,Presupuesto!$B$11:$C$566,2,0)</f>
        <v>ALIMENTOS B EBIDAS PARA PERSONAS</v>
      </c>
      <c r="K152" s="98" t="str">
        <f t="shared" ref="K152:K159" si="16">$K$150</f>
        <v>Gestión Tecnologías de Información y Comunicación</v>
      </c>
      <c r="L152" s="98" t="s">
        <v>395</v>
      </c>
    </row>
    <row r="153" spans="3:12" ht="15.75" thickBot="1">
      <c r="C153" s="99" t="s">
        <v>50</v>
      </c>
      <c r="D153" s="690"/>
      <c r="E153" s="151">
        <v>0</v>
      </c>
      <c r="F153" s="118">
        <v>10000</v>
      </c>
      <c r="G153" s="97">
        <f t="shared" si="15"/>
        <v>0</v>
      </c>
      <c r="H153" s="330" t="s">
        <v>1615</v>
      </c>
      <c r="I153" s="322" t="s">
        <v>299</v>
      </c>
      <c r="J153" s="98" t="str">
        <f>VLOOKUP(I153,Presupuesto!$B$11:$C$566,2,0)</f>
        <v>PASAJES (26100-00)</v>
      </c>
      <c r="K153" s="98" t="str">
        <f t="shared" si="16"/>
        <v>Gestión Tecnologías de Información y Comunicación</v>
      </c>
      <c r="L153" s="98" t="s">
        <v>411</v>
      </c>
    </row>
    <row r="154" spans="3:12" ht="15.75" thickBot="1">
      <c r="C154" s="99" t="s">
        <v>416</v>
      </c>
      <c r="D154" s="690"/>
      <c r="E154" s="151">
        <v>0</v>
      </c>
      <c r="F154" s="118">
        <v>250</v>
      </c>
      <c r="G154" s="97">
        <f t="shared" si="15"/>
        <v>0</v>
      </c>
      <c r="H154" s="330" t="s">
        <v>1615</v>
      </c>
      <c r="I154" s="98" t="s">
        <v>820</v>
      </c>
      <c r="J154" s="98" t="str">
        <f>VLOOKUP(I154,Presupuesto!$B$11:$C$566,2,0)</f>
        <v>PRODUCTOS PAPEL Y CARTON</v>
      </c>
      <c r="K154" s="98" t="str">
        <f t="shared" si="16"/>
        <v>Gestión Tecnologías de Información y Comunicación</v>
      </c>
      <c r="L154" s="98" t="s">
        <v>411</v>
      </c>
    </row>
    <row r="155" spans="3:12" ht="15.75" thickBot="1">
      <c r="C155" s="99" t="s">
        <v>51</v>
      </c>
      <c r="D155" s="690"/>
      <c r="E155" s="200">
        <f>(D150*25)/500</f>
        <v>2.2000000000000002</v>
      </c>
      <c r="F155" s="100">
        <v>85</v>
      </c>
      <c r="G155" s="97">
        <f t="shared" si="15"/>
        <v>187.00000000000003</v>
      </c>
      <c r="H155" s="330" t="s">
        <v>1615</v>
      </c>
      <c r="I155" s="98" t="s">
        <v>820</v>
      </c>
      <c r="J155" s="98" t="str">
        <f>VLOOKUP(I155,Presupuesto!$B$11:$C$566,2,0)</f>
        <v>PRODUCTOS PAPEL Y CARTON</v>
      </c>
      <c r="K155" s="98" t="str">
        <f t="shared" si="16"/>
        <v>Gestión Tecnologías de Información y Comunicación</v>
      </c>
      <c r="L155" s="98" t="s">
        <v>411</v>
      </c>
    </row>
    <row r="156" spans="3:12" ht="15.75" thickBot="1">
      <c r="C156" s="99" t="s">
        <v>122</v>
      </c>
      <c r="D156" s="690"/>
      <c r="E156" s="200">
        <f>D150/12</f>
        <v>3.6666666666666665</v>
      </c>
      <c r="F156" s="100">
        <v>36</v>
      </c>
      <c r="G156" s="97">
        <f t="shared" si="15"/>
        <v>132</v>
      </c>
      <c r="H156" s="330" t="s">
        <v>1615</v>
      </c>
      <c r="I156" s="98" t="s">
        <v>941</v>
      </c>
      <c r="J156" s="98" t="str">
        <f>VLOOKUP(I156,Presupuesto!$B$11:$C$566,2,0)</f>
        <v>UTILES DE ESCRITORIO, OFICINA Y ENSE¥ANZA</v>
      </c>
      <c r="K156" s="98" t="str">
        <f t="shared" si="16"/>
        <v>Gestión Tecnologías de Información y Comunicación</v>
      </c>
      <c r="L156" s="98" t="s">
        <v>411</v>
      </c>
    </row>
    <row r="157" spans="3:12" ht="15.75" thickBot="1">
      <c r="C157" s="99" t="s">
        <v>34</v>
      </c>
      <c r="D157" s="690"/>
      <c r="E157" s="200">
        <f>D150/12</f>
        <v>3.6666666666666665</v>
      </c>
      <c r="F157" s="100">
        <v>80</v>
      </c>
      <c r="G157" s="97">
        <f t="shared" si="15"/>
        <v>293.33333333333331</v>
      </c>
      <c r="H157" s="330" t="s">
        <v>1615</v>
      </c>
      <c r="I157" s="98" t="s">
        <v>941</v>
      </c>
      <c r="J157" s="98" t="str">
        <f>VLOOKUP(I157,Presupuesto!$B$11:$C$566,2,0)</f>
        <v>UTILES DE ESCRITORIO, OFICINA Y ENSE¥ANZA</v>
      </c>
      <c r="K157" s="98" t="str">
        <f t="shared" si="16"/>
        <v>Gestión Tecnologías de Información y Comunicación</v>
      </c>
      <c r="L157" s="98" t="s">
        <v>411</v>
      </c>
    </row>
    <row r="158" spans="3:12" ht="15.75" thickBot="1">
      <c r="C158" s="109" t="s">
        <v>52</v>
      </c>
      <c r="D158" s="690"/>
      <c r="E158" s="212">
        <v>44</v>
      </c>
      <c r="F158" s="119">
        <v>25</v>
      </c>
      <c r="G158" s="97">
        <f t="shared" si="15"/>
        <v>1100</v>
      </c>
      <c r="H158" s="330" t="s">
        <v>1615</v>
      </c>
      <c r="I158" s="98" t="s">
        <v>941</v>
      </c>
      <c r="J158" s="98" t="str">
        <f>VLOOKUP(I158,Presupuesto!$B$11:$C$566,2,0)</f>
        <v>UTILES DE ESCRITORIO, OFICINA Y ENSE¥ANZA</v>
      </c>
      <c r="K158" s="98" t="str">
        <f t="shared" si="16"/>
        <v>Gestión Tecnologías de Información y Comunicación</v>
      </c>
      <c r="L158" s="98" t="s">
        <v>411</v>
      </c>
    </row>
    <row r="159" spans="3:12" ht="15.75" thickBot="1">
      <c r="C159" s="216" t="s">
        <v>429</v>
      </c>
      <c r="D159" s="217">
        <v>0</v>
      </c>
      <c r="E159" s="332">
        <v>0</v>
      </c>
      <c r="F159" s="104">
        <f>HLOOKUP(C159,$AH$2:$BU$3,2,0)</f>
        <v>1150</v>
      </c>
      <c r="G159" s="105">
        <f>D159*E159*F159</f>
        <v>0</v>
      </c>
      <c r="H159" s="330" t="s">
        <v>1615</v>
      </c>
      <c r="I159" s="334" t="s">
        <v>300</v>
      </c>
      <c r="J159" s="106" t="str">
        <f>VLOOKUP(I159,Presupuesto!$B$11:$C$566,2,0)</f>
        <v>VIATICOS (26200-00)</v>
      </c>
      <c r="K159" s="335" t="str">
        <f t="shared" si="16"/>
        <v>Gestión Tecnologías de Información y Comunicación</v>
      </c>
      <c r="L159" s="335" t="s">
        <v>411</v>
      </c>
    </row>
    <row r="161" spans="3:12" ht="15.75" thickBot="1"/>
    <row r="162" spans="3:12" ht="15.75" thickBot="1">
      <c r="C162" s="29" t="s">
        <v>43</v>
      </c>
      <c r="D162" s="30">
        <f>SUM(G169:G178)</f>
        <v>75645.333333333328</v>
      </c>
      <c r="E162" s="93" t="s">
        <v>1926</v>
      </c>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391</v>
      </c>
      <c r="D165" s="369" t="str">
        <f>'4. Docencia y Profesorado Univ.'!F13</f>
        <v>4.1).a.1.6.DCF.6</v>
      </c>
      <c r="E165" s="93"/>
      <c r="F165" s="93"/>
      <c r="G165" s="93"/>
      <c r="H165" s="76"/>
      <c r="I165" s="76"/>
      <c r="J165" s="76"/>
      <c r="K165" s="112"/>
    </row>
    <row r="166" spans="3:12" ht="18.7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6. Capacitación en las areas de ciencias fisiologícas</v>
      </c>
      <c r="D166" s="31"/>
      <c r="E166" s="93"/>
      <c r="F166" s="93"/>
      <c r="G166" s="93"/>
      <c r="H166" s="76"/>
      <c r="I166" s="76"/>
      <c r="J166" s="76"/>
      <c r="K166" s="112"/>
    </row>
    <row r="167" spans="3:12" ht="15.75" thickBot="1">
      <c r="C167" s="70"/>
      <c r="D167" s="31"/>
      <c r="E167" s="93"/>
      <c r="F167" s="93"/>
      <c r="G167" s="93"/>
      <c r="H167" s="76"/>
      <c r="I167" s="76"/>
      <c r="J167" s="76"/>
      <c r="K167" s="112"/>
    </row>
    <row r="168" spans="3:12" ht="15.75" thickBot="1">
      <c r="C168" s="126" t="s">
        <v>44</v>
      </c>
      <c r="D168" s="129" t="s">
        <v>45</v>
      </c>
      <c r="E168" s="128" t="s">
        <v>55</v>
      </c>
      <c r="F168" s="128" t="s">
        <v>57</v>
      </c>
      <c r="G168" s="127" t="s">
        <v>27</v>
      </c>
      <c r="H168" s="133" t="s">
        <v>130</v>
      </c>
      <c r="I168" s="128" t="s">
        <v>46</v>
      </c>
      <c r="J168" s="128" t="s">
        <v>131</v>
      </c>
      <c r="K168" s="128" t="s">
        <v>409</v>
      </c>
      <c r="L168" s="128" t="s">
        <v>410</v>
      </c>
    </row>
    <row r="169" spans="3:12">
      <c r="C169" s="327" t="s">
        <v>47</v>
      </c>
      <c r="D169" s="689">
        <v>32</v>
      </c>
      <c r="E169" s="328">
        <v>2</v>
      </c>
      <c r="F169" s="115">
        <v>30000</v>
      </c>
      <c r="G169" s="329">
        <f t="shared" ref="G169:G177" si="17">E169*F169</f>
        <v>60000</v>
      </c>
      <c r="H169" s="666"/>
      <c r="I169" s="116" t="s">
        <v>698</v>
      </c>
      <c r="J169" s="116" t="str">
        <f>VLOOKUP(I169,Presupuesto!$B$11:$C$566,2,0)</f>
        <v>SERVICIOS DE CAPACITACION.</v>
      </c>
      <c r="K169" s="331" t="s">
        <v>1449</v>
      </c>
      <c r="L169" s="116" t="s">
        <v>393</v>
      </c>
    </row>
    <row r="170" spans="3:12">
      <c r="C170" s="99" t="s">
        <v>48</v>
      </c>
      <c r="D170" s="690"/>
      <c r="E170" s="200">
        <f>D169</f>
        <v>32</v>
      </c>
      <c r="F170" s="100">
        <v>50</v>
      </c>
      <c r="G170" s="97">
        <f t="shared" si="17"/>
        <v>1600</v>
      </c>
      <c r="H170" s="667"/>
      <c r="I170" s="98" t="s">
        <v>716</v>
      </c>
      <c r="J170" s="98" t="str">
        <f>VLOOKUP(I170,Presupuesto!$B$11:$C$566,2,0)</f>
        <v>SERVICIOS DE IMPRENTA PUBLIC.Y REPRODUCCION</v>
      </c>
      <c r="K170" s="98" t="str">
        <f>$K$169</f>
        <v>Gestión Tecnologías de Información y Comunicación</v>
      </c>
      <c r="L170" s="98" t="s">
        <v>411</v>
      </c>
    </row>
    <row r="171" spans="3:12">
      <c r="C171" s="99" t="s">
        <v>49</v>
      </c>
      <c r="D171" s="690"/>
      <c r="E171" s="200">
        <f>D169</f>
        <v>32</v>
      </c>
      <c r="F171" s="100">
        <v>150</v>
      </c>
      <c r="G171" s="97">
        <f t="shared" si="17"/>
        <v>4800</v>
      </c>
      <c r="H171" s="667"/>
      <c r="I171" s="98" t="s">
        <v>791</v>
      </c>
      <c r="J171" s="98" t="str">
        <f>VLOOKUP(I171,Presupuesto!$B$11:$C$566,2,0)</f>
        <v>ALIMENTOS B EBIDAS PARA PERSONAS</v>
      </c>
      <c r="K171" s="98" t="str">
        <f t="shared" ref="K171:K178" si="18">$K$169</f>
        <v>Gestión Tecnologías de Información y Comunicación</v>
      </c>
      <c r="L171" s="98" t="s">
        <v>395</v>
      </c>
    </row>
    <row r="172" spans="3:12">
      <c r="C172" s="99" t="s">
        <v>50</v>
      </c>
      <c r="D172" s="690"/>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c r="C173" s="99" t="s">
        <v>416</v>
      </c>
      <c r="D173" s="690"/>
      <c r="E173" s="151">
        <v>32</v>
      </c>
      <c r="F173" s="118">
        <v>250</v>
      </c>
      <c r="G173" s="97">
        <f t="shared" si="17"/>
        <v>8000</v>
      </c>
      <c r="H173" s="667"/>
      <c r="I173" s="98" t="s">
        <v>820</v>
      </c>
      <c r="J173" s="98" t="str">
        <f>VLOOKUP(I173,Presupuesto!$B$11:$C$566,2,0)</f>
        <v>PRODUCTOS PAPEL Y CARTON</v>
      </c>
      <c r="K173" s="98" t="str">
        <f t="shared" si="18"/>
        <v>Gestión Tecnologías de Información y Comunicación</v>
      </c>
      <c r="L173" s="98" t="s">
        <v>411</v>
      </c>
    </row>
    <row r="174" spans="3:12">
      <c r="C174" s="99" t="s">
        <v>51</v>
      </c>
      <c r="D174" s="690"/>
      <c r="E174" s="200">
        <f>(D169*25)/500</f>
        <v>1.6</v>
      </c>
      <c r="F174" s="100">
        <v>85</v>
      </c>
      <c r="G174" s="97">
        <f t="shared" si="17"/>
        <v>136</v>
      </c>
      <c r="H174" s="667"/>
      <c r="I174" s="98" t="s">
        <v>820</v>
      </c>
      <c r="J174" s="98" t="str">
        <f>VLOOKUP(I174,Presupuesto!$B$11:$C$566,2,0)</f>
        <v>PRODUCTOS PAPEL Y CARTON</v>
      </c>
      <c r="K174" s="98" t="str">
        <f t="shared" si="18"/>
        <v>Gestión Tecnologías de Información y Comunicación</v>
      </c>
      <c r="L174" s="98" t="s">
        <v>411</v>
      </c>
    </row>
    <row r="175" spans="3:12">
      <c r="C175" s="99" t="s">
        <v>122</v>
      </c>
      <c r="D175" s="690"/>
      <c r="E175" s="200">
        <f>D169/12</f>
        <v>2.6666666666666665</v>
      </c>
      <c r="F175" s="100">
        <v>36</v>
      </c>
      <c r="G175" s="97">
        <f t="shared" si="17"/>
        <v>96</v>
      </c>
      <c r="H175" s="667"/>
      <c r="I175" s="98" t="s">
        <v>941</v>
      </c>
      <c r="J175" s="98" t="str">
        <f>VLOOKUP(I175,Presupuesto!$B$11:$C$566,2,0)</f>
        <v>UTILES DE ESCRITORIO, OFICINA Y ENSE¥ANZA</v>
      </c>
      <c r="K175" s="98" t="str">
        <f t="shared" si="18"/>
        <v>Gestión Tecnologías de Información y Comunicación</v>
      </c>
      <c r="L175" s="98" t="s">
        <v>411</v>
      </c>
    </row>
    <row r="176" spans="3:12">
      <c r="C176" s="99" t="s">
        <v>34</v>
      </c>
      <c r="D176" s="690"/>
      <c r="E176" s="200">
        <f>D169/12</f>
        <v>2.6666666666666665</v>
      </c>
      <c r="F176" s="100">
        <v>80</v>
      </c>
      <c r="G176" s="97">
        <f t="shared" si="17"/>
        <v>213.33333333333331</v>
      </c>
      <c r="H176" s="667"/>
      <c r="I176" s="98" t="s">
        <v>941</v>
      </c>
      <c r="J176" s="98" t="str">
        <f>VLOOKUP(I176,Presupuesto!$B$11:$C$566,2,0)</f>
        <v>UTILES DE ESCRITORIO, OFICINA Y ENSE¥ANZA</v>
      </c>
      <c r="K176" s="98" t="str">
        <f t="shared" si="18"/>
        <v>Gestión Tecnologías de Información y Comunicación</v>
      </c>
      <c r="L176" s="98" t="s">
        <v>411</v>
      </c>
    </row>
    <row r="177" spans="3:12">
      <c r="C177" s="109" t="s">
        <v>52</v>
      </c>
      <c r="D177" s="690"/>
      <c r="E177" s="212">
        <v>32</v>
      </c>
      <c r="F177" s="119">
        <v>25</v>
      </c>
      <c r="G177" s="97">
        <f t="shared" si="17"/>
        <v>800</v>
      </c>
      <c r="H177" s="667"/>
      <c r="I177" s="98" t="s">
        <v>941</v>
      </c>
      <c r="J177" s="98" t="str">
        <f>VLOOKUP(I177,Presupuesto!$B$11:$C$566,2,0)</f>
        <v>UTILES DE ESCRITORIO, OFICINA Y ENSE¥ANZA</v>
      </c>
      <c r="K177" s="98" t="str">
        <f t="shared" si="18"/>
        <v>Gestión Tecnologías de Información y Comunicación</v>
      </c>
      <c r="L177" s="98" t="s">
        <v>411</v>
      </c>
    </row>
    <row r="178" spans="3:12" ht="15.75" thickBot="1">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c r="C179" s="93"/>
      <c r="E179" s="112"/>
      <c r="F179" s="112"/>
      <c r="G179" s="112"/>
      <c r="H179" s="174"/>
      <c r="I179" s="112"/>
      <c r="J179" s="112"/>
      <c r="K179" s="112"/>
    </row>
    <row r="180" spans="3:12" ht="15.75" thickBot="1"/>
    <row r="181" spans="3:12" ht="15.75" thickBot="1">
      <c r="C181" s="29" t="s">
        <v>43</v>
      </c>
      <c r="D181" s="30">
        <f>SUM(G188:G197)</f>
        <v>44667.5</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391</v>
      </c>
      <c r="D184" s="369" t="str">
        <f>'9. Asegura. de la Calid. y M'!F10</f>
        <v>9.1).a.1.1.DMI.1</v>
      </c>
      <c r="E184" s="93"/>
      <c r="F184" s="93"/>
      <c r="G184" s="93"/>
      <c r="H184" s="76"/>
      <c r="I184" s="76"/>
      <c r="J184" s="76"/>
      <c r="K184" s="112"/>
    </row>
    <row r="185" spans="3:12" ht="18.75">
      <c r="C185" s="210"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 xml:space="preserve">1. Talleres de capacitación docente intersemestrales e inter-rotaciones </v>
      </c>
      <c r="D185" s="31"/>
      <c r="E185" s="93"/>
      <c r="F185" s="93"/>
      <c r="G185" s="93"/>
      <c r="H185" s="76"/>
      <c r="I185" s="76"/>
      <c r="J185" s="76"/>
      <c r="K185" s="112"/>
    </row>
    <row r="186" spans="3:12" ht="15.75" thickBot="1">
      <c r="C186" s="70"/>
      <c r="D186" s="31"/>
      <c r="E186" s="93"/>
      <c r="F186" s="93"/>
      <c r="G186" s="93"/>
      <c r="H186" s="76"/>
      <c r="I186" s="76"/>
      <c r="J186" s="76"/>
      <c r="K186" s="112"/>
    </row>
    <row r="187" spans="3:12" ht="15.75" thickBot="1">
      <c r="C187" s="126" t="s">
        <v>44</v>
      </c>
      <c r="D187" s="129" t="s">
        <v>45</v>
      </c>
      <c r="E187" s="128" t="s">
        <v>55</v>
      </c>
      <c r="F187" s="128" t="s">
        <v>57</v>
      </c>
      <c r="G187" s="127" t="s">
        <v>27</v>
      </c>
      <c r="H187" s="133" t="s">
        <v>130</v>
      </c>
      <c r="I187" s="128" t="s">
        <v>46</v>
      </c>
      <c r="J187" s="128" t="s">
        <v>131</v>
      </c>
      <c r="K187" s="128" t="s">
        <v>409</v>
      </c>
      <c r="L187" s="128" t="s">
        <v>410</v>
      </c>
    </row>
    <row r="188" spans="3:12">
      <c r="C188" s="327" t="s">
        <v>47</v>
      </c>
      <c r="D188" s="689">
        <v>30</v>
      </c>
      <c r="E188" s="328">
        <v>1</v>
      </c>
      <c r="F188" s="115">
        <v>30000</v>
      </c>
      <c r="G188" s="329">
        <f t="shared" ref="G188:G196" si="19">E188*F188</f>
        <v>30000</v>
      </c>
      <c r="H188" s="666"/>
      <c r="I188" s="116" t="s">
        <v>698</v>
      </c>
      <c r="J188" s="116" t="str">
        <f>VLOOKUP(I188,Presupuesto!$B$11:$C$566,2,0)</f>
        <v>SERVICIOS DE CAPACITACION.</v>
      </c>
      <c r="K188" s="331" t="s">
        <v>1449</v>
      </c>
      <c r="L188" s="116" t="s">
        <v>393</v>
      </c>
    </row>
    <row r="189" spans="3:12">
      <c r="C189" s="99" t="s">
        <v>48</v>
      </c>
      <c r="D189" s="690"/>
      <c r="E189" s="200">
        <f>D188</f>
        <v>30</v>
      </c>
      <c r="F189" s="100">
        <v>50</v>
      </c>
      <c r="G189" s="97">
        <f t="shared" si="19"/>
        <v>1500</v>
      </c>
      <c r="H189" s="667"/>
      <c r="I189" s="98" t="s">
        <v>716</v>
      </c>
      <c r="J189" s="98" t="str">
        <f>VLOOKUP(I189,Presupuesto!$B$11:$C$566,2,0)</f>
        <v>SERVICIOS DE IMPRENTA PUBLIC.Y REPRODUCCION</v>
      </c>
      <c r="K189" s="98" t="str">
        <f>$K$188</f>
        <v>Gestión Tecnologías de Información y Comunicación</v>
      </c>
      <c r="L189" s="98" t="s">
        <v>411</v>
      </c>
    </row>
    <row r="190" spans="3:12">
      <c r="C190" s="99" t="s">
        <v>49</v>
      </c>
      <c r="D190" s="690"/>
      <c r="E190" s="200">
        <f>D188</f>
        <v>30</v>
      </c>
      <c r="F190" s="100">
        <v>150</v>
      </c>
      <c r="G190" s="97">
        <f t="shared" si="19"/>
        <v>4500</v>
      </c>
      <c r="H190" s="667"/>
      <c r="I190" s="98" t="s">
        <v>791</v>
      </c>
      <c r="J190" s="98" t="str">
        <f>VLOOKUP(I190,Presupuesto!$B$11:$C$566,2,0)</f>
        <v>ALIMENTOS B EBIDAS PARA PERSONAS</v>
      </c>
      <c r="K190" s="98" t="str">
        <f t="shared" ref="K190:K197" si="20">$K$188</f>
        <v>Gestión Tecnologías de Información y Comunicación</v>
      </c>
      <c r="L190" s="98" t="s">
        <v>395</v>
      </c>
    </row>
    <row r="191" spans="3:12">
      <c r="C191" s="99" t="s">
        <v>50</v>
      </c>
      <c r="D191" s="690"/>
      <c r="E191" s="151">
        <v>0</v>
      </c>
      <c r="F191" s="118">
        <v>10000</v>
      </c>
      <c r="G191" s="97">
        <f t="shared" si="19"/>
        <v>0</v>
      </c>
      <c r="H191" s="161"/>
      <c r="I191" s="322" t="s">
        <v>299</v>
      </c>
      <c r="J191" s="98" t="str">
        <f>VLOOKUP(I191,Presupuesto!$B$11:$C$566,2,0)</f>
        <v>PASAJES (26100-00)</v>
      </c>
      <c r="K191" s="98" t="str">
        <f t="shared" si="20"/>
        <v>Gestión Tecnologías de Información y Comunicación</v>
      </c>
      <c r="L191" s="98" t="s">
        <v>411</v>
      </c>
    </row>
    <row r="192" spans="3:12">
      <c r="C192" s="99" t="s">
        <v>416</v>
      </c>
      <c r="D192" s="690"/>
      <c r="E192" s="151">
        <v>30</v>
      </c>
      <c r="F192" s="118">
        <v>250</v>
      </c>
      <c r="G192" s="97">
        <f t="shared" si="19"/>
        <v>7500</v>
      </c>
      <c r="H192" s="667"/>
      <c r="I192" s="98" t="s">
        <v>820</v>
      </c>
      <c r="J192" s="98" t="str">
        <f>VLOOKUP(I192,Presupuesto!$B$11:$C$566,2,0)</f>
        <v>PRODUCTOS PAPEL Y CARTON</v>
      </c>
      <c r="K192" s="98" t="str">
        <f t="shared" si="20"/>
        <v>Gestión Tecnologías de Información y Comunicación</v>
      </c>
      <c r="L192" s="98" t="s">
        <v>411</v>
      </c>
    </row>
    <row r="193" spans="3:12">
      <c r="C193" s="99" t="s">
        <v>51</v>
      </c>
      <c r="D193" s="690"/>
      <c r="E193" s="200">
        <f>(D188*25)/500</f>
        <v>1.5</v>
      </c>
      <c r="F193" s="100">
        <v>85</v>
      </c>
      <c r="G193" s="97">
        <f t="shared" si="19"/>
        <v>127.5</v>
      </c>
      <c r="H193" s="667"/>
      <c r="I193" s="98" t="s">
        <v>820</v>
      </c>
      <c r="J193" s="98" t="str">
        <f>VLOOKUP(I193,Presupuesto!$B$11:$C$566,2,0)</f>
        <v>PRODUCTOS PAPEL Y CARTON</v>
      </c>
      <c r="K193" s="98" t="str">
        <f t="shared" si="20"/>
        <v>Gestión Tecnologías de Información y Comunicación</v>
      </c>
      <c r="L193" s="98" t="s">
        <v>411</v>
      </c>
    </row>
    <row r="194" spans="3:12">
      <c r="C194" s="99" t="s">
        <v>122</v>
      </c>
      <c r="D194" s="690"/>
      <c r="E194" s="200">
        <f>D188/12</f>
        <v>2.5</v>
      </c>
      <c r="F194" s="100">
        <v>36</v>
      </c>
      <c r="G194" s="97">
        <f t="shared" si="19"/>
        <v>90</v>
      </c>
      <c r="H194" s="667"/>
      <c r="I194" s="98" t="s">
        <v>941</v>
      </c>
      <c r="J194" s="98" t="str">
        <f>VLOOKUP(I194,Presupuesto!$B$11:$C$566,2,0)</f>
        <v>UTILES DE ESCRITORIO, OFICINA Y ENSE¥ANZA</v>
      </c>
      <c r="K194" s="98" t="str">
        <f t="shared" si="20"/>
        <v>Gestión Tecnologías de Información y Comunicación</v>
      </c>
      <c r="L194" s="98" t="s">
        <v>411</v>
      </c>
    </row>
    <row r="195" spans="3:12">
      <c r="C195" s="99" t="s">
        <v>34</v>
      </c>
      <c r="D195" s="690"/>
      <c r="E195" s="200">
        <f>D188/12</f>
        <v>2.5</v>
      </c>
      <c r="F195" s="100">
        <v>80</v>
      </c>
      <c r="G195" s="97">
        <f t="shared" si="19"/>
        <v>200</v>
      </c>
      <c r="H195" s="667"/>
      <c r="I195" s="98" t="s">
        <v>941</v>
      </c>
      <c r="J195" s="98" t="str">
        <f>VLOOKUP(I195,Presupuesto!$B$11:$C$566,2,0)</f>
        <v>UTILES DE ESCRITORIO, OFICINA Y ENSE¥ANZA</v>
      </c>
      <c r="K195" s="98" t="str">
        <f t="shared" si="20"/>
        <v>Gestión Tecnologías de Información y Comunicación</v>
      </c>
      <c r="L195" s="98" t="s">
        <v>411</v>
      </c>
    </row>
    <row r="196" spans="3:12">
      <c r="C196" s="109" t="s">
        <v>52</v>
      </c>
      <c r="D196" s="690"/>
      <c r="E196" s="212">
        <v>30</v>
      </c>
      <c r="F196" s="119">
        <v>25</v>
      </c>
      <c r="G196" s="97">
        <f t="shared" si="19"/>
        <v>750</v>
      </c>
      <c r="H196" s="667"/>
      <c r="I196" s="98" t="s">
        <v>941</v>
      </c>
      <c r="J196" s="98" t="str">
        <f>VLOOKUP(I196,Presupuesto!$B$11:$C$566,2,0)</f>
        <v>UTILES DE ESCRITORIO, OFICINA Y ENSE¥ANZA</v>
      </c>
      <c r="K196" s="98" t="str">
        <f t="shared" si="20"/>
        <v>Gestión Tecnologías de Información y Comunicación</v>
      </c>
      <c r="L196" s="98" t="s">
        <v>411</v>
      </c>
    </row>
    <row r="197" spans="3:12" ht="15.75" thickBot="1">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row r="200" spans="3:12" ht="15.75" thickBot="1">
      <c r="C200" s="29" t="s">
        <v>43</v>
      </c>
      <c r="D200" s="30">
        <f>SUM(G207:G216)</f>
        <v>30283.333333333332</v>
      </c>
      <c r="E200" s="93" t="s">
        <v>1924</v>
      </c>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391</v>
      </c>
      <c r="D203" s="369" t="str">
        <f>'3. Vinculación Univ. Sociedad'!F17</f>
        <v>3.2).b.2.1.DCM.1</v>
      </c>
      <c r="E203" s="93"/>
      <c r="F203" s="93"/>
      <c r="G203" s="93"/>
      <c r="H203" s="76"/>
      <c r="I203" s="76"/>
      <c r="J203" s="76"/>
      <c r="K203" s="112"/>
    </row>
    <row r="204" spans="3:12" ht="18.75">
      <c r="C204" s="210"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1.-Formación de un Comité Organizador. 2.-Gestión de logistica. 3.- Ejecución de la feria</v>
      </c>
      <c r="D204" s="31"/>
      <c r="E204" s="93"/>
      <c r="F204" s="93"/>
      <c r="G204" s="93"/>
      <c r="H204" s="76"/>
      <c r="I204" s="76"/>
      <c r="J204" s="76"/>
      <c r="K204" s="112"/>
    </row>
    <row r="205" spans="3:12" ht="15.75" thickBot="1">
      <c r="C205" s="70"/>
      <c r="D205" s="31"/>
      <c r="E205" s="93"/>
      <c r="F205" s="93"/>
      <c r="G205" s="93"/>
      <c r="H205" s="76"/>
      <c r="I205" s="76"/>
      <c r="J205" s="76"/>
      <c r="K205" s="112"/>
    </row>
    <row r="206" spans="3:12" ht="15.75" thickBot="1">
      <c r="C206" s="126" t="s">
        <v>44</v>
      </c>
      <c r="D206" s="129" t="s">
        <v>45</v>
      </c>
      <c r="E206" s="128" t="s">
        <v>55</v>
      </c>
      <c r="F206" s="128" t="s">
        <v>57</v>
      </c>
      <c r="G206" s="127" t="s">
        <v>27</v>
      </c>
      <c r="H206" s="133" t="s">
        <v>130</v>
      </c>
      <c r="I206" s="128" t="s">
        <v>46</v>
      </c>
      <c r="J206" s="128" t="s">
        <v>131</v>
      </c>
      <c r="K206" s="128" t="s">
        <v>409</v>
      </c>
      <c r="L206" s="128" t="s">
        <v>410</v>
      </c>
    </row>
    <row r="207" spans="3:12">
      <c r="C207" s="327" t="s">
        <v>47</v>
      </c>
      <c r="D207" s="689">
        <v>200</v>
      </c>
      <c r="E207" s="328"/>
      <c r="F207" s="115">
        <v>30000</v>
      </c>
      <c r="G207" s="329">
        <f t="shared" ref="G207:G215" si="21">E207*F207</f>
        <v>0</v>
      </c>
      <c r="H207" s="330"/>
      <c r="I207" s="116" t="s">
        <v>698</v>
      </c>
      <c r="J207" s="116" t="str">
        <f>VLOOKUP(I207,Presupuesto!$B$11:$C$566,2,0)</f>
        <v>SERVICIOS DE CAPACITACION.</v>
      </c>
      <c r="K207" s="331" t="s">
        <v>1449</v>
      </c>
      <c r="L207" s="116" t="s">
        <v>393</v>
      </c>
    </row>
    <row r="208" spans="3:12">
      <c r="C208" s="99" t="s">
        <v>48</v>
      </c>
      <c r="D208" s="690"/>
      <c r="E208" s="200">
        <f>D207</f>
        <v>200</v>
      </c>
      <c r="F208" s="100">
        <v>50</v>
      </c>
      <c r="G208" s="97">
        <f t="shared" si="21"/>
        <v>10000</v>
      </c>
      <c r="H208" s="667"/>
      <c r="I208" s="98" t="s">
        <v>716</v>
      </c>
      <c r="J208" s="98" t="str">
        <f>VLOOKUP(I208,Presupuesto!$B$11:$C$566,2,0)</f>
        <v>SERVICIOS DE IMPRENTA PUBLIC.Y REPRODUCCION</v>
      </c>
      <c r="K208" s="98" t="str">
        <f>$K$207</f>
        <v>Gestión Tecnologías de Información y Comunicación</v>
      </c>
      <c r="L208" s="98" t="s">
        <v>411</v>
      </c>
    </row>
    <row r="209" spans="3:12">
      <c r="C209" s="99" t="s">
        <v>49</v>
      </c>
      <c r="D209" s="690"/>
      <c r="E209" s="200">
        <v>50</v>
      </c>
      <c r="F209" s="100">
        <v>150</v>
      </c>
      <c r="G209" s="97">
        <f t="shared" si="21"/>
        <v>7500</v>
      </c>
      <c r="H209" s="667"/>
      <c r="I209" s="98" t="s">
        <v>791</v>
      </c>
      <c r="J209" s="98" t="str">
        <f>VLOOKUP(I209,Presupuesto!$B$11:$C$566,2,0)</f>
        <v>ALIMENTOS B EBIDAS PARA PERSONAS</v>
      </c>
      <c r="K209" s="98" t="str">
        <f t="shared" ref="K209:K216" si="22">$K$207</f>
        <v>Gestión Tecnologías de Información y Comunicación</v>
      </c>
      <c r="L209" s="98" t="s">
        <v>395</v>
      </c>
    </row>
    <row r="210" spans="3:12">
      <c r="C210" s="99" t="s">
        <v>50</v>
      </c>
      <c r="D210" s="690"/>
      <c r="E210" s="151">
        <v>0</v>
      </c>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c r="C211" s="99" t="s">
        <v>416</v>
      </c>
      <c r="D211" s="690"/>
      <c r="E211" s="151">
        <v>20</v>
      </c>
      <c r="F211" s="118">
        <v>250</v>
      </c>
      <c r="G211" s="97">
        <f t="shared" si="21"/>
        <v>5000</v>
      </c>
      <c r="H211" s="667"/>
      <c r="I211" s="98" t="s">
        <v>820</v>
      </c>
      <c r="J211" s="98" t="str">
        <f>VLOOKUP(I211,Presupuesto!$B$11:$C$566,2,0)</f>
        <v>PRODUCTOS PAPEL Y CARTON</v>
      </c>
      <c r="K211" s="98" t="str">
        <f t="shared" si="22"/>
        <v>Gestión Tecnologías de Información y Comunicación</v>
      </c>
      <c r="L211" s="98" t="s">
        <v>411</v>
      </c>
    </row>
    <row r="212" spans="3:12">
      <c r="C212" s="99" t="s">
        <v>51</v>
      </c>
      <c r="D212" s="690"/>
      <c r="E212" s="200">
        <f>(D207*25)/500</f>
        <v>10</v>
      </c>
      <c r="F212" s="100">
        <v>85</v>
      </c>
      <c r="G212" s="97">
        <f t="shared" si="21"/>
        <v>850</v>
      </c>
      <c r="H212" s="667"/>
      <c r="I212" s="98" t="s">
        <v>820</v>
      </c>
      <c r="J212" s="98" t="str">
        <f>VLOOKUP(I212,Presupuesto!$B$11:$C$566,2,0)</f>
        <v>PRODUCTOS PAPEL Y CARTON</v>
      </c>
      <c r="K212" s="98" t="str">
        <f t="shared" si="22"/>
        <v>Gestión Tecnologías de Información y Comunicación</v>
      </c>
      <c r="L212" s="98" t="s">
        <v>411</v>
      </c>
    </row>
    <row r="213" spans="3:12">
      <c r="C213" s="99" t="s">
        <v>122</v>
      </c>
      <c r="D213" s="690"/>
      <c r="E213" s="200">
        <f>D207/12</f>
        <v>16.666666666666668</v>
      </c>
      <c r="F213" s="100">
        <v>36</v>
      </c>
      <c r="G213" s="97">
        <f t="shared" si="21"/>
        <v>600</v>
      </c>
      <c r="H213" s="667"/>
      <c r="I213" s="98" t="s">
        <v>941</v>
      </c>
      <c r="J213" s="98" t="str">
        <f>VLOOKUP(I213,Presupuesto!$B$11:$C$566,2,0)</f>
        <v>UTILES DE ESCRITORIO, OFICINA Y ENSE¥ANZA</v>
      </c>
      <c r="K213" s="98" t="str">
        <f t="shared" si="22"/>
        <v>Gestión Tecnologías de Información y Comunicación</v>
      </c>
      <c r="L213" s="98" t="s">
        <v>411</v>
      </c>
    </row>
    <row r="214" spans="3:12">
      <c r="C214" s="99" t="s">
        <v>34</v>
      </c>
      <c r="D214" s="690"/>
      <c r="E214" s="200">
        <f>D207/12</f>
        <v>16.666666666666668</v>
      </c>
      <c r="F214" s="100">
        <v>80</v>
      </c>
      <c r="G214" s="97">
        <f t="shared" si="21"/>
        <v>1333.3333333333335</v>
      </c>
      <c r="H214" s="667"/>
      <c r="I214" s="98" t="s">
        <v>941</v>
      </c>
      <c r="J214" s="98" t="str">
        <f>VLOOKUP(I214,Presupuesto!$B$11:$C$566,2,0)</f>
        <v>UTILES DE ESCRITORIO, OFICINA Y ENSE¥ANZA</v>
      </c>
      <c r="K214" s="98" t="str">
        <f t="shared" si="22"/>
        <v>Gestión Tecnologías de Información y Comunicación</v>
      </c>
      <c r="L214" s="98" t="s">
        <v>411</v>
      </c>
    </row>
    <row r="215" spans="3:12">
      <c r="C215" s="109" t="s">
        <v>52</v>
      </c>
      <c r="D215" s="690"/>
      <c r="E215" s="212">
        <v>200</v>
      </c>
      <c r="F215" s="119">
        <v>25</v>
      </c>
      <c r="G215" s="97">
        <f t="shared" si="21"/>
        <v>5000</v>
      </c>
      <c r="H215" s="667"/>
      <c r="I215" s="98" t="s">
        <v>941</v>
      </c>
      <c r="J215" s="98" t="str">
        <f>VLOOKUP(I215,Presupuesto!$B$11:$C$566,2,0)</f>
        <v>UTILES DE ESCRITORIO, OFICINA Y ENSE¥ANZA</v>
      </c>
      <c r="K215" s="98" t="str">
        <f t="shared" si="22"/>
        <v>Gestión Tecnologías de Información y Comunicación</v>
      </c>
      <c r="L215" s="98" t="s">
        <v>411</v>
      </c>
    </row>
    <row r="216" spans="3:12" ht="15.75" thickBot="1">
      <c r="C216" s="216" t="s">
        <v>429</v>
      </c>
      <c r="D216" s="217">
        <v>0</v>
      </c>
      <c r="E216" s="332">
        <v>0</v>
      </c>
      <c r="F216" s="104">
        <f>HLOOKUP(C216,$AH$2:$BU$3,2,0)</f>
        <v>1150</v>
      </c>
      <c r="G216" s="105">
        <f>D216*E216*F216</f>
        <v>0</v>
      </c>
      <c r="H216" s="333"/>
      <c r="I216" s="334" t="s">
        <v>300</v>
      </c>
      <c r="J216" s="106" t="str">
        <f>VLOOKUP(I216,Presupuesto!$B$11:$C$566,2,0)</f>
        <v>VIATICOS (26200-00)</v>
      </c>
      <c r="K216" s="335" t="str">
        <f t="shared" si="22"/>
        <v>Gestión Tecnologías de Información y Comunicación</v>
      </c>
      <c r="L216" s="335" t="s">
        <v>411</v>
      </c>
    </row>
    <row r="217" spans="3:12">
      <c r="C217" s="93"/>
      <c r="E217" s="112"/>
      <c r="F217" s="112"/>
      <c r="G217" s="112"/>
      <c r="H217" s="174"/>
      <c r="I217" s="112"/>
      <c r="J217" s="112"/>
      <c r="K217" s="112"/>
    </row>
    <row r="218" spans="3:12" ht="15.75" thickBot="1"/>
    <row r="219" spans="3:12" ht="15.75" thickBot="1">
      <c r="C219" s="29" t="s">
        <v>43</v>
      </c>
      <c r="D219" s="30">
        <f>SUM(G226:G235)</f>
        <v>97783.333333333328</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391</v>
      </c>
      <c r="D222" s="369" t="str">
        <f>'3. Vinculación Univ. Sociedad'!F18</f>
        <v>3.2).b.2.2.DCF.2</v>
      </c>
      <c r="E222" s="93"/>
      <c r="F222" s="93"/>
      <c r="G222" s="93"/>
      <c r="H222" s="76"/>
      <c r="I222" s="76"/>
      <c r="J222" s="76"/>
      <c r="K222" s="112"/>
    </row>
    <row r="223" spans="3:12" ht="18.75">
      <c r="C223" s="210" t="str">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2.-Formación de un Comité Organizador. 2.-Gestión de logistica. 3.- Ejecución del congreso</v>
      </c>
      <c r="D223" s="31"/>
      <c r="E223" s="93"/>
      <c r="F223" s="93"/>
      <c r="G223" s="93"/>
      <c r="H223" s="76"/>
      <c r="I223" s="76"/>
      <c r="J223" s="76"/>
      <c r="K223" s="112"/>
    </row>
    <row r="224" spans="3:12" ht="15.75" thickBot="1">
      <c r="C224" s="70"/>
      <c r="D224" s="31"/>
      <c r="E224" s="93"/>
      <c r="F224" s="93"/>
      <c r="G224" s="93"/>
      <c r="H224" s="76"/>
      <c r="I224" s="76"/>
      <c r="J224" s="76"/>
      <c r="K224" s="112"/>
    </row>
    <row r="225" spans="3:12" ht="15.75" thickBot="1">
      <c r="C225" s="126" t="s">
        <v>44</v>
      </c>
      <c r="D225" s="129" t="s">
        <v>45</v>
      </c>
      <c r="E225" s="128" t="s">
        <v>55</v>
      </c>
      <c r="F225" s="128" t="s">
        <v>57</v>
      </c>
      <c r="G225" s="127" t="s">
        <v>27</v>
      </c>
      <c r="H225" s="133" t="s">
        <v>130</v>
      </c>
      <c r="I225" s="128" t="s">
        <v>46</v>
      </c>
      <c r="J225" s="128" t="s">
        <v>131</v>
      </c>
      <c r="K225" s="128" t="s">
        <v>409</v>
      </c>
      <c r="L225" s="128" t="s">
        <v>410</v>
      </c>
    </row>
    <row r="226" spans="3:12">
      <c r="C226" s="327" t="s">
        <v>47</v>
      </c>
      <c r="D226" s="689">
        <v>200</v>
      </c>
      <c r="E226" s="328"/>
      <c r="F226" s="115">
        <v>30000</v>
      </c>
      <c r="G226" s="329">
        <f t="shared" ref="G226:G234" si="23">E226*F226</f>
        <v>0</v>
      </c>
      <c r="H226" s="330"/>
      <c r="I226" s="116" t="s">
        <v>698</v>
      </c>
      <c r="J226" s="116" t="str">
        <f>VLOOKUP(I226,Presupuesto!$B$11:$C$566,2,0)</f>
        <v>SERVICIOS DE CAPACITACION.</v>
      </c>
      <c r="K226" s="331" t="s">
        <v>1449</v>
      </c>
      <c r="L226" s="116" t="s">
        <v>393</v>
      </c>
    </row>
    <row r="227" spans="3:12">
      <c r="C227" s="99" t="s">
        <v>48</v>
      </c>
      <c r="D227" s="690"/>
      <c r="E227" s="200">
        <f>D226</f>
        <v>200</v>
      </c>
      <c r="F227" s="100">
        <v>50</v>
      </c>
      <c r="G227" s="97">
        <f t="shared" si="23"/>
        <v>10000</v>
      </c>
      <c r="H227" s="667"/>
      <c r="I227" s="98" t="s">
        <v>716</v>
      </c>
      <c r="J227" s="98" t="str">
        <f>VLOOKUP(I227,Presupuesto!$B$11:$C$566,2,0)</f>
        <v>SERVICIOS DE IMPRENTA PUBLIC.Y REPRODUCCION</v>
      </c>
      <c r="K227" s="98" t="str">
        <f>$K$226</f>
        <v>Gestión Tecnologías de Información y Comunicación</v>
      </c>
      <c r="L227" s="98" t="s">
        <v>411</v>
      </c>
    </row>
    <row r="228" spans="3:12">
      <c r="C228" s="99" t="s">
        <v>49</v>
      </c>
      <c r="D228" s="690"/>
      <c r="E228" s="200">
        <f>D226</f>
        <v>200</v>
      </c>
      <c r="F228" s="100">
        <v>150</v>
      </c>
      <c r="G228" s="97">
        <f t="shared" si="23"/>
        <v>30000</v>
      </c>
      <c r="H228" s="667"/>
      <c r="I228" s="98" t="s">
        <v>791</v>
      </c>
      <c r="J228" s="98" t="str">
        <f>VLOOKUP(I228,Presupuesto!$B$11:$C$566,2,0)</f>
        <v>ALIMENTOS B EBIDAS PARA PERSONAS</v>
      </c>
      <c r="K228" s="98" t="str">
        <f t="shared" ref="K228:K235" si="24">$K$226</f>
        <v>Gestión Tecnologías de Información y Comunicación</v>
      </c>
      <c r="L228" s="98" t="s">
        <v>395</v>
      </c>
    </row>
    <row r="229" spans="3:12">
      <c r="C229" s="99" t="s">
        <v>50</v>
      </c>
      <c r="D229" s="690"/>
      <c r="E229" s="151">
        <v>0</v>
      </c>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c r="C230" s="99" t="s">
        <v>416</v>
      </c>
      <c r="D230" s="690"/>
      <c r="E230" s="151">
        <v>200</v>
      </c>
      <c r="F230" s="118">
        <v>250</v>
      </c>
      <c r="G230" s="97">
        <f t="shared" si="23"/>
        <v>50000</v>
      </c>
      <c r="H230" s="667"/>
      <c r="I230" s="98" t="s">
        <v>820</v>
      </c>
      <c r="J230" s="98" t="str">
        <f>VLOOKUP(I230,Presupuesto!$B$11:$C$566,2,0)</f>
        <v>PRODUCTOS PAPEL Y CARTON</v>
      </c>
      <c r="K230" s="98" t="str">
        <f t="shared" si="24"/>
        <v>Gestión Tecnologías de Información y Comunicación</v>
      </c>
      <c r="L230" s="98" t="s">
        <v>411</v>
      </c>
    </row>
    <row r="231" spans="3:12">
      <c r="C231" s="99" t="s">
        <v>51</v>
      </c>
      <c r="D231" s="690"/>
      <c r="E231" s="200">
        <f>(D226*25)/500</f>
        <v>10</v>
      </c>
      <c r="F231" s="100">
        <v>85</v>
      </c>
      <c r="G231" s="97">
        <f t="shared" si="23"/>
        <v>850</v>
      </c>
      <c r="H231" s="667"/>
      <c r="I231" s="98" t="s">
        <v>820</v>
      </c>
      <c r="J231" s="98" t="str">
        <f>VLOOKUP(I231,Presupuesto!$B$11:$C$566,2,0)</f>
        <v>PRODUCTOS PAPEL Y CARTON</v>
      </c>
      <c r="K231" s="98" t="str">
        <f t="shared" si="24"/>
        <v>Gestión Tecnologías de Información y Comunicación</v>
      </c>
      <c r="L231" s="98" t="s">
        <v>411</v>
      </c>
    </row>
    <row r="232" spans="3:12">
      <c r="C232" s="99" t="s">
        <v>122</v>
      </c>
      <c r="D232" s="690"/>
      <c r="E232" s="200">
        <f>D226/12</f>
        <v>16.666666666666668</v>
      </c>
      <c r="F232" s="100">
        <v>36</v>
      </c>
      <c r="G232" s="97">
        <f t="shared" si="23"/>
        <v>600</v>
      </c>
      <c r="H232" s="667"/>
      <c r="I232" s="98" t="s">
        <v>941</v>
      </c>
      <c r="J232" s="98" t="str">
        <f>VLOOKUP(I232,Presupuesto!$B$11:$C$566,2,0)</f>
        <v>UTILES DE ESCRITORIO, OFICINA Y ENSE¥ANZA</v>
      </c>
      <c r="K232" s="98" t="str">
        <f t="shared" si="24"/>
        <v>Gestión Tecnologías de Información y Comunicación</v>
      </c>
      <c r="L232" s="98" t="s">
        <v>411</v>
      </c>
    </row>
    <row r="233" spans="3:12">
      <c r="C233" s="99" t="s">
        <v>34</v>
      </c>
      <c r="D233" s="690"/>
      <c r="E233" s="200">
        <f>D226/12</f>
        <v>16.666666666666668</v>
      </c>
      <c r="F233" s="100">
        <v>80</v>
      </c>
      <c r="G233" s="97">
        <f t="shared" si="23"/>
        <v>1333.3333333333335</v>
      </c>
      <c r="H233" s="667"/>
      <c r="I233" s="98" t="s">
        <v>941</v>
      </c>
      <c r="J233" s="98" t="str">
        <f>VLOOKUP(I233,Presupuesto!$B$11:$C$566,2,0)</f>
        <v>UTILES DE ESCRITORIO, OFICINA Y ENSE¥ANZA</v>
      </c>
      <c r="K233" s="98" t="str">
        <f t="shared" si="24"/>
        <v>Gestión Tecnologías de Información y Comunicación</v>
      </c>
      <c r="L233" s="98" t="s">
        <v>411</v>
      </c>
    </row>
    <row r="234" spans="3:12">
      <c r="C234" s="109" t="s">
        <v>52</v>
      </c>
      <c r="D234" s="690"/>
      <c r="E234" s="212">
        <v>200</v>
      </c>
      <c r="F234" s="119">
        <v>25</v>
      </c>
      <c r="G234" s="97">
        <f t="shared" si="23"/>
        <v>5000</v>
      </c>
      <c r="H234" s="667"/>
      <c r="I234" s="98" t="s">
        <v>941</v>
      </c>
      <c r="J234" s="98" t="str">
        <f>VLOOKUP(I234,Presupuesto!$B$11:$C$566,2,0)</f>
        <v>UTILES DE ESCRITORIO, OFICINA Y ENSE¥ANZA</v>
      </c>
      <c r="K234" s="98" t="str">
        <f t="shared" si="24"/>
        <v>Gestión Tecnologías de Información y Comunicación</v>
      </c>
      <c r="L234" s="98" t="s">
        <v>411</v>
      </c>
    </row>
    <row r="235" spans="3:12" ht="15.75" thickBot="1">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row r="237" spans="3:12" ht="15.75" thickBot="1"/>
    <row r="238" spans="3:12" s="466" customFormat="1" ht="15.75" thickBot="1">
      <c r="C238" s="29" t="s">
        <v>43</v>
      </c>
      <c r="D238" s="30">
        <f>SUM(G245:G254)</f>
        <v>109412.33333333333</v>
      </c>
      <c r="E238" s="93"/>
      <c r="F238" s="93"/>
      <c r="G238" s="93"/>
      <c r="H238" s="76"/>
      <c r="I238" s="76"/>
      <c r="J238" s="76"/>
      <c r="K238" s="112"/>
    </row>
    <row r="239" spans="3:12" s="466" customFormat="1">
      <c r="C239" s="70"/>
      <c r="D239" s="31"/>
      <c r="E239" s="93"/>
      <c r="F239" s="93"/>
      <c r="G239" s="93"/>
      <c r="H239" s="76"/>
      <c r="I239" s="76"/>
      <c r="J239" s="76"/>
      <c r="K239" s="112"/>
    </row>
    <row r="240" spans="3:12" s="466" customFormat="1">
      <c r="C240" s="70"/>
      <c r="D240" s="31"/>
      <c r="E240" s="93"/>
      <c r="F240" s="93"/>
      <c r="G240" s="93"/>
      <c r="H240" s="76"/>
      <c r="I240" s="76"/>
      <c r="J240" s="76"/>
      <c r="K240" s="112"/>
    </row>
    <row r="241" spans="3:12" s="466" customFormat="1" ht="15.75">
      <c r="C241" s="202" t="s">
        <v>391</v>
      </c>
      <c r="D241" s="369" t="str">
        <f>'2. Investigación Científica'!F14</f>
        <v>2.1).b.a.1).1.1ENF.1</v>
      </c>
      <c r="E241" s="93"/>
      <c r="F241" s="93"/>
      <c r="G241" s="93"/>
      <c r="H241" s="76"/>
      <c r="I241" s="76"/>
      <c r="J241" s="76"/>
      <c r="K241" s="112"/>
    </row>
    <row r="242" spans="3:12" s="466" customFormat="1" ht="18.75">
      <c r="C242" s="210" t="str">
        <f>IFERROR(VLOOKUP(D241,'1. Desarrollo e Innov. Curricu.'!$F:$G,2,FALSE),IFERROR(VLOOKUP(D241,'2. Investigación Científica'!$F:$G,2,FALSE),IFERROR(VLOOKUP(D241,'3. Vinculación Univ. Sociedad'!$F:$G,2,FALSE),IFERROR(VLOOKUP(D241,'4. Docencia y Profesorado Univ.'!$F:$G,2,FALSE),IFERROR(VLOOKUP(D241,'5. Estudiantes y Graduados'!$F:$G,2,FALSE),IFERROR(VLOOKUP(D241,'11. Gestion Administrativa'!$F:$G,2,FALSE),IFERROR(VLOOKUP(D241,'13. Gestión Académica'!$F:$G,2,FALSE),IFERROR(VLOOKUP(D241,'9. Asegura. de la Calid. y M'!$F:$G,2,FALSE),IFERROR(VLOOKUP(D241,'6. Gestión del Conocimiento'!$F:$G,2,FALSE),IFERROR(VLOOKUP(D241,'15. Gobernabilidad y Proceso...'!$F:$G,2,FALSE),IFERROR(VLOOKUP(D241,'12. Gestión del Talento Humano'!$F:$G,2,FALSE),IFERROR(VLOOKUP(D241,'14. Internacional... de la E.S.'!$F:$G,2,FALSE),IFERROR(VLOOKUP(D241,'10. Posgrado'!$F:$G,2,FALSE),IFERROR(VLOOKUP(D241,'17. Gestión TIC'!$F:$G,2,FALSE),IFERROR(VLOOKUP(D241,'16. Desa. del Sistema Educ.Sup.'!$F:$G,2,FALSE),IFERROR(VLOOKUP(D241,'8. Cultura de Inno. Insti...'!$F:$G,2,FALSE),VLOOKUP(D241,'7. Lo Esencial de la Reforma U.'!$F:$G,2,0)))))))))))))))))</f>
        <v>1. Definición de temas de investigación enmarcados en los temas prioritarios por la UNAH, diseños de protocolos de investigación y aprobación de protocolos por la DICYP</v>
      </c>
      <c r="D242" s="31"/>
      <c r="E242" s="93"/>
      <c r="F242" s="93"/>
      <c r="G242" s="93"/>
      <c r="H242" s="76"/>
      <c r="I242" s="76"/>
      <c r="J242" s="76"/>
      <c r="K242" s="112"/>
    </row>
    <row r="243" spans="3:12" s="466" customFormat="1" ht="15.75" thickBot="1">
      <c r="C243" s="70"/>
      <c r="D243" s="31"/>
      <c r="E243" s="93"/>
      <c r="F243" s="93"/>
      <c r="G243" s="93"/>
      <c r="H243" s="76"/>
      <c r="I243" s="76"/>
      <c r="J243" s="76"/>
      <c r="K243" s="112"/>
    </row>
    <row r="244" spans="3:12" s="466" customFormat="1" ht="15.75" thickBot="1">
      <c r="C244" s="126" t="s">
        <v>44</v>
      </c>
      <c r="D244" s="129" t="s">
        <v>45</v>
      </c>
      <c r="E244" s="128" t="s">
        <v>55</v>
      </c>
      <c r="F244" s="128" t="s">
        <v>57</v>
      </c>
      <c r="G244" s="127" t="s">
        <v>27</v>
      </c>
      <c r="H244" s="133" t="s">
        <v>130</v>
      </c>
      <c r="I244" s="128" t="s">
        <v>46</v>
      </c>
      <c r="J244" s="128" t="s">
        <v>131</v>
      </c>
      <c r="K244" s="128" t="s">
        <v>409</v>
      </c>
      <c r="L244" s="128" t="s">
        <v>410</v>
      </c>
    </row>
    <row r="245" spans="3:12" s="466" customFormat="1">
      <c r="C245" s="327" t="s">
        <v>1869</v>
      </c>
      <c r="D245" s="689">
        <v>44</v>
      </c>
      <c r="E245" s="328">
        <v>1</v>
      </c>
      <c r="F245" s="115">
        <v>30000</v>
      </c>
      <c r="G245" s="329">
        <f t="shared" ref="G245:G253" si="25">E245*F245</f>
        <v>30000</v>
      </c>
      <c r="H245" s="666"/>
      <c r="I245" s="116" t="s">
        <v>698</v>
      </c>
      <c r="J245" s="116" t="str">
        <f>VLOOKUP(I245,Presupuesto!$B$11:$C$566,2,0)</f>
        <v>SERVICIOS DE CAPACITACION.</v>
      </c>
      <c r="K245" s="331" t="s">
        <v>1449</v>
      </c>
      <c r="L245" s="116" t="s">
        <v>393</v>
      </c>
    </row>
    <row r="246" spans="3:12" s="466" customFormat="1">
      <c r="C246" s="99" t="s">
        <v>48</v>
      </c>
      <c r="D246" s="690"/>
      <c r="E246" s="200">
        <f>D245</f>
        <v>44</v>
      </c>
      <c r="F246" s="100">
        <v>50</v>
      </c>
      <c r="G246" s="97">
        <f t="shared" si="25"/>
        <v>2200</v>
      </c>
      <c r="H246" s="667"/>
      <c r="I246" s="98" t="s">
        <v>716</v>
      </c>
      <c r="J246" s="98" t="str">
        <f>VLOOKUP(I246,Presupuesto!$B$11:$C$566,2,0)</f>
        <v>SERVICIOS DE IMPRENTA PUBLIC.Y REPRODUCCION</v>
      </c>
      <c r="K246" s="98" t="str">
        <f>$K$226</f>
        <v>Gestión Tecnologías de Información y Comunicación</v>
      </c>
      <c r="L246" s="98" t="s">
        <v>411</v>
      </c>
    </row>
    <row r="247" spans="3:12" s="466" customFormat="1">
      <c r="C247" s="99" t="s">
        <v>49</v>
      </c>
      <c r="D247" s="690"/>
      <c r="E247" s="200">
        <f>D245</f>
        <v>44</v>
      </c>
      <c r="F247" s="100">
        <v>150</v>
      </c>
      <c r="G247" s="97">
        <f t="shared" si="25"/>
        <v>6600</v>
      </c>
      <c r="H247" s="667"/>
      <c r="I247" s="98" t="s">
        <v>791</v>
      </c>
      <c r="J247" s="98" t="str">
        <f>VLOOKUP(I247,Presupuesto!$B$11:$C$566,2,0)</f>
        <v>ALIMENTOS B EBIDAS PARA PERSONAS</v>
      </c>
      <c r="K247" s="98" t="str">
        <f t="shared" ref="K247:K254" si="26">$K$226</f>
        <v>Gestión Tecnologías de Información y Comunicación</v>
      </c>
      <c r="L247" s="98" t="s">
        <v>395</v>
      </c>
    </row>
    <row r="248" spans="3:12" s="466" customFormat="1">
      <c r="C248" s="99" t="s">
        <v>50</v>
      </c>
      <c r="D248" s="690"/>
      <c r="E248" s="151">
        <v>0</v>
      </c>
      <c r="F248" s="118">
        <v>10000</v>
      </c>
      <c r="G248" s="97">
        <f t="shared" si="25"/>
        <v>0</v>
      </c>
      <c r="H248" s="161"/>
      <c r="I248" s="322" t="s">
        <v>299</v>
      </c>
      <c r="J248" s="98" t="str">
        <f>VLOOKUP(I248,Presupuesto!$B$11:$C$566,2,0)</f>
        <v>PASAJES (26100-00)</v>
      </c>
      <c r="K248" s="98" t="str">
        <f t="shared" si="26"/>
        <v>Gestión Tecnologías de Información y Comunicación</v>
      </c>
      <c r="L248" s="98" t="s">
        <v>411</v>
      </c>
    </row>
    <row r="249" spans="3:12" s="466" customFormat="1">
      <c r="C249" s="99" t="s">
        <v>416</v>
      </c>
      <c r="D249" s="690"/>
      <c r="E249" s="151">
        <v>200</v>
      </c>
      <c r="F249" s="118">
        <v>250</v>
      </c>
      <c r="G249" s="97">
        <f t="shared" si="25"/>
        <v>50000</v>
      </c>
      <c r="H249" s="667"/>
      <c r="I249" s="98" t="s">
        <v>820</v>
      </c>
      <c r="J249" s="98" t="str">
        <f>VLOOKUP(I249,Presupuesto!$B$11:$C$566,2,0)</f>
        <v>PRODUCTOS PAPEL Y CARTON</v>
      </c>
      <c r="K249" s="98" t="str">
        <f t="shared" si="26"/>
        <v>Gestión Tecnologías de Información y Comunicación</v>
      </c>
      <c r="L249" s="98" t="s">
        <v>411</v>
      </c>
    </row>
    <row r="250" spans="3:12" s="466" customFormat="1">
      <c r="C250" s="99" t="s">
        <v>51</v>
      </c>
      <c r="D250" s="690"/>
      <c r="E250" s="200">
        <f>(D245*25)/500</f>
        <v>2.2000000000000002</v>
      </c>
      <c r="F250" s="100">
        <v>85</v>
      </c>
      <c r="G250" s="97">
        <f t="shared" si="25"/>
        <v>187.00000000000003</v>
      </c>
      <c r="H250" s="667"/>
      <c r="I250" s="98" t="s">
        <v>820</v>
      </c>
      <c r="J250" s="98" t="str">
        <f>VLOOKUP(I250,Presupuesto!$B$11:$C$566,2,0)</f>
        <v>PRODUCTOS PAPEL Y CARTON</v>
      </c>
      <c r="K250" s="98" t="str">
        <f t="shared" si="26"/>
        <v>Gestión Tecnologías de Información y Comunicación</v>
      </c>
      <c r="L250" s="98" t="s">
        <v>411</v>
      </c>
    </row>
    <row r="251" spans="3:12" s="466" customFormat="1">
      <c r="C251" s="99" t="s">
        <v>122</v>
      </c>
      <c r="D251" s="690"/>
      <c r="E251" s="200">
        <f>D245/12</f>
        <v>3.6666666666666665</v>
      </c>
      <c r="F251" s="100">
        <v>36</v>
      </c>
      <c r="G251" s="97">
        <f t="shared" si="25"/>
        <v>132</v>
      </c>
      <c r="H251" s="667"/>
      <c r="I251" s="98" t="s">
        <v>941</v>
      </c>
      <c r="J251" s="98" t="str">
        <f>VLOOKUP(I251,Presupuesto!$B$11:$C$566,2,0)</f>
        <v>UTILES DE ESCRITORIO, OFICINA Y ENSE¥ANZA</v>
      </c>
      <c r="K251" s="98" t="str">
        <f t="shared" si="26"/>
        <v>Gestión Tecnologías de Información y Comunicación</v>
      </c>
      <c r="L251" s="98" t="s">
        <v>411</v>
      </c>
    </row>
    <row r="252" spans="3:12" s="466" customFormat="1">
      <c r="C252" s="99" t="s">
        <v>34</v>
      </c>
      <c r="D252" s="690"/>
      <c r="E252" s="200">
        <f>D245/12</f>
        <v>3.6666666666666665</v>
      </c>
      <c r="F252" s="100">
        <v>80</v>
      </c>
      <c r="G252" s="97">
        <f t="shared" si="25"/>
        <v>293.33333333333331</v>
      </c>
      <c r="H252" s="667"/>
      <c r="I252" s="98" t="s">
        <v>941</v>
      </c>
      <c r="J252" s="98" t="str">
        <f>VLOOKUP(I252,Presupuesto!$B$11:$C$566,2,0)</f>
        <v>UTILES DE ESCRITORIO, OFICINA Y ENSE¥ANZA</v>
      </c>
      <c r="K252" s="98" t="str">
        <f t="shared" si="26"/>
        <v>Gestión Tecnologías de Información y Comunicación</v>
      </c>
      <c r="L252" s="98" t="s">
        <v>411</v>
      </c>
    </row>
    <row r="253" spans="3:12" s="466" customFormat="1">
      <c r="C253" s="109" t="s">
        <v>1868</v>
      </c>
      <c r="D253" s="690"/>
      <c r="E253" s="212">
        <v>5</v>
      </c>
      <c r="F253" s="119">
        <v>4000</v>
      </c>
      <c r="G253" s="97">
        <f t="shared" si="25"/>
        <v>20000</v>
      </c>
      <c r="H253" s="667"/>
      <c r="I253" s="98" t="s">
        <v>941</v>
      </c>
      <c r="J253" s="98" t="str">
        <f>VLOOKUP(I253,Presupuesto!$B$11:$C$566,2,0)</f>
        <v>UTILES DE ESCRITORIO, OFICINA Y ENSE¥ANZA</v>
      </c>
      <c r="K253" s="98" t="str">
        <f t="shared" si="26"/>
        <v>Gestión Tecnologías de Información y Comunicación</v>
      </c>
      <c r="L253" s="98" t="s">
        <v>411</v>
      </c>
    </row>
    <row r="254" spans="3:12" s="466" customFormat="1" ht="15.75" thickBot="1">
      <c r="C254" s="216" t="s">
        <v>429</v>
      </c>
      <c r="D254" s="217">
        <v>0</v>
      </c>
      <c r="E254" s="332">
        <v>0</v>
      </c>
      <c r="F254" s="104">
        <f>HLOOKUP(C254,$AH$2:$BU$3,2,0)</f>
        <v>1150</v>
      </c>
      <c r="G254" s="105">
        <f>D254*E254*F254</f>
        <v>0</v>
      </c>
      <c r="H254" s="333"/>
      <c r="I254" s="334" t="s">
        <v>300</v>
      </c>
      <c r="J254" s="106" t="str">
        <f>VLOOKUP(I254,Presupuesto!$B$11:$C$566,2,0)</f>
        <v>VIATICOS (26200-00)</v>
      </c>
      <c r="K254" s="335" t="str">
        <f t="shared" si="26"/>
        <v>Gestión Tecnologías de Información y Comunicación</v>
      </c>
      <c r="L254" s="335" t="s">
        <v>411</v>
      </c>
    </row>
    <row r="256" spans="3:12" ht="15.75" thickBot="1"/>
    <row r="257" spans="3:12" s="466" customFormat="1" ht="15.75" thickBot="1">
      <c r="C257" s="29" t="s">
        <v>43</v>
      </c>
      <c r="D257" s="30">
        <f>SUM(G264:G273)</f>
        <v>292500</v>
      </c>
      <c r="E257" s="93"/>
      <c r="F257" s="93"/>
      <c r="G257" s="93"/>
      <c r="H257" s="76"/>
      <c r="I257" s="76"/>
      <c r="J257" s="76"/>
      <c r="K257" s="112"/>
    </row>
    <row r="258" spans="3:12" s="466" customFormat="1">
      <c r="C258" s="70"/>
      <c r="D258" s="31"/>
      <c r="E258" s="93"/>
      <c r="F258" s="93"/>
      <c r="G258" s="93"/>
      <c r="H258" s="76"/>
      <c r="I258" s="76"/>
      <c r="J258" s="76"/>
      <c r="K258" s="112"/>
    </row>
    <row r="259" spans="3:12" s="466" customFormat="1">
      <c r="C259" s="70"/>
      <c r="D259" s="31"/>
      <c r="E259" s="93"/>
      <c r="F259" s="93"/>
      <c r="G259" s="93"/>
      <c r="H259" s="76"/>
      <c r="I259" s="76"/>
      <c r="J259" s="76"/>
      <c r="K259" s="112"/>
    </row>
    <row r="260" spans="3:12" s="466" customFormat="1" ht="15.75">
      <c r="C260" s="202" t="s">
        <v>391</v>
      </c>
      <c r="D260" s="369" t="str">
        <f>'4. Docencia y Profesorado Univ.'!F15</f>
        <v>4.1).a.1.8.ENF.8</v>
      </c>
      <c r="E260" s="93"/>
      <c r="F260" s="93"/>
      <c r="G260" s="93"/>
      <c r="H260" s="76"/>
      <c r="I260" s="76"/>
      <c r="J260" s="76"/>
      <c r="K260" s="112"/>
    </row>
    <row r="261" spans="3:12" s="466" customFormat="1" ht="18.75">
      <c r="C261" s="210" t="str">
        <f>IFERROR(VLOOKUP(D260,'1. Desarrollo e Innov. Curricu.'!$F:$G,2,FALSE),IFERROR(VLOOKUP(D260,'2. Investigación Científica'!$F:$G,2,FALSE),IFERROR(VLOOKUP(D260,'3. Vinculación Univ. Sociedad'!$F:$G,2,FALSE),IFERROR(VLOOKUP(D260,'4. Docencia y Profesorado Univ.'!$F:$G,2,FALSE),IFERROR(VLOOKUP(D260,'5. Estudiantes y Graduados'!$F:$G,2,FALSE),IFERROR(VLOOKUP(D260,'11. Gestion Administrativa'!$F:$G,2,FALSE),IFERROR(VLOOKUP(D260,'13. Gestión Académica'!$F:$G,2,FALSE),IFERROR(VLOOKUP(D260,'9. Asegura. de la Calid. y M'!$F:$G,2,FALSE),IFERROR(VLOOKUP(D260,'6. Gestión del Conocimiento'!$F:$G,2,FALSE),IFERROR(VLOOKUP(D260,'15. Gobernabilidad y Proceso...'!$F:$G,2,FALSE),IFERROR(VLOOKUP(D260,'12. Gestión del Talento Humano'!$F:$G,2,FALSE),IFERROR(VLOOKUP(D260,'14. Internacional... de la E.S.'!$F:$G,2,FALSE),IFERROR(VLOOKUP(D260,'10. Posgrado'!$F:$G,2,FALSE),IFERROR(VLOOKUP(D260,'17. Gestión TIC'!$F:$G,2,FALSE),IFERROR(VLOOKUP(D260,'16. Desa. del Sistema Educ.Sup.'!$F:$G,2,FALSE),IFERROR(VLOOKUP(D260,'8. Cultura de Inno. Insti...'!$F:$G,2,FALSE),VLOOKUP(D260,'7. Lo Esencial de la Reforma U.'!$F:$G,2,0)))))))))))))))))</f>
        <v>8. Guiones metodologicos consensuados por los cinco centros donde se desarrolla la Carrera de Enfermería, Monitoria de la implementación de los guiones</v>
      </c>
      <c r="D261" s="31"/>
      <c r="E261" s="93"/>
      <c r="F261" s="93"/>
      <c r="G261" s="93"/>
      <c r="H261" s="76"/>
      <c r="I261" s="76"/>
      <c r="J261" s="76"/>
      <c r="K261" s="112"/>
    </row>
    <row r="262" spans="3:12" s="466" customFormat="1" ht="15.75" thickBot="1">
      <c r="C262" s="70"/>
      <c r="D262" s="31"/>
      <c r="E262" s="93"/>
      <c r="F262" s="93"/>
      <c r="G262" s="93"/>
      <c r="H262" s="76"/>
      <c r="I262" s="76"/>
      <c r="J262" s="76"/>
      <c r="K262" s="112"/>
    </row>
    <row r="263" spans="3:12" s="466" customFormat="1" ht="15.75" thickBot="1">
      <c r="C263" s="126" t="s">
        <v>44</v>
      </c>
      <c r="D263" s="129" t="s">
        <v>45</v>
      </c>
      <c r="E263" s="128" t="s">
        <v>55</v>
      </c>
      <c r="F263" s="128" t="s">
        <v>57</v>
      </c>
      <c r="G263" s="127" t="s">
        <v>27</v>
      </c>
      <c r="H263" s="133" t="s">
        <v>130</v>
      </c>
      <c r="I263" s="128" t="s">
        <v>46</v>
      </c>
      <c r="J263" s="128" t="s">
        <v>131</v>
      </c>
      <c r="K263" s="128" t="s">
        <v>409</v>
      </c>
      <c r="L263" s="128" t="s">
        <v>410</v>
      </c>
    </row>
    <row r="264" spans="3:12" s="466" customFormat="1">
      <c r="C264" s="327" t="s">
        <v>1876</v>
      </c>
      <c r="D264" s="689">
        <v>50</v>
      </c>
      <c r="E264" s="328">
        <v>1</v>
      </c>
      <c r="F264" s="115">
        <v>30000</v>
      </c>
      <c r="G264" s="329">
        <f t="shared" ref="G264:G272" si="27">E264*F264</f>
        <v>30000</v>
      </c>
      <c r="H264" s="666"/>
      <c r="I264" s="116" t="s">
        <v>698</v>
      </c>
      <c r="J264" s="116" t="str">
        <f>VLOOKUP(I264,Presupuesto!$B$11:$C$566,2,0)</f>
        <v>SERVICIOS DE CAPACITACION.</v>
      </c>
      <c r="K264" s="331" t="s">
        <v>1449</v>
      </c>
      <c r="L264" s="116" t="s">
        <v>393</v>
      </c>
    </row>
    <row r="265" spans="3:12" s="466" customFormat="1">
      <c r="C265" s="99" t="s">
        <v>48</v>
      </c>
      <c r="D265" s="690"/>
      <c r="E265" s="200">
        <v>300</v>
      </c>
      <c r="F265" s="100">
        <v>50</v>
      </c>
      <c r="G265" s="97">
        <f t="shared" si="27"/>
        <v>15000</v>
      </c>
      <c r="H265" s="667"/>
      <c r="I265" s="98" t="s">
        <v>716</v>
      </c>
      <c r="J265" s="98" t="str">
        <f>VLOOKUP(I265,Presupuesto!$B$11:$C$566,2,0)</f>
        <v>SERVICIOS DE IMPRENTA PUBLIC.Y REPRODUCCION</v>
      </c>
      <c r="K265" s="98" t="str">
        <f>$K$226</f>
        <v>Gestión Tecnologías de Información y Comunicación</v>
      </c>
      <c r="L265" s="98" t="s">
        <v>411</v>
      </c>
    </row>
    <row r="266" spans="3:12" s="466" customFormat="1">
      <c r="C266" s="99" t="s">
        <v>49</v>
      </c>
      <c r="D266" s="690"/>
      <c r="E266" s="200">
        <v>50</v>
      </c>
      <c r="F266" s="100">
        <v>150</v>
      </c>
      <c r="G266" s="97">
        <f t="shared" si="27"/>
        <v>7500</v>
      </c>
      <c r="H266" s="667"/>
      <c r="I266" s="98" t="s">
        <v>791</v>
      </c>
      <c r="J266" s="98" t="str">
        <f>VLOOKUP(I266,Presupuesto!$B$11:$C$566,2,0)</f>
        <v>ALIMENTOS B EBIDAS PARA PERSONAS</v>
      </c>
      <c r="K266" s="98" t="str">
        <f t="shared" ref="K266:K273" si="28">$K$226</f>
        <v>Gestión Tecnologías de Información y Comunicación</v>
      </c>
      <c r="L266" s="98" t="s">
        <v>395</v>
      </c>
    </row>
    <row r="267" spans="3:12" s="466" customFormat="1">
      <c r="C267" s="99" t="s">
        <v>50</v>
      </c>
      <c r="D267" s="690"/>
      <c r="E267" s="151">
        <v>0</v>
      </c>
      <c r="F267" s="118">
        <v>10000</v>
      </c>
      <c r="G267" s="97">
        <f t="shared" si="27"/>
        <v>0</v>
      </c>
      <c r="H267" s="161"/>
      <c r="I267" s="322" t="s">
        <v>299</v>
      </c>
      <c r="J267" s="98" t="str">
        <f>VLOOKUP(I267,Presupuesto!$B$11:$C$566,2,0)</f>
        <v>PASAJES (26100-00)</v>
      </c>
      <c r="K267" s="98" t="str">
        <f t="shared" si="28"/>
        <v>Gestión Tecnologías de Información y Comunicación</v>
      </c>
      <c r="L267" s="98" t="s">
        <v>411</v>
      </c>
    </row>
    <row r="268" spans="3:12" s="466" customFormat="1">
      <c r="C268" s="99" t="s">
        <v>416</v>
      </c>
      <c r="D268" s="690"/>
      <c r="E268" s="151">
        <v>300</v>
      </c>
      <c r="F268" s="118">
        <v>250</v>
      </c>
      <c r="G268" s="97">
        <f t="shared" si="27"/>
        <v>75000</v>
      </c>
      <c r="H268" s="667"/>
      <c r="I268" s="98" t="s">
        <v>820</v>
      </c>
      <c r="J268" s="98" t="str">
        <f>VLOOKUP(I268,Presupuesto!$B$11:$C$566,2,0)</f>
        <v>PRODUCTOS PAPEL Y CARTON</v>
      </c>
      <c r="K268" s="98" t="str">
        <f t="shared" si="28"/>
        <v>Gestión Tecnologías de Información y Comunicación</v>
      </c>
      <c r="L268" s="98" t="s">
        <v>411</v>
      </c>
    </row>
    <row r="269" spans="3:12" s="466" customFormat="1">
      <c r="C269" s="99" t="s">
        <v>51</v>
      </c>
      <c r="D269" s="690"/>
      <c r="E269" s="200">
        <v>0</v>
      </c>
      <c r="F269" s="100">
        <v>85</v>
      </c>
      <c r="G269" s="97">
        <f t="shared" si="27"/>
        <v>0</v>
      </c>
      <c r="H269" s="161"/>
      <c r="I269" s="98" t="s">
        <v>820</v>
      </c>
      <c r="J269" s="98" t="str">
        <f>VLOOKUP(I269,Presupuesto!$B$11:$C$566,2,0)</f>
        <v>PRODUCTOS PAPEL Y CARTON</v>
      </c>
      <c r="K269" s="98" t="str">
        <f t="shared" si="28"/>
        <v>Gestión Tecnologías de Información y Comunicación</v>
      </c>
      <c r="L269" s="98" t="s">
        <v>411</v>
      </c>
    </row>
    <row r="270" spans="3:12" s="466" customFormat="1">
      <c r="C270" s="99" t="s">
        <v>122</v>
      </c>
      <c r="D270" s="690"/>
      <c r="E270" s="200">
        <v>0</v>
      </c>
      <c r="F270" s="100">
        <v>36</v>
      </c>
      <c r="G270" s="97">
        <f t="shared" si="27"/>
        <v>0</v>
      </c>
      <c r="H270" s="161"/>
      <c r="I270" s="98" t="s">
        <v>941</v>
      </c>
      <c r="J270" s="98" t="str">
        <f>VLOOKUP(I270,Presupuesto!$B$11:$C$566,2,0)</f>
        <v>UTILES DE ESCRITORIO, OFICINA Y ENSE¥ANZA</v>
      </c>
      <c r="K270" s="98" t="str">
        <f t="shared" si="28"/>
        <v>Gestión Tecnologías de Información y Comunicación</v>
      </c>
      <c r="L270" s="98" t="s">
        <v>411</v>
      </c>
    </row>
    <row r="271" spans="3:12" s="466" customFormat="1">
      <c r="C271" s="99" t="s">
        <v>34</v>
      </c>
      <c r="D271" s="690"/>
      <c r="E271" s="200">
        <v>0</v>
      </c>
      <c r="F271" s="100">
        <v>80</v>
      </c>
      <c r="G271" s="97">
        <f t="shared" si="27"/>
        <v>0</v>
      </c>
      <c r="H271" s="161"/>
      <c r="I271" s="98" t="s">
        <v>941</v>
      </c>
      <c r="J271" s="98" t="str">
        <f>VLOOKUP(I271,Presupuesto!$B$11:$C$566,2,0)</f>
        <v>UTILES DE ESCRITORIO, OFICINA Y ENSE¥ANZA</v>
      </c>
      <c r="K271" s="98" t="str">
        <f t="shared" si="28"/>
        <v>Gestión Tecnologías de Información y Comunicación</v>
      </c>
      <c r="L271" s="98" t="s">
        <v>411</v>
      </c>
    </row>
    <row r="272" spans="3:12" s="466" customFormat="1">
      <c r="C272" s="109" t="s">
        <v>52</v>
      </c>
      <c r="D272" s="690"/>
      <c r="E272" s="212">
        <v>0</v>
      </c>
      <c r="F272" s="119">
        <v>4000</v>
      </c>
      <c r="G272" s="97">
        <f t="shared" si="27"/>
        <v>0</v>
      </c>
      <c r="H272" s="161"/>
      <c r="I272" s="98" t="s">
        <v>941</v>
      </c>
      <c r="J272" s="98" t="str">
        <f>VLOOKUP(I272,Presupuesto!$B$11:$C$566,2,0)</f>
        <v>UTILES DE ESCRITORIO, OFICINA Y ENSE¥ANZA</v>
      </c>
      <c r="K272" s="98" t="str">
        <f t="shared" si="28"/>
        <v>Gestión Tecnologías de Información y Comunicación</v>
      </c>
      <c r="L272" s="98" t="s">
        <v>411</v>
      </c>
    </row>
    <row r="273" spans="3:12" s="466" customFormat="1" ht="15.75" thickBot="1">
      <c r="C273" s="216" t="s">
        <v>426</v>
      </c>
      <c r="D273" s="217">
        <v>10</v>
      </c>
      <c r="E273" s="332">
        <v>10</v>
      </c>
      <c r="F273" s="104">
        <f>HLOOKUP(C273,$AH$2:$BU$3,2,0)</f>
        <v>1650</v>
      </c>
      <c r="G273" s="105">
        <f>D273*E273*F273</f>
        <v>165000</v>
      </c>
      <c r="H273" s="668"/>
      <c r="I273" s="334" t="s">
        <v>762</v>
      </c>
      <c r="J273" s="106" t="str">
        <f>VLOOKUP(I273,Presupuesto!$B$11:$C$566,2,0)</f>
        <v>VIATICOS NACIONALES</v>
      </c>
      <c r="K273" s="335" t="str">
        <f t="shared" si="28"/>
        <v>Gestión Tecnologías de Información y Comunicación</v>
      </c>
      <c r="L273" s="335" t="s">
        <v>411</v>
      </c>
    </row>
    <row r="275" spans="3:12" ht="15.75" thickBot="1"/>
    <row r="276" spans="3:12" s="466" customFormat="1" ht="15.75" thickBot="1">
      <c r="C276" s="29" t="s">
        <v>43</v>
      </c>
      <c r="D276" s="30">
        <f>SUM(G283:G292)</f>
        <v>47176</v>
      </c>
      <c r="E276" s="93"/>
      <c r="F276" s="93"/>
      <c r="G276" s="93"/>
      <c r="H276" s="76"/>
      <c r="I276" s="76"/>
      <c r="J276" s="76"/>
      <c r="K276" s="112"/>
    </row>
    <row r="277" spans="3:12" s="466" customFormat="1">
      <c r="C277" s="70"/>
      <c r="D277" s="31"/>
      <c r="E277" s="93"/>
      <c r="F277" s="93"/>
      <c r="G277" s="93"/>
      <c r="H277" s="76"/>
      <c r="I277" s="76"/>
      <c r="J277" s="76"/>
      <c r="K277" s="112"/>
    </row>
    <row r="278" spans="3:12" s="466" customFormat="1">
      <c r="C278" s="70"/>
      <c r="D278" s="31"/>
      <c r="E278" s="93"/>
      <c r="F278" s="93"/>
      <c r="G278" s="93"/>
      <c r="H278" s="76"/>
      <c r="I278" s="76"/>
      <c r="J278" s="76"/>
      <c r="K278" s="112"/>
    </row>
    <row r="279" spans="3:12" s="466" customFormat="1" ht="15.75">
      <c r="C279" s="202" t="s">
        <v>391</v>
      </c>
      <c r="D279" s="369" t="str">
        <f>'2. Investigación Científica'!F15</f>
        <v>2.1).b.a.1).2.MI.2</v>
      </c>
      <c r="E279" s="93"/>
      <c r="F279" s="93"/>
      <c r="G279" s="93"/>
      <c r="H279" s="76"/>
      <c r="I279" s="76"/>
      <c r="J279" s="76"/>
      <c r="K279" s="112"/>
    </row>
    <row r="280" spans="3:12" s="466" customFormat="1" ht="18.75">
      <c r="C280" s="210" t="str">
        <f>IFERROR(VLOOKUP(D279,'1. Desarrollo e Innov. Curricu.'!$F:$G,2,FALSE),IFERROR(VLOOKUP(D279,'2. Investigación Científica'!$F:$G,2,FALSE),IFERROR(VLOOKUP(D279,'3. Vinculación Univ. Sociedad'!$F:$G,2,FALSE),IFERROR(VLOOKUP(D279,'4. Docencia y Profesorado Univ.'!$F:$G,2,FALSE),IFERROR(VLOOKUP(D279,'5. Estudiantes y Graduados'!$F:$G,2,FALSE),IFERROR(VLOOKUP(D279,'11. Gestion Administrativa'!$F:$G,2,FALSE),IFERROR(VLOOKUP(D279,'13. Gestión Académica'!$F:$G,2,FALSE),IFERROR(VLOOKUP(D279,'9. Asegura. de la Calid. y M'!$F:$G,2,FALSE),IFERROR(VLOOKUP(D279,'6. Gestión del Conocimiento'!$F:$G,2,FALSE),IFERROR(VLOOKUP(D279,'15. Gobernabilidad y Proceso...'!$F:$G,2,FALSE),IFERROR(VLOOKUP(D279,'12. Gestión del Talento Humano'!$F:$G,2,FALSE),IFERROR(VLOOKUP(D279,'14. Internacional... de la E.S.'!$F:$G,2,FALSE),IFERROR(VLOOKUP(D279,'10. Posgrado'!$F:$G,2,FALSE),IFERROR(VLOOKUP(D279,'17. Gestión TIC'!$F:$G,2,FALSE),IFERROR(VLOOKUP(D279,'16. Desa. del Sistema Educ.Sup.'!$F:$G,2,FALSE),IFERROR(VLOOKUP(D279,'8. Cultura de Inno. Insti...'!$F:$G,2,FALSE),VLOOKUP(D279,'7. Lo Esencial de la Reforma U.'!$F:$G,2,0)))))))))))))))))</f>
        <v>2. Integración de los grupos multidisciplinarios (Medicina Interna, Psicología, Nutrición y Medicina Fisica), Diseño de protocolos para ejercicio, dieta, apyo psicologico, medición de hemoglobina glicosilada, controles clínicos en la clínica de sindrome metabolico</v>
      </c>
      <c r="D280" s="31"/>
      <c r="E280" s="93"/>
      <c r="F280" s="93"/>
      <c r="G280" s="93"/>
      <c r="H280" s="76"/>
      <c r="I280" s="76"/>
      <c r="J280" s="76"/>
      <c r="K280" s="112"/>
    </row>
    <row r="281" spans="3:12" s="466" customFormat="1" ht="15.75" thickBot="1">
      <c r="C281" s="70"/>
      <c r="D281" s="31"/>
      <c r="E281" s="93"/>
      <c r="F281" s="93"/>
      <c r="G281" s="93"/>
      <c r="H281" s="76"/>
      <c r="I281" s="76"/>
      <c r="J281" s="76"/>
      <c r="K281" s="112"/>
    </row>
    <row r="282" spans="3:12" s="466" customFormat="1" ht="15.75" thickBot="1">
      <c r="C282" s="126" t="s">
        <v>44</v>
      </c>
      <c r="D282" s="129" t="s">
        <v>45</v>
      </c>
      <c r="E282" s="128" t="s">
        <v>55</v>
      </c>
      <c r="F282" s="128" t="s">
        <v>57</v>
      </c>
      <c r="G282" s="127" t="s">
        <v>27</v>
      </c>
      <c r="H282" s="133" t="s">
        <v>130</v>
      </c>
      <c r="I282" s="128" t="s">
        <v>46</v>
      </c>
      <c r="J282" s="128" t="s">
        <v>131</v>
      </c>
      <c r="K282" s="128" t="s">
        <v>409</v>
      </c>
      <c r="L282" s="128" t="s">
        <v>410</v>
      </c>
    </row>
    <row r="283" spans="3:12" s="466" customFormat="1">
      <c r="C283" s="327" t="s">
        <v>1876</v>
      </c>
      <c r="D283" s="689">
        <v>100</v>
      </c>
      <c r="E283" s="328"/>
      <c r="F283" s="115">
        <v>30000</v>
      </c>
      <c r="G283" s="329">
        <f t="shared" ref="G283:G291" si="29">E283*F283</f>
        <v>0</v>
      </c>
      <c r="H283" s="330"/>
      <c r="I283" s="116" t="s">
        <v>698</v>
      </c>
      <c r="J283" s="116" t="str">
        <f>VLOOKUP(I283,Presupuesto!$B$11:$C$566,2,0)</f>
        <v>SERVICIOS DE CAPACITACION.</v>
      </c>
      <c r="K283" s="331" t="s">
        <v>1357</v>
      </c>
      <c r="L283" s="116" t="s">
        <v>393</v>
      </c>
    </row>
    <row r="284" spans="3:12" s="466" customFormat="1">
      <c r="C284" s="99" t="s">
        <v>48</v>
      </c>
      <c r="D284" s="690"/>
      <c r="E284" s="200">
        <v>100</v>
      </c>
      <c r="F284" s="100">
        <v>50</v>
      </c>
      <c r="G284" s="97">
        <f t="shared" si="29"/>
        <v>5000</v>
      </c>
      <c r="H284" s="161" t="s">
        <v>128</v>
      </c>
      <c r="I284" s="98" t="s">
        <v>716</v>
      </c>
      <c r="J284" s="98" t="str">
        <f>VLOOKUP(I284,Presupuesto!$B$11:$C$566,2,0)</f>
        <v>SERVICIOS DE IMPRENTA PUBLIC.Y REPRODUCCION</v>
      </c>
      <c r="K284" s="98" t="s">
        <v>1357</v>
      </c>
      <c r="L284" s="98" t="s">
        <v>395</v>
      </c>
    </row>
    <row r="285" spans="3:12" s="466" customFormat="1">
      <c r="C285" s="99" t="s">
        <v>49</v>
      </c>
      <c r="D285" s="690"/>
      <c r="E285" s="200">
        <v>100</v>
      </c>
      <c r="F285" s="100">
        <v>150</v>
      </c>
      <c r="G285" s="97">
        <f t="shared" si="29"/>
        <v>15000</v>
      </c>
      <c r="H285" s="161" t="s">
        <v>1615</v>
      </c>
      <c r="I285" s="98" t="s">
        <v>791</v>
      </c>
      <c r="J285" s="98" t="str">
        <f>VLOOKUP(I285,Presupuesto!$B$11:$C$566,2,0)</f>
        <v>ALIMENTOS B EBIDAS PARA PERSONAS</v>
      </c>
      <c r="K285" s="98" t="s">
        <v>1357</v>
      </c>
      <c r="L285" s="98" t="s">
        <v>395</v>
      </c>
    </row>
    <row r="286" spans="3:12" s="466" customFormat="1">
      <c r="C286" s="99" t="s">
        <v>50</v>
      </c>
      <c r="D286" s="690"/>
      <c r="E286" s="151">
        <v>0</v>
      </c>
      <c r="F286" s="118">
        <v>10000</v>
      </c>
      <c r="G286" s="97">
        <f t="shared" si="29"/>
        <v>0</v>
      </c>
      <c r="H286" s="161"/>
      <c r="I286" s="322" t="s">
        <v>299</v>
      </c>
      <c r="J286" s="98" t="str">
        <f>VLOOKUP(I286,Presupuesto!$B$11:$C$566,2,0)</f>
        <v>PASAJES (26100-00)</v>
      </c>
      <c r="K286" s="98" t="s">
        <v>1357</v>
      </c>
      <c r="L286" s="98" t="s">
        <v>411</v>
      </c>
    </row>
    <row r="287" spans="3:12" s="466" customFormat="1">
      <c r="C287" s="99" t="s">
        <v>416</v>
      </c>
      <c r="D287" s="690"/>
      <c r="E287" s="151">
        <v>100</v>
      </c>
      <c r="F287" s="118">
        <v>250</v>
      </c>
      <c r="G287" s="97">
        <f t="shared" si="29"/>
        <v>25000</v>
      </c>
      <c r="H287" s="161" t="s">
        <v>128</v>
      </c>
      <c r="I287" s="98" t="s">
        <v>820</v>
      </c>
      <c r="J287" s="98" t="str">
        <f>VLOOKUP(I287,Presupuesto!$B$11:$C$566,2,0)</f>
        <v>PRODUCTOS PAPEL Y CARTON</v>
      </c>
      <c r="K287" s="98" t="s">
        <v>1357</v>
      </c>
      <c r="L287" s="98" t="s">
        <v>411</v>
      </c>
    </row>
    <row r="288" spans="3:12" s="466" customFormat="1">
      <c r="C288" s="99" t="s">
        <v>51</v>
      </c>
      <c r="D288" s="690"/>
      <c r="E288" s="200">
        <v>20</v>
      </c>
      <c r="F288" s="100">
        <v>85</v>
      </c>
      <c r="G288" s="97">
        <f t="shared" si="29"/>
        <v>1700</v>
      </c>
      <c r="H288" s="667"/>
      <c r="I288" s="98" t="s">
        <v>820</v>
      </c>
      <c r="J288" s="98" t="str">
        <f>VLOOKUP(I288,Presupuesto!$B$11:$C$566,2,0)</f>
        <v>PRODUCTOS PAPEL Y CARTON</v>
      </c>
      <c r="K288" s="98" t="s">
        <v>1357</v>
      </c>
      <c r="L288" s="98" t="s">
        <v>411</v>
      </c>
    </row>
    <row r="289" spans="3:12" s="466" customFormat="1">
      <c r="C289" s="99" t="s">
        <v>122</v>
      </c>
      <c r="D289" s="690"/>
      <c r="E289" s="200">
        <v>11</v>
      </c>
      <c r="F289" s="100">
        <v>36</v>
      </c>
      <c r="G289" s="97">
        <f t="shared" si="29"/>
        <v>396</v>
      </c>
      <c r="H289" s="667"/>
      <c r="I289" s="98" t="s">
        <v>941</v>
      </c>
      <c r="J289" s="98" t="str">
        <f>VLOOKUP(I289,Presupuesto!$B$11:$C$566,2,0)</f>
        <v>UTILES DE ESCRITORIO, OFICINA Y ENSE¥ANZA</v>
      </c>
      <c r="K289" s="98" t="s">
        <v>1357</v>
      </c>
      <c r="L289" s="98" t="s">
        <v>411</v>
      </c>
    </row>
    <row r="290" spans="3:12" s="466" customFormat="1">
      <c r="C290" s="99" t="s">
        <v>34</v>
      </c>
      <c r="D290" s="690"/>
      <c r="E290" s="200">
        <v>1</v>
      </c>
      <c r="F290" s="100">
        <v>80</v>
      </c>
      <c r="G290" s="97">
        <f t="shared" si="29"/>
        <v>80</v>
      </c>
      <c r="H290" s="667"/>
      <c r="I290" s="98" t="s">
        <v>941</v>
      </c>
      <c r="J290" s="98" t="str">
        <f>VLOOKUP(I290,Presupuesto!$B$11:$C$566,2,0)</f>
        <v>UTILES DE ESCRITORIO, OFICINA Y ENSE¥ANZA</v>
      </c>
      <c r="K290" s="98" t="s">
        <v>1357</v>
      </c>
      <c r="L290" s="98" t="s">
        <v>411</v>
      </c>
    </row>
    <row r="291" spans="3:12" s="466" customFormat="1">
      <c r="C291" s="109" t="s">
        <v>52</v>
      </c>
      <c r="D291" s="690"/>
      <c r="E291" s="212">
        <v>0</v>
      </c>
      <c r="F291" s="119">
        <v>4000</v>
      </c>
      <c r="G291" s="97">
        <f t="shared" si="29"/>
        <v>0</v>
      </c>
      <c r="H291" s="161"/>
      <c r="I291" s="98" t="s">
        <v>941</v>
      </c>
      <c r="J291" s="98" t="str">
        <f>VLOOKUP(I291,Presupuesto!$B$11:$C$566,2,0)</f>
        <v>UTILES DE ESCRITORIO, OFICINA Y ENSE¥ANZA</v>
      </c>
      <c r="K291" s="98" t="s">
        <v>1357</v>
      </c>
      <c r="L291" s="98" t="s">
        <v>411</v>
      </c>
    </row>
    <row r="292" spans="3:12" s="466" customFormat="1" ht="15.75" thickBot="1">
      <c r="C292" s="216" t="s">
        <v>426</v>
      </c>
      <c r="D292" s="217">
        <v>10</v>
      </c>
      <c r="E292" s="332">
        <v>0</v>
      </c>
      <c r="F292" s="104">
        <f>HLOOKUP(C292,$AH$2:$BU$3,2,0)</f>
        <v>1650</v>
      </c>
      <c r="G292" s="105">
        <f>D292*E292*F292</f>
        <v>0</v>
      </c>
      <c r="H292" s="333"/>
      <c r="I292" s="334" t="s">
        <v>300</v>
      </c>
      <c r="J292" s="106" t="str">
        <f>VLOOKUP(I292,Presupuesto!$B$11:$C$566,2,0)</f>
        <v>VIATICOS (26200-00)</v>
      </c>
      <c r="K292" s="335" t="s">
        <v>1357</v>
      </c>
      <c r="L292" s="335" t="s">
        <v>411</v>
      </c>
    </row>
    <row r="294" spans="3:12" ht="15.75" thickBot="1"/>
    <row r="295" spans="3:12" s="466" customFormat="1" ht="15.75" thickBot="1">
      <c r="C295" s="29" t="s">
        <v>43</v>
      </c>
      <c r="D295" s="30">
        <f>SUM(G302:G311)</f>
        <v>15830</v>
      </c>
      <c r="E295" s="93"/>
      <c r="F295" s="93"/>
      <c r="G295" s="93"/>
      <c r="H295" s="76"/>
      <c r="I295" s="76"/>
      <c r="J295" s="76"/>
      <c r="K295" s="112"/>
    </row>
    <row r="296" spans="3:12" s="466" customFormat="1">
      <c r="C296" s="70"/>
      <c r="D296" s="31"/>
      <c r="E296" s="93"/>
      <c r="F296" s="93"/>
      <c r="G296" s="93"/>
      <c r="H296" s="76"/>
      <c r="I296" s="76"/>
      <c r="J296" s="76"/>
      <c r="K296" s="112"/>
    </row>
    <row r="297" spans="3:12" s="466" customFormat="1">
      <c r="C297" s="70"/>
      <c r="D297" s="31"/>
      <c r="E297" s="93"/>
      <c r="F297" s="93"/>
      <c r="G297" s="93"/>
      <c r="H297" s="76"/>
      <c r="I297" s="76"/>
      <c r="J297" s="76"/>
      <c r="K297" s="112"/>
    </row>
    <row r="298" spans="3:12" s="466" customFormat="1" ht="15.75">
      <c r="C298" s="202" t="s">
        <v>391</v>
      </c>
      <c r="D298" s="369" t="str">
        <f>'12. Gestión del Talento Humano'!F9</f>
        <v>12.a.1.2.UTES/DCM/DCF.2</v>
      </c>
      <c r="E298" s="93"/>
      <c r="F298" s="93"/>
      <c r="G298" s="93"/>
      <c r="H298" s="76"/>
      <c r="I298" s="76"/>
      <c r="J298" s="76"/>
      <c r="K298" s="112"/>
    </row>
    <row r="299" spans="3:12" s="466" customFormat="1" ht="18.75">
      <c r="C299" s="210" t="str">
        <f>IFERROR(VLOOKUP(D298,'1. Desarrollo e Innov. Curricu.'!$F:$G,2,FALSE),IFERROR(VLOOKUP(D298,'2. Investigación Científica'!$F:$G,2,FALSE),IFERROR(VLOOKUP(D298,'3. Vinculación Univ. Sociedad'!$F:$G,2,FALSE),IFERROR(VLOOKUP(D298,'4. Docencia y Profesorado Univ.'!$F:$G,2,FALSE),IFERROR(VLOOKUP(D298,'5. Estudiantes y Graduados'!$F:$G,2,FALSE),IFERROR(VLOOKUP(D298,'11. Gestion Administrativa'!$F:$G,2,FALSE),IFERROR(VLOOKUP(D298,'13. Gestión Académica'!$F:$G,2,FALSE),IFERROR(VLOOKUP(D298,'9. Asegura. de la Calid. y M'!$F:$G,2,FALSE),IFERROR(VLOOKUP(D298,'6. Gestión del Conocimiento'!$F:$G,2,FALSE),IFERROR(VLOOKUP(D298,'15. Gobernabilidad y Proceso...'!$F:$G,2,FALSE),IFERROR(VLOOKUP(D298,'12. Gestión del Talento Humano'!$F:$G,2,FALSE),IFERROR(VLOOKUP(D298,'14. Internacional... de la E.S.'!$F:$G,2,FALSE),IFERROR(VLOOKUP(D298,'10. Posgrado'!$F:$G,2,FALSE),IFERROR(VLOOKUP(D298,'17. Gestión TIC'!$F:$G,2,FALSE),IFERROR(VLOOKUP(D298,'16. Desa. del Sistema Educ.Sup.'!$F:$G,2,FALSE),IFERROR(VLOOKUP(D298,'8. Cultura de Inno. Insti...'!$F:$G,2,FALSE),VLOOKUP(D298,'7. Lo Esencial de la Reforma U.'!$F:$G,2,0)))))))))))))))))</f>
        <v>2. Organización del Taller con 3 profesores de Ciencias Morfologicas, 1 profesor de Ciencias Fisiologicas y 3 profesores de la UTES, coordinadores de los laboratorios de los Deptos. de Morfologia y Fisiologia (Primer trimestre). 2. Inscripcion de los instructores al curso del aula virtual (Primer trimestre .3. Desarrollo del curso de induccion orientado a los instructores (segundo y tercer).</v>
      </c>
      <c r="D299" s="31"/>
      <c r="E299" s="93"/>
      <c r="F299" s="93"/>
      <c r="G299" s="93"/>
      <c r="H299" s="76"/>
      <c r="I299" s="76"/>
      <c r="J299" s="76"/>
      <c r="K299" s="112"/>
    </row>
    <row r="300" spans="3:12" s="466" customFormat="1" ht="15.75" thickBot="1">
      <c r="C300" s="70"/>
      <c r="D300" s="31"/>
      <c r="E300" s="93"/>
      <c r="F300" s="93"/>
      <c r="G300" s="93"/>
      <c r="H300" s="76"/>
      <c r="I300" s="76"/>
      <c r="J300" s="76"/>
      <c r="K300" s="112"/>
    </row>
    <row r="301" spans="3:12" s="466" customFormat="1" ht="15.75" thickBot="1">
      <c r="C301" s="126" t="s">
        <v>44</v>
      </c>
      <c r="D301" s="129" t="s">
        <v>45</v>
      </c>
      <c r="E301" s="128" t="s">
        <v>55</v>
      </c>
      <c r="F301" s="128" t="s">
        <v>57</v>
      </c>
      <c r="G301" s="127" t="s">
        <v>27</v>
      </c>
      <c r="H301" s="133" t="s">
        <v>130</v>
      </c>
      <c r="I301" s="128" t="s">
        <v>46</v>
      </c>
      <c r="J301" s="128" t="s">
        <v>131</v>
      </c>
      <c r="K301" s="128" t="s">
        <v>409</v>
      </c>
      <c r="L301" s="128" t="s">
        <v>410</v>
      </c>
    </row>
    <row r="302" spans="3:12" s="466" customFormat="1">
      <c r="C302" s="327" t="s">
        <v>1876</v>
      </c>
      <c r="D302" s="689">
        <v>35</v>
      </c>
      <c r="E302" s="328"/>
      <c r="F302" s="115">
        <v>30000</v>
      </c>
      <c r="G302" s="329">
        <f t="shared" ref="G302:G310" si="30">E302*F302</f>
        <v>0</v>
      </c>
      <c r="H302" s="330"/>
      <c r="I302" s="116" t="s">
        <v>698</v>
      </c>
      <c r="J302" s="116" t="str">
        <f>VLOOKUP(I302,Presupuesto!$B$11:$C$566,2,0)</f>
        <v>SERVICIOS DE CAPACITACION.</v>
      </c>
      <c r="K302" s="331" t="s">
        <v>1357</v>
      </c>
      <c r="L302" s="116" t="s">
        <v>393</v>
      </c>
    </row>
    <row r="303" spans="3:12" s="466" customFormat="1">
      <c r="C303" s="99" t="s">
        <v>48</v>
      </c>
      <c r="D303" s="690"/>
      <c r="E303" s="200">
        <v>35</v>
      </c>
      <c r="F303" s="100">
        <v>50</v>
      </c>
      <c r="G303" s="97">
        <f t="shared" si="30"/>
        <v>1750</v>
      </c>
      <c r="H303" s="161" t="s">
        <v>128</v>
      </c>
      <c r="I303" s="98" t="s">
        <v>716</v>
      </c>
      <c r="J303" s="98" t="str">
        <f>VLOOKUP(I303,Presupuesto!$B$11:$C$566,2,0)</f>
        <v>SERVICIOS DE IMPRENTA PUBLIC.Y REPRODUCCION</v>
      </c>
      <c r="K303" s="98" t="s">
        <v>1357</v>
      </c>
      <c r="L303" s="98" t="s">
        <v>395</v>
      </c>
    </row>
    <row r="304" spans="3:12" s="466" customFormat="1">
      <c r="C304" s="99" t="s">
        <v>49</v>
      </c>
      <c r="D304" s="690"/>
      <c r="E304" s="200">
        <v>35</v>
      </c>
      <c r="F304" s="100">
        <v>150</v>
      </c>
      <c r="G304" s="97">
        <f t="shared" si="30"/>
        <v>5250</v>
      </c>
      <c r="H304" s="161" t="s">
        <v>1615</v>
      </c>
      <c r="I304" s="98" t="s">
        <v>791</v>
      </c>
      <c r="J304" s="98" t="str">
        <f>VLOOKUP(I304,Presupuesto!$B$11:$C$566,2,0)</f>
        <v>ALIMENTOS B EBIDAS PARA PERSONAS</v>
      </c>
      <c r="K304" s="98" t="s">
        <v>1357</v>
      </c>
      <c r="L304" s="98" t="s">
        <v>395</v>
      </c>
    </row>
    <row r="305" spans="3:12" s="466" customFormat="1">
      <c r="C305" s="99" t="s">
        <v>50</v>
      </c>
      <c r="D305" s="690"/>
      <c r="E305" s="151">
        <v>0</v>
      </c>
      <c r="F305" s="118">
        <v>10000</v>
      </c>
      <c r="G305" s="97">
        <f t="shared" si="30"/>
        <v>0</v>
      </c>
      <c r="H305" s="161"/>
      <c r="I305" s="322" t="s">
        <v>299</v>
      </c>
      <c r="J305" s="98" t="str">
        <f>VLOOKUP(I305,Presupuesto!$B$11:$C$566,2,0)</f>
        <v>PASAJES (26100-00)</v>
      </c>
      <c r="K305" s="98" t="s">
        <v>1357</v>
      </c>
      <c r="L305" s="98" t="s">
        <v>411</v>
      </c>
    </row>
    <row r="306" spans="3:12" s="466" customFormat="1">
      <c r="C306" s="99" t="s">
        <v>416</v>
      </c>
      <c r="D306" s="690"/>
      <c r="E306" s="151">
        <v>35</v>
      </c>
      <c r="F306" s="118">
        <v>250</v>
      </c>
      <c r="G306" s="97">
        <f t="shared" si="30"/>
        <v>8750</v>
      </c>
      <c r="H306" s="161" t="s">
        <v>128</v>
      </c>
      <c r="I306" s="98" t="s">
        <v>820</v>
      </c>
      <c r="J306" s="98" t="str">
        <f>VLOOKUP(I306,Presupuesto!$B$11:$C$566,2,0)</f>
        <v>PRODUCTOS PAPEL Y CARTON</v>
      </c>
      <c r="K306" s="98" t="s">
        <v>1357</v>
      </c>
      <c r="L306" s="98" t="s">
        <v>411</v>
      </c>
    </row>
    <row r="307" spans="3:12" s="466" customFormat="1">
      <c r="C307" s="99" t="s">
        <v>51</v>
      </c>
      <c r="D307" s="690"/>
      <c r="E307" s="200">
        <v>0</v>
      </c>
      <c r="F307" s="100">
        <v>85</v>
      </c>
      <c r="G307" s="97">
        <f t="shared" si="30"/>
        <v>0</v>
      </c>
      <c r="H307" s="161"/>
      <c r="I307" s="98" t="s">
        <v>820</v>
      </c>
      <c r="J307" s="98" t="str">
        <f>VLOOKUP(I307,Presupuesto!$B$11:$C$566,2,0)</f>
        <v>PRODUCTOS PAPEL Y CARTON</v>
      </c>
      <c r="K307" s="98" t="s">
        <v>1357</v>
      </c>
      <c r="L307" s="98" t="s">
        <v>411</v>
      </c>
    </row>
    <row r="308" spans="3:12" s="466" customFormat="1">
      <c r="C308" s="99" t="s">
        <v>122</v>
      </c>
      <c r="D308" s="690"/>
      <c r="E308" s="200">
        <v>0</v>
      </c>
      <c r="F308" s="100">
        <v>36</v>
      </c>
      <c r="G308" s="97">
        <f t="shared" si="30"/>
        <v>0</v>
      </c>
      <c r="H308" s="161"/>
      <c r="I308" s="98" t="s">
        <v>941</v>
      </c>
      <c r="J308" s="98" t="str">
        <f>VLOOKUP(I308,Presupuesto!$B$11:$C$566,2,0)</f>
        <v>UTILES DE ESCRITORIO, OFICINA Y ENSE¥ANZA</v>
      </c>
      <c r="K308" s="98" t="s">
        <v>1357</v>
      </c>
      <c r="L308" s="98" t="s">
        <v>411</v>
      </c>
    </row>
    <row r="309" spans="3:12" s="466" customFormat="1">
      <c r="C309" s="99" t="s">
        <v>34</v>
      </c>
      <c r="D309" s="690"/>
      <c r="E309" s="200">
        <v>1</v>
      </c>
      <c r="F309" s="100">
        <v>80</v>
      </c>
      <c r="G309" s="97">
        <f t="shared" si="30"/>
        <v>80</v>
      </c>
      <c r="H309" s="667"/>
      <c r="I309" s="98" t="s">
        <v>941</v>
      </c>
      <c r="J309" s="98" t="str">
        <f>VLOOKUP(I309,Presupuesto!$B$11:$C$566,2,0)</f>
        <v>UTILES DE ESCRITORIO, OFICINA Y ENSE¥ANZA</v>
      </c>
      <c r="K309" s="98" t="s">
        <v>1357</v>
      </c>
      <c r="L309" s="98" t="s">
        <v>411</v>
      </c>
    </row>
    <row r="310" spans="3:12" s="466" customFormat="1">
      <c r="C310" s="109" t="s">
        <v>52</v>
      </c>
      <c r="D310" s="690"/>
      <c r="E310" s="212">
        <v>0</v>
      </c>
      <c r="F310" s="119">
        <v>4000</v>
      </c>
      <c r="G310" s="97">
        <f t="shared" si="30"/>
        <v>0</v>
      </c>
      <c r="H310" s="161"/>
      <c r="I310" s="98" t="s">
        <v>941</v>
      </c>
      <c r="J310" s="98" t="str">
        <f>VLOOKUP(I310,Presupuesto!$B$11:$C$566,2,0)</f>
        <v>UTILES DE ESCRITORIO, OFICINA Y ENSE¥ANZA</v>
      </c>
      <c r="K310" s="98" t="s">
        <v>1357</v>
      </c>
      <c r="L310" s="98" t="s">
        <v>411</v>
      </c>
    </row>
    <row r="311" spans="3:12" s="466" customFormat="1" ht="15.75" thickBot="1">
      <c r="C311" s="216" t="s">
        <v>426</v>
      </c>
      <c r="D311" s="217">
        <v>10</v>
      </c>
      <c r="E311" s="332">
        <v>0</v>
      </c>
      <c r="F311" s="104">
        <f>HLOOKUP(C311,$AH$2:$BU$3,2,0)</f>
        <v>1650</v>
      </c>
      <c r="G311" s="105">
        <f>D311*E311*F311</f>
        <v>0</v>
      </c>
      <c r="H311" s="333"/>
      <c r="I311" s="334" t="s">
        <v>300</v>
      </c>
      <c r="J311" s="106" t="str">
        <f>VLOOKUP(I311,Presupuesto!$B$11:$C$566,2,0)</f>
        <v>VIATICOS (26200-00)</v>
      </c>
      <c r="K311" s="335" t="s">
        <v>1357</v>
      </c>
      <c r="L311" s="335" t="s">
        <v>411</v>
      </c>
    </row>
    <row r="313" spans="3:12" ht="15.75" thickBot="1"/>
    <row r="314" spans="3:12" s="466" customFormat="1" ht="15.75" thickBot="1">
      <c r="C314" s="29" t="s">
        <v>43</v>
      </c>
      <c r="D314" s="30">
        <f>SUM(G321:G330)</f>
        <v>36640</v>
      </c>
      <c r="E314" s="93"/>
      <c r="F314" s="93"/>
      <c r="G314" s="93"/>
      <c r="H314" s="76"/>
      <c r="I314" s="76"/>
      <c r="J314" s="76"/>
      <c r="K314" s="112"/>
    </row>
    <row r="315" spans="3:12" s="466" customFormat="1">
      <c r="C315" s="70"/>
      <c r="D315" s="31"/>
      <c r="E315" s="93"/>
      <c r="F315" s="93"/>
      <c r="G315" s="93"/>
      <c r="H315" s="76"/>
      <c r="I315" s="76"/>
      <c r="J315" s="76"/>
      <c r="K315" s="112"/>
    </row>
    <row r="316" spans="3:12" s="466" customFormat="1">
      <c r="C316" s="70"/>
      <c r="D316" s="31"/>
      <c r="E316" s="93"/>
      <c r="F316" s="93"/>
      <c r="G316" s="93"/>
      <c r="H316" s="76"/>
      <c r="I316" s="76"/>
      <c r="J316" s="76"/>
      <c r="K316" s="112"/>
    </row>
    <row r="317" spans="3:12" s="466" customFormat="1" ht="15.75">
      <c r="C317" s="202" t="s">
        <v>391</v>
      </c>
      <c r="D317" s="369" t="str">
        <f>'4. Docencia y Profesorado Univ.'!F17</f>
        <v>4.1).a.1.10.CCMED/UTES.10</v>
      </c>
      <c r="E317" s="93"/>
      <c r="F317" s="93"/>
      <c r="G317" s="93"/>
      <c r="H317" s="76"/>
      <c r="I317" s="76"/>
      <c r="J317" s="76"/>
      <c r="K317" s="112"/>
    </row>
    <row r="318" spans="3:12" s="466" customFormat="1" ht="18.75">
      <c r="C318" s="210" t="str">
        <f>IFERROR(VLOOKUP(D317,'1. Desarrollo e Innov. Curricu.'!$F:$G,2,FALSE),IFERROR(VLOOKUP(D317,'2. Investigación Científica'!$F:$G,2,FALSE),IFERROR(VLOOKUP(D317,'3. Vinculación Univ. Sociedad'!$F:$G,2,FALSE),IFERROR(VLOOKUP(D317,'4. Docencia y Profesorado Univ.'!$F:$G,2,FALSE),IFERROR(VLOOKUP(D317,'5. Estudiantes y Graduados'!$F:$G,2,FALSE),IFERROR(VLOOKUP(D317,'11. Gestion Administrativa'!$F:$G,2,FALSE),IFERROR(VLOOKUP(D317,'13. Gestión Académica'!$F:$G,2,FALSE),IFERROR(VLOOKUP(D317,'9. Asegura. de la Calid. y M'!$F:$G,2,FALSE),IFERROR(VLOOKUP(D317,'6. Gestión del Conocimiento'!$F:$G,2,FALSE),IFERROR(VLOOKUP(D317,'15. Gobernabilidad y Proceso...'!$F:$G,2,FALSE),IFERROR(VLOOKUP(D317,'12. Gestión del Talento Humano'!$F:$G,2,FALSE),IFERROR(VLOOKUP(D317,'14. Internacional... de la E.S.'!$F:$G,2,FALSE),IFERROR(VLOOKUP(D317,'10. Posgrado'!$F:$G,2,FALSE),IFERROR(VLOOKUP(D317,'17. Gestión TIC'!$F:$G,2,FALSE),IFERROR(VLOOKUP(D317,'16. Desa. del Sistema Educ.Sup.'!$F:$G,2,FALSE),IFERROR(VLOOKUP(D317,'8. Cultura de Inno. Insti...'!$F:$G,2,FALSE),VLOOKUP(D317,'7. Lo Esencial de la Reforma U.'!$F:$G,2,0)))))))))))))))))</f>
        <v>10. Planificación del Curso. 2. Coordinacion de los talleres con los Coordinadores de las asignaturas de las Carreras de Medicina y Enfermería. 3. Ejecucion de los 4 cursos, en grupo de 20 docentes por trimestre.</v>
      </c>
      <c r="D318" s="31"/>
      <c r="E318" s="93"/>
      <c r="F318" s="93"/>
      <c r="G318" s="93"/>
      <c r="H318" s="76"/>
      <c r="I318" s="76"/>
      <c r="J318" s="76"/>
      <c r="K318" s="112"/>
    </row>
    <row r="319" spans="3:12" s="466" customFormat="1" ht="15.75" thickBot="1">
      <c r="C319" s="70"/>
      <c r="D319" s="31"/>
      <c r="E319" s="93"/>
      <c r="F319" s="93"/>
      <c r="G319" s="93"/>
      <c r="H319" s="76"/>
      <c r="I319" s="76"/>
      <c r="J319" s="76"/>
      <c r="K319" s="112"/>
    </row>
    <row r="320" spans="3:12" s="466" customFormat="1" ht="15.75" thickBot="1">
      <c r="C320" s="126" t="s">
        <v>44</v>
      </c>
      <c r="D320" s="129" t="s">
        <v>45</v>
      </c>
      <c r="E320" s="128" t="s">
        <v>55</v>
      </c>
      <c r="F320" s="128" t="s">
        <v>57</v>
      </c>
      <c r="G320" s="127" t="s">
        <v>27</v>
      </c>
      <c r="H320" s="133" t="s">
        <v>130</v>
      </c>
      <c r="I320" s="128" t="s">
        <v>46</v>
      </c>
      <c r="J320" s="128" t="s">
        <v>131</v>
      </c>
      <c r="K320" s="128" t="s">
        <v>409</v>
      </c>
      <c r="L320" s="128" t="s">
        <v>410</v>
      </c>
    </row>
    <row r="321" spans="3:12" s="466" customFormat="1">
      <c r="C321" s="327" t="s">
        <v>1876</v>
      </c>
      <c r="D321" s="689">
        <v>80</v>
      </c>
      <c r="E321" s="328"/>
      <c r="F321" s="115">
        <v>30000</v>
      </c>
      <c r="G321" s="329">
        <f t="shared" ref="G321:G329" si="31">E321*F321</f>
        <v>0</v>
      </c>
      <c r="H321" s="330"/>
      <c r="I321" s="116" t="s">
        <v>698</v>
      </c>
      <c r="J321" s="116" t="str">
        <f>VLOOKUP(I321,Presupuesto!$B$11:$C$566,2,0)</f>
        <v>SERVICIOS DE CAPACITACION.</v>
      </c>
      <c r="K321" s="331" t="s">
        <v>1357</v>
      </c>
      <c r="L321" s="116" t="s">
        <v>393</v>
      </c>
    </row>
    <row r="322" spans="3:12" s="466" customFormat="1">
      <c r="C322" s="99" t="s">
        <v>48</v>
      </c>
      <c r="D322" s="690"/>
      <c r="E322" s="200">
        <v>80</v>
      </c>
      <c r="F322" s="100">
        <v>50</v>
      </c>
      <c r="G322" s="97">
        <f t="shared" si="31"/>
        <v>4000</v>
      </c>
      <c r="H322" s="161" t="s">
        <v>1615</v>
      </c>
      <c r="I322" s="98" t="s">
        <v>716</v>
      </c>
      <c r="J322" s="98" t="str">
        <f>VLOOKUP(I322,Presupuesto!$B$11:$C$566,2,0)</f>
        <v>SERVICIOS DE IMPRENTA PUBLIC.Y REPRODUCCION</v>
      </c>
      <c r="K322" s="98" t="s">
        <v>1357</v>
      </c>
      <c r="L322" s="98" t="s">
        <v>395</v>
      </c>
    </row>
    <row r="323" spans="3:12" s="466" customFormat="1">
      <c r="C323" s="99" t="s">
        <v>49</v>
      </c>
      <c r="D323" s="690"/>
      <c r="E323" s="200">
        <v>80</v>
      </c>
      <c r="F323" s="100">
        <v>150</v>
      </c>
      <c r="G323" s="97">
        <f t="shared" si="31"/>
        <v>12000</v>
      </c>
      <c r="H323" s="161" t="s">
        <v>1615</v>
      </c>
      <c r="I323" s="98" t="s">
        <v>791</v>
      </c>
      <c r="J323" s="98" t="str">
        <f>VLOOKUP(I323,Presupuesto!$B$11:$C$566,2,0)</f>
        <v>ALIMENTOS B EBIDAS PARA PERSONAS</v>
      </c>
      <c r="K323" s="98" t="s">
        <v>1357</v>
      </c>
      <c r="L323" s="98" t="s">
        <v>395</v>
      </c>
    </row>
    <row r="324" spans="3:12" s="466" customFormat="1">
      <c r="C324" s="99" t="s">
        <v>50</v>
      </c>
      <c r="D324" s="690"/>
      <c r="E324" s="151">
        <v>0</v>
      </c>
      <c r="F324" s="118">
        <v>10000</v>
      </c>
      <c r="G324" s="97">
        <f t="shared" si="31"/>
        <v>0</v>
      </c>
      <c r="H324" s="161"/>
      <c r="I324" s="322" t="s">
        <v>299</v>
      </c>
      <c r="J324" s="98" t="str">
        <f>VLOOKUP(I324,Presupuesto!$B$11:$C$566,2,0)</f>
        <v>PASAJES (26100-00)</v>
      </c>
      <c r="K324" s="98" t="s">
        <v>1357</v>
      </c>
      <c r="L324" s="98" t="s">
        <v>411</v>
      </c>
    </row>
    <row r="325" spans="3:12" s="466" customFormat="1">
      <c r="C325" s="99" t="s">
        <v>416</v>
      </c>
      <c r="D325" s="690"/>
      <c r="E325" s="151">
        <v>80</v>
      </c>
      <c r="F325" s="118">
        <v>250</v>
      </c>
      <c r="G325" s="97">
        <f t="shared" si="31"/>
        <v>20000</v>
      </c>
      <c r="H325" s="161" t="s">
        <v>1615</v>
      </c>
      <c r="I325" s="98" t="s">
        <v>820</v>
      </c>
      <c r="J325" s="98" t="str">
        <f>VLOOKUP(I325,Presupuesto!$B$11:$C$566,2,0)</f>
        <v>PRODUCTOS PAPEL Y CARTON</v>
      </c>
      <c r="K325" s="98" t="s">
        <v>1357</v>
      </c>
      <c r="L325" s="98" t="s">
        <v>411</v>
      </c>
    </row>
    <row r="326" spans="3:12" s="466" customFormat="1">
      <c r="C326" s="99" t="s">
        <v>51</v>
      </c>
      <c r="D326" s="690"/>
      <c r="E326" s="200">
        <v>0</v>
      </c>
      <c r="F326" s="100">
        <v>85</v>
      </c>
      <c r="G326" s="97">
        <f t="shared" si="31"/>
        <v>0</v>
      </c>
      <c r="H326" s="161"/>
      <c r="I326" s="98" t="s">
        <v>820</v>
      </c>
      <c r="J326" s="98" t="str">
        <f>VLOOKUP(I326,Presupuesto!$B$11:$C$566,2,0)</f>
        <v>PRODUCTOS PAPEL Y CARTON</v>
      </c>
      <c r="K326" s="98" t="s">
        <v>1357</v>
      </c>
      <c r="L326" s="98" t="s">
        <v>411</v>
      </c>
    </row>
    <row r="327" spans="3:12" s="466" customFormat="1">
      <c r="C327" s="99" t="s">
        <v>122</v>
      </c>
      <c r="D327" s="690"/>
      <c r="E327" s="200">
        <v>0</v>
      </c>
      <c r="F327" s="100">
        <v>36</v>
      </c>
      <c r="G327" s="97">
        <f t="shared" si="31"/>
        <v>0</v>
      </c>
      <c r="H327" s="161"/>
      <c r="I327" s="98" t="s">
        <v>941</v>
      </c>
      <c r="J327" s="98" t="str">
        <f>VLOOKUP(I327,Presupuesto!$B$11:$C$566,2,0)</f>
        <v>UTILES DE ESCRITORIO, OFICINA Y ENSE¥ANZA</v>
      </c>
      <c r="K327" s="98" t="s">
        <v>1357</v>
      </c>
      <c r="L327" s="98" t="s">
        <v>411</v>
      </c>
    </row>
    <row r="328" spans="3:12" s="466" customFormat="1">
      <c r="C328" s="99" t="s">
        <v>34</v>
      </c>
      <c r="D328" s="690"/>
      <c r="E328" s="200">
        <v>8</v>
      </c>
      <c r="F328" s="100">
        <v>80</v>
      </c>
      <c r="G328" s="97">
        <f t="shared" si="31"/>
        <v>640</v>
      </c>
      <c r="H328" s="161" t="s">
        <v>128</v>
      </c>
      <c r="I328" s="98" t="s">
        <v>941</v>
      </c>
      <c r="J328" s="98" t="str">
        <f>VLOOKUP(I328,Presupuesto!$B$11:$C$566,2,0)</f>
        <v>UTILES DE ESCRITORIO, OFICINA Y ENSE¥ANZA</v>
      </c>
      <c r="K328" s="98" t="s">
        <v>1357</v>
      </c>
      <c r="L328" s="98" t="s">
        <v>411</v>
      </c>
    </row>
    <row r="329" spans="3:12" s="466" customFormat="1">
      <c r="C329" s="109" t="s">
        <v>52</v>
      </c>
      <c r="D329" s="690"/>
      <c r="E329" s="212">
        <v>0</v>
      </c>
      <c r="F329" s="119">
        <v>4000</v>
      </c>
      <c r="G329" s="97">
        <f t="shared" si="31"/>
        <v>0</v>
      </c>
      <c r="H329" s="161"/>
      <c r="I329" s="98" t="s">
        <v>941</v>
      </c>
      <c r="J329" s="98" t="str">
        <f>VLOOKUP(I329,Presupuesto!$B$11:$C$566,2,0)</f>
        <v>UTILES DE ESCRITORIO, OFICINA Y ENSE¥ANZA</v>
      </c>
      <c r="K329" s="98" t="s">
        <v>1357</v>
      </c>
      <c r="L329" s="98" t="s">
        <v>411</v>
      </c>
    </row>
    <row r="330" spans="3:12" s="466" customFormat="1" ht="15.75" thickBot="1">
      <c r="C330" s="216" t="s">
        <v>426</v>
      </c>
      <c r="D330" s="217">
        <v>10</v>
      </c>
      <c r="E330" s="332">
        <v>0</v>
      </c>
      <c r="F330" s="104">
        <f>HLOOKUP(C330,$AH$2:$BU$3,2,0)</f>
        <v>1650</v>
      </c>
      <c r="G330" s="105">
        <f>D330*E330*F330</f>
        <v>0</v>
      </c>
      <c r="H330" s="333"/>
      <c r="I330" s="334" t="s">
        <v>300</v>
      </c>
      <c r="J330" s="106" t="str">
        <f>VLOOKUP(I330,Presupuesto!$B$11:$C$566,2,0)</f>
        <v>VIATICOS (26200-00)</v>
      </c>
      <c r="K330" s="335" t="s">
        <v>1357</v>
      </c>
      <c r="L330" s="335" t="s">
        <v>411</v>
      </c>
    </row>
    <row r="332" spans="3:12" ht="15.75" thickBot="1"/>
    <row r="333" spans="3:12" s="466" customFormat="1" ht="18.75" customHeight="1" thickBot="1">
      <c r="C333" s="29" t="s">
        <v>43</v>
      </c>
      <c r="D333" s="30">
        <f>SUM(G340:G349)</f>
        <v>237000</v>
      </c>
      <c r="E333" s="93"/>
      <c r="F333" s="93"/>
      <c r="G333" s="93"/>
      <c r="H333" s="76"/>
      <c r="I333" s="76"/>
      <c r="J333" s="76"/>
      <c r="K333" s="112"/>
    </row>
    <row r="334" spans="3:12" s="466" customFormat="1">
      <c r="C334" s="70"/>
      <c r="D334" s="31"/>
      <c r="E334" s="93"/>
      <c r="F334" s="93"/>
      <c r="G334" s="93"/>
      <c r="H334" s="76"/>
      <c r="I334" s="76"/>
      <c r="J334" s="76"/>
      <c r="K334" s="112"/>
    </row>
    <row r="335" spans="3:12" s="466" customFormat="1">
      <c r="C335" s="70"/>
      <c r="D335" s="31"/>
      <c r="E335" s="93"/>
      <c r="F335" s="93"/>
      <c r="G335" s="93"/>
      <c r="H335" s="76"/>
      <c r="I335" s="76"/>
      <c r="J335" s="76"/>
      <c r="K335" s="112"/>
    </row>
    <row r="336" spans="3:12" s="466" customFormat="1" ht="15.75">
      <c r="C336" s="202" t="s">
        <v>391</v>
      </c>
      <c r="D336" s="369" t="str">
        <f>'5. Estudiantes y Graduados'!F10</f>
        <v>5.a.2.1.MI/CIR/PSQ.1</v>
      </c>
      <c r="E336" s="93"/>
      <c r="F336" s="93"/>
      <c r="G336" s="93"/>
      <c r="H336" s="76"/>
      <c r="I336" s="76"/>
      <c r="J336" s="76"/>
      <c r="K336" s="112"/>
    </row>
    <row r="337" spans="3:12" s="466" customFormat="1" ht="18.75">
      <c r="C337" s="210" t="str">
        <f>IFERROR(VLOOKUP(D336,'1. Desarrollo e Innov. Curricu.'!$F:$G,2,FALSE),IFERROR(VLOOKUP(D336,'2. Investigación Científica'!$F:$G,2,FALSE),IFERROR(VLOOKUP(D336,'3. Vinculación Univ. Sociedad'!$F:$G,2,FALSE),IFERROR(VLOOKUP(D336,'4. Docencia y Profesorado Univ.'!$F:$G,2,FALSE),IFERROR(VLOOKUP(D336,'5. Estudiantes y Graduados'!$F:$G,2,FALSE),IFERROR(VLOOKUP(D336,'11. Gestion Administrativa'!$F:$G,2,FALSE),IFERROR(VLOOKUP(D336,'13. Gestión Académica'!$F:$G,2,FALSE),IFERROR(VLOOKUP(D336,'9. Asegura. de la Calid. y M'!$F:$G,2,FALSE),IFERROR(VLOOKUP(D336,'6. Gestión del Conocimiento'!$F:$G,2,FALSE),IFERROR(VLOOKUP(D336,'15. Gobernabilidad y Proceso...'!$F:$G,2,FALSE),IFERROR(VLOOKUP(D336,'12. Gestión del Talento Humano'!$F:$G,2,FALSE),IFERROR(VLOOKUP(D336,'14. Internacional... de la E.S.'!$F:$G,2,FALSE),IFERROR(VLOOKUP(D336,'10. Posgrado'!$F:$G,2,FALSE),IFERROR(VLOOKUP(D336,'17. Gestión TIC'!$F:$G,2,FALSE),IFERROR(VLOOKUP(D336,'16. Desa. del Sistema Educ.Sup.'!$F:$G,2,FALSE),IFERROR(VLOOKUP(D336,'8. Cultura de Inno. Insti...'!$F:$G,2,FALSE),VLOOKUP(D336,'7. Lo Esencial de la Reforma U.'!$F:$G,2,0)))))))))))))))))</f>
        <v xml:space="preserve">1. Planificación de la tematica, Convocatoria a los estudiantes que participan y Ejecucion de la jornada de reforzamiento . </v>
      </c>
      <c r="D337" s="31"/>
      <c r="E337" s="93"/>
      <c r="F337" s="93"/>
      <c r="G337" s="93"/>
      <c r="H337" s="76"/>
      <c r="I337" s="76"/>
      <c r="J337" s="76"/>
      <c r="K337" s="112"/>
    </row>
    <row r="338" spans="3:12" s="466" customFormat="1" ht="15.75" thickBot="1">
      <c r="C338" s="70"/>
      <c r="D338" s="31"/>
      <c r="E338" s="93"/>
      <c r="F338" s="93"/>
      <c r="G338" s="93"/>
      <c r="H338" s="76"/>
      <c r="I338" s="76"/>
      <c r="J338" s="76"/>
      <c r="K338" s="112"/>
    </row>
    <row r="339" spans="3:12" s="466" customFormat="1" ht="15.75" thickBot="1">
      <c r="C339" s="126" t="s">
        <v>44</v>
      </c>
      <c r="D339" s="129" t="s">
        <v>45</v>
      </c>
      <c r="E339" s="128" t="s">
        <v>55</v>
      </c>
      <c r="F339" s="128" t="s">
        <v>57</v>
      </c>
      <c r="G339" s="127" t="s">
        <v>27</v>
      </c>
      <c r="H339" s="133" t="s">
        <v>130</v>
      </c>
      <c r="I339" s="128" t="s">
        <v>46</v>
      </c>
      <c r="J339" s="128" t="s">
        <v>131</v>
      </c>
      <c r="K339" s="128" t="s">
        <v>409</v>
      </c>
      <c r="L339" s="128" t="s">
        <v>410</v>
      </c>
    </row>
    <row r="340" spans="3:12" s="466" customFormat="1">
      <c r="C340" s="327" t="s">
        <v>1876</v>
      </c>
      <c r="D340" s="689">
        <v>900</v>
      </c>
      <c r="E340" s="328"/>
      <c r="F340" s="115">
        <v>30000</v>
      </c>
      <c r="G340" s="329">
        <f t="shared" ref="G340:G348" si="32">E340*F340</f>
        <v>0</v>
      </c>
      <c r="H340" s="330"/>
      <c r="I340" s="116" t="s">
        <v>698</v>
      </c>
      <c r="J340" s="116" t="str">
        <f>VLOOKUP(I340,Presupuesto!$B$11:$C$566,2,0)</f>
        <v>SERVICIOS DE CAPACITACION.</v>
      </c>
      <c r="K340" s="331" t="s">
        <v>1357</v>
      </c>
      <c r="L340" s="116" t="s">
        <v>393</v>
      </c>
    </row>
    <row r="341" spans="3:12" s="466" customFormat="1">
      <c r="C341" s="99" t="s">
        <v>48</v>
      </c>
      <c r="D341" s="690"/>
      <c r="E341" s="200">
        <v>0</v>
      </c>
      <c r="F341" s="100">
        <v>50</v>
      </c>
      <c r="G341" s="97">
        <f t="shared" si="32"/>
        <v>0</v>
      </c>
      <c r="H341" s="161" t="s">
        <v>1615</v>
      </c>
      <c r="I341" s="98" t="s">
        <v>716</v>
      </c>
      <c r="J341" s="98" t="str">
        <f>VLOOKUP(I341,Presupuesto!$B$11:$C$566,2,0)</f>
        <v>SERVICIOS DE IMPRENTA PUBLIC.Y REPRODUCCION</v>
      </c>
      <c r="K341" s="98" t="s">
        <v>1357</v>
      </c>
      <c r="L341" s="98" t="s">
        <v>395</v>
      </c>
    </row>
    <row r="342" spans="3:12" s="466" customFormat="1">
      <c r="C342" s="99" t="s">
        <v>49</v>
      </c>
      <c r="D342" s="690"/>
      <c r="E342" s="200">
        <v>80</v>
      </c>
      <c r="F342" s="100">
        <v>150</v>
      </c>
      <c r="G342" s="97">
        <f t="shared" si="32"/>
        <v>12000</v>
      </c>
      <c r="H342" s="161" t="s">
        <v>1615</v>
      </c>
      <c r="I342" s="98" t="s">
        <v>791</v>
      </c>
      <c r="J342" s="98" t="str">
        <f>VLOOKUP(I342,Presupuesto!$B$11:$C$566,2,0)</f>
        <v>ALIMENTOS B EBIDAS PARA PERSONAS</v>
      </c>
      <c r="K342" s="98" t="s">
        <v>1357</v>
      </c>
      <c r="L342" s="98" t="s">
        <v>395</v>
      </c>
    </row>
    <row r="343" spans="3:12" s="466" customFormat="1">
      <c r="C343" s="99" t="s">
        <v>50</v>
      </c>
      <c r="D343" s="690"/>
      <c r="E343" s="151">
        <v>0</v>
      </c>
      <c r="F343" s="118">
        <v>10000</v>
      </c>
      <c r="G343" s="97">
        <f t="shared" si="32"/>
        <v>0</v>
      </c>
      <c r="H343" s="161"/>
      <c r="I343" s="322" t="s">
        <v>299</v>
      </c>
      <c r="J343" s="98" t="str">
        <f>VLOOKUP(I343,Presupuesto!$B$11:$C$566,2,0)</f>
        <v>PASAJES (26100-00)</v>
      </c>
      <c r="K343" s="98" t="s">
        <v>1357</v>
      </c>
      <c r="L343" s="98" t="s">
        <v>411</v>
      </c>
    </row>
    <row r="344" spans="3:12" s="466" customFormat="1">
      <c r="C344" s="99" t="s">
        <v>416</v>
      </c>
      <c r="D344" s="690"/>
      <c r="E344" s="151">
        <v>900</v>
      </c>
      <c r="F344" s="118">
        <v>250</v>
      </c>
      <c r="G344" s="97">
        <f t="shared" si="32"/>
        <v>225000</v>
      </c>
      <c r="H344" s="161" t="s">
        <v>1615</v>
      </c>
      <c r="I344" s="98" t="s">
        <v>820</v>
      </c>
      <c r="J344" s="98" t="str">
        <f>VLOOKUP(I344,Presupuesto!$B$11:$C$566,2,0)</f>
        <v>PRODUCTOS PAPEL Y CARTON</v>
      </c>
      <c r="K344" s="98" t="s">
        <v>1358</v>
      </c>
      <c r="L344" s="98" t="s">
        <v>411</v>
      </c>
    </row>
    <row r="345" spans="3:12" s="466" customFormat="1">
      <c r="C345" s="99" t="s">
        <v>51</v>
      </c>
      <c r="D345" s="690"/>
      <c r="E345" s="200">
        <v>0</v>
      </c>
      <c r="F345" s="100">
        <v>85</v>
      </c>
      <c r="G345" s="97">
        <f t="shared" si="32"/>
        <v>0</v>
      </c>
      <c r="H345" s="161"/>
      <c r="I345" s="98" t="s">
        <v>820</v>
      </c>
      <c r="J345" s="98" t="str">
        <f>VLOOKUP(I345,Presupuesto!$B$11:$C$566,2,0)</f>
        <v>PRODUCTOS PAPEL Y CARTON</v>
      </c>
      <c r="K345" s="98" t="s">
        <v>1357</v>
      </c>
      <c r="L345" s="98" t="s">
        <v>411</v>
      </c>
    </row>
    <row r="346" spans="3:12" s="466" customFormat="1">
      <c r="C346" s="99" t="s">
        <v>122</v>
      </c>
      <c r="D346" s="690"/>
      <c r="E346" s="200">
        <v>0</v>
      </c>
      <c r="F346" s="100">
        <v>36</v>
      </c>
      <c r="G346" s="97">
        <f t="shared" si="32"/>
        <v>0</v>
      </c>
      <c r="H346" s="161"/>
      <c r="I346" s="98" t="s">
        <v>941</v>
      </c>
      <c r="J346" s="98" t="str">
        <f>VLOOKUP(I346,Presupuesto!$B$11:$C$566,2,0)</f>
        <v>UTILES DE ESCRITORIO, OFICINA Y ENSE¥ANZA</v>
      </c>
      <c r="K346" s="98" t="s">
        <v>1357</v>
      </c>
      <c r="L346" s="98" t="s">
        <v>411</v>
      </c>
    </row>
    <row r="347" spans="3:12" s="466" customFormat="1">
      <c r="C347" s="99" t="s">
        <v>34</v>
      </c>
      <c r="D347" s="690"/>
      <c r="E347" s="200">
        <v>0</v>
      </c>
      <c r="F347" s="100">
        <v>80</v>
      </c>
      <c r="G347" s="97">
        <f t="shared" si="32"/>
        <v>0</v>
      </c>
      <c r="H347" s="161" t="s">
        <v>128</v>
      </c>
      <c r="I347" s="98" t="s">
        <v>941</v>
      </c>
      <c r="J347" s="98" t="str">
        <f>VLOOKUP(I347,Presupuesto!$B$11:$C$566,2,0)</f>
        <v>UTILES DE ESCRITORIO, OFICINA Y ENSE¥ANZA</v>
      </c>
      <c r="K347" s="98" t="s">
        <v>1357</v>
      </c>
      <c r="L347" s="98" t="s">
        <v>411</v>
      </c>
    </row>
    <row r="348" spans="3:12" s="466" customFormat="1">
      <c r="C348" s="109" t="s">
        <v>52</v>
      </c>
      <c r="D348" s="690"/>
      <c r="E348" s="212">
        <v>0</v>
      </c>
      <c r="F348" s="119">
        <v>4000</v>
      </c>
      <c r="G348" s="97">
        <f t="shared" si="32"/>
        <v>0</v>
      </c>
      <c r="H348" s="161"/>
      <c r="I348" s="98" t="s">
        <v>941</v>
      </c>
      <c r="J348" s="98" t="str">
        <f>VLOOKUP(I348,Presupuesto!$B$11:$C$566,2,0)</f>
        <v>UTILES DE ESCRITORIO, OFICINA Y ENSE¥ANZA</v>
      </c>
      <c r="K348" s="98" t="s">
        <v>1357</v>
      </c>
      <c r="L348" s="98" t="s">
        <v>411</v>
      </c>
    </row>
    <row r="349" spans="3:12" s="466" customFormat="1" ht="15.75" thickBot="1">
      <c r="C349" s="216" t="s">
        <v>426</v>
      </c>
      <c r="D349" s="217">
        <v>10</v>
      </c>
      <c r="E349" s="332">
        <v>0</v>
      </c>
      <c r="F349" s="104">
        <f>HLOOKUP(C349,$AH$2:$BU$3,2,0)</f>
        <v>1650</v>
      </c>
      <c r="G349" s="105">
        <f>D349*E349*F349</f>
        <v>0</v>
      </c>
      <c r="H349" s="333"/>
      <c r="I349" s="334" t="s">
        <v>300</v>
      </c>
      <c r="J349" s="106" t="str">
        <f>VLOOKUP(I349,Presupuesto!$B$11:$C$566,2,0)</f>
        <v>VIATICOS (26200-00)</v>
      </c>
      <c r="K349" s="335" t="s">
        <v>1357</v>
      </c>
      <c r="L349" s="335" t="s">
        <v>411</v>
      </c>
    </row>
    <row r="351" spans="3:12" ht="15.75" thickBot="1"/>
    <row r="352" spans="3:12" s="466" customFormat="1" ht="18.75" customHeight="1" thickBot="1">
      <c r="C352" s="29" t="s">
        <v>43</v>
      </c>
      <c r="D352" s="30">
        <f>SUM(G359:G368)</f>
        <v>237000</v>
      </c>
      <c r="E352" s="93"/>
      <c r="F352" s="93"/>
      <c r="G352" s="93"/>
      <c r="H352" s="76"/>
      <c r="I352" s="76"/>
      <c r="J352" s="76"/>
      <c r="K352" s="112"/>
    </row>
    <row r="353" spans="3:12" s="466" customFormat="1">
      <c r="C353" s="70"/>
      <c r="D353" s="31"/>
      <c r="E353" s="93"/>
      <c r="F353" s="93"/>
      <c r="G353" s="93"/>
      <c r="H353" s="76"/>
      <c r="I353" s="76"/>
      <c r="J353" s="76"/>
      <c r="K353" s="112"/>
    </row>
    <row r="354" spans="3:12" s="466" customFormat="1">
      <c r="C354" s="70"/>
      <c r="D354" s="31"/>
      <c r="E354" s="93"/>
      <c r="F354" s="93"/>
      <c r="G354" s="93"/>
      <c r="H354" s="76"/>
      <c r="I354" s="76"/>
      <c r="J354" s="76"/>
      <c r="K354" s="112"/>
    </row>
    <row r="355" spans="3:12" s="466" customFormat="1" ht="15.75">
      <c r="C355" s="202" t="s">
        <v>391</v>
      </c>
      <c r="D355" s="369" t="str">
        <f>'5. Estudiantes y Graduados'!F11</f>
        <v>5.a.2.2.ENF.2</v>
      </c>
      <c r="E355" s="93"/>
      <c r="F355" s="93"/>
      <c r="G355" s="93"/>
      <c r="H355" s="76"/>
      <c r="I355" s="76"/>
      <c r="J355" s="76"/>
      <c r="K355" s="112"/>
    </row>
    <row r="356" spans="3:12" s="466" customFormat="1" ht="18.75">
      <c r="C356" s="210" t="str">
        <f>IFERROR(VLOOKUP(D355,'1. Desarrollo e Innov. Curricu.'!$F:$G,2,FALSE),IFERROR(VLOOKUP(D355,'2. Investigación Científica'!$F:$G,2,FALSE),IFERROR(VLOOKUP(D355,'3. Vinculación Univ. Sociedad'!$F:$G,2,FALSE),IFERROR(VLOOKUP(D355,'4. Docencia y Profesorado Univ.'!$F:$G,2,FALSE),IFERROR(VLOOKUP(D355,'5. Estudiantes y Graduados'!$F:$G,2,FALSE),IFERROR(VLOOKUP(D355,'11. Gestion Administrativa'!$F:$G,2,FALSE),IFERROR(VLOOKUP(D355,'13. Gestión Académica'!$F:$G,2,FALSE),IFERROR(VLOOKUP(D355,'9. Asegura. de la Calid. y M'!$F:$G,2,FALSE),IFERROR(VLOOKUP(D355,'6. Gestión del Conocimiento'!$F:$G,2,FALSE),IFERROR(VLOOKUP(D355,'15. Gobernabilidad y Proceso...'!$F:$G,2,FALSE),IFERROR(VLOOKUP(D355,'12. Gestión del Talento Humano'!$F:$G,2,FALSE),IFERROR(VLOOKUP(D355,'14. Internacional... de la E.S.'!$F:$G,2,FALSE),IFERROR(VLOOKUP(D355,'10. Posgrado'!$F:$G,2,FALSE),IFERROR(VLOOKUP(D355,'17. Gestión TIC'!$F:$G,2,FALSE),IFERROR(VLOOKUP(D355,'16. Desa. del Sistema Educ.Sup.'!$F:$G,2,FALSE),IFERROR(VLOOKUP(D355,'8. Cultura de Inno. Insti...'!$F:$G,2,FALSE),VLOOKUP(D355,'7. Lo Esencial de la Reforma U.'!$F:$G,2,0)))))))))))))))))</f>
        <v xml:space="preserve">2. Coordinar y organizar el evento entre todos los centros Regionales, promocionar el evento, desarrollo e informe del encuentro. </v>
      </c>
      <c r="D356" s="31"/>
      <c r="E356" s="93"/>
      <c r="F356" s="93"/>
      <c r="G356" s="93"/>
      <c r="H356" s="76"/>
      <c r="I356" s="76"/>
      <c r="J356" s="76"/>
      <c r="K356" s="112"/>
    </row>
    <row r="357" spans="3:12" s="466" customFormat="1" ht="15.75" thickBot="1">
      <c r="C357" s="70"/>
      <c r="D357" s="31"/>
      <c r="E357" s="93"/>
      <c r="F357" s="93"/>
      <c r="G357" s="93"/>
      <c r="H357" s="76"/>
      <c r="I357" s="76"/>
      <c r="J357" s="76"/>
      <c r="K357" s="112"/>
    </row>
    <row r="358" spans="3:12" s="466" customFormat="1" ht="15.75" thickBot="1">
      <c r="C358" s="126" t="s">
        <v>44</v>
      </c>
      <c r="D358" s="129" t="s">
        <v>45</v>
      </c>
      <c r="E358" s="128" t="s">
        <v>55</v>
      </c>
      <c r="F358" s="128" t="s">
        <v>57</v>
      </c>
      <c r="G358" s="127" t="s">
        <v>27</v>
      </c>
      <c r="H358" s="133" t="s">
        <v>130</v>
      </c>
      <c r="I358" s="128" t="s">
        <v>46</v>
      </c>
      <c r="J358" s="128" t="s">
        <v>131</v>
      </c>
      <c r="K358" s="128" t="s">
        <v>409</v>
      </c>
      <c r="L358" s="128" t="s">
        <v>410</v>
      </c>
    </row>
    <row r="359" spans="3:12" s="466" customFormat="1">
      <c r="C359" s="327" t="s">
        <v>2106</v>
      </c>
      <c r="D359" s="689">
        <v>900</v>
      </c>
      <c r="E359" s="328"/>
      <c r="F359" s="115">
        <v>30000</v>
      </c>
      <c r="G359" s="329">
        <f t="shared" ref="G359:G367" si="33">E359*F359</f>
        <v>0</v>
      </c>
      <c r="H359" s="330"/>
      <c r="I359" s="116" t="s">
        <v>698</v>
      </c>
      <c r="J359" s="116"/>
      <c r="K359" s="331" t="s">
        <v>1357</v>
      </c>
      <c r="L359" s="116" t="s">
        <v>393</v>
      </c>
    </row>
    <row r="360" spans="3:12" s="466" customFormat="1">
      <c r="C360" s="99" t="s">
        <v>48</v>
      </c>
      <c r="D360" s="690"/>
      <c r="E360" s="200">
        <v>0</v>
      </c>
      <c r="F360" s="100">
        <v>50</v>
      </c>
      <c r="G360" s="97">
        <f t="shared" si="33"/>
        <v>0</v>
      </c>
      <c r="H360" s="161" t="s">
        <v>1615</v>
      </c>
      <c r="I360" s="98" t="s">
        <v>716</v>
      </c>
      <c r="J360" s="98" t="str">
        <f>VLOOKUP(I360,Presupuesto!$B$11:$C$566,2,0)</f>
        <v>SERVICIOS DE IMPRENTA PUBLIC.Y REPRODUCCION</v>
      </c>
      <c r="K360" s="98" t="s">
        <v>1357</v>
      </c>
      <c r="L360" s="98" t="s">
        <v>395</v>
      </c>
    </row>
    <row r="361" spans="3:12" s="466" customFormat="1">
      <c r="C361" s="99" t="s">
        <v>49</v>
      </c>
      <c r="D361" s="690"/>
      <c r="E361" s="200">
        <v>80</v>
      </c>
      <c r="F361" s="100">
        <v>150</v>
      </c>
      <c r="G361" s="97">
        <f t="shared" si="33"/>
        <v>12000</v>
      </c>
      <c r="H361" s="161" t="s">
        <v>1615</v>
      </c>
      <c r="I361" s="98" t="s">
        <v>791</v>
      </c>
      <c r="J361" s="98" t="str">
        <f>VLOOKUP(I361,Presupuesto!$B$11:$C$566,2,0)</f>
        <v>ALIMENTOS B EBIDAS PARA PERSONAS</v>
      </c>
      <c r="K361" s="98" t="s">
        <v>1357</v>
      </c>
      <c r="L361" s="98" t="s">
        <v>395</v>
      </c>
    </row>
    <row r="362" spans="3:12" s="466" customFormat="1">
      <c r="C362" s="99" t="s">
        <v>50</v>
      </c>
      <c r="D362" s="690"/>
      <c r="E362" s="151">
        <v>0</v>
      </c>
      <c r="F362" s="118">
        <v>10000</v>
      </c>
      <c r="G362" s="97">
        <f t="shared" si="33"/>
        <v>0</v>
      </c>
      <c r="H362" s="161"/>
      <c r="I362" s="322" t="s">
        <v>299</v>
      </c>
      <c r="J362" s="98"/>
      <c r="K362" s="98" t="s">
        <v>1357</v>
      </c>
      <c r="L362" s="98" t="s">
        <v>411</v>
      </c>
    </row>
    <row r="363" spans="3:12" s="466" customFormat="1">
      <c r="C363" s="99" t="s">
        <v>416</v>
      </c>
      <c r="D363" s="690"/>
      <c r="E363" s="151">
        <v>900</v>
      </c>
      <c r="F363" s="118">
        <v>250</v>
      </c>
      <c r="G363" s="97">
        <f t="shared" si="33"/>
        <v>225000</v>
      </c>
      <c r="H363" s="161" t="s">
        <v>1615</v>
      </c>
      <c r="I363" s="98" t="s">
        <v>820</v>
      </c>
      <c r="J363" s="98" t="str">
        <f>VLOOKUP(I363,Presupuesto!$B$11:$C$566,2,0)</f>
        <v>PRODUCTOS PAPEL Y CARTON</v>
      </c>
      <c r="K363" s="98" t="s">
        <v>1358</v>
      </c>
      <c r="L363" s="98" t="s">
        <v>411</v>
      </c>
    </row>
    <row r="364" spans="3:12" s="466" customFormat="1">
      <c r="C364" s="99" t="s">
        <v>51</v>
      </c>
      <c r="D364" s="690"/>
      <c r="E364" s="200">
        <v>0</v>
      </c>
      <c r="F364" s="100">
        <v>85</v>
      </c>
      <c r="G364" s="97">
        <f t="shared" si="33"/>
        <v>0</v>
      </c>
      <c r="H364" s="161"/>
      <c r="I364" s="98" t="s">
        <v>820</v>
      </c>
      <c r="J364" s="98"/>
      <c r="K364" s="98" t="s">
        <v>1357</v>
      </c>
      <c r="L364" s="98" t="s">
        <v>411</v>
      </c>
    </row>
    <row r="365" spans="3:12" s="466" customFormat="1">
      <c r="C365" s="99" t="s">
        <v>122</v>
      </c>
      <c r="D365" s="690"/>
      <c r="E365" s="200">
        <v>0</v>
      </c>
      <c r="F365" s="100">
        <v>36</v>
      </c>
      <c r="G365" s="97">
        <f t="shared" si="33"/>
        <v>0</v>
      </c>
      <c r="H365" s="161"/>
      <c r="I365" s="98" t="s">
        <v>941</v>
      </c>
      <c r="J365" s="98"/>
      <c r="K365" s="98" t="s">
        <v>1357</v>
      </c>
      <c r="L365" s="98" t="s">
        <v>411</v>
      </c>
    </row>
    <row r="366" spans="3:12" s="466" customFormat="1">
      <c r="C366" s="99" t="s">
        <v>34</v>
      </c>
      <c r="D366" s="690"/>
      <c r="E366" s="200">
        <v>0</v>
      </c>
      <c r="F366" s="100">
        <v>80</v>
      </c>
      <c r="G366" s="97">
        <f t="shared" si="33"/>
        <v>0</v>
      </c>
      <c r="H366" s="161" t="s">
        <v>128</v>
      </c>
      <c r="I366" s="98" t="s">
        <v>941</v>
      </c>
      <c r="J366" s="98" t="str">
        <f>VLOOKUP(I366,Presupuesto!$B$11:$C$566,2,0)</f>
        <v>UTILES DE ESCRITORIO, OFICINA Y ENSE¥ANZA</v>
      </c>
      <c r="K366" s="98" t="s">
        <v>1357</v>
      </c>
      <c r="L366" s="98" t="s">
        <v>411</v>
      </c>
    </row>
    <row r="367" spans="3:12" s="466" customFormat="1">
      <c r="C367" s="109" t="s">
        <v>52</v>
      </c>
      <c r="D367" s="690"/>
      <c r="E367" s="212">
        <v>0</v>
      </c>
      <c r="F367" s="119">
        <v>4000</v>
      </c>
      <c r="G367" s="97">
        <f t="shared" si="33"/>
        <v>0</v>
      </c>
      <c r="H367" s="161"/>
      <c r="I367" s="98" t="s">
        <v>941</v>
      </c>
      <c r="J367" s="98"/>
      <c r="K367" s="98" t="s">
        <v>1357</v>
      </c>
      <c r="L367" s="98" t="s">
        <v>411</v>
      </c>
    </row>
    <row r="368" spans="3:12" s="466" customFormat="1" ht="15.75" thickBot="1">
      <c r="C368" s="216" t="s">
        <v>426</v>
      </c>
      <c r="D368" s="217">
        <v>10</v>
      </c>
      <c r="E368" s="332">
        <v>0</v>
      </c>
      <c r="F368" s="104">
        <f>HLOOKUP(C368,$AH$2:$BU$3,2,0)</f>
        <v>1650</v>
      </c>
      <c r="G368" s="105">
        <f>D368*E368*F368</f>
        <v>0</v>
      </c>
      <c r="H368" s="333"/>
      <c r="I368" s="334" t="s">
        <v>300</v>
      </c>
      <c r="J368" s="106"/>
      <c r="K368" s="335" t="s">
        <v>1357</v>
      </c>
      <c r="L368" s="335" t="s">
        <v>411</v>
      </c>
    </row>
    <row r="370" spans="3:12" ht="15.75" thickBot="1"/>
    <row r="371" spans="3:12" s="466" customFormat="1" ht="18.75" customHeight="1" thickBot="1">
      <c r="C371" s="29" t="s">
        <v>43</v>
      </c>
      <c r="D371" s="30">
        <f>SUM(G378:G387)</f>
        <v>58500</v>
      </c>
      <c r="E371" s="93"/>
      <c r="F371" s="93"/>
      <c r="G371" s="93"/>
      <c r="H371" s="76"/>
      <c r="I371" s="76"/>
      <c r="J371" s="76"/>
      <c r="K371" s="112"/>
    </row>
    <row r="372" spans="3:12" s="466" customFormat="1">
      <c r="C372" s="70"/>
      <c r="D372" s="31"/>
      <c r="E372" s="93"/>
      <c r="F372" s="93"/>
      <c r="G372" s="93"/>
      <c r="H372" s="76"/>
      <c r="I372" s="76"/>
      <c r="J372" s="76"/>
      <c r="K372" s="112"/>
    </row>
    <row r="373" spans="3:12" s="466" customFormat="1">
      <c r="C373" s="70"/>
      <c r="D373" s="31"/>
      <c r="E373" s="93"/>
      <c r="F373" s="93"/>
      <c r="G373" s="93"/>
      <c r="H373" s="76"/>
      <c r="I373" s="76"/>
      <c r="J373" s="76"/>
      <c r="K373" s="112"/>
    </row>
    <row r="374" spans="3:12" s="466" customFormat="1" ht="15.75">
      <c r="C374" s="202" t="s">
        <v>391</v>
      </c>
      <c r="D374" s="369" t="str">
        <f>'5. Estudiantes y Graduados'!F12</f>
        <v>5.a.2.3.UTES.3</v>
      </c>
      <c r="E374" s="93"/>
      <c r="F374" s="93"/>
      <c r="G374" s="93"/>
      <c r="H374" s="76"/>
      <c r="I374" s="76"/>
      <c r="J374" s="76"/>
      <c r="K374" s="112"/>
    </row>
    <row r="375" spans="3:12" s="466" customFormat="1" ht="18.75">
      <c r="C375" s="210" t="str">
        <f>IFERROR(VLOOKUP(D374,'1. Desarrollo e Innov. Curricu.'!$F:$G,2,FALSE),IFERROR(VLOOKUP(D374,'2. Investigación Científica'!$F:$G,2,FALSE),IFERROR(VLOOKUP(D374,'3. Vinculación Univ. Sociedad'!$F:$G,2,FALSE),IFERROR(VLOOKUP(D374,'4. Docencia y Profesorado Univ.'!$F:$G,2,FALSE),IFERROR(VLOOKUP(D374,'5. Estudiantes y Graduados'!$F:$G,2,FALSE),IFERROR(VLOOKUP(D374,'11. Gestion Administrativa'!$F:$G,2,FALSE),IFERROR(VLOOKUP(D374,'13. Gestión Académica'!$F:$G,2,FALSE),IFERROR(VLOOKUP(D374,'9. Asegura. de la Calid. y M'!$F:$G,2,FALSE),IFERROR(VLOOKUP(D374,'6. Gestión del Conocimiento'!$F:$G,2,FALSE),IFERROR(VLOOKUP(D374,'15. Gobernabilidad y Proceso...'!$F:$G,2,FALSE),IFERROR(VLOOKUP(D374,'12. Gestión del Talento Humano'!$F:$G,2,FALSE),IFERROR(VLOOKUP(D374,'14. Internacional... de la E.S.'!$F:$G,2,FALSE),IFERROR(VLOOKUP(D374,'10. Posgrado'!$F:$G,2,FALSE),IFERROR(VLOOKUP(D374,'17. Gestión TIC'!$F:$G,2,FALSE),IFERROR(VLOOKUP(D374,'16. Desa. del Sistema Educ.Sup.'!$F:$G,2,FALSE),IFERROR(VLOOKUP(D374,'8. Cultura de Inno. Insti...'!$F:$G,2,FALSE),VLOOKUP(D374,'7. Lo Esencial de la Reforma U.'!$F:$G,2,0)))))))))))))))))</f>
        <v xml:space="preserve">3. Planificación de la Jornada. 2. Convocatoria a los estudiantes que participan.3. Ejecucion de la jornada de inducción. </v>
      </c>
      <c r="D375" s="31"/>
      <c r="E375" s="93"/>
      <c r="F375" s="93"/>
      <c r="G375" s="93"/>
      <c r="H375" s="76"/>
      <c r="I375" s="76"/>
      <c r="J375" s="76"/>
      <c r="K375" s="112"/>
    </row>
    <row r="376" spans="3:12" s="466" customFormat="1" ht="15.75" thickBot="1">
      <c r="C376" s="70"/>
      <c r="D376" s="31"/>
      <c r="E376" s="93"/>
      <c r="F376" s="93"/>
      <c r="G376" s="93"/>
      <c r="H376" s="76"/>
      <c r="I376" s="76"/>
      <c r="J376" s="76"/>
      <c r="K376" s="112"/>
    </row>
    <row r="377" spans="3:12" s="466" customFormat="1" ht="15.75" thickBot="1">
      <c r="C377" s="126" t="s">
        <v>44</v>
      </c>
      <c r="D377" s="129" t="s">
        <v>45</v>
      </c>
      <c r="E377" s="128" t="s">
        <v>55</v>
      </c>
      <c r="F377" s="128" t="s">
        <v>57</v>
      </c>
      <c r="G377" s="127" t="s">
        <v>27</v>
      </c>
      <c r="H377" s="133" t="s">
        <v>130</v>
      </c>
      <c r="I377" s="128" t="s">
        <v>46</v>
      </c>
      <c r="J377" s="128" t="s">
        <v>131</v>
      </c>
      <c r="K377" s="128" t="s">
        <v>409</v>
      </c>
      <c r="L377" s="128" t="s">
        <v>410</v>
      </c>
    </row>
    <row r="378" spans="3:12" s="466" customFormat="1">
      <c r="C378" s="327" t="s">
        <v>2106</v>
      </c>
      <c r="D378" s="689">
        <v>440</v>
      </c>
      <c r="E378" s="328"/>
      <c r="F378" s="115">
        <v>30000</v>
      </c>
      <c r="G378" s="329">
        <f t="shared" ref="G378:G386" si="34">E378*F378</f>
        <v>0</v>
      </c>
      <c r="H378" s="330"/>
      <c r="I378" s="116" t="s">
        <v>698</v>
      </c>
      <c r="J378" s="116"/>
      <c r="K378" s="331" t="s">
        <v>1357</v>
      </c>
      <c r="L378" s="116" t="s">
        <v>393</v>
      </c>
    </row>
    <row r="379" spans="3:12" s="466" customFormat="1">
      <c r="C379" s="99" t="s">
        <v>48</v>
      </c>
      <c r="D379" s="690"/>
      <c r="E379" s="200">
        <v>0</v>
      </c>
      <c r="F379" s="100">
        <v>50</v>
      </c>
      <c r="G379" s="97">
        <f t="shared" si="34"/>
        <v>0</v>
      </c>
      <c r="H379" s="161"/>
      <c r="I379" s="98" t="s">
        <v>716</v>
      </c>
      <c r="J379" s="98"/>
      <c r="K379" s="98" t="s">
        <v>1357</v>
      </c>
      <c r="L379" s="98" t="s">
        <v>395</v>
      </c>
    </row>
    <row r="380" spans="3:12" s="466" customFormat="1">
      <c r="C380" s="99" t="s">
        <v>49</v>
      </c>
      <c r="D380" s="690"/>
      <c r="E380" s="200">
        <v>440</v>
      </c>
      <c r="F380" s="100">
        <v>90</v>
      </c>
      <c r="G380" s="97">
        <f t="shared" si="34"/>
        <v>39600</v>
      </c>
      <c r="H380" s="161" t="s">
        <v>1615</v>
      </c>
      <c r="I380" s="98" t="s">
        <v>791</v>
      </c>
      <c r="J380" s="98" t="str">
        <f>VLOOKUP(I380,Presupuesto!$B$11:$C$566,2,0)</f>
        <v>ALIMENTOS B EBIDAS PARA PERSONAS</v>
      </c>
      <c r="K380" s="98" t="s">
        <v>1357</v>
      </c>
      <c r="L380" s="98" t="s">
        <v>395</v>
      </c>
    </row>
    <row r="381" spans="3:12" s="466" customFormat="1">
      <c r="C381" s="99" t="s">
        <v>50</v>
      </c>
      <c r="D381" s="690"/>
      <c r="E381" s="151">
        <v>0</v>
      </c>
      <c r="F381" s="118">
        <v>10000</v>
      </c>
      <c r="G381" s="97">
        <f t="shared" si="34"/>
        <v>0</v>
      </c>
      <c r="H381" s="161"/>
      <c r="I381" s="322" t="s">
        <v>299</v>
      </c>
      <c r="J381" s="98"/>
      <c r="K381" s="98" t="s">
        <v>1357</v>
      </c>
      <c r="L381" s="98" t="s">
        <v>411</v>
      </c>
    </row>
    <row r="382" spans="3:12" s="466" customFormat="1">
      <c r="C382" s="99" t="s">
        <v>416</v>
      </c>
      <c r="D382" s="690"/>
      <c r="E382" s="151">
        <v>900</v>
      </c>
      <c r="F382" s="118">
        <v>21</v>
      </c>
      <c r="G382" s="97">
        <f t="shared" si="34"/>
        <v>18900</v>
      </c>
      <c r="H382" s="161" t="s">
        <v>128</v>
      </c>
      <c r="I382" s="98" t="s">
        <v>820</v>
      </c>
      <c r="J382" s="98" t="str">
        <f>VLOOKUP(I382,Presupuesto!$B$11:$C$566,2,0)</f>
        <v>PRODUCTOS PAPEL Y CARTON</v>
      </c>
      <c r="K382" s="98" t="s">
        <v>1358</v>
      </c>
      <c r="L382" s="98" t="s">
        <v>411</v>
      </c>
    </row>
    <row r="383" spans="3:12" s="466" customFormat="1">
      <c r="C383" s="99" t="s">
        <v>51</v>
      </c>
      <c r="D383" s="690"/>
      <c r="E383" s="200">
        <v>0</v>
      </c>
      <c r="F383" s="100">
        <v>85</v>
      </c>
      <c r="G383" s="97">
        <f t="shared" si="34"/>
        <v>0</v>
      </c>
      <c r="H383" s="161"/>
      <c r="I383" s="98" t="s">
        <v>820</v>
      </c>
      <c r="J383" s="98"/>
      <c r="K383" s="98" t="s">
        <v>1357</v>
      </c>
      <c r="L383" s="98" t="s">
        <v>411</v>
      </c>
    </row>
    <row r="384" spans="3:12" s="466" customFormat="1">
      <c r="C384" s="99" t="s">
        <v>122</v>
      </c>
      <c r="D384" s="690"/>
      <c r="E384" s="200">
        <v>0</v>
      </c>
      <c r="F384" s="100">
        <v>36</v>
      </c>
      <c r="G384" s="97">
        <f t="shared" si="34"/>
        <v>0</v>
      </c>
      <c r="H384" s="161"/>
      <c r="I384" s="98" t="s">
        <v>941</v>
      </c>
      <c r="J384" s="98"/>
      <c r="K384" s="98" t="s">
        <v>1357</v>
      </c>
      <c r="L384" s="98" t="s">
        <v>411</v>
      </c>
    </row>
    <row r="385" spans="3:12" s="466" customFormat="1">
      <c r="C385" s="99" t="s">
        <v>34</v>
      </c>
      <c r="D385" s="690"/>
      <c r="E385" s="200">
        <v>0</v>
      </c>
      <c r="F385" s="100">
        <v>80</v>
      </c>
      <c r="G385" s="97">
        <f t="shared" si="34"/>
        <v>0</v>
      </c>
      <c r="H385" s="161"/>
      <c r="I385" s="98" t="s">
        <v>941</v>
      </c>
      <c r="J385" s="98"/>
      <c r="K385" s="98" t="s">
        <v>1357</v>
      </c>
      <c r="L385" s="98" t="s">
        <v>411</v>
      </c>
    </row>
    <row r="386" spans="3:12" s="466" customFormat="1">
      <c r="C386" s="109" t="s">
        <v>52</v>
      </c>
      <c r="D386" s="690"/>
      <c r="E386" s="212">
        <v>0</v>
      </c>
      <c r="F386" s="119">
        <v>4000</v>
      </c>
      <c r="G386" s="97">
        <f t="shared" si="34"/>
        <v>0</v>
      </c>
      <c r="H386" s="161"/>
      <c r="I386" s="98" t="s">
        <v>941</v>
      </c>
      <c r="J386" s="98"/>
      <c r="K386" s="98" t="s">
        <v>1357</v>
      </c>
      <c r="L386" s="98" t="s">
        <v>411</v>
      </c>
    </row>
    <row r="387" spans="3:12" s="466" customFormat="1" ht="15.75" thickBot="1">
      <c r="C387" s="216" t="s">
        <v>426</v>
      </c>
      <c r="D387" s="217">
        <v>10</v>
      </c>
      <c r="E387" s="332">
        <v>0</v>
      </c>
      <c r="F387" s="104">
        <f>HLOOKUP(C387,$AH$2:$BU$3,2,0)</f>
        <v>1650</v>
      </c>
      <c r="G387" s="105">
        <f>D387*E387*F387</f>
        <v>0</v>
      </c>
      <c r="H387" s="333"/>
      <c r="I387" s="334" t="s">
        <v>300</v>
      </c>
      <c r="J387" s="106"/>
      <c r="K387" s="335" t="s">
        <v>1357</v>
      </c>
      <c r="L387" s="335" t="s">
        <v>411</v>
      </c>
    </row>
    <row r="389" spans="3:12" ht="15.75" thickBot="1"/>
    <row r="390" spans="3:12" s="466" customFormat="1" ht="18.75" customHeight="1" thickBot="1">
      <c r="C390" s="29" t="s">
        <v>43</v>
      </c>
      <c r="D390" s="30">
        <f>SUM(G397:G406)</f>
        <v>3300</v>
      </c>
      <c r="E390" s="93"/>
      <c r="F390" s="93"/>
      <c r="G390" s="93"/>
      <c r="H390" s="76"/>
      <c r="I390" s="76"/>
      <c r="J390" s="76"/>
      <c r="K390" s="112"/>
    </row>
    <row r="391" spans="3:12" s="466" customFormat="1">
      <c r="C391" s="70"/>
      <c r="D391" s="31"/>
      <c r="E391" s="93"/>
      <c r="F391" s="93"/>
      <c r="G391" s="93"/>
      <c r="H391" s="76"/>
      <c r="I391" s="76"/>
      <c r="J391" s="76"/>
      <c r="K391" s="112"/>
    </row>
    <row r="392" spans="3:12" s="466" customFormat="1">
      <c r="C392" s="70"/>
      <c r="D392" s="31"/>
      <c r="E392" s="93"/>
      <c r="F392" s="93"/>
      <c r="G392" s="93"/>
      <c r="H392" s="76"/>
      <c r="I392" s="76"/>
      <c r="J392" s="76"/>
      <c r="K392" s="112"/>
    </row>
    <row r="393" spans="3:12" s="466" customFormat="1" ht="15.75">
      <c r="C393" s="202" t="s">
        <v>391</v>
      </c>
      <c r="D393" s="369" t="str">
        <f>'5. Estudiantes y Graduados'!F17</f>
        <v>5.B.2..1.ENF.1</v>
      </c>
      <c r="E393" s="93"/>
      <c r="F393" s="93"/>
      <c r="G393" s="93"/>
      <c r="H393" s="76"/>
      <c r="I393" s="76"/>
      <c r="J393" s="76"/>
      <c r="K393" s="112"/>
    </row>
    <row r="394" spans="3:12" s="466" customFormat="1" ht="18.75">
      <c r="C394" s="210" t="str">
        <f>IFERROR(VLOOKUP(D393,'1. Desarrollo e Innov. Curricu.'!$F:$G,2,FALSE),IFERROR(VLOOKUP(D393,'2. Investigación Científica'!$F:$G,2,FALSE),IFERROR(VLOOKUP(D393,'3. Vinculación Univ. Sociedad'!$F:$G,2,FALSE),IFERROR(VLOOKUP(D393,'4. Docencia y Profesorado Univ.'!$F:$G,2,FALSE),IFERROR(VLOOKUP(D393,'5. Estudiantes y Graduados'!$F:$G,2,FALSE),IFERROR(VLOOKUP(D393,'11. Gestion Administrativa'!$F:$G,2,FALSE),IFERROR(VLOOKUP(D393,'13. Gestión Académica'!$F:$G,2,FALSE),IFERROR(VLOOKUP(D393,'9. Asegura. de la Calid. y M'!$F:$G,2,FALSE),IFERROR(VLOOKUP(D393,'6. Gestión del Conocimiento'!$F:$G,2,FALSE),IFERROR(VLOOKUP(D393,'15. Gobernabilidad y Proceso...'!$F:$G,2,FALSE),IFERROR(VLOOKUP(D393,'12. Gestión del Talento Humano'!$F:$G,2,FALSE),IFERROR(VLOOKUP(D393,'14. Internacional... de la E.S.'!$F:$G,2,FALSE),IFERROR(VLOOKUP(D393,'10. Posgrado'!$F:$G,2,FALSE),IFERROR(VLOOKUP(D393,'17. Gestión TIC'!$F:$G,2,FALSE),IFERROR(VLOOKUP(D393,'16. Desa. del Sistema Educ.Sup.'!$F:$G,2,FALSE),IFERROR(VLOOKUP(D393,'8. Cultura de Inno. Insti...'!$F:$G,2,FALSE),VLOOKUP(D393,'7. Lo Esencial de la Reforma U.'!$F:$G,2,0)))))))))))))))))</f>
        <v xml:space="preserve">1. elboracion de propuestas, dibulgacion y selección de acuerdo a perfil, capacitacion, proyecto educativo de los instructores. </v>
      </c>
      <c r="D394" s="31"/>
      <c r="E394" s="93"/>
      <c r="F394" s="93"/>
      <c r="G394" s="93"/>
      <c r="H394" s="76"/>
      <c r="I394" s="76"/>
      <c r="J394" s="76"/>
      <c r="K394" s="112"/>
    </row>
    <row r="395" spans="3:12" s="466" customFormat="1" ht="15.75" thickBot="1">
      <c r="C395" s="70"/>
      <c r="D395" s="31"/>
      <c r="E395" s="93"/>
      <c r="F395" s="93"/>
      <c r="G395" s="93"/>
      <c r="H395" s="76"/>
      <c r="I395" s="76"/>
      <c r="J395" s="76"/>
      <c r="K395" s="112"/>
    </row>
    <row r="396" spans="3:12" s="466" customFormat="1" ht="15.75" thickBot="1">
      <c r="C396" s="126" t="s">
        <v>44</v>
      </c>
      <c r="D396" s="129" t="s">
        <v>45</v>
      </c>
      <c r="E396" s="128" t="s">
        <v>55</v>
      </c>
      <c r="F396" s="128" t="s">
        <v>57</v>
      </c>
      <c r="G396" s="127" t="s">
        <v>27</v>
      </c>
      <c r="H396" s="133" t="s">
        <v>130</v>
      </c>
      <c r="I396" s="128" t="s">
        <v>46</v>
      </c>
      <c r="J396" s="128" t="s">
        <v>131</v>
      </c>
      <c r="K396" s="128" t="s">
        <v>409</v>
      </c>
      <c r="L396" s="128" t="s">
        <v>410</v>
      </c>
    </row>
    <row r="397" spans="3:12" s="466" customFormat="1">
      <c r="C397" s="327" t="s">
        <v>2106</v>
      </c>
      <c r="D397" s="689">
        <v>20</v>
      </c>
      <c r="E397" s="328"/>
      <c r="F397" s="115">
        <v>30000</v>
      </c>
      <c r="G397" s="329">
        <f t="shared" ref="G397:G405" si="35">E397*F397</f>
        <v>0</v>
      </c>
      <c r="H397" s="330"/>
      <c r="I397" s="116" t="s">
        <v>698</v>
      </c>
      <c r="J397" s="116"/>
      <c r="K397" s="331" t="s">
        <v>1357</v>
      </c>
      <c r="L397" s="116" t="s">
        <v>393</v>
      </c>
    </row>
    <row r="398" spans="3:12" s="466" customFormat="1">
      <c r="C398" s="99" t="s">
        <v>48</v>
      </c>
      <c r="D398" s="690"/>
      <c r="E398" s="200">
        <v>0</v>
      </c>
      <c r="F398" s="100">
        <v>50</v>
      </c>
      <c r="G398" s="97">
        <f t="shared" si="35"/>
        <v>0</v>
      </c>
      <c r="H398" s="161"/>
      <c r="I398" s="98" t="s">
        <v>716</v>
      </c>
      <c r="J398" s="98"/>
      <c r="K398" s="98" t="s">
        <v>1357</v>
      </c>
      <c r="L398" s="98" t="s">
        <v>395</v>
      </c>
    </row>
    <row r="399" spans="3:12" s="466" customFormat="1">
      <c r="C399" s="99" t="s">
        <v>49</v>
      </c>
      <c r="D399" s="690"/>
      <c r="E399" s="200">
        <v>20</v>
      </c>
      <c r="F399" s="100">
        <v>90</v>
      </c>
      <c r="G399" s="97">
        <f t="shared" si="35"/>
        <v>1800</v>
      </c>
      <c r="H399" s="161" t="s">
        <v>128</v>
      </c>
      <c r="I399" s="98" t="s">
        <v>791</v>
      </c>
      <c r="J399" s="98" t="str">
        <f>VLOOKUP(I399,Presupuesto!$B$11:$C$566,2,0)</f>
        <v>ALIMENTOS B EBIDAS PARA PERSONAS</v>
      </c>
      <c r="K399" s="98" t="s">
        <v>1357</v>
      </c>
      <c r="L399" s="98" t="s">
        <v>395</v>
      </c>
    </row>
    <row r="400" spans="3:12" s="466" customFormat="1">
      <c r="C400" s="99" t="s">
        <v>50</v>
      </c>
      <c r="D400" s="690"/>
      <c r="E400" s="151">
        <v>0</v>
      </c>
      <c r="F400" s="118">
        <v>10000</v>
      </c>
      <c r="G400" s="97">
        <f t="shared" si="35"/>
        <v>0</v>
      </c>
      <c r="H400" s="161"/>
      <c r="I400" s="322" t="s">
        <v>299</v>
      </c>
      <c r="J400" s="98"/>
      <c r="K400" s="98" t="s">
        <v>1357</v>
      </c>
      <c r="L400" s="98" t="s">
        <v>411</v>
      </c>
    </row>
    <row r="401" spans="3:12" s="466" customFormat="1">
      <c r="C401" s="99" t="s">
        <v>416</v>
      </c>
      <c r="D401" s="690"/>
      <c r="E401" s="151">
        <v>20</v>
      </c>
      <c r="F401" s="118">
        <v>75</v>
      </c>
      <c r="G401" s="97">
        <f t="shared" si="35"/>
        <v>1500</v>
      </c>
      <c r="H401" s="161" t="s">
        <v>128</v>
      </c>
      <c r="I401" s="98" t="s">
        <v>820</v>
      </c>
      <c r="J401" s="98" t="str">
        <f>VLOOKUP(I401,Presupuesto!$B$11:$C$566,2,0)</f>
        <v>PRODUCTOS PAPEL Y CARTON</v>
      </c>
      <c r="K401" s="98" t="s">
        <v>1358</v>
      </c>
      <c r="L401" s="98" t="s">
        <v>411</v>
      </c>
    </row>
    <row r="402" spans="3:12" s="466" customFormat="1">
      <c r="C402" s="99" t="s">
        <v>51</v>
      </c>
      <c r="D402" s="690"/>
      <c r="E402" s="200">
        <v>0</v>
      </c>
      <c r="F402" s="100">
        <v>85</v>
      </c>
      <c r="G402" s="97">
        <f t="shared" si="35"/>
        <v>0</v>
      </c>
      <c r="H402" s="161"/>
      <c r="I402" s="98" t="s">
        <v>820</v>
      </c>
      <c r="J402" s="98"/>
      <c r="K402" s="98" t="s">
        <v>1357</v>
      </c>
      <c r="L402" s="98" t="s">
        <v>411</v>
      </c>
    </row>
    <row r="403" spans="3:12" s="466" customFormat="1">
      <c r="C403" s="99" t="s">
        <v>122</v>
      </c>
      <c r="D403" s="690"/>
      <c r="E403" s="200">
        <v>0</v>
      </c>
      <c r="F403" s="100">
        <v>36</v>
      </c>
      <c r="G403" s="97">
        <f t="shared" si="35"/>
        <v>0</v>
      </c>
      <c r="H403" s="161"/>
      <c r="I403" s="98" t="s">
        <v>941</v>
      </c>
      <c r="J403" s="98"/>
      <c r="K403" s="98" t="s">
        <v>1357</v>
      </c>
      <c r="L403" s="98" t="s">
        <v>411</v>
      </c>
    </row>
    <row r="404" spans="3:12" s="466" customFormat="1">
      <c r="C404" s="99" t="s">
        <v>34</v>
      </c>
      <c r="D404" s="690"/>
      <c r="E404" s="200">
        <v>0</v>
      </c>
      <c r="F404" s="100">
        <v>80</v>
      </c>
      <c r="G404" s="97">
        <f t="shared" si="35"/>
        <v>0</v>
      </c>
      <c r="H404" s="161"/>
      <c r="I404" s="98" t="s">
        <v>941</v>
      </c>
      <c r="J404" s="98"/>
      <c r="K404" s="98" t="s">
        <v>1357</v>
      </c>
      <c r="L404" s="98" t="s">
        <v>411</v>
      </c>
    </row>
    <row r="405" spans="3:12" s="466" customFormat="1">
      <c r="C405" s="109" t="s">
        <v>52</v>
      </c>
      <c r="D405" s="690"/>
      <c r="E405" s="212">
        <v>0</v>
      </c>
      <c r="F405" s="119">
        <v>4000</v>
      </c>
      <c r="G405" s="97">
        <f t="shared" si="35"/>
        <v>0</v>
      </c>
      <c r="H405" s="161"/>
      <c r="I405" s="98" t="s">
        <v>941</v>
      </c>
      <c r="J405" s="98"/>
      <c r="K405" s="98" t="s">
        <v>1357</v>
      </c>
      <c r="L405" s="98" t="s">
        <v>411</v>
      </c>
    </row>
    <row r="406" spans="3:12" s="466" customFormat="1" ht="15.75" thickBot="1">
      <c r="C406" s="216" t="s">
        <v>426</v>
      </c>
      <c r="D406" s="217">
        <v>10</v>
      </c>
      <c r="E406" s="332">
        <v>0</v>
      </c>
      <c r="F406" s="104">
        <f>HLOOKUP(C406,$AH$2:$BU$3,2,0)</f>
        <v>1650</v>
      </c>
      <c r="G406" s="105">
        <f>D406*E406*F406</f>
        <v>0</v>
      </c>
      <c r="H406" s="333"/>
      <c r="I406" s="334" t="s">
        <v>300</v>
      </c>
      <c r="J406" s="106"/>
      <c r="K406" s="335" t="s">
        <v>1357</v>
      </c>
      <c r="L406" s="335" t="s">
        <v>411</v>
      </c>
    </row>
    <row r="408" spans="3:12" ht="15.75" thickBot="1"/>
    <row r="409" spans="3:12" s="466" customFormat="1" ht="18.75" customHeight="1" thickBot="1">
      <c r="C409" s="29" t="s">
        <v>43</v>
      </c>
      <c r="D409" s="30">
        <f>SUM(G416:G425)</f>
        <v>25500</v>
      </c>
      <c r="E409" s="93"/>
      <c r="F409" s="93"/>
      <c r="G409" s="93"/>
      <c r="H409" s="76"/>
      <c r="I409" s="76"/>
      <c r="J409" s="76"/>
      <c r="K409" s="112"/>
    </row>
    <row r="410" spans="3:12" s="466" customFormat="1">
      <c r="C410" s="70"/>
      <c r="D410" s="31"/>
      <c r="E410" s="93"/>
      <c r="F410" s="93"/>
      <c r="G410" s="93"/>
      <c r="H410" s="76"/>
      <c r="I410" s="76"/>
      <c r="J410" s="76"/>
      <c r="K410" s="112"/>
    </row>
    <row r="411" spans="3:12" s="466" customFormat="1">
      <c r="C411" s="70"/>
      <c r="D411" s="31"/>
      <c r="E411" s="93"/>
      <c r="F411" s="93"/>
      <c r="G411" s="93"/>
      <c r="H411" s="76"/>
      <c r="I411" s="76"/>
      <c r="J411" s="76"/>
      <c r="K411" s="112"/>
    </row>
    <row r="412" spans="3:12" s="466" customFormat="1" ht="15.75">
      <c r="C412" s="202" t="s">
        <v>391</v>
      </c>
      <c r="D412" s="369" t="str">
        <f>'5. Estudiantes y Graduados'!F18</f>
        <v>5.B.2..2.ENF.2</v>
      </c>
      <c r="E412" s="93"/>
      <c r="F412" s="93"/>
      <c r="G412" s="93"/>
      <c r="H412" s="76"/>
      <c r="I412" s="76"/>
      <c r="J412" s="76"/>
      <c r="K412" s="112"/>
    </row>
    <row r="413" spans="3:12" s="466" customFormat="1" ht="18.75">
      <c r="C413" s="210" t="str">
        <f>IFERROR(VLOOKUP(D412,'1. Desarrollo e Innov. Curricu.'!$F:$G,2,FALSE),IFERROR(VLOOKUP(D412,'2. Investigación Científica'!$F:$G,2,FALSE),IFERROR(VLOOKUP(D412,'3. Vinculación Univ. Sociedad'!$F:$G,2,FALSE),IFERROR(VLOOKUP(D412,'4. Docencia y Profesorado Univ.'!$F:$G,2,FALSE),IFERROR(VLOOKUP(D412,'5. Estudiantes y Graduados'!$F:$G,2,FALSE),IFERROR(VLOOKUP(D412,'11. Gestion Administrativa'!$F:$G,2,FALSE),IFERROR(VLOOKUP(D412,'13. Gestión Académica'!$F:$G,2,FALSE),IFERROR(VLOOKUP(D412,'9. Asegura. de la Calid. y M'!$F:$G,2,FALSE),IFERROR(VLOOKUP(D412,'6. Gestión del Conocimiento'!$F:$G,2,FALSE),IFERROR(VLOOKUP(D412,'15. Gobernabilidad y Proceso...'!$F:$G,2,FALSE),IFERROR(VLOOKUP(D412,'12. Gestión del Talento Humano'!$F:$G,2,FALSE),IFERROR(VLOOKUP(D412,'14. Internacional... de la E.S.'!$F:$G,2,FALSE),IFERROR(VLOOKUP(D412,'10. Posgrado'!$F:$G,2,FALSE),IFERROR(VLOOKUP(D412,'17. Gestión TIC'!$F:$G,2,FALSE),IFERROR(VLOOKUP(D412,'16. Desa. del Sistema Educ.Sup.'!$F:$G,2,FALSE),IFERROR(VLOOKUP(D412,'8. Cultura de Inno. Insti...'!$F:$G,2,FALSE),VLOOKUP(D412,'7. Lo Esencial de la Reforma U.'!$F:$G,2,0)))))))))))))))))</f>
        <v>2. Logistica para el desarrollo de Jornada de generaciones unidas de Carrera de Enfermería, Compra de Agua, elaboración de afiches y otras</v>
      </c>
      <c r="D413" s="31"/>
      <c r="E413" s="93"/>
      <c r="F413" s="93"/>
      <c r="G413" s="93"/>
      <c r="H413" s="76"/>
      <c r="I413" s="76"/>
      <c r="J413" s="76"/>
      <c r="K413" s="112"/>
    </row>
    <row r="414" spans="3:12" s="466" customFormat="1" ht="15.75" thickBot="1">
      <c r="C414" s="70"/>
      <c r="D414" s="31"/>
      <c r="E414" s="93"/>
      <c r="F414" s="93"/>
      <c r="G414" s="93"/>
      <c r="H414" s="76"/>
      <c r="I414" s="76"/>
      <c r="J414" s="76"/>
      <c r="K414" s="112"/>
    </row>
    <row r="415" spans="3:12" s="466" customFormat="1" ht="15.75" thickBot="1">
      <c r="C415" s="126" t="s">
        <v>44</v>
      </c>
      <c r="D415" s="129" t="s">
        <v>45</v>
      </c>
      <c r="E415" s="128" t="s">
        <v>55</v>
      </c>
      <c r="F415" s="128" t="s">
        <v>57</v>
      </c>
      <c r="G415" s="127" t="s">
        <v>27</v>
      </c>
      <c r="H415" s="133" t="s">
        <v>130</v>
      </c>
      <c r="I415" s="128" t="s">
        <v>46</v>
      </c>
      <c r="J415" s="128" t="s">
        <v>131</v>
      </c>
      <c r="K415" s="128" t="s">
        <v>409</v>
      </c>
      <c r="L415" s="128" t="s">
        <v>410</v>
      </c>
    </row>
    <row r="416" spans="3:12" s="466" customFormat="1">
      <c r="C416" s="327" t="s">
        <v>2106</v>
      </c>
      <c r="D416" s="689">
        <v>1500</v>
      </c>
      <c r="E416" s="328"/>
      <c r="F416" s="115">
        <v>30000</v>
      </c>
      <c r="G416" s="329">
        <f t="shared" ref="G416:G424" si="36">E416*F416</f>
        <v>0</v>
      </c>
      <c r="H416" s="330"/>
      <c r="I416" s="116" t="s">
        <v>698</v>
      </c>
      <c r="J416" s="116"/>
      <c r="K416" s="331" t="s">
        <v>1357</v>
      </c>
      <c r="L416" s="116" t="s">
        <v>393</v>
      </c>
    </row>
    <row r="417" spans="2:14" s="466" customFormat="1">
      <c r="C417" s="99" t="s">
        <v>48</v>
      </c>
      <c r="D417" s="690"/>
      <c r="E417" s="200">
        <v>0</v>
      </c>
      <c r="F417" s="100">
        <v>50</v>
      </c>
      <c r="G417" s="97">
        <f t="shared" si="36"/>
        <v>0</v>
      </c>
      <c r="H417" s="161"/>
      <c r="I417" s="98" t="s">
        <v>716</v>
      </c>
      <c r="J417" s="98"/>
      <c r="K417" s="98" t="s">
        <v>1357</v>
      </c>
      <c r="L417" s="98" t="s">
        <v>395</v>
      </c>
    </row>
    <row r="418" spans="2:14" s="466" customFormat="1">
      <c r="C418" s="99" t="s">
        <v>49</v>
      </c>
      <c r="D418" s="690"/>
      <c r="E418" s="200">
        <v>1500</v>
      </c>
      <c r="F418" s="100">
        <v>2</v>
      </c>
      <c r="G418" s="97">
        <f t="shared" si="36"/>
        <v>3000</v>
      </c>
      <c r="H418" s="161" t="s">
        <v>128</v>
      </c>
      <c r="I418" s="98" t="s">
        <v>791</v>
      </c>
      <c r="J418" s="98" t="str">
        <f>VLOOKUP(I418,Presupuesto!$B$11:$C$566,2,0)</f>
        <v>ALIMENTOS B EBIDAS PARA PERSONAS</v>
      </c>
      <c r="K418" s="98" t="s">
        <v>1357</v>
      </c>
      <c r="L418" s="98" t="s">
        <v>397</v>
      </c>
    </row>
    <row r="419" spans="2:14" s="466" customFormat="1">
      <c r="C419" s="99" t="s">
        <v>50</v>
      </c>
      <c r="D419" s="690"/>
      <c r="E419" s="151">
        <v>0</v>
      </c>
      <c r="F419" s="118">
        <v>10000</v>
      </c>
      <c r="G419" s="97">
        <f t="shared" si="36"/>
        <v>0</v>
      </c>
      <c r="H419" s="161"/>
      <c r="I419" s="322" t="s">
        <v>299</v>
      </c>
      <c r="J419" s="98"/>
      <c r="K419" s="98" t="s">
        <v>1357</v>
      </c>
      <c r="L419" s="98" t="s">
        <v>411</v>
      </c>
    </row>
    <row r="420" spans="2:14" s="466" customFormat="1">
      <c r="C420" s="99" t="s">
        <v>416</v>
      </c>
      <c r="D420" s="690"/>
      <c r="E420" s="151">
        <v>1500</v>
      </c>
      <c r="F420" s="118">
        <v>15</v>
      </c>
      <c r="G420" s="97">
        <f t="shared" si="36"/>
        <v>22500</v>
      </c>
      <c r="H420" s="161" t="s">
        <v>128</v>
      </c>
      <c r="I420" s="98" t="s">
        <v>820</v>
      </c>
      <c r="J420" s="98" t="str">
        <f>VLOOKUP(I420,Presupuesto!$B$11:$C$566,2,0)</f>
        <v>PRODUCTOS PAPEL Y CARTON</v>
      </c>
      <c r="K420" s="98" t="s">
        <v>1358</v>
      </c>
      <c r="L420" s="98" t="s">
        <v>397</v>
      </c>
    </row>
    <row r="421" spans="2:14" s="466" customFormat="1">
      <c r="C421" s="99" t="s">
        <v>51</v>
      </c>
      <c r="D421" s="690"/>
      <c r="E421" s="200">
        <v>0</v>
      </c>
      <c r="F421" s="100">
        <v>85</v>
      </c>
      <c r="G421" s="97">
        <f t="shared" si="36"/>
        <v>0</v>
      </c>
      <c r="H421" s="161"/>
      <c r="I421" s="98" t="s">
        <v>820</v>
      </c>
      <c r="J421" s="98"/>
      <c r="K421" s="98" t="s">
        <v>1357</v>
      </c>
      <c r="L421" s="98" t="s">
        <v>411</v>
      </c>
    </row>
    <row r="422" spans="2:14" s="466" customFormat="1">
      <c r="C422" s="99" t="s">
        <v>122</v>
      </c>
      <c r="D422" s="690"/>
      <c r="E422" s="200">
        <v>0</v>
      </c>
      <c r="F422" s="100">
        <v>36</v>
      </c>
      <c r="G422" s="97">
        <f t="shared" si="36"/>
        <v>0</v>
      </c>
      <c r="H422" s="161"/>
      <c r="I422" s="98" t="s">
        <v>941</v>
      </c>
      <c r="J422" s="98"/>
      <c r="K422" s="98" t="s">
        <v>1357</v>
      </c>
      <c r="L422" s="98" t="s">
        <v>411</v>
      </c>
    </row>
    <row r="423" spans="2:14" s="466" customFormat="1">
      <c r="C423" s="99" t="s">
        <v>34</v>
      </c>
      <c r="D423" s="690"/>
      <c r="E423" s="200">
        <v>0</v>
      </c>
      <c r="F423" s="100">
        <v>80</v>
      </c>
      <c r="G423" s="97">
        <f t="shared" si="36"/>
        <v>0</v>
      </c>
      <c r="H423" s="161"/>
      <c r="I423" s="98" t="s">
        <v>941</v>
      </c>
      <c r="J423" s="98"/>
      <c r="K423" s="98" t="s">
        <v>1357</v>
      </c>
      <c r="L423" s="98" t="s">
        <v>411</v>
      </c>
    </row>
    <row r="424" spans="2:14" s="466" customFormat="1">
      <c r="C424" s="109" t="s">
        <v>52</v>
      </c>
      <c r="D424" s="690"/>
      <c r="E424" s="212">
        <v>0</v>
      </c>
      <c r="F424" s="119">
        <v>4000</v>
      </c>
      <c r="G424" s="97">
        <f t="shared" si="36"/>
        <v>0</v>
      </c>
      <c r="H424" s="161"/>
      <c r="I424" s="98" t="s">
        <v>941</v>
      </c>
      <c r="J424" s="98"/>
      <c r="K424" s="98" t="s">
        <v>1357</v>
      </c>
      <c r="L424" s="98" t="s">
        <v>411</v>
      </c>
    </row>
    <row r="425" spans="2:14" s="466" customFormat="1" ht="15.75" thickBot="1">
      <c r="C425" s="216" t="s">
        <v>426</v>
      </c>
      <c r="D425" s="217">
        <v>10</v>
      </c>
      <c r="E425" s="332">
        <v>0</v>
      </c>
      <c r="F425" s="104">
        <f>HLOOKUP(C425,$AH$2:$BU$3,2,0)</f>
        <v>1650</v>
      </c>
      <c r="G425" s="105">
        <f>D425*E425*F425</f>
        <v>0</v>
      </c>
      <c r="H425" s="333"/>
      <c r="I425" s="334" t="s">
        <v>300</v>
      </c>
      <c r="J425" s="106"/>
      <c r="K425" s="335" t="s">
        <v>1357</v>
      </c>
      <c r="L425" s="335" t="s">
        <v>411</v>
      </c>
    </row>
    <row r="427" spans="2:14" ht="15.75" thickBot="1"/>
    <row r="428" spans="2:14" s="466" customFormat="1" ht="15.75" thickBot="1">
      <c r="B428" s="93"/>
      <c r="C428" s="29" t="s">
        <v>43</v>
      </c>
      <c r="D428" s="30">
        <f>SUM(G435:G444)</f>
        <v>214700</v>
      </c>
      <c r="E428" s="93" t="s">
        <v>1925</v>
      </c>
      <c r="F428" s="93"/>
      <c r="G428" s="93"/>
      <c r="H428" s="76"/>
      <c r="I428" s="76"/>
      <c r="J428" s="76"/>
      <c r="K428" s="112"/>
    </row>
    <row r="429" spans="2:14" s="466" customFormat="1">
      <c r="B429" s="93"/>
      <c r="C429" s="70"/>
      <c r="D429" s="31"/>
      <c r="E429" s="93"/>
      <c r="F429" s="93"/>
      <c r="G429" s="93"/>
      <c r="H429" s="76"/>
      <c r="I429" s="76"/>
      <c r="J429" s="76"/>
      <c r="K429" s="112"/>
    </row>
    <row r="430" spans="2:14" s="466" customFormat="1">
      <c r="B430" s="93"/>
      <c r="C430" s="70"/>
      <c r="D430" s="31"/>
      <c r="E430" s="93"/>
      <c r="F430" s="93"/>
      <c r="G430" s="93"/>
      <c r="H430" s="76"/>
      <c r="I430" s="76"/>
      <c r="J430" s="76"/>
      <c r="K430" s="112"/>
      <c r="N430" s="153"/>
    </row>
    <row r="431" spans="2:14" s="466" customFormat="1" ht="15.75">
      <c r="B431" s="93"/>
      <c r="C431" s="202" t="s">
        <v>391</v>
      </c>
      <c r="D431" s="369" t="str">
        <f>'6. Gestión del Conocimiento'!F8</f>
        <v>6.a.1.1.SA/CCMED.1</v>
      </c>
      <c r="E431" s="93"/>
      <c r="F431" s="93"/>
      <c r="G431" s="93"/>
      <c r="H431" s="76"/>
      <c r="I431" s="76"/>
      <c r="J431" s="76"/>
      <c r="K431" s="112"/>
      <c r="N431" s="153"/>
    </row>
    <row r="432" spans="2:14" s="466" customFormat="1" ht="30.75" customHeight="1">
      <c r="B432" s="93"/>
      <c r="C432" s="210" t="str">
        <f>IFERROR(VLOOKUP(D431,'1. Desarrollo e Innov. Curricu.'!$F:$G,2,FALSE),IFERROR(VLOOKUP(D431,'2. Investigación Científica'!$F:$G,2,FALSE),IFERROR(VLOOKUP(D431,'3. Vinculación Univ. Sociedad'!$F:$G,2,FALSE),IFERROR(VLOOKUP(D431,'4. Docencia y Profesorado Univ.'!$F:$G,2,FALSE),IFERROR(VLOOKUP(D431,'5. Estudiantes y Graduados'!$F:$G,2,FALSE),IFERROR(VLOOKUP(D431,'11. Gestion Administrativa'!$F:$G,2,FALSE),IFERROR(VLOOKUP(D431,'13. Gestión Académica'!$F:$G,2,FALSE),IFERROR(VLOOKUP(D431,'9. Asegura. de la Calid. y M'!$F:$G,2,FALSE),IFERROR(VLOOKUP(D431,'6. Gestión del Conocimiento'!$F:$G,2,FALSE),IFERROR(VLOOKUP(D431,'15. Gobernabilidad y Proceso...'!$F:$G,2,FALSE),IFERROR(VLOOKUP(D431,'12. Gestión del Talento Humano'!$F:$G,2,FALSE),IFERROR(VLOOKUP(D431,'14. Internacional... de la E.S.'!$F:$G,2,FALSE),IFERROR(VLOOKUP(D431,'10. Posgrado'!$F:$G,2,FALSE),IFERROR(VLOOKUP(D431,'17. Gestión TIC'!$F:$G,2,FALSE),IFERROR(VLOOKUP(D431,'16. Desa. del Sistema Educ.Sup.'!$F:$G,2,FALSE),IFERROR(VLOOKUP(D431,'8. Cultura de Inno. Insti...'!$F:$G,2,FALSE),VLOOKUP(D431,'7. Lo Esencial de la Reforma U.'!$F:$G,2,0)))))))))))))))))</f>
        <v>1. Gestionar especialista en la nueva ley marco de protección social, preparación de la convocatoria a los MSS, preparación de tematica, logistica varia y otras</v>
      </c>
      <c r="D432" s="31"/>
      <c r="E432" s="93"/>
      <c r="F432" s="93"/>
      <c r="G432" s="93"/>
      <c r="H432" s="76"/>
      <c r="I432" s="76"/>
      <c r="J432" s="76"/>
      <c r="K432" s="112"/>
      <c r="N432" s="153"/>
    </row>
    <row r="433" spans="2:14" s="466" customFormat="1" ht="15.75" thickBot="1">
      <c r="B433" s="93"/>
      <c r="C433" s="70"/>
      <c r="D433" s="31"/>
      <c r="E433" s="93"/>
      <c r="F433" s="93"/>
      <c r="G433" s="93"/>
      <c r="H433" s="76"/>
      <c r="I433" s="76"/>
      <c r="J433" s="76"/>
      <c r="K433" s="112"/>
      <c r="N433" s="153"/>
    </row>
    <row r="434" spans="2:14" s="466" customFormat="1" ht="32.25" customHeight="1" thickBot="1">
      <c r="B434" s="93"/>
      <c r="C434" s="126" t="s">
        <v>44</v>
      </c>
      <c r="D434" s="129" t="s">
        <v>45</v>
      </c>
      <c r="E434" s="128" t="s">
        <v>55</v>
      </c>
      <c r="F434" s="128" t="s">
        <v>57</v>
      </c>
      <c r="G434" s="127" t="s">
        <v>27</v>
      </c>
      <c r="H434" s="133" t="s">
        <v>130</v>
      </c>
      <c r="I434" s="128" t="s">
        <v>46</v>
      </c>
      <c r="J434" s="128" t="s">
        <v>131</v>
      </c>
      <c r="K434" s="128" t="s">
        <v>409</v>
      </c>
      <c r="L434" s="128" t="s">
        <v>410</v>
      </c>
      <c r="N434" s="153"/>
    </row>
    <row r="435" spans="2:14" s="466" customFormat="1">
      <c r="B435" s="93"/>
      <c r="C435" s="327" t="s">
        <v>47</v>
      </c>
      <c r="D435" s="689">
        <v>1200</v>
      </c>
      <c r="E435" s="328">
        <v>0</v>
      </c>
      <c r="F435" s="115">
        <v>30000</v>
      </c>
      <c r="G435" s="329">
        <f t="shared" ref="G435:G443" si="37">E435*F435</f>
        <v>0</v>
      </c>
      <c r="H435" s="330"/>
      <c r="I435" s="116" t="s">
        <v>698</v>
      </c>
      <c r="J435" s="116" t="str">
        <f>VLOOKUP(I435,Presupuesto!$B$11:$C$566,2,0)</f>
        <v>SERVICIOS DE CAPACITACION.</v>
      </c>
      <c r="K435" s="331" t="s">
        <v>1449</v>
      </c>
      <c r="L435" s="116" t="s">
        <v>393</v>
      </c>
      <c r="N435" s="153"/>
    </row>
    <row r="436" spans="2:14" s="466" customFormat="1">
      <c r="B436" s="93"/>
      <c r="C436" s="99" t="s">
        <v>48</v>
      </c>
      <c r="D436" s="690"/>
      <c r="E436" s="200">
        <v>0</v>
      </c>
      <c r="F436" s="100">
        <v>50</v>
      </c>
      <c r="G436" s="97">
        <f t="shared" si="37"/>
        <v>0</v>
      </c>
      <c r="H436" s="161"/>
      <c r="I436" s="98" t="s">
        <v>716</v>
      </c>
      <c r="J436" s="98" t="str">
        <f>VLOOKUP(I436,Presupuesto!$B$11:$C$566,2,0)</f>
        <v>SERVICIOS DE IMPRENTA PUBLIC.Y REPRODUCCION</v>
      </c>
      <c r="K436" s="98" t="str">
        <f t="shared" ref="K436:K444" si="38">$K$17</f>
        <v>Gestión Tecnologías de Información y Comunicación</v>
      </c>
      <c r="L436" s="98" t="s">
        <v>411</v>
      </c>
      <c r="N436" s="153"/>
    </row>
    <row r="437" spans="2:14" s="466" customFormat="1">
      <c r="B437" s="93"/>
      <c r="C437" s="99" t="s">
        <v>49</v>
      </c>
      <c r="D437" s="690"/>
      <c r="E437" s="200">
        <f>D435</f>
        <v>1200</v>
      </c>
      <c r="F437" s="100">
        <v>90</v>
      </c>
      <c r="G437" s="97">
        <f t="shared" si="37"/>
        <v>108000</v>
      </c>
      <c r="H437" s="161" t="s">
        <v>1615</v>
      </c>
      <c r="I437" s="98" t="s">
        <v>791</v>
      </c>
      <c r="J437" s="98" t="str">
        <f>VLOOKUP(I437,Presupuesto!$B$11:$C$566,2,0)</f>
        <v>ALIMENTOS B EBIDAS PARA PERSONAS</v>
      </c>
      <c r="K437" s="98" t="str">
        <f t="shared" si="38"/>
        <v>Gestión Tecnologías de Información y Comunicación</v>
      </c>
      <c r="L437" s="98" t="s">
        <v>395</v>
      </c>
      <c r="N437" s="153"/>
    </row>
    <row r="438" spans="2:14" s="466" customFormat="1">
      <c r="B438" s="93"/>
      <c r="C438" s="99" t="s">
        <v>50</v>
      </c>
      <c r="D438" s="690"/>
      <c r="E438" s="151">
        <v>0</v>
      </c>
      <c r="F438" s="118">
        <v>10000</v>
      </c>
      <c r="G438" s="97">
        <f t="shared" si="37"/>
        <v>0</v>
      </c>
      <c r="H438" s="161"/>
      <c r="I438" s="322" t="s">
        <v>299</v>
      </c>
      <c r="J438" s="98" t="str">
        <f>VLOOKUP(I438,Presupuesto!$B$11:$C$566,2,0)</f>
        <v>PASAJES (26100-00)</v>
      </c>
      <c r="K438" s="98" t="str">
        <f t="shared" si="38"/>
        <v>Gestión Tecnologías de Información y Comunicación</v>
      </c>
      <c r="L438" s="98" t="s">
        <v>411</v>
      </c>
      <c r="N438" s="153"/>
    </row>
    <row r="439" spans="2:14" s="466" customFormat="1">
      <c r="B439" s="93"/>
      <c r="C439" s="99" t="s">
        <v>416</v>
      </c>
      <c r="D439" s="690"/>
      <c r="E439" s="151">
        <v>1200</v>
      </c>
      <c r="F439" s="118">
        <v>75</v>
      </c>
      <c r="G439" s="97">
        <f t="shared" si="37"/>
        <v>90000</v>
      </c>
      <c r="H439" s="161" t="s">
        <v>1615</v>
      </c>
      <c r="I439" s="98" t="s">
        <v>820</v>
      </c>
      <c r="J439" s="98" t="str">
        <f>VLOOKUP(I439,Presupuesto!$B$11:$C$566,2,0)</f>
        <v>PRODUCTOS PAPEL Y CARTON</v>
      </c>
      <c r="K439" s="98" t="str">
        <f t="shared" si="38"/>
        <v>Gestión Tecnologías de Información y Comunicación</v>
      </c>
      <c r="L439" s="98" t="s">
        <v>411</v>
      </c>
      <c r="N439" s="153"/>
    </row>
    <row r="440" spans="2:14" s="466" customFormat="1">
      <c r="B440" s="93"/>
      <c r="C440" s="99" t="s">
        <v>51</v>
      </c>
      <c r="D440" s="690"/>
      <c r="E440" s="200">
        <f>(D435*25)/500</f>
        <v>60</v>
      </c>
      <c r="F440" s="100">
        <v>85</v>
      </c>
      <c r="G440" s="97">
        <f t="shared" si="37"/>
        <v>5100</v>
      </c>
      <c r="H440" s="667"/>
      <c r="I440" s="98" t="s">
        <v>820</v>
      </c>
      <c r="J440" s="98" t="str">
        <f>VLOOKUP(I440,Presupuesto!$B$11:$C$566,2,0)</f>
        <v>PRODUCTOS PAPEL Y CARTON</v>
      </c>
      <c r="K440" s="98" t="str">
        <f t="shared" si="38"/>
        <v>Gestión Tecnologías de Información y Comunicación</v>
      </c>
      <c r="L440" s="98" t="s">
        <v>411</v>
      </c>
      <c r="N440" s="153"/>
    </row>
    <row r="441" spans="2:14" s="466" customFormat="1">
      <c r="B441" s="93"/>
      <c r="C441" s="99" t="s">
        <v>122</v>
      </c>
      <c r="D441" s="690"/>
      <c r="E441" s="200">
        <f>D435/12</f>
        <v>100</v>
      </c>
      <c r="F441" s="100">
        <v>36</v>
      </c>
      <c r="G441" s="97">
        <f t="shared" si="37"/>
        <v>3600</v>
      </c>
      <c r="H441" s="667"/>
      <c r="I441" s="98" t="s">
        <v>941</v>
      </c>
      <c r="J441" s="98" t="str">
        <f>VLOOKUP(I441,Presupuesto!$B$11:$C$566,2,0)</f>
        <v>UTILES DE ESCRITORIO, OFICINA Y ENSE¥ANZA</v>
      </c>
      <c r="K441" s="98" t="str">
        <f t="shared" si="38"/>
        <v>Gestión Tecnologías de Información y Comunicación</v>
      </c>
      <c r="L441" s="98" t="s">
        <v>411</v>
      </c>
      <c r="N441" s="153"/>
    </row>
    <row r="442" spans="2:14" s="466" customFormat="1">
      <c r="B442" s="93"/>
      <c r="C442" s="99" t="s">
        <v>34</v>
      </c>
      <c r="D442" s="690"/>
      <c r="E442" s="200">
        <f>D435/12</f>
        <v>100</v>
      </c>
      <c r="F442" s="100">
        <v>80</v>
      </c>
      <c r="G442" s="97">
        <f t="shared" si="37"/>
        <v>8000</v>
      </c>
      <c r="H442" s="667"/>
      <c r="I442" s="98" t="s">
        <v>941</v>
      </c>
      <c r="J442" s="98" t="str">
        <f>VLOOKUP(I442,Presupuesto!$B$11:$C$566,2,0)</f>
        <v>UTILES DE ESCRITORIO, OFICINA Y ENSE¥ANZA</v>
      </c>
      <c r="K442" s="98" t="str">
        <f t="shared" si="38"/>
        <v>Gestión Tecnologías de Información y Comunicación</v>
      </c>
      <c r="L442" s="98" t="s">
        <v>411</v>
      </c>
      <c r="N442" s="153"/>
    </row>
    <row r="443" spans="2:14" s="466" customFormat="1">
      <c r="B443" s="93"/>
      <c r="C443" s="109" t="s">
        <v>52</v>
      </c>
      <c r="D443" s="690"/>
      <c r="E443" s="212">
        <v>0</v>
      </c>
      <c r="F443" s="119">
        <v>25</v>
      </c>
      <c r="G443" s="97">
        <f t="shared" si="37"/>
        <v>0</v>
      </c>
      <c r="H443" s="161"/>
      <c r="I443" s="98" t="s">
        <v>941</v>
      </c>
      <c r="J443" s="98" t="str">
        <f>VLOOKUP(I443,Presupuesto!$B$11:$C$566,2,0)</f>
        <v>UTILES DE ESCRITORIO, OFICINA Y ENSE¥ANZA</v>
      </c>
      <c r="K443" s="98" t="str">
        <f t="shared" si="38"/>
        <v>Gestión Tecnologías de Información y Comunicación</v>
      </c>
      <c r="L443" s="98" t="s">
        <v>411</v>
      </c>
      <c r="N443" s="153"/>
    </row>
    <row r="444" spans="2:14" s="466" customFormat="1" ht="15.75" thickBot="1">
      <c r="B444" s="93"/>
      <c r="C444" s="216" t="s">
        <v>431</v>
      </c>
      <c r="D444" s="217">
        <v>0</v>
      </c>
      <c r="E444" s="332">
        <v>0</v>
      </c>
      <c r="F444" s="104">
        <f>HLOOKUP(C444,$AH$2:$BU$3,2,0)</f>
        <v>1750</v>
      </c>
      <c r="G444" s="105">
        <f>D444*E444*F444</f>
        <v>0</v>
      </c>
      <c r="H444" s="333"/>
      <c r="I444" s="334" t="s">
        <v>300</v>
      </c>
      <c r="J444" s="106" t="str">
        <f>VLOOKUP(I444,Presupuesto!$B$11:$C$566,2,0)</f>
        <v>VIATICOS (26200-00)</v>
      </c>
      <c r="K444" s="335" t="str">
        <f t="shared" si="38"/>
        <v>Gestión Tecnologías de Información y Comunicación</v>
      </c>
      <c r="L444" s="335" t="s">
        <v>411</v>
      </c>
    </row>
    <row r="446" spans="2:14" ht="15.75" thickBot="1"/>
    <row r="447" spans="2:14" s="466" customFormat="1" ht="15.75" thickBot="1">
      <c r="B447" s="93"/>
      <c r="C447" s="29" t="s">
        <v>43</v>
      </c>
      <c r="D447" s="30">
        <f>SUM(G454:G463)</f>
        <v>75145</v>
      </c>
      <c r="E447" s="93" t="s">
        <v>1925</v>
      </c>
      <c r="F447" s="93"/>
      <c r="G447" s="93"/>
      <c r="H447" s="76"/>
      <c r="I447" s="76"/>
      <c r="J447" s="76"/>
      <c r="K447" s="112"/>
    </row>
    <row r="448" spans="2:14" s="466" customFormat="1">
      <c r="B448" s="93"/>
      <c r="C448" s="70"/>
      <c r="D448" s="31"/>
      <c r="E448" s="93"/>
      <c r="F448" s="93"/>
      <c r="G448" s="93"/>
      <c r="H448" s="76"/>
      <c r="I448" s="76"/>
      <c r="J448" s="76"/>
      <c r="K448" s="112"/>
    </row>
    <row r="449" spans="2:14" s="466" customFormat="1">
      <c r="B449" s="93"/>
      <c r="C449" s="70"/>
      <c r="D449" s="31"/>
      <c r="E449" s="93"/>
      <c r="F449" s="93"/>
      <c r="G449" s="93"/>
      <c r="H449" s="76"/>
      <c r="I449" s="76"/>
      <c r="J449" s="76"/>
      <c r="K449" s="112"/>
      <c r="N449" s="153"/>
    </row>
    <row r="450" spans="2:14" s="466" customFormat="1" ht="15.75">
      <c r="B450" s="93"/>
      <c r="C450" s="202" t="s">
        <v>391</v>
      </c>
      <c r="D450" s="369" t="str">
        <f>'7. Lo Esencial de la Reforma U.'!F7</f>
        <v>7.1).a.1.1.CCMED.1</v>
      </c>
      <c r="E450" s="93"/>
      <c r="F450" s="93"/>
      <c r="G450" s="93"/>
      <c r="H450" s="76"/>
      <c r="I450" s="76"/>
      <c r="J450" s="76"/>
      <c r="K450" s="112"/>
      <c r="N450" s="153"/>
    </row>
    <row r="451" spans="2:14" s="466" customFormat="1" ht="30.75" customHeight="1">
      <c r="B451" s="93"/>
      <c r="C451" s="210" t="str">
        <f>IFERROR(VLOOKUP(D450,'1. Desarrollo e Innov. Curricu.'!$F:$G,2,FALSE),IFERROR(VLOOKUP(D450,'2. Investigación Científica'!$F:$G,2,FALSE),IFERROR(VLOOKUP(D450,'3. Vinculación Univ. Sociedad'!$F:$G,2,FALSE),IFERROR(VLOOKUP(D450,'4. Docencia y Profesorado Univ.'!$F:$G,2,FALSE),IFERROR(VLOOKUP(D450,'5. Estudiantes y Graduados'!$F:$G,2,FALSE),IFERROR(VLOOKUP(D450,'11. Gestion Administrativa'!$F:$G,2,FALSE),IFERROR(VLOOKUP(D450,'13. Gestión Académica'!$F:$G,2,FALSE),IFERROR(VLOOKUP(D450,'9. Asegura. de la Calid. y M'!$F:$G,2,FALSE),IFERROR(VLOOKUP(D450,'6. Gestión del Conocimiento'!$F:$G,2,FALSE),IFERROR(VLOOKUP(D450,'15. Gobernabilidad y Proceso...'!$F:$G,2,FALSE),IFERROR(VLOOKUP(D450,'12. Gestión del Talento Humano'!$F:$G,2,FALSE),IFERROR(VLOOKUP(D450,'14. Internacional... de la E.S.'!$F:$G,2,FALSE),IFERROR(VLOOKUP(D450,'10. Posgrado'!$F:$G,2,FALSE),IFERROR(VLOOKUP(D450,'17. Gestión TIC'!$F:$G,2,FALSE),IFERROR(VLOOKUP(D450,'16. Desa. del Sistema Educ.Sup.'!$F:$G,2,FALSE),IFERROR(VLOOKUP(D450,'8. Cultura de Inno. Insti...'!$F:$G,2,FALSE),VLOOKUP(D450,'7. Lo Esencial de la Reforma U.'!$F:$G,2,0)))))))))))))))))</f>
        <v>1. Taller sobre transversalización del eje de ética y su importancia en el desempeño profesional</v>
      </c>
      <c r="D451" s="31"/>
      <c r="E451" s="93"/>
      <c r="F451" s="93"/>
      <c r="G451" s="93"/>
      <c r="H451" s="76"/>
      <c r="I451" s="76"/>
      <c r="J451" s="76"/>
      <c r="K451" s="112"/>
      <c r="N451" s="153"/>
    </row>
    <row r="452" spans="2:14" s="466" customFormat="1" ht="15.75" thickBot="1">
      <c r="B452" s="93"/>
      <c r="C452" s="70"/>
      <c r="D452" s="31"/>
      <c r="E452" s="93"/>
      <c r="F452" s="93"/>
      <c r="G452" s="93"/>
      <c r="H452" s="76"/>
      <c r="I452" s="76"/>
      <c r="J452" s="76"/>
      <c r="K452" s="112"/>
      <c r="N452" s="153"/>
    </row>
    <row r="453" spans="2:14" s="466" customFormat="1" ht="32.25" customHeight="1" thickBot="1">
      <c r="B453" s="93"/>
      <c r="C453" s="126" t="s">
        <v>44</v>
      </c>
      <c r="D453" s="129" t="s">
        <v>45</v>
      </c>
      <c r="E453" s="128" t="s">
        <v>55</v>
      </c>
      <c r="F453" s="128" t="s">
        <v>57</v>
      </c>
      <c r="G453" s="127" t="s">
        <v>27</v>
      </c>
      <c r="H453" s="133" t="s">
        <v>130</v>
      </c>
      <c r="I453" s="128" t="s">
        <v>46</v>
      </c>
      <c r="J453" s="128" t="s">
        <v>131</v>
      </c>
      <c r="K453" s="128" t="s">
        <v>409</v>
      </c>
      <c r="L453" s="128" t="s">
        <v>410</v>
      </c>
      <c r="N453" s="153"/>
    </row>
    <row r="454" spans="2:14" s="466" customFormat="1">
      <c r="B454" s="93"/>
      <c r="C454" s="327" t="s">
        <v>47</v>
      </c>
      <c r="D454" s="689">
        <v>420</v>
      </c>
      <c r="E454" s="328">
        <v>0</v>
      </c>
      <c r="F454" s="115">
        <v>30000</v>
      </c>
      <c r="G454" s="329">
        <f t="shared" ref="G454:G462" si="39">E454*F454</f>
        <v>0</v>
      </c>
      <c r="H454" s="330"/>
      <c r="I454" s="116" t="s">
        <v>698</v>
      </c>
      <c r="J454" s="116" t="str">
        <f>VLOOKUP(I454,Presupuesto!$B$11:$C$566,2,0)</f>
        <v>SERVICIOS DE CAPACITACION.</v>
      </c>
      <c r="K454" s="331" t="s">
        <v>1359</v>
      </c>
      <c r="L454" s="116" t="s">
        <v>393</v>
      </c>
      <c r="N454" s="153"/>
    </row>
    <row r="455" spans="2:14" s="466" customFormat="1">
      <c r="B455" s="93"/>
      <c r="C455" s="99" t="s">
        <v>48</v>
      </c>
      <c r="D455" s="690"/>
      <c r="E455" s="200">
        <v>0</v>
      </c>
      <c r="F455" s="100">
        <v>50</v>
      </c>
      <c r="G455" s="97">
        <f t="shared" si="39"/>
        <v>0</v>
      </c>
      <c r="H455" s="161"/>
      <c r="I455" s="98" t="s">
        <v>716</v>
      </c>
      <c r="J455" s="98" t="str">
        <f>VLOOKUP(I455,Presupuesto!$B$11:$C$566,2,0)</f>
        <v>SERVICIOS DE IMPRENTA PUBLIC.Y REPRODUCCION</v>
      </c>
      <c r="K455" s="98" t="s">
        <v>1359</v>
      </c>
      <c r="L455" s="98" t="s">
        <v>411</v>
      </c>
      <c r="N455" s="153"/>
    </row>
    <row r="456" spans="2:14" s="466" customFormat="1">
      <c r="B456" s="93"/>
      <c r="C456" s="99" t="s">
        <v>49</v>
      </c>
      <c r="D456" s="690"/>
      <c r="E456" s="200">
        <f>D454</f>
        <v>420</v>
      </c>
      <c r="F456" s="100">
        <v>90</v>
      </c>
      <c r="G456" s="97">
        <f t="shared" si="39"/>
        <v>37800</v>
      </c>
      <c r="H456" s="161" t="s">
        <v>128</v>
      </c>
      <c r="I456" s="98" t="s">
        <v>791</v>
      </c>
      <c r="J456" s="98" t="str">
        <f>VLOOKUP(I456,Presupuesto!$B$11:$C$566,2,0)</f>
        <v>ALIMENTOS B EBIDAS PARA PERSONAS</v>
      </c>
      <c r="K456" s="98" t="s">
        <v>1359</v>
      </c>
      <c r="L456" s="98" t="s">
        <v>397</v>
      </c>
      <c r="N456" s="153"/>
    </row>
    <row r="457" spans="2:14" s="466" customFormat="1">
      <c r="B457" s="93"/>
      <c r="C457" s="99" t="s">
        <v>50</v>
      </c>
      <c r="D457" s="690"/>
      <c r="E457" s="151">
        <v>0</v>
      </c>
      <c r="F457" s="118">
        <v>10000</v>
      </c>
      <c r="G457" s="97">
        <f t="shared" si="39"/>
        <v>0</v>
      </c>
      <c r="H457" s="161"/>
      <c r="I457" s="322" t="s">
        <v>299</v>
      </c>
      <c r="J457" s="98" t="str">
        <f>VLOOKUP(I457,Presupuesto!$B$11:$C$566,2,0)</f>
        <v>PASAJES (26100-00)</v>
      </c>
      <c r="K457" s="98" t="s">
        <v>1359</v>
      </c>
      <c r="L457" s="98" t="s">
        <v>411</v>
      </c>
      <c r="N457" s="153"/>
    </row>
    <row r="458" spans="2:14" s="466" customFormat="1">
      <c r="B458" s="93"/>
      <c r="C458" s="99" t="s">
        <v>416</v>
      </c>
      <c r="D458" s="690"/>
      <c r="E458" s="151">
        <v>420</v>
      </c>
      <c r="F458" s="118">
        <v>75</v>
      </c>
      <c r="G458" s="97">
        <f t="shared" si="39"/>
        <v>31500</v>
      </c>
      <c r="H458" s="161" t="s">
        <v>128</v>
      </c>
      <c r="I458" s="98" t="s">
        <v>820</v>
      </c>
      <c r="J458" s="98" t="str">
        <f>VLOOKUP(I458,Presupuesto!$B$11:$C$566,2,0)</f>
        <v>PRODUCTOS PAPEL Y CARTON</v>
      </c>
      <c r="K458" s="98" t="s">
        <v>1359</v>
      </c>
      <c r="L458" s="98" t="s">
        <v>397</v>
      </c>
      <c r="N458" s="153"/>
    </row>
    <row r="459" spans="2:14" s="466" customFormat="1">
      <c r="B459" s="93"/>
      <c r="C459" s="99" t="s">
        <v>51</v>
      </c>
      <c r="D459" s="690"/>
      <c r="E459" s="200">
        <f>(D454*25)/500</f>
        <v>21</v>
      </c>
      <c r="F459" s="100">
        <v>85</v>
      </c>
      <c r="G459" s="97">
        <f t="shared" si="39"/>
        <v>1785</v>
      </c>
      <c r="H459" s="667"/>
      <c r="I459" s="98" t="s">
        <v>820</v>
      </c>
      <c r="J459" s="98" t="str">
        <f>VLOOKUP(I459,Presupuesto!$B$11:$C$566,2,0)</f>
        <v>PRODUCTOS PAPEL Y CARTON</v>
      </c>
      <c r="K459" s="98" t="s">
        <v>1359</v>
      </c>
      <c r="L459" s="98" t="s">
        <v>411</v>
      </c>
      <c r="N459" s="153"/>
    </row>
    <row r="460" spans="2:14" s="466" customFormat="1">
      <c r="B460" s="93"/>
      <c r="C460" s="99" t="s">
        <v>122</v>
      </c>
      <c r="D460" s="690"/>
      <c r="E460" s="200">
        <f>D454/12</f>
        <v>35</v>
      </c>
      <c r="F460" s="100">
        <v>36</v>
      </c>
      <c r="G460" s="97">
        <f t="shared" si="39"/>
        <v>1260</v>
      </c>
      <c r="H460" s="667"/>
      <c r="I460" s="98" t="s">
        <v>941</v>
      </c>
      <c r="J460" s="98" t="str">
        <f>VLOOKUP(I460,Presupuesto!$B$11:$C$566,2,0)</f>
        <v>UTILES DE ESCRITORIO, OFICINA Y ENSE¥ANZA</v>
      </c>
      <c r="K460" s="98" t="s">
        <v>1359</v>
      </c>
      <c r="L460" s="98" t="s">
        <v>411</v>
      </c>
      <c r="N460" s="153"/>
    </row>
    <row r="461" spans="2:14" s="466" customFormat="1">
      <c r="B461" s="93"/>
      <c r="C461" s="99" t="s">
        <v>34</v>
      </c>
      <c r="D461" s="690"/>
      <c r="E461" s="200">
        <f>D454/12</f>
        <v>35</v>
      </c>
      <c r="F461" s="100">
        <v>80</v>
      </c>
      <c r="G461" s="97">
        <f t="shared" si="39"/>
        <v>2800</v>
      </c>
      <c r="H461" s="667"/>
      <c r="I461" s="98" t="s">
        <v>941</v>
      </c>
      <c r="J461" s="98" t="str">
        <f>VLOOKUP(I461,Presupuesto!$B$11:$C$566,2,0)</f>
        <v>UTILES DE ESCRITORIO, OFICINA Y ENSE¥ANZA</v>
      </c>
      <c r="K461" s="98" t="s">
        <v>1359</v>
      </c>
      <c r="L461" s="98" t="s">
        <v>411</v>
      </c>
      <c r="N461" s="153"/>
    </row>
    <row r="462" spans="2:14" s="466" customFormat="1">
      <c r="B462" s="93"/>
      <c r="C462" s="109" t="s">
        <v>52</v>
      </c>
      <c r="D462" s="690"/>
      <c r="E462" s="212">
        <v>0</v>
      </c>
      <c r="F462" s="119">
        <v>25</v>
      </c>
      <c r="G462" s="97">
        <f t="shared" si="39"/>
        <v>0</v>
      </c>
      <c r="H462" s="161"/>
      <c r="I462" s="98" t="s">
        <v>941</v>
      </c>
      <c r="J462" s="98" t="str">
        <f>VLOOKUP(I462,Presupuesto!$B$11:$C$566,2,0)</f>
        <v>UTILES DE ESCRITORIO, OFICINA Y ENSE¥ANZA</v>
      </c>
      <c r="K462" s="98" t="s">
        <v>1359</v>
      </c>
      <c r="L462" s="98" t="s">
        <v>411</v>
      </c>
      <c r="N462" s="153"/>
    </row>
    <row r="463" spans="2:14" s="466" customFormat="1" ht="15.75" thickBot="1">
      <c r="B463" s="93"/>
      <c r="C463" s="216" t="s">
        <v>431</v>
      </c>
      <c r="D463" s="217">
        <v>0</v>
      </c>
      <c r="E463" s="332">
        <v>0</v>
      </c>
      <c r="F463" s="104">
        <f>HLOOKUP(C463,$AH$2:$BU$3,2,0)</f>
        <v>1750</v>
      </c>
      <c r="G463" s="105">
        <f>D463*E463*F463</f>
        <v>0</v>
      </c>
      <c r="H463" s="333"/>
      <c r="I463" s="334" t="s">
        <v>300</v>
      </c>
      <c r="J463" s="106" t="str">
        <f>VLOOKUP(I463,Presupuesto!$B$11:$C$566,2,0)</f>
        <v>VIATICOS (26200-00)</v>
      </c>
      <c r="K463" s="98" t="s">
        <v>1359</v>
      </c>
      <c r="L463" s="335" t="s">
        <v>411</v>
      </c>
    </row>
    <row r="465" spans="2:14" ht="15.75" thickBot="1"/>
    <row r="466" spans="2:14" s="466" customFormat="1" ht="15.75" thickBot="1">
      <c r="B466" s="93"/>
      <c r="C466" s="29" t="s">
        <v>43</v>
      </c>
      <c r="D466" s="30">
        <f>SUM(G473:G482)</f>
        <v>38774.166666666664</v>
      </c>
      <c r="E466" s="93" t="s">
        <v>1925</v>
      </c>
      <c r="F466" s="93"/>
      <c r="G466" s="93"/>
      <c r="H466" s="76"/>
      <c r="I466" s="76"/>
      <c r="J466" s="76"/>
      <c r="K466" s="112"/>
    </row>
    <row r="467" spans="2:14" s="466" customFormat="1">
      <c r="B467" s="93"/>
      <c r="C467" s="70"/>
      <c r="D467" s="31"/>
      <c r="E467" s="93"/>
      <c r="F467" s="93"/>
      <c r="G467" s="93"/>
      <c r="H467" s="76"/>
      <c r="I467" s="76"/>
      <c r="J467" s="76"/>
      <c r="K467" s="112"/>
    </row>
    <row r="468" spans="2:14" s="466" customFormat="1">
      <c r="B468" s="93"/>
      <c r="C468" s="70"/>
      <c r="D468" s="31"/>
      <c r="E468" s="93"/>
      <c r="F468" s="93"/>
      <c r="G468" s="93"/>
      <c r="H468" s="76"/>
      <c r="I468" s="76"/>
      <c r="J468" s="76"/>
      <c r="K468" s="112"/>
      <c r="N468" s="153"/>
    </row>
    <row r="469" spans="2:14" s="466" customFormat="1" ht="15.75">
      <c r="B469" s="93"/>
      <c r="C469" s="202" t="s">
        <v>391</v>
      </c>
      <c r="D469" s="369" t="str">
        <f>'12. Gestión del Talento Humano'!F10</f>
        <v>12.a.1.3.CNUT.3</v>
      </c>
      <c r="E469" s="93"/>
      <c r="F469" s="93"/>
      <c r="G469" s="93"/>
      <c r="H469" s="76"/>
      <c r="I469" s="76"/>
      <c r="J469" s="76"/>
      <c r="K469" s="112"/>
      <c r="N469" s="153"/>
    </row>
    <row r="470" spans="2:14" s="466" customFormat="1" ht="30.75" customHeight="1">
      <c r="B470" s="93"/>
      <c r="C470" s="210" t="str">
        <f>IFERROR(VLOOKUP(D469,'1. Desarrollo e Innov. Curricu.'!$F:$G,2,FALSE),IFERROR(VLOOKUP(D469,'2. Investigación Científica'!$F:$G,2,FALSE),IFERROR(VLOOKUP(D469,'3. Vinculación Univ. Sociedad'!$F:$G,2,FALSE),IFERROR(VLOOKUP(D469,'4. Docencia y Profesorado Univ.'!$F:$G,2,FALSE),IFERROR(VLOOKUP(D469,'5. Estudiantes y Graduados'!$F:$G,2,FALSE),IFERROR(VLOOKUP(D469,'11. Gestion Administrativa'!$F:$G,2,FALSE),IFERROR(VLOOKUP(D469,'13. Gestión Académica'!$F:$G,2,FALSE),IFERROR(VLOOKUP(D469,'9. Asegura. de la Calid. y M'!$F:$G,2,FALSE),IFERROR(VLOOKUP(D469,'6. Gestión del Conocimiento'!$F:$G,2,FALSE),IFERROR(VLOOKUP(D469,'15. Gobernabilidad y Proceso...'!$F:$G,2,FALSE),IFERROR(VLOOKUP(D469,'12. Gestión del Talento Humano'!$F:$G,2,FALSE),IFERROR(VLOOKUP(D469,'14. Internacional... de la E.S.'!$F:$G,2,FALSE),IFERROR(VLOOKUP(D469,'10. Posgrado'!$F:$G,2,FALSE),IFERROR(VLOOKUP(D469,'17. Gestión TIC'!$F:$G,2,FALSE),IFERROR(VLOOKUP(D469,'16. Desa. del Sistema Educ.Sup.'!$F:$G,2,FALSE),IFERROR(VLOOKUP(D469,'8. Cultura de Inno. Insti...'!$F:$G,2,FALSE),VLOOKUP(D469,'7. Lo Esencial de la Reforma U.'!$F:$G,2,0)))))))))))))))))</f>
        <v>3. Capacitación a docentes de la Carrera de Nutrición, duracion 3 días) Segundo trimestre. 1. Capacitación a estudiantes de la Carrera de Nutrición, duracion 3 días) Tercer trimestre.</v>
      </c>
      <c r="D470" s="31"/>
      <c r="E470" s="93"/>
      <c r="F470" s="93"/>
      <c r="G470" s="93"/>
      <c r="H470" s="76"/>
      <c r="I470" s="76"/>
      <c r="J470" s="76"/>
      <c r="K470" s="112"/>
      <c r="N470" s="153"/>
    </row>
    <row r="471" spans="2:14" s="466" customFormat="1" ht="15.75" thickBot="1">
      <c r="B471" s="93"/>
      <c r="C471" s="70"/>
      <c r="D471" s="31"/>
      <c r="E471" s="93"/>
      <c r="F471" s="93"/>
      <c r="G471" s="93"/>
      <c r="H471" s="76"/>
      <c r="I471" s="76"/>
      <c r="J471" s="76"/>
      <c r="K471" s="112"/>
      <c r="N471" s="153"/>
    </row>
    <row r="472" spans="2:14" s="466" customFormat="1" ht="32.25" customHeight="1" thickBot="1">
      <c r="B472" s="93"/>
      <c r="C472" s="126" t="s">
        <v>44</v>
      </c>
      <c r="D472" s="129" t="s">
        <v>45</v>
      </c>
      <c r="E472" s="128" t="s">
        <v>55</v>
      </c>
      <c r="F472" s="128" t="s">
        <v>57</v>
      </c>
      <c r="G472" s="127" t="s">
        <v>27</v>
      </c>
      <c r="H472" s="133" t="s">
        <v>130</v>
      </c>
      <c r="I472" s="128" t="s">
        <v>46</v>
      </c>
      <c r="J472" s="128" t="s">
        <v>131</v>
      </c>
      <c r="K472" s="128" t="s">
        <v>409</v>
      </c>
      <c r="L472" s="128" t="s">
        <v>410</v>
      </c>
      <c r="N472" s="153"/>
    </row>
    <row r="473" spans="2:14" s="466" customFormat="1">
      <c r="B473" s="93"/>
      <c r="C473" s="327" t="s">
        <v>47</v>
      </c>
      <c r="D473" s="689">
        <v>70</v>
      </c>
      <c r="E473" s="328">
        <v>0</v>
      </c>
      <c r="F473" s="115">
        <v>30000</v>
      </c>
      <c r="G473" s="329">
        <f t="shared" ref="G473:G481" si="40">E473*F473</f>
        <v>0</v>
      </c>
      <c r="H473" s="330"/>
      <c r="I473" s="116" t="s">
        <v>698</v>
      </c>
      <c r="J473" s="116" t="str">
        <f>VLOOKUP(I473,Presupuesto!$B$11:$C$566,2,0)</f>
        <v>SERVICIOS DE CAPACITACION.</v>
      </c>
      <c r="K473" s="331" t="s">
        <v>1359</v>
      </c>
      <c r="L473" s="116" t="s">
        <v>393</v>
      </c>
      <c r="N473" s="153"/>
    </row>
    <row r="474" spans="2:14" s="466" customFormat="1">
      <c r="B474" s="93"/>
      <c r="C474" s="99" t="s">
        <v>48</v>
      </c>
      <c r="D474" s="690"/>
      <c r="E474" s="200">
        <v>0</v>
      </c>
      <c r="F474" s="100">
        <v>50</v>
      </c>
      <c r="G474" s="97">
        <f t="shared" si="40"/>
        <v>0</v>
      </c>
      <c r="H474" s="161"/>
      <c r="I474" s="98" t="s">
        <v>716</v>
      </c>
      <c r="J474" s="98" t="str">
        <f>VLOOKUP(I474,Presupuesto!$B$11:$C$566,2,0)</f>
        <v>SERVICIOS DE IMPRENTA PUBLIC.Y REPRODUCCION</v>
      </c>
      <c r="K474" s="98" t="s">
        <v>1359</v>
      </c>
      <c r="L474" s="98" t="s">
        <v>411</v>
      </c>
      <c r="N474" s="153"/>
    </row>
    <row r="475" spans="2:14" s="466" customFormat="1">
      <c r="B475" s="93"/>
      <c r="C475" s="99" t="s">
        <v>49</v>
      </c>
      <c r="D475" s="690"/>
      <c r="E475" s="200">
        <f>D473</f>
        <v>70</v>
      </c>
      <c r="F475" s="100">
        <v>90</v>
      </c>
      <c r="G475" s="97">
        <f t="shared" si="40"/>
        <v>6300</v>
      </c>
      <c r="H475" s="161" t="s">
        <v>128</v>
      </c>
      <c r="I475" s="98" t="s">
        <v>791</v>
      </c>
      <c r="J475" s="98" t="str">
        <f>VLOOKUP(I475,Presupuesto!$B$11:$C$566,2,0)</f>
        <v>ALIMENTOS B EBIDAS PARA PERSONAS</v>
      </c>
      <c r="K475" s="98" t="s">
        <v>1359</v>
      </c>
      <c r="L475" s="98" t="s">
        <v>397</v>
      </c>
      <c r="N475" s="153"/>
    </row>
    <row r="476" spans="2:14" s="466" customFormat="1">
      <c r="B476" s="93"/>
      <c r="C476" s="99" t="s">
        <v>50</v>
      </c>
      <c r="D476" s="690"/>
      <c r="E476" s="151">
        <v>0</v>
      </c>
      <c r="F476" s="118">
        <v>10000</v>
      </c>
      <c r="G476" s="97">
        <f t="shared" si="40"/>
        <v>0</v>
      </c>
      <c r="H476" s="161"/>
      <c r="I476" s="322" t="s">
        <v>299</v>
      </c>
      <c r="J476" s="98" t="str">
        <f>VLOOKUP(I476,Presupuesto!$B$11:$C$566,2,0)</f>
        <v>PASAJES (26100-00)</v>
      </c>
      <c r="K476" s="98" t="s">
        <v>1359</v>
      </c>
      <c r="L476" s="98" t="s">
        <v>411</v>
      </c>
      <c r="N476" s="153"/>
    </row>
    <row r="477" spans="2:14" s="466" customFormat="1">
      <c r="B477" s="93"/>
      <c r="C477" s="99" t="s">
        <v>416</v>
      </c>
      <c r="D477" s="690"/>
      <c r="E477" s="151">
        <v>420</v>
      </c>
      <c r="F477" s="118">
        <v>75</v>
      </c>
      <c r="G477" s="97">
        <f t="shared" si="40"/>
        <v>31500</v>
      </c>
      <c r="H477" s="161" t="s">
        <v>128</v>
      </c>
      <c r="I477" s="98" t="s">
        <v>820</v>
      </c>
      <c r="J477" s="98" t="str">
        <f>VLOOKUP(I477,Presupuesto!$B$11:$C$566,2,0)</f>
        <v>PRODUCTOS PAPEL Y CARTON</v>
      </c>
      <c r="K477" s="98" t="s">
        <v>1359</v>
      </c>
      <c r="L477" s="98" t="s">
        <v>397</v>
      </c>
      <c r="N477" s="153"/>
    </row>
    <row r="478" spans="2:14" s="466" customFormat="1">
      <c r="B478" s="93"/>
      <c r="C478" s="99" t="s">
        <v>51</v>
      </c>
      <c r="D478" s="690"/>
      <c r="E478" s="200">
        <f>(D473*25)/500</f>
        <v>3.5</v>
      </c>
      <c r="F478" s="100">
        <v>85</v>
      </c>
      <c r="G478" s="97">
        <f t="shared" si="40"/>
        <v>297.5</v>
      </c>
      <c r="H478" s="667"/>
      <c r="I478" s="98" t="s">
        <v>820</v>
      </c>
      <c r="J478" s="98" t="str">
        <f>VLOOKUP(I478,Presupuesto!$B$11:$C$566,2,0)</f>
        <v>PRODUCTOS PAPEL Y CARTON</v>
      </c>
      <c r="K478" s="98" t="s">
        <v>1359</v>
      </c>
      <c r="L478" s="98" t="s">
        <v>411</v>
      </c>
      <c r="N478" s="153"/>
    </row>
    <row r="479" spans="2:14" s="466" customFormat="1">
      <c r="B479" s="93"/>
      <c r="C479" s="99" t="s">
        <v>122</v>
      </c>
      <c r="D479" s="690"/>
      <c r="E479" s="200">
        <f>D473/12</f>
        <v>5.833333333333333</v>
      </c>
      <c r="F479" s="100">
        <v>36</v>
      </c>
      <c r="G479" s="97">
        <f t="shared" si="40"/>
        <v>210</v>
      </c>
      <c r="H479" s="667"/>
      <c r="I479" s="98" t="s">
        <v>941</v>
      </c>
      <c r="J479" s="98" t="str">
        <f>VLOOKUP(I479,Presupuesto!$B$11:$C$566,2,0)</f>
        <v>UTILES DE ESCRITORIO, OFICINA Y ENSE¥ANZA</v>
      </c>
      <c r="K479" s="98" t="s">
        <v>1359</v>
      </c>
      <c r="L479" s="98" t="s">
        <v>411</v>
      </c>
      <c r="N479" s="153"/>
    </row>
    <row r="480" spans="2:14" s="466" customFormat="1">
      <c r="B480" s="93"/>
      <c r="C480" s="99" t="s">
        <v>34</v>
      </c>
      <c r="D480" s="690"/>
      <c r="E480" s="200">
        <f>D473/12</f>
        <v>5.833333333333333</v>
      </c>
      <c r="F480" s="100">
        <v>80</v>
      </c>
      <c r="G480" s="97">
        <f t="shared" si="40"/>
        <v>466.66666666666663</v>
      </c>
      <c r="H480" s="667"/>
      <c r="I480" s="98" t="s">
        <v>941</v>
      </c>
      <c r="J480" s="98" t="str">
        <f>VLOOKUP(I480,Presupuesto!$B$11:$C$566,2,0)</f>
        <v>UTILES DE ESCRITORIO, OFICINA Y ENSE¥ANZA</v>
      </c>
      <c r="K480" s="98" t="s">
        <v>1359</v>
      </c>
      <c r="L480" s="98" t="s">
        <v>411</v>
      </c>
      <c r="N480" s="153"/>
    </row>
    <row r="481" spans="2:14" s="466" customFormat="1">
      <c r="B481" s="93"/>
      <c r="C481" s="109" t="s">
        <v>52</v>
      </c>
      <c r="D481" s="690"/>
      <c r="E481" s="212">
        <v>0</v>
      </c>
      <c r="F481" s="119">
        <v>25</v>
      </c>
      <c r="G481" s="97">
        <f t="shared" si="40"/>
        <v>0</v>
      </c>
      <c r="H481" s="161"/>
      <c r="I481" s="98" t="s">
        <v>941</v>
      </c>
      <c r="J481" s="98" t="str">
        <f>VLOOKUP(I481,Presupuesto!$B$11:$C$566,2,0)</f>
        <v>UTILES DE ESCRITORIO, OFICINA Y ENSE¥ANZA</v>
      </c>
      <c r="K481" s="98" t="s">
        <v>1359</v>
      </c>
      <c r="L481" s="98" t="s">
        <v>411</v>
      </c>
      <c r="N481" s="153"/>
    </row>
    <row r="482" spans="2:14" s="466" customFormat="1" ht="15.75" thickBot="1">
      <c r="B482" s="93"/>
      <c r="C482" s="216" t="s">
        <v>431</v>
      </c>
      <c r="D482" s="217">
        <v>0</v>
      </c>
      <c r="E482" s="332">
        <v>0</v>
      </c>
      <c r="F482" s="104">
        <f>HLOOKUP(C482,$AH$2:$BU$3,2,0)</f>
        <v>1750</v>
      </c>
      <c r="G482" s="105">
        <f>D482*E482*F482</f>
        <v>0</v>
      </c>
      <c r="H482" s="333"/>
      <c r="I482" s="334" t="s">
        <v>300</v>
      </c>
      <c r="J482" s="106" t="str">
        <f>VLOOKUP(I482,Presupuesto!$B$11:$C$566,2,0)</f>
        <v>VIATICOS (26200-00)</v>
      </c>
      <c r="K482" s="98" t="s">
        <v>1359</v>
      </c>
      <c r="L482" s="335" t="s">
        <v>411</v>
      </c>
    </row>
    <row r="484" spans="2:14" ht="15.75" thickBot="1"/>
    <row r="485" spans="2:14" s="466" customFormat="1" ht="15.75" thickBot="1">
      <c r="B485" s="93"/>
      <c r="C485" s="29" t="s">
        <v>43</v>
      </c>
      <c r="D485" s="30">
        <f>SUM(G492:G501)</f>
        <v>32147</v>
      </c>
      <c r="E485" s="93" t="s">
        <v>1925</v>
      </c>
      <c r="F485" s="93"/>
      <c r="G485" s="93"/>
      <c r="H485" s="76"/>
      <c r="I485" s="76"/>
      <c r="J485" s="76"/>
      <c r="K485" s="112"/>
    </row>
    <row r="486" spans="2:14" s="466" customFormat="1">
      <c r="B486" s="93"/>
      <c r="C486" s="70"/>
      <c r="D486" s="31"/>
      <c r="E486" s="93"/>
      <c r="F486" s="93"/>
      <c r="G486" s="93"/>
      <c r="H486" s="76"/>
      <c r="I486" s="76"/>
      <c r="J486" s="76"/>
      <c r="K486" s="112"/>
    </row>
    <row r="487" spans="2:14" s="466" customFormat="1">
      <c r="B487" s="93"/>
      <c r="C487" s="70"/>
      <c r="D487" s="31"/>
      <c r="E487" s="93"/>
      <c r="F487" s="93"/>
      <c r="G487" s="93"/>
      <c r="H487" s="76"/>
      <c r="I487" s="76"/>
      <c r="J487" s="76"/>
      <c r="K487" s="112"/>
      <c r="N487" s="153"/>
    </row>
    <row r="488" spans="2:14" s="466" customFormat="1" ht="15.75">
      <c r="B488" s="93"/>
      <c r="C488" s="202" t="s">
        <v>391</v>
      </c>
      <c r="D488" s="369" t="str">
        <f>'4. Docencia y Profesorado Univ.'!F18</f>
        <v>4.1).a.1.11.CNUT.11</v>
      </c>
      <c r="E488" s="93"/>
      <c r="F488" s="93"/>
      <c r="G488" s="93"/>
      <c r="H488" s="76"/>
      <c r="I488" s="76"/>
      <c r="J488" s="76"/>
      <c r="K488" s="112"/>
      <c r="N488" s="153"/>
    </row>
    <row r="489" spans="2:14" s="466" customFormat="1" ht="30.75" customHeight="1">
      <c r="B489" s="93"/>
      <c r="C489" s="210" t="str">
        <f>IFERROR(VLOOKUP(D488,'1. Desarrollo e Innov. Curricu.'!$F:$G,2,FALSE),IFERROR(VLOOKUP(D488,'2. Investigación Científica'!$F:$G,2,FALSE),IFERROR(VLOOKUP(D488,'3. Vinculación Univ. Sociedad'!$F:$G,2,FALSE),IFERROR(VLOOKUP(D488,'4. Docencia y Profesorado Univ.'!$F:$G,2,FALSE),IFERROR(VLOOKUP(D488,'5. Estudiantes y Graduados'!$F:$G,2,FALSE),IFERROR(VLOOKUP(D488,'11. Gestion Administrativa'!$F:$G,2,FALSE),IFERROR(VLOOKUP(D488,'13. Gestión Académica'!$F:$G,2,FALSE),IFERROR(VLOOKUP(D488,'9. Asegura. de la Calid. y M'!$F:$G,2,FALSE),IFERROR(VLOOKUP(D488,'6. Gestión del Conocimiento'!$F:$G,2,FALSE),IFERROR(VLOOKUP(D488,'15. Gobernabilidad y Proceso...'!$F:$G,2,FALSE),IFERROR(VLOOKUP(D488,'12. Gestión del Talento Humano'!$F:$G,2,FALSE),IFERROR(VLOOKUP(D488,'14. Internacional... de la E.S.'!$F:$G,2,FALSE),IFERROR(VLOOKUP(D488,'10. Posgrado'!$F:$G,2,FALSE),IFERROR(VLOOKUP(D488,'17. Gestión TIC'!$F:$G,2,FALSE),IFERROR(VLOOKUP(D488,'16. Desa. del Sistema Educ.Sup.'!$F:$G,2,FALSE),IFERROR(VLOOKUP(D488,'8. Cultura de Inno. Insti...'!$F:$G,2,FALSE),VLOOKUP(D488,'7. Lo Esencial de la Reforma U.'!$F:$G,2,0)))))))))))))))))</f>
        <v>11. Capacitacion de los docentes en el Curso "APRENDER" impartido por el Instituto de Profesionalización Docente de la UNAH</v>
      </c>
      <c r="D489" s="31"/>
      <c r="E489" s="93"/>
      <c r="F489" s="93"/>
      <c r="G489" s="93"/>
      <c r="H489" s="76"/>
      <c r="I489" s="76"/>
      <c r="J489" s="76"/>
      <c r="K489" s="112"/>
      <c r="N489" s="153"/>
    </row>
    <row r="490" spans="2:14" s="466" customFormat="1" ht="15.75" thickBot="1">
      <c r="B490" s="93"/>
      <c r="C490" s="70"/>
      <c r="D490" s="31"/>
      <c r="E490" s="93"/>
      <c r="F490" s="93"/>
      <c r="G490" s="93"/>
      <c r="H490" s="76"/>
      <c r="I490" s="76"/>
      <c r="J490" s="76"/>
      <c r="K490" s="112"/>
      <c r="N490" s="153"/>
    </row>
    <row r="491" spans="2:14" s="466" customFormat="1" ht="32.25" customHeight="1" thickBot="1">
      <c r="B491" s="93"/>
      <c r="C491" s="126" t="s">
        <v>44</v>
      </c>
      <c r="D491" s="129" t="s">
        <v>45</v>
      </c>
      <c r="E491" s="128" t="s">
        <v>55</v>
      </c>
      <c r="F491" s="128" t="s">
        <v>57</v>
      </c>
      <c r="G491" s="127" t="s">
        <v>27</v>
      </c>
      <c r="H491" s="133" t="s">
        <v>130</v>
      </c>
      <c r="I491" s="128" t="s">
        <v>46</v>
      </c>
      <c r="J491" s="128" t="s">
        <v>131</v>
      </c>
      <c r="K491" s="128" t="s">
        <v>409</v>
      </c>
      <c r="L491" s="128" t="s">
        <v>410</v>
      </c>
      <c r="N491" s="153"/>
    </row>
    <row r="492" spans="2:14" s="466" customFormat="1">
      <c r="B492" s="93"/>
      <c r="C492" s="327" t="s">
        <v>47</v>
      </c>
      <c r="D492" s="689">
        <v>12</v>
      </c>
      <c r="E492" s="328">
        <v>1</v>
      </c>
      <c r="F492" s="115">
        <v>30000</v>
      </c>
      <c r="G492" s="329">
        <f t="shared" ref="G492:G500" si="41">E492*F492</f>
        <v>30000</v>
      </c>
      <c r="H492" s="330" t="s">
        <v>1615</v>
      </c>
      <c r="I492" s="116" t="s">
        <v>698</v>
      </c>
      <c r="J492" s="116" t="str">
        <f>VLOOKUP(I492,Presupuesto!$B$11:$C$566,2,0)</f>
        <v>SERVICIOS DE CAPACITACION.</v>
      </c>
      <c r="K492" s="331" t="s">
        <v>1356</v>
      </c>
      <c r="L492" s="116" t="s">
        <v>395</v>
      </c>
      <c r="N492" s="153"/>
    </row>
    <row r="493" spans="2:14" s="466" customFormat="1">
      <c r="B493" s="93"/>
      <c r="C493" s="99" t="s">
        <v>48</v>
      </c>
      <c r="D493" s="690"/>
      <c r="E493" s="200">
        <v>0</v>
      </c>
      <c r="F493" s="100">
        <v>50</v>
      </c>
      <c r="G493" s="97">
        <f t="shared" si="41"/>
        <v>0</v>
      </c>
      <c r="H493" s="161"/>
      <c r="I493" s="98" t="s">
        <v>716</v>
      </c>
      <c r="J493" s="98" t="str">
        <f>VLOOKUP(I493,Presupuesto!$B$11:$C$566,2,0)</f>
        <v>SERVICIOS DE IMPRENTA PUBLIC.Y REPRODUCCION</v>
      </c>
      <c r="K493" s="98" t="s">
        <v>1356</v>
      </c>
      <c r="L493" s="98" t="s">
        <v>395</v>
      </c>
      <c r="N493" s="153"/>
    </row>
    <row r="494" spans="2:14" s="466" customFormat="1">
      <c r="B494" s="93"/>
      <c r="C494" s="99" t="s">
        <v>49</v>
      </c>
      <c r="D494" s="690"/>
      <c r="E494" s="200">
        <f>D492</f>
        <v>12</v>
      </c>
      <c r="F494" s="100">
        <v>90</v>
      </c>
      <c r="G494" s="97">
        <f t="shared" si="41"/>
        <v>1080</v>
      </c>
      <c r="H494" s="161" t="s">
        <v>128</v>
      </c>
      <c r="I494" s="98" t="s">
        <v>791</v>
      </c>
      <c r="J494" s="98" t="str">
        <f>VLOOKUP(I494,Presupuesto!$B$11:$C$566,2,0)</f>
        <v>ALIMENTOS B EBIDAS PARA PERSONAS</v>
      </c>
      <c r="K494" s="98" t="s">
        <v>1356</v>
      </c>
      <c r="L494" s="98" t="s">
        <v>395</v>
      </c>
      <c r="N494" s="153"/>
    </row>
    <row r="495" spans="2:14" s="466" customFormat="1">
      <c r="B495" s="93"/>
      <c r="C495" s="99" t="s">
        <v>50</v>
      </c>
      <c r="D495" s="690"/>
      <c r="E495" s="151">
        <v>0</v>
      </c>
      <c r="F495" s="118">
        <v>10000</v>
      </c>
      <c r="G495" s="97">
        <f t="shared" si="41"/>
        <v>0</v>
      </c>
      <c r="H495" s="161"/>
      <c r="I495" s="322" t="s">
        <v>299</v>
      </c>
      <c r="J495" s="98" t="str">
        <f>VLOOKUP(I495,Presupuesto!$B$11:$C$566,2,0)</f>
        <v>PASAJES (26100-00)</v>
      </c>
      <c r="K495" s="98" t="s">
        <v>1356</v>
      </c>
      <c r="L495" s="98" t="s">
        <v>395</v>
      </c>
      <c r="N495" s="153"/>
    </row>
    <row r="496" spans="2:14" s="466" customFormat="1">
      <c r="B496" s="93"/>
      <c r="C496" s="99" t="s">
        <v>416</v>
      </c>
      <c r="D496" s="690"/>
      <c r="E496" s="151">
        <v>12</v>
      </c>
      <c r="F496" s="118">
        <v>75</v>
      </c>
      <c r="G496" s="97">
        <f t="shared" si="41"/>
        <v>900</v>
      </c>
      <c r="H496" s="161" t="s">
        <v>128</v>
      </c>
      <c r="I496" s="98" t="s">
        <v>820</v>
      </c>
      <c r="J496" s="98" t="str">
        <f>VLOOKUP(I496,Presupuesto!$B$11:$C$566,2,0)</f>
        <v>PRODUCTOS PAPEL Y CARTON</v>
      </c>
      <c r="K496" s="98" t="s">
        <v>1356</v>
      </c>
      <c r="L496" s="98" t="s">
        <v>395</v>
      </c>
      <c r="N496" s="153"/>
    </row>
    <row r="497" spans="2:14" s="466" customFormat="1">
      <c r="B497" s="93"/>
      <c r="C497" s="99" t="s">
        <v>51</v>
      </c>
      <c r="D497" s="690"/>
      <c r="E497" s="200">
        <f>(D492*25)/500</f>
        <v>0.6</v>
      </c>
      <c r="F497" s="100">
        <v>85</v>
      </c>
      <c r="G497" s="97">
        <f t="shared" si="41"/>
        <v>51</v>
      </c>
      <c r="H497" s="667"/>
      <c r="I497" s="98" t="s">
        <v>820</v>
      </c>
      <c r="J497" s="98" t="str">
        <f>VLOOKUP(I497,Presupuesto!$B$11:$C$566,2,0)</f>
        <v>PRODUCTOS PAPEL Y CARTON</v>
      </c>
      <c r="K497" s="98" t="s">
        <v>1356</v>
      </c>
      <c r="L497" s="98" t="s">
        <v>395</v>
      </c>
      <c r="N497" s="153"/>
    </row>
    <row r="498" spans="2:14" s="466" customFormat="1">
      <c r="B498" s="93"/>
      <c r="C498" s="99" t="s">
        <v>122</v>
      </c>
      <c r="D498" s="690"/>
      <c r="E498" s="200">
        <f>D492/12</f>
        <v>1</v>
      </c>
      <c r="F498" s="100">
        <v>36</v>
      </c>
      <c r="G498" s="97">
        <f t="shared" si="41"/>
        <v>36</v>
      </c>
      <c r="H498" s="667"/>
      <c r="I498" s="98" t="s">
        <v>941</v>
      </c>
      <c r="J498" s="98" t="str">
        <f>VLOOKUP(I498,Presupuesto!$B$11:$C$566,2,0)</f>
        <v>UTILES DE ESCRITORIO, OFICINA Y ENSE¥ANZA</v>
      </c>
      <c r="K498" s="98" t="s">
        <v>1356</v>
      </c>
      <c r="L498" s="98" t="s">
        <v>395</v>
      </c>
      <c r="N498" s="153"/>
    </row>
    <row r="499" spans="2:14" s="466" customFormat="1">
      <c r="B499" s="93"/>
      <c r="C499" s="99" t="s">
        <v>34</v>
      </c>
      <c r="D499" s="690"/>
      <c r="E499" s="200">
        <f>D492/12</f>
        <v>1</v>
      </c>
      <c r="F499" s="100">
        <v>80</v>
      </c>
      <c r="G499" s="97">
        <f t="shared" si="41"/>
        <v>80</v>
      </c>
      <c r="H499" s="667"/>
      <c r="I499" s="98" t="s">
        <v>941</v>
      </c>
      <c r="J499" s="98" t="str">
        <f>VLOOKUP(I499,Presupuesto!$B$11:$C$566,2,0)</f>
        <v>UTILES DE ESCRITORIO, OFICINA Y ENSE¥ANZA</v>
      </c>
      <c r="K499" s="98" t="s">
        <v>1356</v>
      </c>
      <c r="L499" s="98" t="s">
        <v>395</v>
      </c>
      <c r="N499" s="153"/>
    </row>
    <row r="500" spans="2:14" s="466" customFormat="1">
      <c r="B500" s="93"/>
      <c r="C500" s="109" t="s">
        <v>52</v>
      </c>
      <c r="D500" s="690"/>
      <c r="E500" s="212">
        <v>0</v>
      </c>
      <c r="F500" s="119">
        <v>25</v>
      </c>
      <c r="G500" s="97">
        <f t="shared" si="41"/>
        <v>0</v>
      </c>
      <c r="H500" s="161"/>
      <c r="I500" s="98" t="s">
        <v>941</v>
      </c>
      <c r="J500" s="98" t="str">
        <f>VLOOKUP(I500,Presupuesto!$B$11:$C$566,2,0)</f>
        <v>UTILES DE ESCRITORIO, OFICINA Y ENSE¥ANZA</v>
      </c>
      <c r="K500" s="98" t="s">
        <v>1356</v>
      </c>
      <c r="L500" s="98" t="s">
        <v>395</v>
      </c>
      <c r="N500" s="153"/>
    </row>
    <row r="501" spans="2:14" s="466" customFormat="1" ht="15.75" thickBot="1">
      <c r="B501" s="93"/>
      <c r="C501" s="216" t="s">
        <v>431</v>
      </c>
      <c r="D501" s="217">
        <v>0</v>
      </c>
      <c r="E501" s="332">
        <v>0</v>
      </c>
      <c r="F501" s="104">
        <f>HLOOKUP(C501,$AH$2:$BU$3,2,0)</f>
        <v>1750</v>
      </c>
      <c r="G501" s="105">
        <f>D501*E501*F501</f>
        <v>0</v>
      </c>
      <c r="H501" s="333"/>
      <c r="I501" s="334" t="s">
        <v>300</v>
      </c>
      <c r="J501" s="106" t="str">
        <f>VLOOKUP(I501,Presupuesto!$B$11:$C$566,2,0)</f>
        <v>VIATICOS (26200-00)</v>
      </c>
      <c r="K501" s="98" t="s">
        <v>1356</v>
      </c>
      <c r="L501" s="98" t="s">
        <v>395</v>
      </c>
    </row>
    <row r="503" spans="2:14" ht="15.75" thickBot="1"/>
    <row r="504" spans="2:14" s="466" customFormat="1" ht="15.75" thickBot="1">
      <c r="B504" s="93"/>
      <c r="C504" s="29" t="s">
        <v>43</v>
      </c>
      <c r="D504" s="30">
        <f>SUM(G511:G520)</f>
        <v>33497.916666666664</v>
      </c>
      <c r="E504" s="93" t="s">
        <v>1925</v>
      </c>
      <c r="F504" s="93"/>
      <c r="G504" s="93"/>
      <c r="H504" s="76"/>
      <c r="I504" s="76"/>
      <c r="J504" s="76"/>
      <c r="K504" s="112"/>
    </row>
    <row r="505" spans="2:14" s="466" customFormat="1">
      <c r="B505" s="93"/>
      <c r="C505" s="70"/>
      <c r="D505" s="31"/>
      <c r="E505" s="93"/>
      <c r="F505" s="93"/>
      <c r="G505" s="93"/>
      <c r="H505" s="76"/>
      <c r="I505" s="76"/>
      <c r="J505" s="76"/>
      <c r="K505" s="112"/>
    </row>
    <row r="506" spans="2:14" s="466" customFormat="1">
      <c r="B506" s="93"/>
      <c r="C506" s="70"/>
      <c r="D506" s="31"/>
      <c r="E506" s="93"/>
      <c r="F506" s="93"/>
      <c r="G506" s="93"/>
      <c r="H506" s="76"/>
      <c r="I506" s="76"/>
      <c r="J506" s="76"/>
      <c r="K506" s="112"/>
      <c r="N506" s="153"/>
    </row>
    <row r="507" spans="2:14" s="466" customFormat="1" ht="15.75">
      <c r="B507" s="93"/>
      <c r="C507" s="202" t="s">
        <v>391</v>
      </c>
      <c r="D507" s="369" t="str">
        <f>'8. Cultura de Inno. Insti...'!F9</f>
        <v>8.a.1.1.MEPI.1</v>
      </c>
      <c r="E507" s="93"/>
      <c r="F507" s="93"/>
      <c r="G507" s="93"/>
      <c r="H507" s="76"/>
      <c r="I507" s="76"/>
      <c r="J507" s="76"/>
      <c r="K507" s="112"/>
      <c r="N507" s="153"/>
    </row>
    <row r="508" spans="2:14" s="466" customFormat="1" ht="30.75" customHeight="1">
      <c r="B508" s="93"/>
      <c r="C508" s="210" t="str">
        <f>IFERROR(VLOOKUP(D507,'1. Desarrollo e Innov. Curricu.'!$F:$G,2,FALSE),IFERROR(VLOOKUP(D507,'2. Investigación Científica'!$F:$G,2,FALSE),IFERROR(VLOOKUP(D507,'3. Vinculación Univ. Sociedad'!$F:$G,2,FALSE),IFERROR(VLOOKUP(D507,'4. Docencia y Profesorado Univ.'!$F:$G,2,FALSE),IFERROR(VLOOKUP(D507,'5. Estudiantes y Graduados'!$F:$G,2,FALSE),IFERROR(VLOOKUP(D507,'11. Gestion Administrativa'!$F:$G,2,FALSE),IFERROR(VLOOKUP(D507,'13. Gestión Académica'!$F:$G,2,FALSE),IFERROR(VLOOKUP(D507,'9. Asegura. de la Calid. y M'!$F:$G,2,FALSE),IFERROR(VLOOKUP(D507,'6. Gestión del Conocimiento'!$F:$G,2,FALSE),IFERROR(VLOOKUP(D507,'15. Gobernabilidad y Proceso...'!$F:$G,2,FALSE),IFERROR(VLOOKUP(D507,'12. Gestión del Talento Humano'!$F:$G,2,FALSE),IFERROR(VLOOKUP(D507,'14. Internacional... de la E.S.'!$F:$G,2,FALSE),IFERROR(VLOOKUP(D507,'10. Posgrado'!$F:$G,2,FALSE),IFERROR(VLOOKUP(D507,'17. Gestión TIC'!$F:$G,2,FALSE),IFERROR(VLOOKUP(D507,'16. Desa. del Sistema Educ.Sup.'!$F:$G,2,FALSE),IFERROR(VLOOKUP(D507,'8. Cultura de Inno. Insti...'!$F:$G,2,FALSE),VLOOKUP(D507,'7. Lo Esencial de la Reforma U.'!$F:$G,2,0)))))))))))))))))</f>
        <v>1. Desarrollo del curso virtual.</v>
      </c>
      <c r="D508" s="31"/>
      <c r="E508" s="93"/>
      <c r="F508" s="93"/>
      <c r="G508" s="93"/>
      <c r="H508" s="76"/>
      <c r="I508" s="76"/>
      <c r="J508" s="76"/>
      <c r="K508" s="112"/>
      <c r="N508" s="153"/>
    </row>
    <row r="509" spans="2:14" s="466" customFormat="1" ht="15.75" thickBot="1">
      <c r="B509" s="93"/>
      <c r="C509" s="70"/>
      <c r="D509" s="31"/>
      <c r="E509" s="93"/>
      <c r="F509" s="93"/>
      <c r="G509" s="93"/>
      <c r="H509" s="76"/>
      <c r="I509" s="76"/>
      <c r="J509" s="76"/>
      <c r="K509" s="112"/>
      <c r="N509" s="153"/>
    </row>
    <row r="510" spans="2:14" s="466" customFormat="1" ht="32.25" customHeight="1" thickBot="1">
      <c r="B510" s="93"/>
      <c r="C510" s="126" t="s">
        <v>44</v>
      </c>
      <c r="D510" s="129" t="s">
        <v>45</v>
      </c>
      <c r="E510" s="128" t="s">
        <v>55</v>
      </c>
      <c r="F510" s="128" t="s">
        <v>57</v>
      </c>
      <c r="G510" s="127" t="s">
        <v>27</v>
      </c>
      <c r="H510" s="133" t="s">
        <v>130</v>
      </c>
      <c r="I510" s="128" t="s">
        <v>46</v>
      </c>
      <c r="J510" s="128" t="s">
        <v>131</v>
      </c>
      <c r="K510" s="128" t="s">
        <v>409</v>
      </c>
      <c r="L510" s="128" t="s">
        <v>410</v>
      </c>
      <c r="N510" s="153"/>
    </row>
    <row r="511" spans="2:14" s="466" customFormat="1">
      <c r="B511" s="93"/>
      <c r="C511" s="327" t="s">
        <v>47</v>
      </c>
      <c r="D511" s="689">
        <v>25</v>
      </c>
      <c r="E511" s="328">
        <v>1</v>
      </c>
      <c r="F511" s="115">
        <v>30000</v>
      </c>
      <c r="G511" s="329">
        <f t="shared" ref="G511:G519" si="42">E511*F511</f>
        <v>30000</v>
      </c>
      <c r="H511" s="330" t="s">
        <v>1615</v>
      </c>
      <c r="I511" s="116" t="s">
        <v>698</v>
      </c>
      <c r="J511" s="116" t="str">
        <f>VLOOKUP(I511,Presupuesto!$B$11:$C$566,2,0)</f>
        <v>SERVICIOS DE CAPACITACION.</v>
      </c>
      <c r="K511" s="331" t="s">
        <v>1356</v>
      </c>
      <c r="L511" s="116" t="s">
        <v>395</v>
      </c>
      <c r="N511" s="153"/>
    </row>
    <row r="512" spans="2:14" s="466" customFormat="1">
      <c r="B512" s="93"/>
      <c r="C512" s="99" t="s">
        <v>48</v>
      </c>
      <c r="D512" s="690"/>
      <c r="E512" s="200">
        <v>0</v>
      </c>
      <c r="F512" s="100">
        <v>50</v>
      </c>
      <c r="G512" s="97">
        <f t="shared" si="42"/>
        <v>0</v>
      </c>
      <c r="H512" s="161"/>
      <c r="I512" s="98" t="s">
        <v>716</v>
      </c>
      <c r="J512" s="98" t="str">
        <f>VLOOKUP(I512,Presupuesto!$B$11:$C$566,2,0)</f>
        <v>SERVICIOS DE IMPRENTA PUBLIC.Y REPRODUCCION</v>
      </c>
      <c r="K512" s="98" t="s">
        <v>1356</v>
      </c>
      <c r="L512" s="98" t="s">
        <v>395</v>
      </c>
      <c r="N512" s="153"/>
    </row>
    <row r="513" spans="2:14" s="466" customFormat="1">
      <c r="B513" s="93"/>
      <c r="C513" s="99" t="s">
        <v>49</v>
      </c>
      <c r="D513" s="690"/>
      <c r="E513" s="200">
        <f>D511</f>
        <v>25</v>
      </c>
      <c r="F513" s="100">
        <v>90</v>
      </c>
      <c r="G513" s="97">
        <f t="shared" si="42"/>
        <v>2250</v>
      </c>
      <c r="H513" s="161" t="s">
        <v>128</v>
      </c>
      <c r="I513" s="98" t="s">
        <v>791</v>
      </c>
      <c r="J513" s="98" t="str">
        <f>VLOOKUP(I513,Presupuesto!$B$11:$C$566,2,0)</f>
        <v>ALIMENTOS B EBIDAS PARA PERSONAS</v>
      </c>
      <c r="K513" s="98" t="s">
        <v>1356</v>
      </c>
      <c r="L513" s="98" t="s">
        <v>395</v>
      </c>
      <c r="N513" s="153"/>
    </row>
    <row r="514" spans="2:14" s="466" customFormat="1">
      <c r="B514" s="93"/>
      <c r="C514" s="99" t="s">
        <v>50</v>
      </c>
      <c r="D514" s="690"/>
      <c r="E514" s="151">
        <v>0</v>
      </c>
      <c r="F514" s="118">
        <v>10000</v>
      </c>
      <c r="G514" s="97">
        <f t="shared" si="42"/>
        <v>0</v>
      </c>
      <c r="H514" s="161"/>
      <c r="I514" s="322" t="s">
        <v>299</v>
      </c>
      <c r="J514" s="98" t="str">
        <f>VLOOKUP(I514,Presupuesto!$B$11:$C$566,2,0)</f>
        <v>PASAJES (26100-00)</v>
      </c>
      <c r="K514" s="98" t="s">
        <v>1356</v>
      </c>
      <c r="L514" s="98" t="s">
        <v>395</v>
      </c>
      <c r="N514" s="153"/>
    </row>
    <row r="515" spans="2:14" s="466" customFormat="1">
      <c r="B515" s="93"/>
      <c r="C515" s="99" t="s">
        <v>416</v>
      </c>
      <c r="D515" s="690"/>
      <c r="E515" s="151">
        <v>12</v>
      </c>
      <c r="F515" s="118">
        <v>75</v>
      </c>
      <c r="G515" s="97">
        <f t="shared" si="42"/>
        <v>900</v>
      </c>
      <c r="H515" s="161" t="s">
        <v>128</v>
      </c>
      <c r="I515" s="98" t="s">
        <v>820</v>
      </c>
      <c r="J515" s="98" t="str">
        <f>VLOOKUP(I515,Presupuesto!$B$11:$C$566,2,0)</f>
        <v>PRODUCTOS PAPEL Y CARTON</v>
      </c>
      <c r="K515" s="98" t="s">
        <v>1356</v>
      </c>
      <c r="L515" s="98" t="s">
        <v>395</v>
      </c>
      <c r="N515" s="153"/>
    </row>
    <row r="516" spans="2:14" s="466" customFormat="1">
      <c r="B516" s="93"/>
      <c r="C516" s="99" t="s">
        <v>51</v>
      </c>
      <c r="D516" s="690"/>
      <c r="E516" s="200">
        <f>(D511*25)/500</f>
        <v>1.25</v>
      </c>
      <c r="F516" s="100">
        <v>85</v>
      </c>
      <c r="G516" s="97">
        <f t="shared" si="42"/>
        <v>106.25</v>
      </c>
      <c r="H516" s="667"/>
      <c r="I516" s="98" t="s">
        <v>820</v>
      </c>
      <c r="J516" s="98" t="str">
        <f>VLOOKUP(I516,Presupuesto!$B$11:$C$566,2,0)</f>
        <v>PRODUCTOS PAPEL Y CARTON</v>
      </c>
      <c r="K516" s="98" t="s">
        <v>1356</v>
      </c>
      <c r="L516" s="98" t="s">
        <v>395</v>
      </c>
      <c r="N516" s="153"/>
    </row>
    <row r="517" spans="2:14" s="466" customFormat="1">
      <c r="B517" s="93"/>
      <c r="C517" s="99" t="s">
        <v>122</v>
      </c>
      <c r="D517" s="690"/>
      <c r="E517" s="200">
        <f>D511/12</f>
        <v>2.0833333333333335</v>
      </c>
      <c r="F517" s="100">
        <v>36</v>
      </c>
      <c r="G517" s="97">
        <f t="shared" si="42"/>
        <v>75</v>
      </c>
      <c r="H517" s="667"/>
      <c r="I517" s="98" t="s">
        <v>941</v>
      </c>
      <c r="J517" s="98" t="str">
        <f>VLOOKUP(I517,Presupuesto!$B$11:$C$566,2,0)</f>
        <v>UTILES DE ESCRITORIO, OFICINA Y ENSE¥ANZA</v>
      </c>
      <c r="K517" s="98" t="s">
        <v>1356</v>
      </c>
      <c r="L517" s="98" t="s">
        <v>395</v>
      </c>
      <c r="N517" s="153"/>
    </row>
    <row r="518" spans="2:14" s="466" customFormat="1">
      <c r="B518" s="93"/>
      <c r="C518" s="99" t="s">
        <v>34</v>
      </c>
      <c r="D518" s="690"/>
      <c r="E518" s="200">
        <f>D511/12</f>
        <v>2.0833333333333335</v>
      </c>
      <c r="F518" s="100">
        <v>80</v>
      </c>
      <c r="G518" s="97">
        <f t="shared" si="42"/>
        <v>166.66666666666669</v>
      </c>
      <c r="H518" s="667"/>
      <c r="I518" s="98" t="s">
        <v>941</v>
      </c>
      <c r="J518" s="98" t="str">
        <f>VLOOKUP(I518,Presupuesto!$B$11:$C$566,2,0)</f>
        <v>UTILES DE ESCRITORIO, OFICINA Y ENSE¥ANZA</v>
      </c>
      <c r="K518" s="98" t="s">
        <v>1356</v>
      </c>
      <c r="L518" s="98" t="s">
        <v>395</v>
      </c>
      <c r="N518" s="153"/>
    </row>
    <row r="519" spans="2:14" s="466" customFormat="1">
      <c r="B519" s="93"/>
      <c r="C519" s="109" t="s">
        <v>52</v>
      </c>
      <c r="D519" s="690"/>
      <c r="E519" s="212">
        <v>0</v>
      </c>
      <c r="F519" s="119">
        <v>25</v>
      </c>
      <c r="G519" s="97">
        <f t="shared" si="42"/>
        <v>0</v>
      </c>
      <c r="H519" s="161"/>
      <c r="I519" s="98" t="s">
        <v>941</v>
      </c>
      <c r="J519" s="98" t="str">
        <f>VLOOKUP(I519,Presupuesto!$B$11:$C$566,2,0)</f>
        <v>UTILES DE ESCRITORIO, OFICINA Y ENSE¥ANZA</v>
      </c>
      <c r="K519" s="98" t="s">
        <v>1356</v>
      </c>
      <c r="L519" s="98" t="s">
        <v>395</v>
      </c>
      <c r="N519" s="153"/>
    </row>
    <row r="520" spans="2:14" s="466" customFormat="1" ht="15.75" thickBot="1">
      <c r="B520" s="93"/>
      <c r="C520" s="216" t="s">
        <v>431</v>
      </c>
      <c r="D520" s="217">
        <v>0</v>
      </c>
      <c r="E520" s="332">
        <v>0</v>
      </c>
      <c r="F520" s="104">
        <f>HLOOKUP(C520,$AH$2:$BU$3,2,0)</f>
        <v>1750</v>
      </c>
      <c r="G520" s="105">
        <f>D520*E520*F520</f>
        <v>0</v>
      </c>
      <c r="H520" s="333"/>
      <c r="I520" s="334" t="s">
        <v>300</v>
      </c>
      <c r="J520" s="106" t="str">
        <f>VLOOKUP(I520,Presupuesto!$B$11:$C$566,2,0)</f>
        <v>VIATICOS (26200-00)</v>
      </c>
      <c r="K520" s="98" t="s">
        <v>1356</v>
      </c>
      <c r="L520" s="98" t="s">
        <v>395</v>
      </c>
    </row>
    <row r="522" spans="2:14" ht="15.75" thickBot="1"/>
    <row r="523" spans="2:14" s="466" customFormat="1" ht="15.75" thickBot="1">
      <c r="B523" s="93"/>
      <c r="C523" s="29" t="s">
        <v>43</v>
      </c>
      <c r="D523" s="30">
        <f>SUM(G530:G539)</f>
        <v>17891.666666666668</v>
      </c>
      <c r="E523" s="93" t="s">
        <v>1925</v>
      </c>
      <c r="F523" s="93"/>
      <c r="G523" s="93"/>
      <c r="H523" s="76"/>
      <c r="I523" s="76"/>
      <c r="J523" s="76"/>
      <c r="K523" s="112"/>
    </row>
    <row r="524" spans="2:14" s="466" customFormat="1">
      <c r="B524" s="93"/>
      <c r="C524" s="70"/>
      <c r="D524" s="31"/>
      <c r="E524" s="93"/>
      <c r="F524" s="93"/>
      <c r="G524" s="93"/>
      <c r="H524" s="76"/>
      <c r="I524" s="76"/>
      <c r="J524" s="76"/>
      <c r="K524" s="112"/>
    </row>
    <row r="525" spans="2:14" s="466" customFormat="1">
      <c r="B525" s="93"/>
      <c r="C525" s="70"/>
      <c r="D525" s="31"/>
      <c r="E525" s="93"/>
      <c r="F525" s="93"/>
      <c r="G525" s="93"/>
      <c r="H525" s="76"/>
      <c r="I525" s="76"/>
      <c r="J525" s="76"/>
      <c r="K525" s="112"/>
      <c r="N525" s="153"/>
    </row>
    <row r="526" spans="2:14" s="466" customFormat="1" ht="15.75">
      <c r="B526" s="93"/>
      <c r="C526" s="202" t="s">
        <v>391</v>
      </c>
      <c r="D526" s="369" t="str">
        <f>'6. Gestión del Conocimiento'!F9</f>
        <v>6.a.1.2.MFR.2</v>
      </c>
      <c r="E526" s="93"/>
      <c r="F526" s="93"/>
      <c r="G526" s="93"/>
      <c r="H526" s="76"/>
      <c r="I526" s="76"/>
      <c r="J526" s="76"/>
      <c r="K526" s="112"/>
      <c r="N526" s="153"/>
    </row>
    <row r="527" spans="2:14" s="466" customFormat="1" ht="30.75" customHeight="1">
      <c r="B527" s="93"/>
      <c r="C527" s="210" t="str">
        <f>IFERROR(VLOOKUP(D526,'1. Desarrollo e Innov. Curricu.'!$F:$G,2,FALSE),IFERROR(VLOOKUP(D526,'2. Investigación Científica'!$F:$G,2,FALSE),IFERROR(VLOOKUP(D526,'3. Vinculación Univ. Sociedad'!$F:$G,2,FALSE),IFERROR(VLOOKUP(D526,'4. Docencia y Profesorado Univ.'!$F:$G,2,FALSE),IFERROR(VLOOKUP(D526,'5. Estudiantes y Graduados'!$F:$G,2,FALSE),IFERROR(VLOOKUP(D526,'11. Gestion Administrativa'!$F:$G,2,FALSE),IFERROR(VLOOKUP(D526,'13. Gestión Académica'!$F:$G,2,FALSE),IFERROR(VLOOKUP(D526,'9. Asegura. de la Calid. y M'!$F:$G,2,FALSE),IFERROR(VLOOKUP(D526,'6. Gestión del Conocimiento'!$F:$G,2,FALSE),IFERROR(VLOOKUP(D526,'15. Gobernabilidad y Proceso...'!$F:$G,2,FALSE),IFERROR(VLOOKUP(D526,'12. Gestión del Talento Humano'!$F:$G,2,FALSE),IFERROR(VLOOKUP(D526,'14. Internacional... de la E.S.'!$F:$G,2,FALSE),IFERROR(VLOOKUP(D526,'10. Posgrado'!$F:$G,2,FALSE),IFERROR(VLOOKUP(D526,'17. Gestión TIC'!$F:$G,2,FALSE),IFERROR(VLOOKUP(D526,'16. Desa. del Sistema Educ.Sup.'!$F:$G,2,FALSE),IFERROR(VLOOKUP(D526,'8. Cultura de Inno. Insti...'!$F:$G,2,FALSE),VLOOKUP(D526,'7. Lo Esencial de la Reforma U.'!$F:$G,2,0)))))))))))))))))</f>
        <v>2. Programación del Evento.     Temas de los expositores y Programación del Evento.     Temas de los expositores.</v>
      </c>
      <c r="D527" s="31"/>
      <c r="E527" s="93"/>
      <c r="F527" s="93"/>
      <c r="G527" s="93"/>
      <c r="H527" s="76"/>
      <c r="I527" s="76"/>
      <c r="J527" s="76"/>
      <c r="K527" s="112"/>
      <c r="N527" s="153"/>
    </row>
    <row r="528" spans="2:14" s="466" customFormat="1" ht="15.75" thickBot="1">
      <c r="B528" s="93"/>
      <c r="C528" s="70"/>
      <c r="D528" s="31"/>
      <c r="E528" s="93"/>
      <c r="F528" s="93"/>
      <c r="G528" s="93"/>
      <c r="H528" s="76"/>
      <c r="I528" s="76"/>
      <c r="J528" s="76"/>
      <c r="K528" s="112"/>
      <c r="N528" s="153"/>
    </row>
    <row r="529" spans="2:14" s="466" customFormat="1" ht="32.25" customHeight="1" thickBot="1">
      <c r="B529" s="93"/>
      <c r="C529" s="126" t="s">
        <v>44</v>
      </c>
      <c r="D529" s="129" t="s">
        <v>45</v>
      </c>
      <c r="E529" s="128" t="s">
        <v>55</v>
      </c>
      <c r="F529" s="128" t="s">
        <v>57</v>
      </c>
      <c r="G529" s="127" t="s">
        <v>27</v>
      </c>
      <c r="H529" s="133" t="s">
        <v>130</v>
      </c>
      <c r="I529" s="128" t="s">
        <v>46</v>
      </c>
      <c r="J529" s="128" t="s">
        <v>131</v>
      </c>
      <c r="K529" s="128" t="s">
        <v>409</v>
      </c>
      <c r="L529" s="128" t="s">
        <v>410</v>
      </c>
      <c r="N529" s="153"/>
    </row>
    <row r="530" spans="2:14" s="466" customFormat="1">
      <c r="B530" s="93"/>
      <c r="C530" s="327" t="s">
        <v>47</v>
      </c>
      <c r="D530" s="689">
        <v>100</v>
      </c>
      <c r="E530" s="328"/>
      <c r="F530" s="115">
        <v>30000</v>
      </c>
      <c r="G530" s="329">
        <f t="shared" ref="G530:G538" si="43">E530*F530</f>
        <v>0</v>
      </c>
      <c r="H530" s="330" t="s">
        <v>1615</v>
      </c>
      <c r="I530" s="116" t="s">
        <v>698</v>
      </c>
      <c r="J530" s="116" t="str">
        <f>VLOOKUP(I530,Presupuesto!$B$11:$C$566,2,0)</f>
        <v>SERVICIOS DE CAPACITACION.</v>
      </c>
      <c r="K530" s="331" t="s">
        <v>1356</v>
      </c>
      <c r="L530" s="116" t="s">
        <v>395</v>
      </c>
      <c r="N530" s="153"/>
    </row>
    <row r="531" spans="2:14" s="466" customFormat="1">
      <c r="B531" s="93"/>
      <c r="C531" s="99" t="s">
        <v>48</v>
      </c>
      <c r="D531" s="690"/>
      <c r="E531" s="200">
        <v>0</v>
      </c>
      <c r="F531" s="100">
        <v>50</v>
      </c>
      <c r="G531" s="97">
        <f t="shared" si="43"/>
        <v>0</v>
      </c>
      <c r="H531" s="161"/>
      <c r="I531" s="98" t="s">
        <v>716</v>
      </c>
      <c r="J531" s="98" t="str">
        <f>VLOOKUP(I531,Presupuesto!$B$11:$C$566,2,0)</f>
        <v>SERVICIOS DE IMPRENTA PUBLIC.Y REPRODUCCION</v>
      </c>
      <c r="K531" s="98" t="s">
        <v>1356</v>
      </c>
      <c r="L531" s="98" t="s">
        <v>395</v>
      </c>
      <c r="N531" s="153"/>
    </row>
    <row r="532" spans="2:14" s="466" customFormat="1">
      <c r="B532" s="93"/>
      <c r="C532" s="99" t="s">
        <v>49</v>
      </c>
      <c r="D532" s="690"/>
      <c r="E532" s="200">
        <f>D530</f>
        <v>100</v>
      </c>
      <c r="F532" s="100">
        <v>90</v>
      </c>
      <c r="G532" s="97">
        <f t="shared" si="43"/>
        <v>9000</v>
      </c>
      <c r="H532" s="161" t="s">
        <v>128</v>
      </c>
      <c r="I532" s="98" t="s">
        <v>791</v>
      </c>
      <c r="J532" s="98" t="str">
        <f>VLOOKUP(I532,Presupuesto!$B$11:$C$566,2,0)</f>
        <v>ALIMENTOS B EBIDAS PARA PERSONAS</v>
      </c>
      <c r="K532" s="98" t="s">
        <v>1356</v>
      </c>
      <c r="L532" s="98" t="s">
        <v>395</v>
      </c>
      <c r="N532" s="153"/>
    </row>
    <row r="533" spans="2:14" s="466" customFormat="1">
      <c r="B533" s="93"/>
      <c r="C533" s="99" t="s">
        <v>50</v>
      </c>
      <c r="D533" s="690"/>
      <c r="E533" s="151">
        <v>0</v>
      </c>
      <c r="F533" s="118">
        <v>10000</v>
      </c>
      <c r="G533" s="97">
        <f t="shared" si="43"/>
        <v>0</v>
      </c>
      <c r="H533" s="161"/>
      <c r="I533" s="322" t="s">
        <v>299</v>
      </c>
      <c r="J533" s="98" t="str">
        <f>VLOOKUP(I533,Presupuesto!$B$11:$C$566,2,0)</f>
        <v>PASAJES (26100-00)</v>
      </c>
      <c r="K533" s="98" t="s">
        <v>1356</v>
      </c>
      <c r="L533" s="98" t="s">
        <v>395</v>
      </c>
      <c r="N533" s="153"/>
    </row>
    <row r="534" spans="2:14" s="466" customFormat="1">
      <c r="B534" s="93"/>
      <c r="C534" s="99" t="s">
        <v>416</v>
      </c>
      <c r="D534" s="690"/>
      <c r="E534" s="151">
        <v>100</v>
      </c>
      <c r="F534" s="118">
        <v>75</v>
      </c>
      <c r="G534" s="97">
        <f t="shared" si="43"/>
        <v>7500</v>
      </c>
      <c r="H534" s="161" t="s">
        <v>128</v>
      </c>
      <c r="I534" s="98" t="s">
        <v>820</v>
      </c>
      <c r="J534" s="98" t="str">
        <f>VLOOKUP(I534,Presupuesto!$B$11:$C$566,2,0)</f>
        <v>PRODUCTOS PAPEL Y CARTON</v>
      </c>
      <c r="K534" s="98" t="s">
        <v>1356</v>
      </c>
      <c r="L534" s="98" t="s">
        <v>395</v>
      </c>
      <c r="N534" s="153"/>
    </row>
    <row r="535" spans="2:14" s="466" customFormat="1">
      <c r="B535" s="93"/>
      <c r="C535" s="99" t="s">
        <v>51</v>
      </c>
      <c r="D535" s="690"/>
      <c r="E535" s="200">
        <f>(D530*25)/500</f>
        <v>5</v>
      </c>
      <c r="F535" s="100">
        <v>85</v>
      </c>
      <c r="G535" s="97">
        <f t="shared" si="43"/>
        <v>425</v>
      </c>
      <c r="H535" s="161" t="s">
        <v>128</v>
      </c>
      <c r="I535" s="98" t="s">
        <v>820</v>
      </c>
      <c r="J535" s="98" t="str">
        <f>VLOOKUP(I535,Presupuesto!$B$11:$C$566,2,0)</f>
        <v>PRODUCTOS PAPEL Y CARTON</v>
      </c>
      <c r="K535" s="98" t="s">
        <v>1356</v>
      </c>
      <c r="L535" s="98" t="s">
        <v>395</v>
      </c>
      <c r="N535" s="153"/>
    </row>
    <row r="536" spans="2:14" s="466" customFormat="1">
      <c r="B536" s="93"/>
      <c r="C536" s="99" t="s">
        <v>122</v>
      </c>
      <c r="D536" s="690"/>
      <c r="E536" s="200">
        <f>D530/12</f>
        <v>8.3333333333333339</v>
      </c>
      <c r="F536" s="100">
        <v>36</v>
      </c>
      <c r="G536" s="97">
        <f t="shared" si="43"/>
        <v>300</v>
      </c>
      <c r="H536" s="161" t="s">
        <v>128</v>
      </c>
      <c r="I536" s="98" t="s">
        <v>941</v>
      </c>
      <c r="J536" s="98" t="str">
        <f>VLOOKUP(I536,Presupuesto!$B$11:$C$566,2,0)</f>
        <v>UTILES DE ESCRITORIO, OFICINA Y ENSE¥ANZA</v>
      </c>
      <c r="K536" s="98" t="s">
        <v>1356</v>
      </c>
      <c r="L536" s="98" t="s">
        <v>395</v>
      </c>
      <c r="N536" s="153"/>
    </row>
    <row r="537" spans="2:14" s="466" customFormat="1">
      <c r="B537" s="93"/>
      <c r="C537" s="99" t="s">
        <v>34</v>
      </c>
      <c r="D537" s="690"/>
      <c r="E537" s="200">
        <f>D530/12</f>
        <v>8.3333333333333339</v>
      </c>
      <c r="F537" s="100">
        <v>80</v>
      </c>
      <c r="G537" s="97">
        <f t="shared" si="43"/>
        <v>666.66666666666674</v>
      </c>
      <c r="H537" s="161" t="s">
        <v>128</v>
      </c>
      <c r="I537" s="98" t="s">
        <v>941</v>
      </c>
      <c r="J537" s="98" t="str">
        <f>VLOOKUP(I537,Presupuesto!$B$11:$C$566,2,0)</f>
        <v>UTILES DE ESCRITORIO, OFICINA Y ENSE¥ANZA</v>
      </c>
      <c r="K537" s="98" t="s">
        <v>1356</v>
      </c>
      <c r="L537" s="98" t="s">
        <v>395</v>
      </c>
      <c r="N537" s="153"/>
    </row>
    <row r="538" spans="2:14" s="466" customFormat="1">
      <c r="B538" s="93"/>
      <c r="C538" s="109" t="s">
        <v>52</v>
      </c>
      <c r="D538" s="690"/>
      <c r="E538" s="212">
        <v>0</v>
      </c>
      <c r="F538" s="119">
        <v>25</v>
      </c>
      <c r="G538" s="97">
        <f t="shared" si="43"/>
        <v>0</v>
      </c>
      <c r="H538" s="161"/>
      <c r="I538" s="98" t="s">
        <v>941</v>
      </c>
      <c r="J538" s="98" t="str">
        <f>VLOOKUP(I538,Presupuesto!$B$11:$C$566,2,0)</f>
        <v>UTILES DE ESCRITORIO, OFICINA Y ENSE¥ANZA</v>
      </c>
      <c r="K538" s="98" t="s">
        <v>1356</v>
      </c>
      <c r="L538" s="98" t="s">
        <v>395</v>
      </c>
      <c r="N538" s="153"/>
    </row>
    <row r="539" spans="2:14" s="466" customFormat="1" ht="15.75" thickBot="1">
      <c r="B539" s="93"/>
      <c r="C539" s="216" t="s">
        <v>431</v>
      </c>
      <c r="D539" s="217">
        <v>0</v>
      </c>
      <c r="E539" s="332">
        <v>0</v>
      </c>
      <c r="F539" s="104">
        <f>HLOOKUP(C539,$AH$2:$BU$3,2,0)</f>
        <v>1750</v>
      </c>
      <c r="G539" s="105">
        <f>D539*E539*F539</f>
        <v>0</v>
      </c>
      <c r="H539" s="333"/>
      <c r="I539" s="334" t="s">
        <v>300</v>
      </c>
      <c r="J539" s="106" t="str">
        <f>VLOOKUP(I539,Presupuesto!$B$11:$C$566,2,0)</f>
        <v>VIATICOS (26200-00)</v>
      </c>
      <c r="K539" s="98" t="s">
        <v>1356</v>
      </c>
      <c r="L539" s="98" t="s">
        <v>395</v>
      </c>
    </row>
    <row r="541" spans="2:14" ht="15.75" thickBot="1"/>
    <row r="542" spans="2:14" s="466" customFormat="1" ht="15.75" thickBot="1">
      <c r="B542" s="93"/>
      <c r="C542" s="29" t="s">
        <v>43</v>
      </c>
      <c r="D542" s="30">
        <f>SUM(G549:G558)</f>
        <v>34472.916666666664</v>
      </c>
      <c r="E542" s="93" t="s">
        <v>1925</v>
      </c>
      <c r="F542" s="93"/>
      <c r="G542" s="93"/>
      <c r="H542" s="76"/>
      <c r="I542" s="76"/>
      <c r="J542" s="76"/>
      <c r="K542" s="112"/>
    </row>
    <row r="543" spans="2:14" s="466" customFormat="1">
      <c r="B543" s="93"/>
      <c r="C543" s="70"/>
      <c r="D543" s="31"/>
      <c r="E543" s="93"/>
      <c r="F543" s="93"/>
      <c r="G543" s="93"/>
      <c r="H543" s="76"/>
      <c r="I543" s="76"/>
      <c r="J543" s="76"/>
      <c r="K543" s="112"/>
    </row>
    <row r="544" spans="2:14" s="466" customFormat="1">
      <c r="B544" s="93"/>
      <c r="C544" s="70"/>
      <c r="D544" s="31"/>
      <c r="E544" s="93"/>
      <c r="F544" s="93"/>
      <c r="G544" s="93"/>
      <c r="H544" s="76"/>
      <c r="I544" s="76"/>
      <c r="J544" s="76"/>
      <c r="K544" s="112"/>
      <c r="N544" s="153"/>
    </row>
    <row r="545" spans="2:14" s="466" customFormat="1" ht="15.75">
      <c r="B545" s="93"/>
      <c r="C545" s="202" t="s">
        <v>391</v>
      </c>
      <c r="D545" s="369" t="str">
        <f>'13. Gestión Académica'!F10</f>
        <v>13.a.1.2.MFR.2</v>
      </c>
      <c r="E545" s="93"/>
      <c r="F545" s="93"/>
      <c r="G545" s="93"/>
      <c r="H545" s="76"/>
      <c r="I545" s="76"/>
      <c r="J545" s="76"/>
      <c r="K545" s="112"/>
      <c r="N545" s="153"/>
    </row>
    <row r="546" spans="2:14" s="466" customFormat="1" ht="30.75" customHeight="1">
      <c r="B546" s="93"/>
      <c r="C546" s="210" t="str">
        <f>IFERROR(VLOOKUP(D545,'1. Desarrollo e Innov. Curricu.'!$F:$G,2,FALSE),IFERROR(VLOOKUP(D545,'2. Investigación Científica'!$F:$G,2,FALSE),IFERROR(VLOOKUP(D545,'3. Vinculación Univ. Sociedad'!$F:$G,2,FALSE),IFERROR(VLOOKUP(D545,'4. Docencia y Profesorado Univ.'!$F:$G,2,FALSE),IFERROR(VLOOKUP(D545,'5. Estudiantes y Graduados'!$F:$G,2,FALSE),IFERROR(VLOOKUP(D545,'11. Gestion Administrativa'!$F:$G,2,FALSE),IFERROR(VLOOKUP(D545,'13. Gestión Académica'!$F:$G,2,FALSE),IFERROR(VLOOKUP(D545,'9. Asegura. de la Calid. y M'!$F:$G,2,FALSE),IFERROR(VLOOKUP(D545,'6. Gestión del Conocimiento'!$F:$G,2,FALSE),IFERROR(VLOOKUP(D545,'15. Gobernabilidad y Proceso...'!$F:$G,2,FALSE),IFERROR(VLOOKUP(D545,'12. Gestión del Talento Humano'!$F:$G,2,FALSE),IFERROR(VLOOKUP(D545,'14. Internacional... de la E.S.'!$F:$G,2,FALSE),IFERROR(VLOOKUP(D545,'10. Posgrado'!$F:$G,2,FALSE),IFERROR(VLOOKUP(D545,'17. Gestión TIC'!$F:$G,2,FALSE),IFERROR(VLOOKUP(D545,'16. Desa. del Sistema Educ.Sup.'!$F:$G,2,FALSE),IFERROR(VLOOKUP(D545,'8. Cultura de Inno. Insti...'!$F:$G,2,FALSE),VLOOKUP(D545,'7. Lo Esencial de la Reforma U.'!$F:$G,2,0)))))))))))))))))</f>
        <v xml:space="preserve">2. Presentación en Práctica de las técnicas de infiltración articular y tejidos blandos. </v>
      </c>
      <c r="D546" s="31"/>
      <c r="E546" s="93"/>
      <c r="F546" s="93"/>
      <c r="G546" s="93"/>
      <c r="H546" s="76"/>
      <c r="I546" s="76"/>
      <c r="J546" s="76"/>
      <c r="K546" s="112"/>
      <c r="N546" s="153"/>
    </row>
    <row r="547" spans="2:14" s="466" customFormat="1" ht="15.75" thickBot="1">
      <c r="B547" s="93"/>
      <c r="C547" s="70"/>
      <c r="D547" s="31"/>
      <c r="E547" s="93"/>
      <c r="F547" s="93"/>
      <c r="G547" s="93"/>
      <c r="H547" s="76"/>
      <c r="I547" s="76"/>
      <c r="J547" s="76"/>
      <c r="K547" s="112"/>
      <c r="N547" s="153"/>
    </row>
    <row r="548" spans="2:14" s="466" customFormat="1" ht="32.25" customHeight="1" thickBot="1">
      <c r="B548" s="93"/>
      <c r="C548" s="126" t="s">
        <v>44</v>
      </c>
      <c r="D548" s="129" t="s">
        <v>45</v>
      </c>
      <c r="E548" s="128" t="s">
        <v>55</v>
      </c>
      <c r="F548" s="128" t="s">
        <v>57</v>
      </c>
      <c r="G548" s="127" t="s">
        <v>27</v>
      </c>
      <c r="H548" s="133" t="s">
        <v>130</v>
      </c>
      <c r="I548" s="128" t="s">
        <v>46</v>
      </c>
      <c r="J548" s="128" t="s">
        <v>131</v>
      </c>
      <c r="K548" s="128" t="s">
        <v>409</v>
      </c>
      <c r="L548" s="128" t="s">
        <v>410</v>
      </c>
      <c r="N548" s="153"/>
    </row>
    <row r="549" spans="2:14" s="466" customFormat="1">
      <c r="B549" s="93"/>
      <c r="C549" s="327" t="s">
        <v>47</v>
      </c>
      <c r="D549" s="689">
        <v>25</v>
      </c>
      <c r="E549" s="328">
        <v>1</v>
      </c>
      <c r="F549" s="115">
        <v>30000</v>
      </c>
      <c r="G549" s="329">
        <f t="shared" ref="G549:G557" si="44">E549*F549</f>
        <v>30000</v>
      </c>
      <c r="H549" s="330" t="s">
        <v>1615</v>
      </c>
      <c r="I549" s="116" t="s">
        <v>698</v>
      </c>
      <c r="J549" s="116" t="str">
        <f>VLOOKUP(I549,Presupuesto!$B$11:$C$566,2,0)</f>
        <v>SERVICIOS DE CAPACITACION.</v>
      </c>
      <c r="K549" s="331" t="s">
        <v>1356</v>
      </c>
      <c r="L549" s="116" t="s">
        <v>395</v>
      </c>
      <c r="N549" s="153"/>
    </row>
    <row r="550" spans="2:14" s="466" customFormat="1">
      <c r="B550" s="93"/>
      <c r="C550" s="99" t="s">
        <v>48</v>
      </c>
      <c r="D550" s="690"/>
      <c r="E550" s="200">
        <v>0</v>
      </c>
      <c r="F550" s="100">
        <v>50</v>
      </c>
      <c r="G550" s="97">
        <f t="shared" si="44"/>
        <v>0</v>
      </c>
      <c r="H550" s="161"/>
      <c r="I550" s="98" t="s">
        <v>716</v>
      </c>
      <c r="J550" s="98" t="str">
        <f>VLOOKUP(I550,Presupuesto!$B$11:$C$566,2,0)</f>
        <v>SERVICIOS DE IMPRENTA PUBLIC.Y REPRODUCCION</v>
      </c>
      <c r="K550" s="98" t="s">
        <v>1356</v>
      </c>
      <c r="L550" s="98" t="s">
        <v>395</v>
      </c>
      <c r="N550" s="153"/>
    </row>
    <row r="551" spans="2:14" s="466" customFormat="1">
      <c r="B551" s="93"/>
      <c r="C551" s="99" t="s">
        <v>49</v>
      </c>
      <c r="D551" s="690"/>
      <c r="E551" s="200">
        <f>D549</f>
        <v>25</v>
      </c>
      <c r="F551" s="100">
        <v>90</v>
      </c>
      <c r="G551" s="97">
        <f t="shared" si="44"/>
        <v>2250</v>
      </c>
      <c r="H551" s="161" t="s">
        <v>128</v>
      </c>
      <c r="I551" s="98" t="s">
        <v>791</v>
      </c>
      <c r="J551" s="98" t="str">
        <f>VLOOKUP(I551,Presupuesto!$B$11:$C$566,2,0)</f>
        <v>ALIMENTOS B EBIDAS PARA PERSONAS</v>
      </c>
      <c r="K551" s="98" t="s">
        <v>1356</v>
      </c>
      <c r="L551" s="98" t="s">
        <v>395</v>
      </c>
      <c r="N551" s="153"/>
    </row>
    <row r="552" spans="2:14" s="466" customFormat="1">
      <c r="B552" s="93"/>
      <c r="C552" s="99" t="s">
        <v>50</v>
      </c>
      <c r="D552" s="690"/>
      <c r="E552" s="151">
        <v>0</v>
      </c>
      <c r="F552" s="118">
        <v>10000</v>
      </c>
      <c r="G552" s="97">
        <f t="shared" si="44"/>
        <v>0</v>
      </c>
      <c r="H552" s="161"/>
      <c r="I552" s="322" t="s">
        <v>299</v>
      </c>
      <c r="J552" s="98" t="str">
        <f>VLOOKUP(I552,Presupuesto!$B$11:$C$566,2,0)</f>
        <v>PASAJES (26100-00)</v>
      </c>
      <c r="K552" s="98" t="s">
        <v>1356</v>
      </c>
      <c r="L552" s="98" t="s">
        <v>395</v>
      </c>
      <c r="N552" s="153"/>
    </row>
    <row r="553" spans="2:14" s="466" customFormat="1">
      <c r="B553" s="93"/>
      <c r="C553" s="99" t="s">
        <v>416</v>
      </c>
      <c r="D553" s="690"/>
      <c r="E553" s="151">
        <v>25</v>
      </c>
      <c r="F553" s="118">
        <v>75</v>
      </c>
      <c r="G553" s="97">
        <f t="shared" si="44"/>
        <v>1875</v>
      </c>
      <c r="H553" s="161" t="s">
        <v>128</v>
      </c>
      <c r="I553" s="98" t="s">
        <v>820</v>
      </c>
      <c r="J553" s="98" t="str">
        <f>VLOOKUP(I553,Presupuesto!$B$11:$C$566,2,0)</f>
        <v>PRODUCTOS PAPEL Y CARTON</v>
      </c>
      <c r="K553" s="98" t="s">
        <v>1356</v>
      </c>
      <c r="L553" s="98" t="s">
        <v>395</v>
      </c>
      <c r="N553" s="153"/>
    </row>
    <row r="554" spans="2:14" s="466" customFormat="1">
      <c r="B554" s="93"/>
      <c r="C554" s="99" t="s">
        <v>51</v>
      </c>
      <c r="D554" s="690"/>
      <c r="E554" s="200">
        <f>(D549*25)/500</f>
        <v>1.25</v>
      </c>
      <c r="F554" s="100">
        <v>85</v>
      </c>
      <c r="G554" s="97">
        <f t="shared" si="44"/>
        <v>106.25</v>
      </c>
      <c r="H554" s="161" t="s">
        <v>128</v>
      </c>
      <c r="I554" s="98" t="s">
        <v>820</v>
      </c>
      <c r="J554" s="98" t="str">
        <f>VLOOKUP(I554,Presupuesto!$B$11:$C$566,2,0)</f>
        <v>PRODUCTOS PAPEL Y CARTON</v>
      </c>
      <c r="K554" s="98" t="s">
        <v>1356</v>
      </c>
      <c r="L554" s="98" t="s">
        <v>395</v>
      </c>
      <c r="N554" s="153"/>
    </row>
    <row r="555" spans="2:14" s="466" customFormat="1">
      <c r="B555" s="93"/>
      <c r="C555" s="99" t="s">
        <v>122</v>
      </c>
      <c r="D555" s="690"/>
      <c r="E555" s="200">
        <f>D549/12</f>
        <v>2.0833333333333335</v>
      </c>
      <c r="F555" s="100">
        <v>36</v>
      </c>
      <c r="G555" s="97">
        <f t="shared" si="44"/>
        <v>75</v>
      </c>
      <c r="H555" s="161" t="s">
        <v>128</v>
      </c>
      <c r="I555" s="98" t="s">
        <v>941</v>
      </c>
      <c r="J555" s="98" t="str">
        <f>VLOOKUP(I555,Presupuesto!$B$11:$C$566,2,0)</f>
        <v>UTILES DE ESCRITORIO, OFICINA Y ENSE¥ANZA</v>
      </c>
      <c r="K555" s="98" t="s">
        <v>1356</v>
      </c>
      <c r="L555" s="98" t="s">
        <v>395</v>
      </c>
      <c r="N555" s="153"/>
    </row>
    <row r="556" spans="2:14" s="466" customFormat="1">
      <c r="B556" s="93"/>
      <c r="C556" s="99" t="s">
        <v>34</v>
      </c>
      <c r="D556" s="690"/>
      <c r="E556" s="200">
        <f>D549/12</f>
        <v>2.0833333333333335</v>
      </c>
      <c r="F556" s="100">
        <v>80</v>
      </c>
      <c r="G556" s="97">
        <f t="shared" si="44"/>
        <v>166.66666666666669</v>
      </c>
      <c r="H556" s="667"/>
      <c r="I556" s="98" t="s">
        <v>941</v>
      </c>
      <c r="J556" s="98" t="str">
        <f>VLOOKUP(I556,Presupuesto!$B$11:$C$566,2,0)</f>
        <v>UTILES DE ESCRITORIO, OFICINA Y ENSE¥ANZA</v>
      </c>
      <c r="K556" s="98" t="s">
        <v>1356</v>
      </c>
      <c r="L556" s="98" t="s">
        <v>395</v>
      </c>
      <c r="N556" s="153"/>
    </row>
    <row r="557" spans="2:14" s="466" customFormat="1">
      <c r="B557" s="93"/>
      <c r="C557" s="109" t="s">
        <v>52</v>
      </c>
      <c r="D557" s="690"/>
      <c r="E557" s="212">
        <v>0</v>
      </c>
      <c r="F557" s="119">
        <v>25</v>
      </c>
      <c r="G557" s="97">
        <f t="shared" si="44"/>
        <v>0</v>
      </c>
      <c r="H557" s="161"/>
      <c r="I557" s="98" t="s">
        <v>941</v>
      </c>
      <c r="J557" s="98" t="str">
        <f>VLOOKUP(I557,Presupuesto!$B$11:$C$566,2,0)</f>
        <v>UTILES DE ESCRITORIO, OFICINA Y ENSE¥ANZA</v>
      </c>
      <c r="K557" s="98" t="s">
        <v>1356</v>
      </c>
      <c r="L557" s="98" t="s">
        <v>395</v>
      </c>
      <c r="N557" s="153"/>
    </row>
    <row r="558" spans="2:14" s="466" customFormat="1" ht="15.75" thickBot="1">
      <c r="B558" s="93"/>
      <c r="C558" s="216" t="s">
        <v>431</v>
      </c>
      <c r="D558" s="217">
        <v>0</v>
      </c>
      <c r="E558" s="332">
        <v>0</v>
      </c>
      <c r="F558" s="104">
        <f>HLOOKUP(C558,$AH$2:$BU$3,2,0)</f>
        <v>1750</v>
      </c>
      <c r="G558" s="105">
        <f>D558*E558*F558</f>
        <v>0</v>
      </c>
      <c r="H558" s="333"/>
      <c r="I558" s="334" t="s">
        <v>300</v>
      </c>
      <c r="J558" s="106" t="str">
        <f>VLOOKUP(I558,Presupuesto!$B$11:$C$566,2,0)</f>
        <v>VIATICOS (26200-00)</v>
      </c>
      <c r="K558" s="98" t="s">
        <v>1356</v>
      </c>
      <c r="L558" s="98" t="s">
        <v>395</v>
      </c>
    </row>
  </sheetData>
  <protectedRanges>
    <protectedRange password="DE9D" sqref="D16:F26 H16:I26 K16:L26 K36 K55 K74 K93 K112 K131 K150 K169 K188 K207 K226 K245 K264 K283 K302 K321 K340 K359 K378 K397 K416 D434:F444 H434:I444 K434:L444 D453:F463 H453:I463 K453:L463 D472:F482 H472:I482 K472:L482 D491:F501 H491:I501 K491:L501 D510:F520 H510:I520 K510:L520 D529:F539 H529:I539 K529:L539 D548:F558 H548:I558 K548:L558" name="bloqueo"/>
  </protectedRanges>
  <autoFilter ref="G9:L558"/>
  <mergeCells count="29">
    <mergeCell ref="D530:D538"/>
    <mergeCell ref="D549:D557"/>
    <mergeCell ref="D492:D500"/>
    <mergeCell ref="D511:D519"/>
    <mergeCell ref="D397:D405"/>
    <mergeCell ref="D416:D424"/>
    <mergeCell ref="D435:D443"/>
    <mergeCell ref="D454:D462"/>
    <mergeCell ref="D473:D481"/>
    <mergeCell ref="D302:D310"/>
    <mergeCell ref="D321:D329"/>
    <mergeCell ref="D340:D348"/>
    <mergeCell ref="D359:D367"/>
    <mergeCell ref="D378:D386"/>
    <mergeCell ref="D283:D291"/>
    <mergeCell ref="D17:D25"/>
    <mergeCell ref="D36:D44"/>
    <mergeCell ref="D55:D63"/>
    <mergeCell ref="D74:D82"/>
    <mergeCell ref="D93:D101"/>
    <mergeCell ref="D245:D253"/>
    <mergeCell ref="D264:D272"/>
    <mergeCell ref="D207:D215"/>
    <mergeCell ref="D226:D234"/>
    <mergeCell ref="D112:D120"/>
    <mergeCell ref="D131:D139"/>
    <mergeCell ref="D150:D158"/>
    <mergeCell ref="D169:D177"/>
    <mergeCell ref="D188:D196"/>
  </mergeCells>
  <dataValidations xWindow="1066" yWindow="622" count="6">
    <dataValidation type="list" allowBlank="1" showInputMessage="1" showErrorMessage="1" sqref="C26 C45 C64 C83 C102 C121 C140 C159 C178 C197 C216 C235 C254 C273 C292 C311 C330 C349 C368 C387 C406 C425 C444 C463 C482 C501 C520 C539 C558">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L245:L254 L264:L273 L283:L292 L302:L311 L321:L330 L340:L349 L359:L368 L378:L387 L397:L406 L416:L425 L435:L444 L454:L463 L473:L482 L492:L501 L511:L520 L530:L539 L549:L558">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226:H235 H131:H140 H112:H121 H169:H178 H188:H197 H207:H216 H150:H159 H245:H254 H264:H273 H283:H292 H302:H311 H321:H330 H340:H349 H359:H368 H378:H387 H397:H406 H416:H425 H435:H444 H454:H463 H473:H482 H492:H501 H511:H520 H530:H539 H549:H558">
      <formula1>$S$2:$T$2</formula1>
    </dataValidation>
    <dataValidation type="list" allowBlank="1" showInputMessage="1" showErrorMessage="1" errorTitle="¡Ingreso Inválido!" error="Verifique el valor ingresado.&#10;" sqref="I17:I26 I36:I45 I55:I64 I74:I83 I93:I102 I112:I121 I131:I140 I150:I159 I169:I178 I188:I197 I207:I216 I226:I235 I245:I254 I264:I273 I283:I292 I302:I311 I321:I330 I340:I349 I359:I368 I378:I387 I397:I406 I416:I425 I435:I444 I454:I463 I473:I482 I492:I501 I511:I520 I530:I539 I549:I558">
      <formula1>$A$1:$UI$1</formula1>
    </dataValidation>
    <dataValidation type="list" allowBlank="1" showInputMessage="1" showErrorMessage="1" sqref="K18:K26 K37:K45 K56:K64 K75:K83 K94:K102 K113:K121 K132:K140 K151:K159 K170:K178 K189:K197 K208:K216 K227:K235 K246:K254 K265:K273 K284:K292 K303:K311 K322:K330 K341:K349 K360:K368 K379:K387 K398:K406 K417:K425 K436:K444 K455:K463 K474:K482 K493:K501 K512:K520 K531:K539 K550:K558">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K245 K264 K283 K302 K321 K340 K359 K378 K397 K416 K435 K454 K473 K492 K511 K530 K549">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B190" zoomScale="84" zoomScaleNormal="84" workbookViewId="0">
      <selection activeCell="J191" sqref="J191"/>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30.2851562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1355</v>
      </c>
      <c r="B2" s="122" t="s">
        <v>1357</v>
      </c>
      <c r="C2" s="122" t="s">
        <v>470</v>
      </c>
      <c r="D2" s="160" t="s">
        <v>1356</v>
      </c>
      <c r="E2" s="122" t="s">
        <v>1358</v>
      </c>
      <c r="F2" s="122" t="s">
        <v>471</v>
      </c>
      <c r="G2" s="122" t="s">
        <v>1359</v>
      </c>
      <c r="H2" s="160" t="s">
        <v>1360</v>
      </c>
      <c r="I2" s="122" t="s">
        <v>1361</v>
      </c>
      <c r="J2" s="122" t="s">
        <v>1410</v>
      </c>
      <c r="K2" s="122" t="s">
        <v>1362</v>
      </c>
      <c r="L2" s="122" t="s">
        <v>1363</v>
      </c>
      <c r="M2" s="122" t="s">
        <v>1364</v>
      </c>
      <c r="N2" s="122" t="s">
        <v>1365</v>
      </c>
      <c r="O2" s="122" t="s">
        <v>1366</v>
      </c>
      <c r="P2" s="122" t="s">
        <v>1415</v>
      </c>
      <c r="Q2" s="122" t="s">
        <v>1449</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c r="C5" s="195" t="s">
        <v>127</v>
      </c>
      <c r="D5" s="463">
        <f>SUMIF(C:C,$C$10,D:D)</f>
        <v>2409340</v>
      </c>
      <c r="CA5" s="303"/>
    </row>
    <row r="6" spans="1:555">
      <c r="CA6" s="303"/>
    </row>
    <row r="7" spans="1:555">
      <c r="CA7" s="303"/>
    </row>
    <row r="8" spans="1:555">
      <c r="C8" s="70" t="s">
        <v>54</v>
      </c>
      <c r="D8" s="79"/>
      <c r="E8" s="70"/>
      <c r="F8" s="70"/>
      <c r="G8" s="70"/>
      <c r="H8" s="79"/>
      <c r="I8" s="70"/>
      <c r="J8" s="70"/>
      <c r="CA8" s="303"/>
    </row>
    <row r="9" spans="1:555" ht="15.75" thickBot="1">
      <c r="C9" s="94"/>
      <c r="D9" s="79"/>
      <c r="E9" s="94"/>
      <c r="F9" s="94"/>
      <c r="G9" s="94"/>
      <c r="H9" s="79"/>
      <c r="I9" s="94"/>
      <c r="J9" s="121"/>
      <c r="CA9" s="303"/>
    </row>
    <row r="10" spans="1:555" ht="15.75" thickBot="1">
      <c r="C10" s="69" t="s">
        <v>43</v>
      </c>
      <c r="D10" s="30">
        <f>SUM(G17:G67)</f>
        <v>861840</v>
      </c>
      <c r="E10" s="93"/>
      <c r="F10" s="93"/>
      <c r="G10" s="93"/>
      <c r="H10" s="76"/>
      <c r="I10" s="76"/>
      <c r="J10" s="76"/>
      <c r="K10" s="153"/>
      <c r="CA10" s="303"/>
    </row>
    <row r="11" spans="1:555">
      <c r="B11" s="177"/>
      <c r="D11" s="31"/>
      <c r="E11" s="93"/>
      <c r="F11" s="93"/>
      <c r="G11" s="93"/>
      <c r="H11" s="76"/>
      <c r="I11" s="76"/>
      <c r="J11" s="76"/>
      <c r="K11" s="153"/>
      <c r="CA11" s="303"/>
    </row>
    <row r="12" spans="1:555">
      <c r="B12" s="177"/>
      <c r="D12" s="31"/>
      <c r="E12" s="93"/>
      <c r="F12" s="93"/>
      <c r="G12" s="93"/>
      <c r="H12" s="76"/>
      <c r="I12" s="76"/>
      <c r="J12" s="76"/>
      <c r="K12" s="153"/>
      <c r="CA12" s="303"/>
    </row>
    <row r="13" spans="1:555" ht="15.75">
      <c r="C13" s="202" t="s">
        <v>391</v>
      </c>
      <c r="D13" s="369" t="str">
        <f>'12. Gestión del Talento Humano'!F8</f>
        <v>12.a.1.1.DSP.1</v>
      </c>
      <c r="E13" s="93"/>
      <c r="F13" s="93"/>
      <c r="G13" s="93"/>
      <c r="H13" s="76"/>
      <c r="I13" s="76"/>
      <c r="J13" s="76"/>
      <c r="K13" s="153"/>
      <c r="CA13" s="303"/>
    </row>
    <row r="14" spans="1:555" ht="18.7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1. Creación de ficha, Digitación, Supervisión y adecuación de ls contenidos de la asignatura de salud publica </v>
      </c>
      <c r="D14" s="31"/>
      <c r="E14" s="93"/>
      <c r="F14" s="93"/>
      <c r="G14" s="93"/>
      <c r="H14" s="76"/>
      <c r="I14" s="76"/>
      <c r="J14" s="76"/>
      <c r="K14" s="153"/>
      <c r="CA14" s="303"/>
    </row>
    <row r="15" spans="1:555" ht="15.75" thickBot="1">
      <c r="C15" s="94"/>
      <c r="D15" s="31"/>
      <c r="E15" s="93"/>
      <c r="F15" s="93"/>
      <c r="G15" s="93"/>
      <c r="H15" s="76"/>
      <c r="I15" s="76"/>
      <c r="J15" s="76"/>
      <c r="K15" s="153"/>
      <c r="CA15" s="303"/>
    </row>
    <row r="16" spans="1:555" ht="30.75" thickBot="1">
      <c r="C16" s="134" t="s">
        <v>44</v>
      </c>
      <c r="D16" s="138" t="s">
        <v>55</v>
      </c>
      <c r="E16" s="170" t="s">
        <v>56</v>
      </c>
      <c r="F16" s="138" t="s">
        <v>57</v>
      </c>
      <c r="G16" s="135" t="s">
        <v>27</v>
      </c>
      <c r="H16" s="133" t="s">
        <v>130</v>
      </c>
      <c r="I16" s="136" t="s">
        <v>46</v>
      </c>
      <c r="J16" s="136" t="s">
        <v>131</v>
      </c>
      <c r="K16" s="136" t="s">
        <v>409</v>
      </c>
      <c r="L16" s="136" t="s">
        <v>410</v>
      </c>
      <c r="CA16" s="303"/>
    </row>
    <row r="17" spans="3:79" ht="15.75" thickBot="1">
      <c r="C17" s="137" t="s">
        <v>481</v>
      </c>
      <c r="D17" s="199"/>
      <c r="E17" s="152">
        <v>12</v>
      </c>
      <c r="F17" s="304">
        <f>HLOOKUP($C17,$BZ$2:$CM$3,2,0)</f>
        <v>43674.39</v>
      </c>
      <c r="G17" s="113">
        <f>D17*E17*F17</f>
        <v>0</v>
      </c>
      <c r="H17" s="166"/>
      <c r="I17" s="114" t="s">
        <v>495</v>
      </c>
      <c r="J17" s="114" t="str">
        <f>VLOOKUP(I17,Presupuesto!$B$11:$C$565,2,0)</f>
        <v>SUELDOS Y SALARIOS PERMANENTES</v>
      </c>
      <c r="K17" s="218" t="s">
        <v>1449</v>
      </c>
      <c r="L17" s="98" t="s">
        <v>393</v>
      </c>
      <c r="CA17" s="303"/>
    </row>
    <row r="18" spans="3:79">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c r="C50" s="137" t="s">
        <v>492</v>
      </c>
      <c r="D50" s="199">
        <v>10</v>
      </c>
      <c r="E50" s="152">
        <v>12</v>
      </c>
      <c r="F50" s="304">
        <v>6384</v>
      </c>
      <c r="G50" s="113">
        <f>D50*E50*F50</f>
        <v>766080</v>
      </c>
      <c r="H50" s="771" t="s">
        <v>1615</v>
      </c>
      <c r="I50" s="114" t="s">
        <v>704</v>
      </c>
      <c r="J50" s="114" t="str">
        <f>VLOOKUP(I50,Presupuesto!$B$11:$C$565,2,0)</f>
        <v>OTROS SERVICIOS TECNICOS Y PROFESIONALES</v>
      </c>
      <c r="K50" s="98" t="str">
        <f t="shared" ref="K50:K67" si="1">$K$17</f>
        <v>Gestión Tecnologías de Información y Comunicación</v>
      </c>
      <c r="L50" s="98" t="s">
        <v>394</v>
      </c>
    </row>
    <row r="51" spans="3:12">
      <c r="C51" s="171" t="s">
        <v>58</v>
      </c>
      <c r="D51" s="163"/>
      <c r="E51" s="154">
        <v>0</v>
      </c>
      <c r="F51" s="100">
        <f>IF(E50=0,"",(G50/E50)/12*E50)</f>
        <v>63840</v>
      </c>
      <c r="G51" s="97">
        <f>F51</f>
        <v>63840</v>
      </c>
      <c r="H51" s="164" t="s">
        <v>1615</v>
      </c>
      <c r="I51" s="116" t="s">
        <v>704</v>
      </c>
      <c r="J51" s="116" t="str">
        <f>VLOOKUP(I51,Presupuesto!$B$11:$C$565,2,0)</f>
        <v>OTROS SERVICIOS TECNICOS Y PROFESIONALES</v>
      </c>
      <c r="K51" s="98" t="str">
        <f t="shared" si="1"/>
        <v>Gestión Tecnologías de Información y Comunicación</v>
      </c>
      <c r="L51" s="98" t="s">
        <v>394</v>
      </c>
    </row>
    <row r="52" spans="3:12" ht="15.75" thickBot="1">
      <c r="C52" s="172" t="s">
        <v>59</v>
      </c>
      <c r="D52" s="163"/>
      <c r="E52" s="154">
        <v>0</v>
      </c>
      <c r="F52" s="117">
        <f>IF(E50&lt;6,"",((E50-6)/12)*(G50/E50))</f>
        <v>31920</v>
      </c>
      <c r="G52" s="97">
        <f>F52</f>
        <v>31920</v>
      </c>
      <c r="H52" s="164" t="s">
        <v>1615</v>
      </c>
      <c r="I52" s="101" t="s">
        <v>704</v>
      </c>
      <c r="J52" s="101" t="str">
        <f>VLOOKUP(I52,Presupuesto!$B$11:$C$565,2,0)</f>
        <v>OTROS SERVICIOS TECNICOS Y PROFESIONALES</v>
      </c>
      <c r="K52" s="98" t="str">
        <f t="shared" si="1"/>
        <v>Gestión Tecnologías de Información y Comunicación</v>
      </c>
      <c r="L52" s="98" t="s">
        <v>394</v>
      </c>
    </row>
    <row r="53" spans="3:12" ht="15.75" thickBot="1">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c r="K69" s="153"/>
    </row>
    <row r="70" spans="3:12" ht="15.75" thickBot="1">
      <c r="C70" s="69" t="s">
        <v>43</v>
      </c>
      <c r="D70" s="30">
        <f>SUM(G77:G127)</f>
        <v>130000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391</v>
      </c>
      <c r="D73" s="369" t="str">
        <f>'1. Desarrollo e Innov. Curricu.'!F13</f>
        <v>1.1).a.1.5.MFR.4</v>
      </c>
      <c r="E73" s="93"/>
      <c r="F73" s="93"/>
      <c r="G73" s="93"/>
      <c r="H73" s="76"/>
      <c r="I73" s="76"/>
      <c r="J73" s="76"/>
      <c r="K73" s="153"/>
    </row>
    <row r="74" spans="3:12" ht="18.7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 xml:space="preserve">5. Desarrollo de la Propuesta Diagnostico situacional   Plan de Factibilitibilidad   Documento final </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130</v>
      </c>
      <c r="I76" s="136" t="s">
        <v>46</v>
      </c>
      <c r="J76" s="136" t="s">
        <v>131</v>
      </c>
      <c r="K76" s="136" t="s">
        <v>409</v>
      </c>
      <c r="L76" s="136" t="s">
        <v>410</v>
      </c>
    </row>
    <row r="77" spans="3:12" ht="15.75" thickBot="1">
      <c r="C77" s="137" t="s">
        <v>481</v>
      </c>
      <c r="D77" s="199"/>
      <c r="E77" s="152">
        <v>12</v>
      </c>
      <c r="F77" s="304">
        <f>HLOOKUP($C77,$BZ$2:$CM$3,2,0)</f>
        <v>43674.39</v>
      </c>
      <c r="G77" s="113">
        <f>D77*E77*F77</f>
        <v>0</v>
      </c>
      <c r="H77" s="166"/>
      <c r="I77" s="114" t="s">
        <v>495</v>
      </c>
      <c r="J77" s="114" t="str">
        <f>VLOOKUP(I77,Presupuesto!$B$11:$C$565,2,0)</f>
        <v>SUELDOS Y SALARIOS PERMANENTES</v>
      </c>
      <c r="K77" s="218" t="s">
        <v>1410</v>
      </c>
      <c r="L77" s="98" t="s">
        <v>393</v>
      </c>
    </row>
    <row r="78" spans="3:12">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c r="C119" s="140" t="s">
        <v>83</v>
      </c>
      <c r="D119" s="199">
        <v>1</v>
      </c>
      <c r="E119" s="152">
        <v>4</v>
      </c>
      <c r="F119" s="139">
        <v>30000</v>
      </c>
      <c r="G119" s="113">
        <f>D119*E119*F119</f>
        <v>120000</v>
      </c>
      <c r="H119" s="771" t="s">
        <v>1615</v>
      </c>
      <c r="I119" s="114" t="s">
        <v>563</v>
      </c>
      <c r="J119" s="114" t="str">
        <f>VLOOKUP(I119,Presupuesto!$B$11:$C$565,2,0)</f>
        <v>CONTRATOS ESPECIALES</v>
      </c>
      <c r="K119" s="98" t="str">
        <f t="shared" si="3"/>
        <v>Posgrado</v>
      </c>
      <c r="L119" s="98" t="s">
        <v>394</v>
      </c>
    </row>
    <row r="120" spans="3:12">
      <c r="C120" s="171" t="s">
        <v>58</v>
      </c>
      <c r="D120" s="163"/>
      <c r="E120" s="154">
        <v>0</v>
      </c>
      <c r="F120" s="117">
        <f>IF(E119=0,"",(G119/E119)/12*E119)</f>
        <v>10000</v>
      </c>
      <c r="G120" s="97">
        <f>F120</f>
        <v>10000</v>
      </c>
      <c r="H120" s="164" t="s">
        <v>1615</v>
      </c>
      <c r="I120" s="101" t="s">
        <v>563</v>
      </c>
      <c r="J120" s="101" t="str">
        <f>VLOOKUP(I120,Presupuesto!$B$11:$C$565,2,0)</f>
        <v>CONTRATOS ESPECIALES</v>
      </c>
      <c r="K120" s="98" t="str">
        <f t="shared" si="3"/>
        <v>Posgrado</v>
      </c>
      <c r="L120" s="98" t="s">
        <v>393</v>
      </c>
    </row>
    <row r="121" spans="3:12" ht="15.75" thickBot="1">
      <c r="C121" s="172" t="s">
        <v>59</v>
      </c>
      <c r="D121" s="163"/>
      <c r="E121" s="154">
        <v>0</v>
      </c>
      <c r="F121" s="100" t="str">
        <f>IF(E119&lt;6,"",((E119-6)/12)*(G119/E119))</f>
        <v/>
      </c>
      <c r="G121" s="97" t="str">
        <f>F121</f>
        <v/>
      </c>
      <c r="H121" s="164"/>
      <c r="I121" s="101" t="s">
        <v>563</v>
      </c>
      <c r="J121" s="101" t="str">
        <f>VLOOKUP(I121,Presupuesto!$B$11:$C$565,2,0)</f>
        <v>CONTRATOS ESPECIALES</v>
      </c>
      <c r="K121" s="98" t="str">
        <f t="shared" si="3"/>
        <v>Posgrado</v>
      </c>
      <c r="L121" s="98" t="s">
        <v>398</v>
      </c>
    </row>
    <row r="122" spans="3:12" ht="15.75" thickBot="1">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c r="K129" s="153"/>
    </row>
    <row r="130" spans="3:12" ht="15.75" thickBot="1">
      <c r="C130" s="69" t="s">
        <v>43</v>
      </c>
      <c r="D130" s="30">
        <f>SUM(G137:G187)</f>
        <v>1417500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391</v>
      </c>
      <c r="D133" s="369" t="str">
        <f>'12. Gestión del Talento Humano'!F12</f>
        <v>12.a.5.5.ECS.5</v>
      </c>
      <c r="E133" s="93"/>
      <c r="F133" s="93"/>
      <c r="G133" s="93"/>
      <c r="H133" s="76"/>
      <c r="I133" s="76"/>
      <c r="J133" s="76"/>
      <c r="K133" s="153"/>
    </row>
    <row r="134" spans="3:12" ht="18.75">
      <c r="C134" s="210"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5. Control de procesos</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130</v>
      </c>
      <c r="I136" s="136" t="s">
        <v>46</v>
      </c>
      <c r="J136" s="136" t="s">
        <v>131</v>
      </c>
      <c r="K136" s="136" t="s">
        <v>409</v>
      </c>
      <c r="L136" s="136" t="s">
        <v>410</v>
      </c>
    </row>
    <row r="137" spans="3:12" ht="15.75" thickBot="1">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1410</v>
      </c>
      <c r="L137" s="98" t="s">
        <v>393</v>
      </c>
    </row>
    <row r="138" spans="3:12">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c r="C185" s="140" t="s">
        <v>61</v>
      </c>
      <c r="D185" s="199">
        <v>7</v>
      </c>
      <c r="E185" s="152">
        <v>12</v>
      </c>
      <c r="F185" s="118">
        <v>15000</v>
      </c>
      <c r="G185" s="113">
        <f>D185*E185*F185</f>
        <v>1260000</v>
      </c>
      <c r="H185" s="771" t="s">
        <v>1615</v>
      </c>
      <c r="I185" s="114" t="s">
        <v>704</v>
      </c>
      <c r="J185" s="114" t="str">
        <f>VLOOKUP(I185,Presupuesto!$B$11:$C$565,2,0)</f>
        <v>OTROS SERVICIOS TECNICOS Y PROFESIONALES</v>
      </c>
      <c r="K185" s="98" t="str">
        <f t="shared" si="5"/>
        <v>Posgrado</v>
      </c>
      <c r="L185" s="98" t="s">
        <v>393</v>
      </c>
    </row>
    <row r="186" spans="3:12">
      <c r="C186" s="171" t="s">
        <v>58</v>
      </c>
      <c r="D186" s="169"/>
      <c r="E186" s="131">
        <v>0</v>
      </c>
      <c r="F186" s="119">
        <f>IF(E185=0,"",(G185/E185)/12*E185)</f>
        <v>105000</v>
      </c>
      <c r="G186" s="120">
        <f>F186</f>
        <v>105000</v>
      </c>
      <c r="H186" s="164" t="s">
        <v>1615</v>
      </c>
      <c r="I186" s="101" t="s">
        <v>704</v>
      </c>
      <c r="J186" s="101" t="str">
        <f>VLOOKUP(I186,Presupuesto!$B$11:$C$565,2,0)</f>
        <v>OTROS SERVICIOS TECNICOS Y PROFESIONALES</v>
      </c>
      <c r="K186" s="98" t="str">
        <f t="shared" si="5"/>
        <v>Posgrado</v>
      </c>
      <c r="L186" s="98" t="s">
        <v>393</v>
      </c>
    </row>
    <row r="187" spans="3:12" ht="15.75" thickBot="1">
      <c r="C187" s="173" t="s">
        <v>59</v>
      </c>
      <c r="D187" s="162"/>
      <c r="E187" s="132">
        <v>0</v>
      </c>
      <c r="F187" s="105">
        <f>IF(E185&lt;6,"",((E185-6)/12)*(G185/E185))</f>
        <v>52500</v>
      </c>
      <c r="G187" s="105">
        <f>F187</f>
        <v>52500</v>
      </c>
      <c r="H187" s="162" t="s">
        <v>1615</v>
      </c>
      <c r="I187" s="106" t="s">
        <v>704</v>
      </c>
      <c r="J187" s="124" t="str">
        <f>VLOOKUP(I187,Presupuesto!$B$11:$C$565,2,0)</f>
        <v>OTROS SERVICIOS TECNICOS Y PROFESIONALES</v>
      </c>
      <c r="K187" s="106" t="str">
        <f t="shared" si="5"/>
        <v>Posgrado</v>
      </c>
      <c r="L187" s="124" t="s">
        <v>393</v>
      </c>
    </row>
    <row r="189" spans="3:12" ht="15.75" thickBot="1">
      <c r="K189" s="153"/>
    </row>
    <row r="190" spans="3:12" ht="15.75" thickBot="1">
      <c r="C190" s="69" t="s">
        <v>43</v>
      </c>
      <c r="D190" s="30">
        <f>SUM(G197:G247)</f>
        <v>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391</v>
      </c>
      <c r="D193" s="369"/>
      <c r="E193" s="93"/>
      <c r="F193" s="93"/>
      <c r="G193" s="93"/>
      <c r="H193" s="76"/>
      <c r="I193" s="76"/>
      <c r="J193" s="76"/>
      <c r="K193" s="153"/>
    </row>
    <row r="194" spans="3:12" ht="18.7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130</v>
      </c>
      <c r="I196" s="136" t="s">
        <v>46</v>
      </c>
      <c r="J196" s="136" t="s">
        <v>131</v>
      </c>
      <c r="K196" s="136" t="s">
        <v>409</v>
      </c>
      <c r="L196" s="136" t="s">
        <v>410</v>
      </c>
    </row>
    <row r="197" spans="3:12" ht="15.75" thickBot="1">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1410</v>
      </c>
      <c r="L197" s="98" t="s">
        <v>393</v>
      </c>
    </row>
    <row r="198" spans="3:12">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391</v>
      </c>
      <c r="D253" s="369"/>
      <c r="E253" s="93"/>
      <c r="F253" s="93"/>
      <c r="G253" s="93"/>
      <c r="H253" s="76"/>
      <c r="I253" s="76"/>
      <c r="J253" s="76"/>
      <c r="K253" s="153"/>
    </row>
    <row r="254" spans="3:12" ht="18.7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130</v>
      </c>
      <c r="I256" s="136" t="s">
        <v>46</v>
      </c>
      <c r="J256" s="136" t="s">
        <v>131</v>
      </c>
      <c r="K256" s="136" t="s">
        <v>409</v>
      </c>
      <c r="L256" s="136" t="s">
        <v>410</v>
      </c>
    </row>
    <row r="257" spans="3:12" ht="15.75" thickBot="1">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1410</v>
      </c>
      <c r="L257" s="98" t="s">
        <v>393</v>
      </c>
    </row>
    <row r="258" spans="3:12">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391</v>
      </c>
      <c r="D313" s="369"/>
      <c r="E313" s="93"/>
      <c r="F313" s="93"/>
      <c r="G313" s="93"/>
      <c r="H313" s="76"/>
      <c r="I313" s="76"/>
      <c r="J313" s="76"/>
      <c r="K313" s="153"/>
    </row>
    <row r="314" spans="3:12" ht="18.7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130</v>
      </c>
      <c r="I316" s="136" t="s">
        <v>46</v>
      </c>
      <c r="J316" s="136" t="s">
        <v>131</v>
      </c>
      <c r="K316" s="136" t="s">
        <v>409</v>
      </c>
      <c r="L316" s="136" t="s">
        <v>410</v>
      </c>
    </row>
    <row r="317" spans="3:12" ht="15.75" thickBot="1">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1410</v>
      </c>
      <c r="L317" s="98" t="s">
        <v>393</v>
      </c>
    </row>
    <row r="318" spans="3:12">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391</v>
      </c>
      <c r="D373" s="369"/>
      <c r="E373" s="93"/>
      <c r="F373" s="93"/>
      <c r="G373" s="93"/>
      <c r="H373" s="76"/>
      <c r="I373" s="76"/>
      <c r="J373" s="76"/>
      <c r="K373" s="153"/>
    </row>
    <row r="374" spans="3:12" ht="18.7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130</v>
      </c>
      <c r="I376" s="136" t="s">
        <v>46</v>
      </c>
      <c r="J376" s="136" t="s">
        <v>131</v>
      </c>
      <c r="K376" s="136" t="s">
        <v>409</v>
      </c>
      <c r="L376" s="136" t="s">
        <v>410</v>
      </c>
    </row>
    <row r="377" spans="3:12" ht="15.75" thickBot="1">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1410</v>
      </c>
      <c r="L377" s="98" t="s">
        <v>393</v>
      </c>
    </row>
    <row r="378" spans="3:12">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391</v>
      </c>
      <c r="D433" s="369"/>
      <c r="E433" s="93"/>
      <c r="F433" s="93"/>
      <c r="G433" s="93"/>
      <c r="H433" s="76"/>
      <c r="I433" s="76"/>
      <c r="J433" s="76"/>
      <c r="K433" s="153"/>
    </row>
    <row r="434" spans="3:12" ht="18.7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130</v>
      </c>
      <c r="I436" s="136" t="s">
        <v>46</v>
      </c>
      <c r="J436" s="136" t="s">
        <v>131</v>
      </c>
      <c r="K436" s="136" t="s">
        <v>409</v>
      </c>
      <c r="L436" s="136" t="s">
        <v>410</v>
      </c>
    </row>
    <row r="437" spans="3:12" ht="15.75" thickBot="1">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1410</v>
      </c>
      <c r="L437" s="98" t="s">
        <v>393</v>
      </c>
    </row>
    <row r="438" spans="3:12">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391</v>
      </c>
      <c r="D493" s="369"/>
      <c r="E493" s="93"/>
      <c r="F493" s="93"/>
      <c r="G493" s="93"/>
      <c r="H493" s="76"/>
      <c r="I493" s="76"/>
      <c r="J493" s="76"/>
      <c r="K493" s="153"/>
    </row>
    <row r="494" spans="3:12" ht="18.7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130</v>
      </c>
      <c r="I496" s="136" t="s">
        <v>46</v>
      </c>
      <c r="J496" s="136" t="s">
        <v>131</v>
      </c>
      <c r="K496" s="136" t="s">
        <v>409</v>
      </c>
      <c r="L496" s="136" t="s">
        <v>410</v>
      </c>
    </row>
    <row r="497" spans="3:12" ht="15.75" thickBot="1">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1410</v>
      </c>
      <c r="L497" s="98" t="s">
        <v>393</v>
      </c>
    </row>
    <row r="498" spans="3:12">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391</v>
      </c>
      <c r="D553" s="369"/>
      <c r="E553" s="93"/>
      <c r="F553" s="93"/>
      <c r="G553" s="93"/>
      <c r="H553" s="76"/>
      <c r="I553" s="76"/>
      <c r="J553" s="76"/>
      <c r="K553" s="153"/>
    </row>
    <row r="554" spans="3:12" ht="18.7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130</v>
      </c>
      <c r="I556" s="136" t="s">
        <v>46</v>
      </c>
      <c r="J556" s="136" t="s">
        <v>131</v>
      </c>
      <c r="K556" s="136" t="s">
        <v>409</v>
      </c>
      <c r="L556" s="136" t="s">
        <v>410</v>
      </c>
    </row>
    <row r="557" spans="3:12" ht="15.75" thickBot="1">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1410</v>
      </c>
      <c r="L557" s="98" t="s">
        <v>393</v>
      </c>
    </row>
    <row r="558" spans="3:12">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391</v>
      </c>
      <c r="D613" s="369"/>
      <c r="E613" s="93"/>
      <c r="F613" s="93"/>
      <c r="G613" s="93"/>
      <c r="H613" s="76"/>
      <c r="I613" s="76"/>
      <c r="J613" s="76"/>
      <c r="K613" s="153"/>
    </row>
    <row r="614" spans="3:12" ht="18.7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130</v>
      </c>
      <c r="I616" s="136" t="s">
        <v>46</v>
      </c>
      <c r="J616" s="136" t="s">
        <v>131</v>
      </c>
      <c r="K616" s="136" t="s">
        <v>409</v>
      </c>
      <c r="L616" s="136" t="s">
        <v>410</v>
      </c>
    </row>
    <row r="617" spans="3:12" ht="15.75" thickBot="1">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1410</v>
      </c>
      <c r="L617" s="98" t="s">
        <v>393</v>
      </c>
    </row>
    <row r="618" spans="3:12">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391</v>
      </c>
      <c r="D673" s="369"/>
      <c r="E673" s="93"/>
      <c r="F673" s="93"/>
      <c r="G673" s="93"/>
      <c r="H673" s="76"/>
      <c r="I673" s="76"/>
      <c r="J673" s="76"/>
      <c r="K673" s="153"/>
    </row>
    <row r="674" spans="3:12" ht="18.7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130</v>
      </c>
      <c r="I676" s="136" t="s">
        <v>46</v>
      </c>
      <c r="J676" s="136" t="s">
        <v>131</v>
      </c>
      <c r="K676" s="136" t="s">
        <v>409</v>
      </c>
      <c r="L676" s="136" t="s">
        <v>410</v>
      </c>
    </row>
    <row r="677" spans="3:12" ht="15.75" thickBot="1">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1410</v>
      </c>
      <c r="L677" s="98" t="s">
        <v>393</v>
      </c>
    </row>
    <row r="678" spans="3:12">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391</v>
      </c>
      <c r="D733" s="369"/>
      <c r="E733" s="93"/>
      <c r="F733" s="93"/>
      <c r="G733" s="93"/>
      <c r="H733" s="76"/>
      <c r="I733" s="76"/>
      <c r="J733" s="76"/>
      <c r="K733" s="153"/>
    </row>
    <row r="734" spans="3:12" ht="18.7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130</v>
      </c>
      <c r="I736" s="136" t="s">
        <v>46</v>
      </c>
      <c r="J736" s="136" t="s">
        <v>131</v>
      </c>
      <c r="K736" s="136" t="s">
        <v>409</v>
      </c>
      <c r="L736" s="136" t="s">
        <v>410</v>
      </c>
    </row>
    <row r="737" spans="3:12" ht="15.75" thickBot="1">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1410</v>
      </c>
      <c r="L737" s="98" t="s">
        <v>393</v>
      </c>
    </row>
    <row r="738" spans="3:12">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391</v>
      </c>
      <c r="D793" s="369"/>
      <c r="E793" s="93"/>
      <c r="F793" s="93"/>
      <c r="G793" s="93"/>
      <c r="H793" s="76"/>
      <c r="I793" s="76"/>
      <c r="J793" s="76"/>
      <c r="K793" s="153"/>
    </row>
    <row r="794" spans="3:12" ht="18.7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130</v>
      </c>
      <c r="I796" s="136" t="s">
        <v>46</v>
      </c>
      <c r="J796" s="136" t="s">
        <v>131</v>
      </c>
      <c r="K796" s="136" t="s">
        <v>409</v>
      </c>
      <c r="L796" s="136" t="s">
        <v>410</v>
      </c>
    </row>
    <row r="797" spans="3:12" ht="15.75" thickBot="1">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1410</v>
      </c>
      <c r="L797" s="98" t="s">
        <v>393</v>
      </c>
    </row>
    <row r="798" spans="3:12">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391</v>
      </c>
      <c r="D853" s="369"/>
      <c r="E853" s="93"/>
      <c r="F853" s="93"/>
      <c r="G853" s="93"/>
      <c r="H853" s="76"/>
      <c r="I853" s="76"/>
      <c r="J853" s="76"/>
    </row>
    <row r="854" spans="3:12" ht="18.7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130</v>
      </c>
      <c r="I856" s="136" t="s">
        <v>46</v>
      </c>
      <c r="J856" s="136" t="s">
        <v>131</v>
      </c>
      <c r="K856" s="136" t="s">
        <v>409</v>
      </c>
      <c r="L856" s="136" t="s">
        <v>410</v>
      </c>
    </row>
    <row r="857" spans="3:12" ht="15.75" thickBot="1">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1410</v>
      </c>
      <c r="L857" s="98" t="s">
        <v>393</v>
      </c>
    </row>
    <row r="858" spans="3:12">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391</v>
      </c>
      <c r="D913" s="369"/>
      <c r="E913" s="93"/>
      <c r="F913" s="93"/>
      <c r="G913" s="93"/>
      <c r="H913" s="76"/>
      <c r="I913" s="76"/>
      <c r="J913" s="76"/>
    </row>
    <row r="914" spans="3:12" ht="18.7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130</v>
      </c>
      <c r="I916" s="136" t="s">
        <v>46</v>
      </c>
      <c r="J916" s="136" t="s">
        <v>131</v>
      </c>
      <c r="K916" s="136" t="s">
        <v>409</v>
      </c>
      <c r="L916" s="136" t="s">
        <v>410</v>
      </c>
    </row>
    <row r="917" spans="3:12" ht="15.75" thickBot="1">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1415</v>
      </c>
      <c r="L917" s="98" t="s">
        <v>393</v>
      </c>
    </row>
    <row r="918" spans="3:12">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autoFilter ref="G11:L967"/>
  <conditionalFormatting sqref="E56">
    <cfRule type="cellIs" dxfId="23" priority="17" operator="greaterThan">
      <formula>12</formula>
    </cfRule>
  </conditionalFormatting>
  <conditionalFormatting sqref="E956">
    <cfRule type="cellIs" dxfId="22" priority="1" operator="greaterThan">
      <formula>12</formula>
    </cfRule>
  </conditionalFormatting>
  <conditionalFormatting sqref="E116">
    <cfRule type="cellIs" dxfId="21" priority="15" operator="greaterThan">
      <formula>12</formula>
    </cfRule>
  </conditionalFormatting>
  <conditionalFormatting sqref="E176">
    <cfRule type="cellIs" dxfId="20" priority="14" operator="greaterThan">
      <formula>12</formula>
    </cfRule>
  </conditionalFormatting>
  <conditionalFormatting sqref="E236">
    <cfRule type="cellIs" dxfId="19" priority="13" operator="greaterThan">
      <formula>12</formula>
    </cfRule>
  </conditionalFormatting>
  <conditionalFormatting sqref="E296">
    <cfRule type="cellIs" dxfId="18" priority="12" operator="greaterThan">
      <formula>12</formula>
    </cfRule>
  </conditionalFormatting>
  <conditionalFormatting sqref="E356">
    <cfRule type="cellIs" dxfId="17" priority="11" operator="greaterThan">
      <formula>12</formula>
    </cfRule>
  </conditionalFormatting>
  <conditionalFormatting sqref="E416">
    <cfRule type="cellIs" dxfId="16" priority="10" operator="greaterThan">
      <formula>12</formula>
    </cfRule>
  </conditionalFormatting>
  <conditionalFormatting sqref="E476">
    <cfRule type="cellIs" dxfId="15" priority="9" operator="greaterThan">
      <formula>12</formula>
    </cfRule>
  </conditionalFormatting>
  <conditionalFormatting sqref="E536">
    <cfRule type="cellIs" dxfId="14" priority="8" operator="greaterThan">
      <formula>12</formula>
    </cfRule>
  </conditionalFormatting>
  <conditionalFormatting sqref="E596">
    <cfRule type="cellIs" dxfId="13" priority="7" operator="greaterThan">
      <formula>12</formula>
    </cfRule>
  </conditionalFormatting>
  <conditionalFormatting sqref="E656">
    <cfRule type="cellIs" dxfId="12" priority="6" operator="greaterThan">
      <formula>12</formula>
    </cfRule>
  </conditionalFormatting>
  <conditionalFormatting sqref="E716">
    <cfRule type="cellIs" dxfId="11" priority="5" operator="greaterThan">
      <formula>12</formula>
    </cfRule>
  </conditionalFormatting>
  <conditionalFormatting sqref="E776">
    <cfRule type="cellIs" dxfId="10" priority="4" operator="greaterThan">
      <formula>12</formula>
    </cfRule>
  </conditionalFormatting>
  <conditionalFormatting sqref="E836">
    <cfRule type="cellIs" dxfId="9" priority="3" operator="greaterThan">
      <formula>12</formula>
    </cfRule>
  </conditionalFormatting>
  <conditionalFormatting sqref="E896">
    <cfRule type="cellIs" dxfId="8"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16" zoomScale="84" zoomScaleNormal="84" workbookViewId="0">
      <selection activeCell="G13" sqref="G13"/>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1355</v>
      </c>
      <c r="B2" s="122" t="s">
        <v>1357</v>
      </c>
      <c r="C2" s="122" t="s">
        <v>470</v>
      </c>
      <c r="D2" s="122" t="s">
        <v>1356</v>
      </c>
      <c r="E2" s="122" t="s">
        <v>1358</v>
      </c>
      <c r="F2" s="122" t="s">
        <v>471</v>
      </c>
      <c r="G2" s="160" t="s">
        <v>1359</v>
      </c>
      <c r="H2" s="122" t="s">
        <v>1360</v>
      </c>
      <c r="I2" s="122" t="s">
        <v>1361</v>
      </c>
      <c r="J2" s="122" t="s">
        <v>1410</v>
      </c>
      <c r="K2" s="122" t="s">
        <v>1362</v>
      </c>
      <c r="L2" s="122" t="s">
        <v>1363</v>
      </c>
      <c r="M2" s="122" t="s">
        <v>1364</v>
      </c>
      <c r="N2" s="122" t="s">
        <v>1365</v>
      </c>
      <c r="O2" s="122" t="s">
        <v>1366</v>
      </c>
      <c r="P2" s="122" t="s">
        <v>1415</v>
      </c>
      <c r="Q2" s="122" t="s">
        <v>1449</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c r="C5" s="87" t="s">
        <v>383</v>
      </c>
      <c r="D5" s="461">
        <f>SUMIF($C:$C,$C$10,D:D)</f>
        <v>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c r="E13" s="93"/>
      <c r="F13" s="93"/>
      <c r="G13" s="93"/>
      <c r="H13" s="76"/>
      <c r="I13" s="76"/>
      <c r="J13" s="76"/>
      <c r="K13" s="112"/>
    </row>
    <row r="14" spans="1:555" ht="18.7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130</v>
      </c>
      <c r="H16" s="128" t="s">
        <v>46</v>
      </c>
      <c r="I16" s="128" t="s">
        <v>131</v>
      </c>
      <c r="J16" s="128" t="s">
        <v>409</v>
      </c>
      <c r="K16" s="128" t="s">
        <v>410</v>
      </c>
    </row>
    <row r="17" spans="2:11">
      <c r="B17" s="93"/>
      <c r="C17" s="95" t="s">
        <v>63</v>
      </c>
      <c r="D17" s="158"/>
      <c r="E17" s="96">
        <v>2800</v>
      </c>
      <c r="F17" s="97">
        <f>D17*E17</f>
        <v>0</v>
      </c>
      <c r="G17" s="161"/>
      <c r="H17" s="98" t="s">
        <v>984</v>
      </c>
      <c r="I17" s="98" t="str">
        <f>VLOOKUP(H17,Presupuesto!$B$11:$C$565,2,0)</f>
        <v>MUEBLES VARIOS DE OFICINA</v>
      </c>
      <c r="J17" s="218" t="s">
        <v>1410</v>
      </c>
      <c r="K17" s="98" t="s">
        <v>403</v>
      </c>
    </row>
    <row r="18" spans="2:11" ht="32.25" customHeight="1">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c r="B27" s="93"/>
    </row>
    <row r="28" spans="2:11" ht="15.75" thickBot="1">
      <c r="B28" s="93"/>
      <c r="C28" s="336"/>
      <c r="D28" s="337"/>
      <c r="E28" s="338"/>
      <c r="F28" s="338"/>
      <c r="G28" s="339"/>
      <c r="H28" s="338"/>
      <c r="I28" s="338"/>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391</v>
      </c>
      <c r="D32" s="369"/>
      <c r="E32" s="93"/>
      <c r="F32" s="93"/>
      <c r="G32" s="93"/>
      <c r="H32" s="76"/>
      <c r="I32" s="76"/>
      <c r="J32" s="76"/>
      <c r="K32" s="112"/>
    </row>
    <row r="33" spans="3:11" ht="18.7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130</v>
      </c>
      <c r="H35" s="128" t="s">
        <v>46</v>
      </c>
      <c r="I35" s="128" t="s">
        <v>131</v>
      </c>
      <c r="J35" s="128" t="s">
        <v>409</v>
      </c>
      <c r="K35" s="128" t="s">
        <v>410</v>
      </c>
    </row>
    <row r="36" spans="3:11">
      <c r="C36" s="95" t="s">
        <v>63</v>
      </c>
      <c r="D36" s="158"/>
      <c r="E36" s="96">
        <v>2800</v>
      </c>
      <c r="F36" s="97">
        <f>D36*E36</f>
        <v>0</v>
      </c>
      <c r="G36" s="161"/>
      <c r="H36" s="98" t="s">
        <v>984</v>
      </c>
      <c r="I36" s="98" t="str">
        <f>VLOOKUP(H36,Presupuesto!$B$11:$C$565,2,0)</f>
        <v>MUEBLES VARIOS DE OFICINA</v>
      </c>
      <c r="J36" s="218" t="s">
        <v>1410</v>
      </c>
      <c r="K36" s="98" t="s">
        <v>403</v>
      </c>
    </row>
    <row r="37" spans="3:11">
      <c r="C37" s="99" t="s">
        <v>64</v>
      </c>
      <c r="D37" s="151"/>
      <c r="E37" s="100">
        <v>2400</v>
      </c>
      <c r="F37" s="97">
        <f>D37*E37</f>
        <v>0</v>
      </c>
      <c r="G37" s="161"/>
      <c r="H37" s="101" t="s">
        <v>984</v>
      </c>
      <c r="I37" s="98" t="str">
        <f>VLOOKUP(H37,Presupuesto!$B$11:$C$565,2,0)</f>
        <v>MUEBLES VARIOS DE OFICINA</v>
      </c>
      <c r="J37" s="98" t="str">
        <f>$J$36</f>
        <v>Posgrado</v>
      </c>
      <c r="K37" s="98" t="s">
        <v>411</v>
      </c>
    </row>
    <row r="38" spans="3:11">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391</v>
      </c>
      <c r="D51" s="369"/>
      <c r="E51" s="93"/>
      <c r="F51" s="93"/>
      <c r="G51" s="93"/>
      <c r="H51" s="76"/>
      <c r="I51" s="76"/>
      <c r="J51" s="76"/>
      <c r="K51" s="112"/>
    </row>
    <row r="52" spans="3:11" ht="18.7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130</v>
      </c>
      <c r="H54" s="128" t="s">
        <v>46</v>
      </c>
      <c r="I54" s="128" t="s">
        <v>131</v>
      </c>
      <c r="J54" s="128" t="s">
        <v>409</v>
      </c>
      <c r="K54" s="128" t="s">
        <v>410</v>
      </c>
    </row>
    <row r="55" spans="3:11">
      <c r="C55" s="95" t="s">
        <v>63</v>
      </c>
      <c r="D55" s="158"/>
      <c r="E55" s="96">
        <v>2800</v>
      </c>
      <c r="F55" s="97">
        <f>D55*E55</f>
        <v>0</v>
      </c>
      <c r="G55" s="161"/>
      <c r="H55" s="98" t="s">
        <v>984</v>
      </c>
      <c r="I55" s="98" t="str">
        <f>VLOOKUP(H55,Presupuesto!$B$11:$C$565,2,0)</f>
        <v>MUEBLES VARIOS DE OFICINA</v>
      </c>
      <c r="J55" s="218" t="s">
        <v>1410</v>
      </c>
      <c r="K55" s="98" t="s">
        <v>403</v>
      </c>
    </row>
    <row r="56" spans="3:11">
      <c r="C56" s="99" t="s">
        <v>64</v>
      </c>
      <c r="D56" s="151"/>
      <c r="E56" s="100">
        <v>2400</v>
      </c>
      <c r="F56" s="97">
        <f>D56*E56</f>
        <v>0</v>
      </c>
      <c r="G56" s="161"/>
      <c r="H56" s="101" t="s">
        <v>984</v>
      </c>
      <c r="I56" s="98" t="str">
        <f>VLOOKUP(H56,Presupuesto!$B$11:$C$565,2,0)</f>
        <v>MUEBLES VARIOS DE OFICINA</v>
      </c>
      <c r="J56" s="98" t="str">
        <f>$J$55</f>
        <v>Posgrado</v>
      </c>
      <c r="K56" s="98" t="s">
        <v>411</v>
      </c>
    </row>
    <row r="57" spans="3:11">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c r="C66" s="336"/>
      <c r="D66" s="337"/>
      <c r="E66" s="338"/>
      <c r="F66" s="338"/>
      <c r="G66" s="339"/>
      <c r="H66" s="338"/>
      <c r="I66" s="338"/>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391</v>
      </c>
      <c r="D70" s="369"/>
      <c r="E70" s="93"/>
      <c r="F70" s="93"/>
      <c r="G70" s="93"/>
      <c r="H70" s="76"/>
      <c r="I70" s="76"/>
      <c r="J70" s="76"/>
      <c r="K70" s="112"/>
    </row>
    <row r="71" spans="3:11" ht="18.7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130</v>
      </c>
      <c r="H73" s="128" t="s">
        <v>46</v>
      </c>
      <c r="I73" s="128" t="s">
        <v>131</v>
      </c>
      <c r="J73" s="128" t="s">
        <v>409</v>
      </c>
      <c r="K73" s="128" t="s">
        <v>410</v>
      </c>
    </row>
    <row r="74" spans="3:11">
      <c r="C74" s="95" t="s">
        <v>63</v>
      </c>
      <c r="D74" s="158"/>
      <c r="E74" s="96">
        <v>2800</v>
      </c>
      <c r="F74" s="97">
        <f>D74*E74</f>
        <v>0</v>
      </c>
      <c r="G74" s="161"/>
      <c r="H74" s="98" t="s">
        <v>984</v>
      </c>
      <c r="I74" s="98" t="str">
        <f>VLOOKUP(H74,Presupuesto!$B$11:$C$565,2,0)</f>
        <v>MUEBLES VARIOS DE OFICINA</v>
      </c>
      <c r="J74" s="218" t="s">
        <v>1410</v>
      </c>
      <c r="K74" s="98" t="s">
        <v>403</v>
      </c>
    </row>
    <row r="75" spans="3:11">
      <c r="C75" s="99" t="s">
        <v>64</v>
      </c>
      <c r="D75" s="151"/>
      <c r="E75" s="100">
        <v>2400</v>
      </c>
      <c r="F75" s="97">
        <f>D75*E75</f>
        <v>0</v>
      </c>
      <c r="G75" s="161"/>
      <c r="H75" s="101" t="s">
        <v>984</v>
      </c>
      <c r="I75" s="98" t="str">
        <f>VLOOKUP(H75,Presupuesto!$B$11:$C$565,2,0)</f>
        <v>MUEBLES VARIOS DE OFICINA</v>
      </c>
      <c r="J75" s="98" t="str">
        <f>$J$74</f>
        <v>Posgrado</v>
      </c>
      <c r="K75" s="98" t="s">
        <v>411</v>
      </c>
    </row>
    <row r="76" spans="3:11">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391</v>
      </c>
      <c r="D89" s="369"/>
      <c r="E89" s="93"/>
      <c r="F89" s="93"/>
      <c r="G89" s="93"/>
      <c r="H89" s="76"/>
      <c r="I89" s="76"/>
      <c r="J89" s="76"/>
      <c r="K89" s="112"/>
    </row>
    <row r="90" spans="3:11" ht="18.7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130</v>
      </c>
      <c r="H92" s="128" t="s">
        <v>46</v>
      </c>
      <c r="I92" s="128" t="s">
        <v>131</v>
      </c>
      <c r="J92" s="128" t="s">
        <v>409</v>
      </c>
      <c r="K92" s="128" t="s">
        <v>410</v>
      </c>
    </row>
    <row r="93" spans="3:11">
      <c r="C93" s="95" t="s">
        <v>63</v>
      </c>
      <c r="D93" s="158"/>
      <c r="E93" s="96">
        <v>2800</v>
      </c>
      <c r="F93" s="97">
        <f>D93*E93</f>
        <v>0</v>
      </c>
      <c r="G93" s="161"/>
      <c r="H93" s="98" t="s">
        <v>984</v>
      </c>
      <c r="I93" s="98" t="str">
        <f>VLOOKUP(H93,Presupuesto!$B$11:$C$565,2,0)</f>
        <v>MUEBLES VARIOS DE OFICINA</v>
      </c>
      <c r="J93" s="218" t="s">
        <v>1410</v>
      </c>
      <c r="K93" s="98" t="s">
        <v>403</v>
      </c>
    </row>
    <row r="94" spans="3:11">
      <c r="C94" s="99" t="s">
        <v>64</v>
      </c>
      <c r="D94" s="151"/>
      <c r="E94" s="100">
        <v>2400</v>
      </c>
      <c r="F94" s="97">
        <f>D94*E94</f>
        <v>0</v>
      </c>
      <c r="G94" s="161"/>
      <c r="H94" s="101" t="s">
        <v>984</v>
      </c>
      <c r="I94" s="98" t="str">
        <f>VLOOKUP(H94,Presupuesto!$B$11:$C$565,2,0)</f>
        <v>MUEBLES VARIOS DE OFICINA</v>
      </c>
      <c r="J94" s="98" t="str">
        <f>$J$93</f>
        <v>Posgrado</v>
      </c>
      <c r="K94" s="98" t="s">
        <v>411</v>
      </c>
    </row>
    <row r="95" spans="3:11">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c r="C104" s="336"/>
      <c r="D104" s="337"/>
      <c r="E104" s="338"/>
      <c r="F104" s="338"/>
      <c r="G104" s="339"/>
      <c r="H104" s="338"/>
      <c r="I104" s="338"/>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391</v>
      </c>
      <c r="D108" s="369"/>
      <c r="E108" s="93"/>
      <c r="F108" s="93"/>
      <c r="G108" s="93"/>
      <c r="H108" s="76"/>
      <c r="I108" s="76"/>
      <c r="J108" s="76"/>
      <c r="K108" s="112"/>
    </row>
    <row r="109" spans="3:11" ht="18.7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130</v>
      </c>
      <c r="H111" s="128" t="s">
        <v>46</v>
      </c>
      <c r="I111" s="128" t="s">
        <v>131</v>
      </c>
      <c r="J111" s="128" t="s">
        <v>409</v>
      </c>
      <c r="K111" s="128" t="s">
        <v>410</v>
      </c>
    </row>
    <row r="112" spans="3:11">
      <c r="C112" s="95" t="s">
        <v>63</v>
      </c>
      <c r="D112" s="158"/>
      <c r="E112" s="96">
        <v>2800</v>
      </c>
      <c r="F112" s="97">
        <f>D112*E112</f>
        <v>0</v>
      </c>
      <c r="G112" s="161"/>
      <c r="H112" s="98" t="s">
        <v>984</v>
      </c>
      <c r="I112" s="98" t="str">
        <f>VLOOKUP(H112,Presupuesto!$B$11:$C$565,2,0)</f>
        <v>MUEBLES VARIOS DE OFICINA</v>
      </c>
      <c r="J112" s="218" t="s">
        <v>1410</v>
      </c>
      <c r="K112" s="98" t="s">
        <v>403</v>
      </c>
    </row>
    <row r="113" spans="3:11">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391</v>
      </c>
      <c r="D127" s="369"/>
      <c r="E127" s="93"/>
      <c r="F127" s="93"/>
      <c r="G127" s="93"/>
      <c r="H127" s="76"/>
      <c r="I127" s="76"/>
      <c r="J127" s="76"/>
      <c r="K127" s="112"/>
    </row>
    <row r="128" spans="3:11" ht="18.7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130</v>
      </c>
      <c r="H130" s="128" t="s">
        <v>46</v>
      </c>
      <c r="I130" s="128" t="s">
        <v>131</v>
      </c>
      <c r="J130" s="128" t="s">
        <v>409</v>
      </c>
      <c r="K130" s="128" t="s">
        <v>410</v>
      </c>
    </row>
    <row r="131" spans="3:11">
      <c r="C131" s="95" t="s">
        <v>63</v>
      </c>
      <c r="D131" s="158"/>
      <c r="E131" s="96">
        <v>2800</v>
      </c>
      <c r="F131" s="97">
        <f>D131*E131</f>
        <v>0</v>
      </c>
      <c r="G131" s="161"/>
      <c r="H131" s="98" t="s">
        <v>984</v>
      </c>
      <c r="I131" s="98" t="str">
        <f>VLOOKUP(H131,Presupuesto!$B$11:$C$565,2,0)</f>
        <v>MUEBLES VARIOS DE OFICINA</v>
      </c>
      <c r="J131" s="218" t="s">
        <v>1410</v>
      </c>
      <c r="K131" s="98" t="s">
        <v>403</v>
      </c>
    </row>
    <row r="132" spans="3:11">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c r="C142" s="336"/>
      <c r="D142" s="337"/>
      <c r="E142" s="338"/>
      <c r="F142" s="338"/>
      <c r="G142" s="339"/>
      <c r="H142" s="338"/>
      <c r="I142" s="338"/>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391</v>
      </c>
      <c r="D146" s="369"/>
      <c r="E146" s="93"/>
      <c r="F146" s="93"/>
      <c r="G146" s="93"/>
      <c r="H146" s="76"/>
      <c r="I146" s="76"/>
      <c r="J146" s="76"/>
      <c r="K146" s="112"/>
    </row>
    <row r="147" spans="3:11" ht="18.7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130</v>
      </c>
      <c r="H149" s="128" t="s">
        <v>46</v>
      </c>
      <c r="I149" s="128" t="s">
        <v>131</v>
      </c>
      <c r="J149" s="128" t="s">
        <v>409</v>
      </c>
      <c r="K149" s="128" t="s">
        <v>410</v>
      </c>
    </row>
    <row r="150" spans="3:11">
      <c r="C150" s="95" t="s">
        <v>63</v>
      </c>
      <c r="D150" s="158"/>
      <c r="E150" s="96">
        <v>2800</v>
      </c>
      <c r="F150" s="97">
        <f>D150*E150</f>
        <v>0</v>
      </c>
      <c r="G150" s="161"/>
      <c r="H150" s="98" t="s">
        <v>984</v>
      </c>
      <c r="I150" s="98" t="str">
        <f>VLOOKUP(H150,Presupuesto!$B$11:$C$565,2,0)</f>
        <v>MUEBLES VARIOS DE OFICINA</v>
      </c>
      <c r="J150" s="218" t="s">
        <v>1410</v>
      </c>
      <c r="K150" s="98" t="s">
        <v>403</v>
      </c>
    </row>
    <row r="151" spans="3:11">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391</v>
      </c>
      <c r="D165" s="369"/>
      <c r="E165" s="93"/>
      <c r="F165" s="93"/>
      <c r="G165" s="93"/>
      <c r="H165" s="76"/>
      <c r="I165" s="76"/>
      <c r="J165" s="76"/>
      <c r="K165" s="112"/>
    </row>
    <row r="166" spans="3:11" ht="18.7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130</v>
      </c>
      <c r="H168" s="128" t="s">
        <v>46</v>
      </c>
      <c r="I168" s="128" t="s">
        <v>131</v>
      </c>
      <c r="J168" s="128" t="s">
        <v>409</v>
      </c>
      <c r="K168" s="128" t="s">
        <v>410</v>
      </c>
    </row>
    <row r="169" spans="3:11">
      <c r="C169" s="95" t="s">
        <v>63</v>
      </c>
      <c r="D169" s="158"/>
      <c r="E169" s="96">
        <v>2800</v>
      </c>
      <c r="F169" s="97">
        <f>D169*E169</f>
        <v>0</v>
      </c>
      <c r="G169" s="161"/>
      <c r="H169" s="98" t="s">
        <v>984</v>
      </c>
      <c r="I169" s="98" t="str">
        <f>VLOOKUP(H169,Presupuesto!$B$11:$C$565,2,0)</f>
        <v>MUEBLES VARIOS DE OFICINA</v>
      </c>
      <c r="J169" s="218" t="s">
        <v>1410</v>
      </c>
      <c r="K169" s="98" t="s">
        <v>403</v>
      </c>
    </row>
    <row r="170" spans="3:11">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c r="C180" s="336"/>
      <c r="D180" s="337"/>
      <c r="E180" s="338"/>
      <c r="F180" s="338"/>
      <c r="G180" s="339"/>
      <c r="H180" s="338"/>
      <c r="I180" s="338"/>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391</v>
      </c>
      <c r="D184" s="369"/>
      <c r="E184" s="93"/>
      <c r="F184" s="93"/>
      <c r="G184" s="93"/>
      <c r="H184" s="76"/>
      <c r="I184" s="76"/>
      <c r="J184" s="76"/>
      <c r="K184" s="112"/>
    </row>
    <row r="185" spans="3:11" ht="18.7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130</v>
      </c>
      <c r="H187" s="128" t="s">
        <v>46</v>
      </c>
      <c r="I187" s="128" t="s">
        <v>131</v>
      </c>
      <c r="J187" s="128" t="s">
        <v>409</v>
      </c>
      <c r="K187" s="128" t="s">
        <v>410</v>
      </c>
    </row>
    <row r="188" spans="3:11">
      <c r="C188" s="95" t="s">
        <v>63</v>
      </c>
      <c r="D188" s="158"/>
      <c r="E188" s="96">
        <v>2800</v>
      </c>
      <c r="F188" s="97">
        <f>D188*E188</f>
        <v>0</v>
      </c>
      <c r="G188" s="161"/>
      <c r="H188" s="98" t="s">
        <v>984</v>
      </c>
      <c r="I188" s="98" t="str">
        <f>VLOOKUP(H188,Presupuesto!$B$11:$C$565,2,0)</f>
        <v>MUEBLES VARIOS DE OFICINA</v>
      </c>
      <c r="J188" s="218" t="s">
        <v>1410</v>
      </c>
      <c r="K188" s="98" t="s">
        <v>403</v>
      </c>
    </row>
    <row r="189" spans="3:11">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391</v>
      </c>
      <c r="D203" s="369"/>
      <c r="E203" s="93"/>
      <c r="F203" s="93"/>
      <c r="G203" s="93"/>
      <c r="H203" s="76"/>
      <c r="I203" s="76"/>
      <c r="J203" s="76"/>
      <c r="K203" s="112"/>
    </row>
    <row r="204" spans="3:11" ht="18.7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c r="C205" s="70"/>
      <c r="D205" s="31"/>
      <c r="E205" s="93"/>
      <c r="F205" s="93"/>
      <c r="G205" s="93"/>
      <c r="H205" s="76"/>
      <c r="I205" s="76"/>
      <c r="J205" s="76"/>
      <c r="K205" s="112"/>
    </row>
    <row r="206" spans="3:11" ht="30.75" thickBot="1">
      <c r="C206" s="126" t="s">
        <v>44</v>
      </c>
      <c r="D206" s="128" t="s">
        <v>55</v>
      </c>
      <c r="E206" s="128" t="s">
        <v>57</v>
      </c>
      <c r="F206" s="127" t="s">
        <v>27</v>
      </c>
      <c r="G206" s="133" t="s">
        <v>130</v>
      </c>
      <c r="H206" s="128" t="s">
        <v>46</v>
      </c>
      <c r="I206" s="128" t="s">
        <v>131</v>
      </c>
      <c r="J206" s="128" t="s">
        <v>409</v>
      </c>
      <c r="K206" s="128" t="s">
        <v>410</v>
      </c>
    </row>
    <row r="207" spans="3:11">
      <c r="C207" s="95" t="s">
        <v>63</v>
      </c>
      <c r="D207" s="158"/>
      <c r="E207" s="96">
        <v>2800</v>
      </c>
      <c r="F207" s="97">
        <f>D207*E207</f>
        <v>0</v>
      </c>
      <c r="G207" s="161"/>
      <c r="H207" s="98" t="s">
        <v>984</v>
      </c>
      <c r="I207" s="98" t="str">
        <f>VLOOKUP(H207,Presupuesto!$B$11:$C$565,2,0)</f>
        <v>MUEBLES VARIOS DE OFICINA</v>
      </c>
      <c r="J207" s="218" t="s">
        <v>1410</v>
      </c>
      <c r="K207" s="98" t="s">
        <v>403</v>
      </c>
    </row>
    <row r="208" spans="3:11">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c r="C218" s="336"/>
      <c r="D218" s="337"/>
      <c r="E218" s="338"/>
      <c r="F218" s="338"/>
      <c r="G218" s="339"/>
      <c r="H218" s="338"/>
      <c r="I218" s="338"/>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391</v>
      </c>
      <c r="D222" s="369"/>
      <c r="E222" s="93"/>
      <c r="F222" s="93"/>
      <c r="G222" s="93"/>
      <c r="H222" s="76"/>
      <c r="I222" s="76"/>
      <c r="J222" s="76"/>
      <c r="K222" s="112"/>
    </row>
    <row r="223" spans="3:11" ht="18.7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c r="C224" s="70"/>
      <c r="D224" s="31"/>
      <c r="E224" s="93"/>
      <c r="F224" s="93"/>
      <c r="G224" s="93"/>
      <c r="H224" s="76"/>
      <c r="I224" s="76"/>
      <c r="J224" s="76"/>
      <c r="K224" s="112"/>
    </row>
    <row r="225" spans="3:11" ht="30.75" thickBot="1">
      <c r="C225" s="126" t="s">
        <v>44</v>
      </c>
      <c r="D225" s="128" t="s">
        <v>55</v>
      </c>
      <c r="E225" s="128" t="s">
        <v>57</v>
      </c>
      <c r="F225" s="127" t="s">
        <v>27</v>
      </c>
      <c r="G225" s="133" t="s">
        <v>130</v>
      </c>
      <c r="H225" s="128" t="s">
        <v>46</v>
      </c>
      <c r="I225" s="128" t="s">
        <v>131</v>
      </c>
      <c r="J225" s="128" t="s">
        <v>409</v>
      </c>
      <c r="K225" s="128" t="s">
        <v>410</v>
      </c>
    </row>
    <row r="226" spans="3:11">
      <c r="C226" s="95" t="s">
        <v>63</v>
      </c>
      <c r="D226" s="158"/>
      <c r="E226" s="96">
        <v>2800</v>
      </c>
      <c r="F226" s="97">
        <f>D226*E226</f>
        <v>0</v>
      </c>
      <c r="G226" s="161"/>
      <c r="H226" s="98" t="s">
        <v>984</v>
      </c>
      <c r="I226" s="98" t="str">
        <f>VLOOKUP(H226,Presupuesto!$B$11:$C$565,2,0)</f>
        <v>MUEBLES VARIOS DE OFICINA</v>
      </c>
      <c r="J226" s="218" t="s">
        <v>1415</v>
      </c>
      <c r="K226" s="98" t="s">
        <v>403</v>
      </c>
    </row>
    <row r="227" spans="3:11">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filterMode="1">
    <tabColor rgb="FFFFFF00"/>
  </sheetPr>
  <dimension ref="A1:UI189"/>
  <sheetViews>
    <sheetView showGridLines="0" topLeftCell="E4" zoomScale="70" zoomScaleNormal="70" workbookViewId="0">
      <selection activeCell="I27" sqref="I27"/>
    </sheetView>
  </sheetViews>
  <sheetFormatPr baseColWidth="10" defaultColWidth="11.5703125" defaultRowHeight="15"/>
  <cols>
    <col min="1" max="1" width="5.7109375" style="86" customWidth="1"/>
    <col min="2" max="2" width="5.28515625" style="86" customWidth="1"/>
    <col min="3" max="3" width="46.85546875" style="86" bestFit="1" customWidth="1"/>
    <col min="4" max="4" width="27.140625" style="86" customWidth="1"/>
    <col min="5" max="6" width="13.85546875" style="86" customWidth="1"/>
    <col min="7" max="7" width="30.42578125" style="77" customWidth="1"/>
    <col min="8" max="8" width="16.42578125" style="86" customWidth="1"/>
    <col min="9" max="9" width="58.42578125" style="86" customWidth="1"/>
    <col min="10" max="10" width="71.7109375" style="86" customWidth="1"/>
    <col min="11" max="11" width="11.5703125" style="86"/>
    <col min="12" max="12" width="15" style="86"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1355</v>
      </c>
      <c r="B2" s="122" t="s">
        <v>1357</v>
      </c>
      <c r="C2" s="122" t="s">
        <v>470</v>
      </c>
      <c r="D2" s="122" t="s">
        <v>1356</v>
      </c>
      <c r="E2" s="122" t="s">
        <v>1358</v>
      </c>
      <c r="F2" s="122" t="s">
        <v>471</v>
      </c>
      <c r="G2" s="160" t="s">
        <v>1359</v>
      </c>
      <c r="H2" s="122" t="s">
        <v>1360</v>
      </c>
      <c r="I2" s="122" t="s">
        <v>1361</v>
      </c>
      <c r="J2" s="122" t="s">
        <v>1410</v>
      </c>
      <c r="K2" s="122" t="s">
        <v>1362</v>
      </c>
      <c r="L2" s="122" t="s">
        <v>1363</v>
      </c>
      <c r="M2" s="122" t="s">
        <v>1364</v>
      </c>
      <c r="N2" s="122" t="s">
        <v>1365</v>
      </c>
      <c r="O2" s="122" t="s">
        <v>1366</v>
      </c>
      <c r="P2" s="122" t="s">
        <v>1415</v>
      </c>
      <c r="Q2" s="122" t="s">
        <v>1449</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row r="5" spans="1:555" ht="53.25" thickBot="1">
      <c r="C5" s="87" t="s">
        <v>382</v>
      </c>
      <c r="D5" s="198">
        <f>SUMIF(C:C,$C$10,D:D)</f>
        <v>1166600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240500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t="str">
        <f>'11. Gestion Administrativa'!F17</f>
        <v>11.1).b.3.AGFCM.3</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3. Contar con las herramientas mínimas necesarias para desarrollar la labor administrativa con eficiencia.</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130</v>
      </c>
      <c r="H16" s="149" t="s">
        <v>46</v>
      </c>
      <c r="I16" s="149" t="s">
        <v>131</v>
      </c>
      <c r="J16" s="149" t="s">
        <v>409</v>
      </c>
      <c r="K16" s="149" t="s">
        <v>410</v>
      </c>
      <c r="L16" s="149" t="s">
        <v>463</v>
      </c>
    </row>
    <row r="17" spans="2:12" ht="15.75" thickBot="1">
      <c r="B17" s="93"/>
      <c r="C17" s="305" t="s">
        <v>1338</v>
      </c>
      <c r="D17" s="158">
        <v>3</v>
      </c>
      <c r="E17" s="96">
        <f>HLOOKUP($C17,$CB$2:$CE$3,2,0)</f>
        <v>15000</v>
      </c>
      <c r="F17" s="97">
        <f>D17*E17</f>
        <v>45000</v>
      </c>
      <c r="G17" s="165" t="s">
        <v>1615</v>
      </c>
      <c r="H17" s="98" t="s">
        <v>1013</v>
      </c>
      <c r="I17" s="98" t="str">
        <f>VLOOKUP(H17,Presupuesto!$B$11:$C$565,2,0)</f>
        <v>EQUIPO DE COMPUTACION</v>
      </c>
      <c r="J17" s="218" t="s">
        <v>1362</v>
      </c>
      <c r="K17" s="98" t="s">
        <v>398</v>
      </c>
      <c r="L17" s="98"/>
    </row>
    <row r="18" spans="2:12">
      <c r="B18" s="93"/>
      <c r="C18" s="305" t="s">
        <v>1336</v>
      </c>
      <c r="D18" s="151">
        <v>3</v>
      </c>
      <c r="E18" s="96">
        <f>HLOOKUP($C18,$CB$2:$CE$3,2,0)</f>
        <v>35000</v>
      </c>
      <c r="F18" s="97">
        <f>D18*E18</f>
        <v>105000</v>
      </c>
      <c r="G18" s="165" t="s">
        <v>1615</v>
      </c>
      <c r="H18" s="101" t="s">
        <v>1013</v>
      </c>
      <c r="I18" s="101" t="str">
        <f>VLOOKUP(H18,Presupuesto!$B$11:$C$565,2,0)</f>
        <v>EQUIPO DE COMPUTACION</v>
      </c>
      <c r="J18" s="98" t="str">
        <f t="shared" ref="J18:J29" si="0">$J$17</f>
        <v>Gestión Administrativa y  financiera en apoyo al Desarrollo Académico</v>
      </c>
      <c r="K18" s="98" t="s">
        <v>398</v>
      </c>
      <c r="L18" s="98"/>
    </row>
    <row r="19" spans="2:12" hidden="1">
      <c r="B19" s="93"/>
      <c r="C19" s="99" t="s">
        <v>73</v>
      </c>
      <c r="D19" s="151"/>
      <c r="E19" s="100">
        <v>4000</v>
      </c>
      <c r="F19" s="97">
        <f t="shared" ref="F19:F30" si="1">D19*E19</f>
        <v>0</v>
      </c>
      <c r="G19" s="165" t="s">
        <v>1615</v>
      </c>
      <c r="H19" s="101" t="s">
        <v>985</v>
      </c>
      <c r="I19" s="101" t="str">
        <f>VLOOKUP(H19,Presupuesto!$B$11:$C$565,2,0)</f>
        <v>EQUIPOS VARIOS DE OFICINA</v>
      </c>
      <c r="J19" s="98" t="str">
        <f t="shared" si="0"/>
        <v>Gestión Administrativa y  financiera en apoyo al Desarrollo Académico</v>
      </c>
      <c r="K19" s="98" t="s">
        <v>398</v>
      </c>
      <c r="L19" s="98"/>
    </row>
    <row r="20" spans="2:12" hidden="1">
      <c r="B20" s="93"/>
      <c r="C20" s="99" t="s">
        <v>74</v>
      </c>
      <c r="D20" s="151"/>
      <c r="E20" s="100">
        <v>8000</v>
      </c>
      <c r="F20" s="97">
        <f t="shared" si="1"/>
        <v>0</v>
      </c>
      <c r="G20" s="165" t="s">
        <v>1615</v>
      </c>
      <c r="H20" s="101" t="s">
        <v>1013</v>
      </c>
      <c r="I20" s="101" t="str">
        <f>VLOOKUP(H20,Presupuesto!$B$11:$C$565,2,0)</f>
        <v>EQUIPO DE COMPUTACION</v>
      </c>
      <c r="J20" s="98" t="str">
        <f t="shared" si="0"/>
        <v>Gestión Administrativa y  financiera en apoyo al Desarrollo Académico</v>
      </c>
      <c r="K20" s="98" t="s">
        <v>398</v>
      </c>
      <c r="L20" s="98"/>
    </row>
    <row r="21" spans="2:12" hidden="1">
      <c r="B21" s="93"/>
      <c r="C21" s="99" t="s">
        <v>75</v>
      </c>
      <c r="D21" s="151"/>
      <c r="E21" s="100">
        <v>5000</v>
      </c>
      <c r="F21" s="97">
        <f t="shared" si="1"/>
        <v>0</v>
      </c>
      <c r="G21" s="165" t="s">
        <v>1615</v>
      </c>
      <c r="H21" s="101" t="s">
        <v>1013</v>
      </c>
      <c r="I21" s="101" t="str">
        <f>VLOOKUP(H21,Presupuesto!$B$11:$C$565,2,0)</f>
        <v>EQUIPO DE COMPUTACION</v>
      </c>
      <c r="J21" s="98" t="str">
        <f t="shared" si="0"/>
        <v>Gestión Administrativa y  financiera en apoyo al Desarrollo Académico</v>
      </c>
      <c r="K21" s="98" t="s">
        <v>398</v>
      </c>
      <c r="L21" s="98"/>
    </row>
    <row r="22" spans="2:12">
      <c r="B22" s="93"/>
      <c r="C22" s="99" t="s">
        <v>35</v>
      </c>
      <c r="D22" s="151">
        <v>2</v>
      </c>
      <c r="E22" s="100">
        <v>13000</v>
      </c>
      <c r="F22" s="97">
        <f t="shared" si="1"/>
        <v>26000</v>
      </c>
      <c r="G22" s="165" t="s">
        <v>1615</v>
      </c>
      <c r="H22" s="101" t="s">
        <v>999</v>
      </c>
      <c r="I22" s="101" t="str">
        <f>VLOOKUP(H22,Presupuesto!$B$11:$C$565,2,0)</f>
        <v>EQUIPO DE TRANSPORTE TRACCION Y ELEVACION</v>
      </c>
      <c r="J22" s="98" t="str">
        <f t="shared" si="0"/>
        <v>Gestión Administrativa y  financiera en apoyo al Desarrollo Académico</v>
      </c>
      <c r="K22" s="98" t="s">
        <v>398</v>
      </c>
      <c r="L22" s="98"/>
    </row>
    <row r="23" spans="2:12" hidden="1">
      <c r="B23" s="93"/>
      <c r="C23" s="99" t="s">
        <v>76</v>
      </c>
      <c r="D23" s="151"/>
      <c r="E23" s="100">
        <v>15000</v>
      </c>
      <c r="F23" s="97">
        <f t="shared" si="1"/>
        <v>0</v>
      </c>
      <c r="G23" s="165" t="s">
        <v>1615</v>
      </c>
      <c r="H23" s="101" t="s">
        <v>999</v>
      </c>
      <c r="I23" s="101" t="str">
        <f>VLOOKUP(H23,Presupuesto!$B$11:$C$565,2,0)</f>
        <v>EQUIPO DE TRANSPORTE TRACCION Y ELEVACION</v>
      </c>
      <c r="J23" s="98" t="str">
        <f t="shared" si="0"/>
        <v>Gestión Administrativa y  financiera en apoyo al Desarrollo Académico</v>
      </c>
      <c r="K23" s="98" t="s">
        <v>398</v>
      </c>
      <c r="L23" s="98"/>
    </row>
    <row r="24" spans="2:12" hidden="1">
      <c r="B24" s="93"/>
      <c r="C24" s="99" t="s">
        <v>77</v>
      </c>
      <c r="D24" s="151"/>
      <c r="E24" s="100">
        <v>10000</v>
      </c>
      <c r="F24" s="97">
        <f t="shared" si="1"/>
        <v>0</v>
      </c>
      <c r="G24" s="165" t="s">
        <v>1615</v>
      </c>
      <c r="H24" s="101" t="s">
        <v>999</v>
      </c>
      <c r="I24" s="101" t="str">
        <f>VLOOKUP(H24,Presupuesto!$B$11:$C$565,2,0)</f>
        <v>EQUIPO DE TRANSPORTE TRACCION Y ELEVACION</v>
      </c>
      <c r="J24" s="98" t="str">
        <f t="shared" si="0"/>
        <v>Gestión Administrativa y  financiera en apoyo al Desarrollo Académico</v>
      </c>
      <c r="K24" s="98" t="s">
        <v>398</v>
      </c>
      <c r="L24" s="98"/>
    </row>
    <row r="25" spans="2:12">
      <c r="C25" s="99" t="s">
        <v>78</v>
      </c>
      <c r="D25" s="151">
        <v>6</v>
      </c>
      <c r="E25" s="100">
        <v>10000</v>
      </c>
      <c r="F25" s="97">
        <f t="shared" si="1"/>
        <v>60000</v>
      </c>
      <c r="G25" s="165" t="s">
        <v>1615</v>
      </c>
      <c r="H25" s="101" t="s">
        <v>1045</v>
      </c>
      <c r="I25" s="101" t="str">
        <f>VLOOKUP(H25,Presupuesto!$B$11:$C$565,2,0)</f>
        <v>APLICACIONES INFORMATICAS</v>
      </c>
      <c r="J25" s="98" t="str">
        <f t="shared" si="0"/>
        <v>Gestión Administrativa y  financiera en apoyo al Desarrollo Académico</v>
      </c>
      <c r="K25" s="98" t="s">
        <v>398</v>
      </c>
      <c r="L25" s="98"/>
    </row>
    <row r="26" spans="2:12" hidden="1">
      <c r="C26" s="109" t="s">
        <v>79</v>
      </c>
      <c r="D26" s="151"/>
      <c r="E26" s="100">
        <v>2000</v>
      </c>
      <c r="F26" s="97">
        <f t="shared" si="1"/>
        <v>0</v>
      </c>
      <c r="G26" s="165" t="s">
        <v>1615</v>
      </c>
      <c r="H26" s="110" t="s">
        <v>1013</v>
      </c>
      <c r="I26" s="110" t="str">
        <f>VLOOKUP(H26,Presupuesto!$B$11:$C$565,2,0)</f>
        <v>EQUIPO DE COMPUTACION</v>
      </c>
      <c r="J26" s="98" t="str">
        <f t="shared" si="0"/>
        <v>Gestión Administrativa y  financiera en apoyo al Desarrollo Académico</v>
      </c>
      <c r="K26" s="98" t="s">
        <v>398</v>
      </c>
      <c r="L26" s="98"/>
    </row>
    <row r="27" spans="2:12">
      <c r="C27" s="109" t="s">
        <v>1418</v>
      </c>
      <c r="D27" s="151">
        <v>3</v>
      </c>
      <c r="E27" s="100">
        <v>1500</v>
      </c>
      <c r="F27" s="97">
        <f t="shared" si="1"/>
        <v>4500</v>
      </c>
      <c r="G27" s="165" t="s">
        <v>1615</v>
      </c>
      <c r="H27" s="110" t="s">
        <v>945</v>
      </c>
      <c r="I27" s="110" t="str">
        <f>VLOOKUP(H27,Presupuesto!$B$11:$C$565,2,0)</f>
        <v>UTILES Y MATERIALES ELECTRICOS</v>
      </c>
      <c r="J27" s="98" t="str">
        <f t="shared" si="0"/>
        <v>Gestión Administrativa y  financiera en apoyo al Desarrollo Académico</v>
      </c>
      <c r="K27" s="98" t="s">
        <v>398</v>
      </c>
      <c r="L27" s="98"/>
    </row>
    <row r="28" spans="2:12" hidden="1">
      <c r="C28" s="109" t="s">
        <v>80</v>
      </c>
      <c r="D28" s="151"/>
      <c r="E28" s="100">
        <v>1500</v>
      </c>
      <c r="F28" s="97">
        <f t="shared" si="1"/>
        <v>0</v>
      </c>
      <c r="G28" s="165" t="s">
        <v>1615</v>
      </c>
      <c r="H28" s="110" t="s">
        <v>1013</v>
      </c>
      <c r="I28" s="110" t="str">
        <f>VLOOKUP(H28,Presupuesto!$B$11:$C$565,2,0)</f>
        <v>EQUIPO DE COMPUTACION</v>
      </c>
      <c r="J28" s="98" t="str">
        <f t="shared" si="0"/>
        <v>Gestión Administrativa y  financiera en apoyo al Desarrollo Académico</v>
      </c>
      <c r="K28" s="98" t="s">
        <v>398</v>
      </c>
      <c r="L28" s="98"/>
    </row>
    <row r="29" spans="2:12" hidden="1">
      <c r="C29" s="109" t="s">
        <v>81</v>
      </c>
      <c r="D29" s="151"/>
      <c r="E29" s="100">
        <v>500</v>
      </c>
      <c r="F29" s="97">
        <f t="shared" si="1"/>
        <v>0</v>
      </c>
      <c r="G29" s="165" t="s">
        <v>1615</v>
      </c>
      <c r="H29" s="110" t="s">
        <v>954</v>
      </c>
      <c r="I29" s="110" t="str">
        <f>VLOOKUP(H29,Presupuesto!$B$11:$C$565,2,0)</f>
        <v>OTROS RESPUESTOS Y ACCESORIOS MENORES</v>
      </c>
      <c r="J29" s="98" t="str">
        <f t="shared" si="0"/>
        <v>Gestión Administrativa y  financiera en apoyo al Desarrollo Académico</v>
      </c>
      <c r="K29" s="98" t="s">
        <v>398</v>
      </c>
      <c r="L29" s="98"/>
    </row>
    <row r="30" spans="2:12" ht="15.75" hidden="1" thickBot="1">
      <c r="B30" s="93"/>
      <c r="C30" s="102" t="s">
        <v>82</v>
      </c>
      <c r="D30" s="159"/>
      <c r="E30" s="104">
        <v>20</v>
      </c>
      <c r="F30" s="105">
        <f t="shared" si="1"/>
        <v>0</v>
      </c>
      <c r="G30" s="165" t="s">
        <v>1615</v>
      </c>
      <c r="H30" s="106" t="s">
        <v>954</v>
      </c>
      <c r="I30" s="106" t="str">
        <f>VLOOKUP(H30,Presupuesto!$B$11:$C$565,2,0)</f>
        <v>OTROS RESPUESTOS Y ACCESORIOS MENORES</v>
      </c>
      <c r="J30" s="106" t="str">
        <f t="shared" ref="J30" si="2">$J$17</f>
        <v>Gestión Administrativa y  financiera en apoyo al Desarrollo Académico</v>
      </c>
      <c r="K30" s="98" t="s">
        <v>398</v>
      </c>
      <c r="L30" s="124"/>
    </row>
    <row r="31" spans="2:12">
      <c r="B31" s="93"/>
      <c r="F31" s="93"/>
      <c r="G31" s="76"/>
      <c r="H31" s="76"/>
      <c r="I31" s="76"/>
    </row>
    <row r="32" spans="2:12" ht="15.75" thickBot="1"/>
    <row r="33" spans="2:12" s="466" customFormat="1" ht="15.75" thickBot="1">
      <c r="B33" s="93"/>
      <c r="C33" s="29" t="s">
        <v>43</v>
      </c>
      <c r="D33" s="108">
        <f>SUM(F40:F53)</f>
        <v>10000</v>
      </c>
      <c r="F33" s="70"/>
      <c r="G33" s="79"/>
      <c r="H33" s="70"/>
      <c r="I33" s="70"/>
    </row>
    <row r="34" spans="2:12" s="466" customFormat="1">
      <c r="B34" s="93"/>
      <c r="C34" s="70"/>
      <c r="D34" s="31"/>
      <c r="E34" s="93"/>
      <c r="F34" s="93"/>
      <c r="G34" s="93"/>
      <c r="H34" s="76"/>
      <c r="I34" s="76"/>
      <c r="J34" s="76"/>
      <c r="K34" s="112"/>
    </row>
    <row r="35" spans="2:12" s="466" customFormat="1">
      <c r="B35" s="93"/>
      <c r="C35" s="70"/>
      <c r="D35" s="31"/>
      <c r="E35" s="93"/>
      <c r="F35" s="93"/>
      <c r="G35" s="93"/>
      <c r="H35" s="76"/>
      <c r="I35" s="76"/>
      <c r="J35" s="76"/>
      <c r="K35" s="112"/>
    </row>
    <row r="36" spans="2:12" s="466" customFormat="1" ht="15.75">
      <c r="B36" s="93"/>
      <c r="C36" s="202" t="s">
        <v>391</v>
      </c>
      <c r="D36" s="369" t="str">
        <f>'13. Gestión Académica'!F9</f>
        <v>13.a.1.1.UTES.1</v>
      </c>
      <c r="E36" s="93"/>
      <c r="F36" s="93"/>
      <c r="G36" s="93"/>
      <c r="H36" s="76"/>
      <c r="I36" s="76"/>
      <c r="J36" s="76"/>
      <c r="K36" s="112"/>
    </row>
    <row r="37" spans="2:12" s="466" customFormat="1" ht="18.75">
      <c r="B37" s="93"/>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Posgrado'!$F:$G,2,FALSE),IFERROR(VLOOKUP(D36,'17. Gestión TIC'!$F:$G,2,FALSE),IFERROR(VLOOKUP(D36,'16. Desa. del Sistema Educ.Sup.'!$F:$G,2,FALSE),IFERROR(VLOOKUP(D36,'8. Cultura de Inno. Insti...'!$F:$G,2,FALSE),VLOOKUP(D36,'7. Lo Esencial de la Reforma U.'!$F:$G,2,0)))))))))))))))))</f>
        <v xml:space="preserve">1. Elaborar materiales didacticos. 2. Diseño de tarjetas, diplomas, afiches, calendarios. 3. impresión y reproducciones de materiales.  </v>
      </c>
      <c r="D37" s="31"/>
      <c r="E37" s="93"/>
      <c r="F37" s="93"/>
      <c r="G37" s="93"/>
      <c r="H37" s="76"/>
      <c r="I37" s="76"/>
      <c r="J37" s="76"/>
      <c r="K37" s="112"/>
    </row>
    <row r="38" spans="2:12" s="466" customFormat="1">
      <c r="B38" s="93"/>
      <c r="F38" s="93"/>
      <c r="G38" s="76"/>
      <c r="H38" s="76"/>
      <c r="I38" s="76"/>
    </row>
    <row r="39" spans="2:12" s="466" customFormat="1" ht="32.25" customHeight="1">
      <c r="B39" s="93"/>
      <c r="C39" s="149" t="s">
        <v>44</v>
      </c>
      <c r="D39" s="149" t="s">
        <v>55</v>
      </c>
      <c r="E39" s="149" t="s">
        <v>57</v>
      </c>
      <c r="F39" s="150" t="s">
        <v>27</v>
      </c>
      <c r="G39" s="150" t="s">
        <v>130</v>
      </c>
      <c r="H39" s="149" t="s">
        <v>46</v>
      </c>
      <c r="I39" s="149" t="s">
        <v>131</v>
      </c>
      <c r="J39" s="149" t="s">
        <v>409</v>
      </c>
      <c r="K39" s="149" t="s">
        <v>410</v>
      </c>
      <c r="L39" s="149" t="s">
        <v>463</v>
      </c>
    </row>
    <row r="40" spans="2:12" s="466" customFormat="1" hidden="1">
      <c r="B40" s="93"/>
      <c r="C40" s="305" t="s">
        <v>1338</v>
      </c>
      <c r="D40" s="158"/>
      <c r="E40" s="96">
        <f>HLOOKUP($C40,$CB$2:$CE$3,2,0)</f>
        <v>15000</v>
      </c>
      <c r="F40" s="97">
        <f>D40*E40</f>
        <v>0</v>
      </c>
      <c r="G40" s="165" t="s">
        <v>1615</v>
      </c>
      <c r="H40" s="98" t="s">
        <v>1013</v>
      </c>
      <c r="I40" s="98" t="str">
        <f>VLOOKUP(H40,Presupuesto!$B$11:$C$565,2,0)</f>
        <v>EQUIPO DE COMPUTACION</v>
      </c>
      <c r="J40" s="218" t="s">
        <v>1362</v>
      </c>
      <c r="K40" s="98" t="s">
        <v>398</v>
      </c>
      <c r="L40" s="98"/>
    </row>
    <row r="41" spans="2:12" s="466" customFormat="1" hidden="1">
      <c r="B41" s="93"/>
      <c r="C41" s="305" t="s">
        <v>1336</v>
      </c>
      <c r="D41" s="151"/>
      <c r="E41" s="96">
        <f>HLOOKUP($C41,$CB$2:$CE$3,2,0)</f>
        <v>35000</v>
      </c>
      <c r="F41" s="97">
        <f>D41*E41</f>
        <v>0</v>
      </c>
      <c r="G41" s="165" t="s">
        <v>1615</v>
      </c>
      <c r="H41" s="101" t="s">
        <v>1013</v>
      </c>
      <c r="I41" s="101" t="str">
        <f>VLOOKUP(H41,Presupuesto!$B$11:$C$565,2,0)</f>
        <v>EQUIPO DE COMPUTACION</v>
      </c>
      <c r="J41" s="98" t="str">
        <f t="shared" ref="J41:J53" si="3">$J$17</f>
        <v>Gestión Administrativa y  financiera en apoyo al Desarrollo Académico</v>
      </c>
      <c r="K41" s="98" t="s">
        <v>398</v>
      </c>
      <c r="L41" s="98"/>
    </row>
    <row r="42" spans="2:12" s="466" customFormat="1" hidden="1">
      <c r="B42" s="93"/>
      <c r="C42" s="99" t="s">
        <v>73</v>
      </c>
      <c r="D42" s="151"/>
      <c r="E42" s="100">
        <v>4000</v>
      </c>
      <c r="F42" s="97">
        <f t="shared" ref="F42:F53" si="4">D42*E42</f>
        <v>0</v>
      </c>
      <c r="G42" s="165" t="s">
        <v>1615</v>
      </c>
      <c r="H42" s="101" t="s">
        <v>985</v>
      </c>
      <c r="I42" s="101" t="str">
        <f>VLOOKUP(H42,Presupuesto!$B$11:$C$565,2,0)</f>
        <v>EQUIPOS VARIOS DE OFICINA</v>
      </c>
      <c r="J42" s="98" t="str">
        <f t="shared" si="3"/>
        <v>Gestión Administrativa y  financiera en apoyo al Desarrollo Académico</v>
      </c>
      <c r="K42" s="98" t="s">
        <v>398</v>
      </c>
      <c r="L42" s="98"/>
    </row>
    <row r="43" spans="2:12" s="466" customFormat="1" hidden="1">
      <c r="B43" s="93"/>
      <c r="C43" s="99" t="s">
        <v>74</v>
      </c>
      <c r="D43" s="151"/>
      <c r="E43" s="100">
        <v>8000</v>
      </c>
      <c r="F43" s="97">
        <f t="shared" si="4"/>
        <v>0</v>
      </c>
      <c r="G43" s="165" t="s">
        <v>1615</v>
      </c>
      <c r="H43" s="101" t="s">
        <v>1013</v>
      </c>
      <c r="I43" s="101" t="str">
        <f>VLOOKUP(H43,Presupuesto!$B$11:$C$565,2,0)</f>
        <v>EQUIPO DE COMPUTACION</v>
      </c>
      <c r="J43" s="98" t="str">
        <f t="shared" si="3"/>
        <v>Gestión Administrativa y  financiera en apoyo al Desarrollo Académico</v>
      </c>
      <c r="K43" s="98" t="s">
        <v>398</v>
      </c>
      <c r="L43" s="98"/>
    </row>
    <row r="44" spans="2:12" s="466" customFormat="1">
      <c r="B44" s="93"/>
      <c r="C44" s="99" t="s">
        <v>75</v>
      </c>
      <c r="D44" s="151">
        <v>2</v>
      </c>
      <c r="E44" s="100">
        <v>5000</v>
      </c>
      <c r="F44" s="97">
        <f t="shared" si="4"/>
        <v>10000</v>
      </c>
      <c r="G44" s="165" t="s">
        <v>1615</v>
      </c>
      <c r="H44" s="101" t="s">
        <v>1013</v>
      </c>
      <c r="I44" s="101" t="str">
        <f>VLOOKUP(H44,Presupuesto!$B$11:$C$565,2,0)</f>
        <v>EQUIPO DE COMPUTACION</v>
      </c>
      <c r="J44" s="98" t="str">
        <f t="shared" si="3"/>
        <v>Gestión Administrativa y  financiera en apoyo al Desarrollo Académico</v>
      </c>
      <c r="K44" s="98" t="s">
        <v>398</v>
      </c>
      <c r="L44" s="98"/>
    </row>
    <row r="45" spans="2:12" s="466" customFormat="1" hidden="1">
      <c r="B45" s="93"/>
      <c r="C45" s="99" t="s">
        <v>35</v>
      </c>
      <c r="D45" s="151"/>
      <c r="E45" s="100">
        <v>13000</v>
      </c>
      <c r="F45" s="97">
        <f t="shared" si="4"/>
        <v>0</v>
      </c>
      <c r="G45" s="165" t="s">
        <v>1615</v>
      </c>
      <c r="H45" s="101" t="s">
        <v>999</v>
      </c>
      <c r="I45" s="101" t="str">
        <f>VLOOKUP(H45,Presupuesto!$B$11:$C$565,2,0)</f>
        <v>EQUIPO DE TRANSPORTE TRACCION Y ELEVACION</v>
      </c>
      <c r="J45" s="98" t="str">
        <f t="shared" si="3"/>
        <v>Gestión Administrativa y  financiera en apoyo al Desarrollo Académico</v>
      </c>
      <c r="K45" s="98" t="s">
        <v>398</v>
      </c>
      <c r="L45" s="98"/>
    </row>
    <row r="46" spans="2:12" s="466" customFormat="1" hidden="1">
      <c r="B46" s="93"/>
      <c r="C46" s="99" t="s">
        <v>76</v>
      </c>
      <c r="D46" s="151"/>
      <c r="E46" s="100">
        <v>15000</v>
      </c>
      <c r="F46" s="97">
        <f t="shared" si="4"/>
        <v>0</v>
      </c>
      <c r="G46" s="165" t="s">
        <v>1615</v>
      </c>
      <c r="H46" s="101" t="s">
        <v>999</v>
      </c>
      <c r="I46" s="101" t="str">
        <f>VLOOKUP(H46,Presupuesto!$B$11:$C$565,2,0)</f>
        <v>EQUIPO DE TRANSPORTE TRACCION Y ELEVACION</v>
      </c>
      <c r="J46" s="98" t="str">
        <f t="shared" si="3"/>
        <v>Gestión Administrativa y  financiera en apoyo al Desarrollo Académico</v>
      </c>
      <c r="K46" s="98" t="s">
        <v>398</v>
      </c>
      <c r="L46" s="98"/>
    </row>
    <row r="47" spans="2:12" s="466" customFormat="1" hidden="1">
      <c r="B47" s="93"/>
      <c r="C47" s="99" t="s">
        <v>77</v>
      </c>
      <c r="D47" s="151"/>
      <c r="E47" s="100">
        <v>10000</v>
      </c>
      <c r="F47" s="97">
        <f t="shared" si="4"/>
        <v>0</v>
      </c>
      <c r="G47" s="165" t="s">
        <v>1615</v>
      </c>
      <c r="H47" s="101" t="s">
        <v>999</v>
      </c>
      <c r="I47" s="101" t="str">
        <f>VLOOKUP(H47,Presupuesto!$B$11:$C$565,2,0)</f>
        <v>EQUIPO DE TRANSPORTE TRACCION Y ELEVACION</v>
      </c>
      <c r="J47" s="98" t="str">
        <f t="shared" si="3"/>
        <v>Gestión Administrativa y  financiera en apoyo al Desarrollo Académico</v>
      </c>
      <c r="K47" s="98" t="s">
        <v>398</v>
      </c>
      <c r="L47" s="98"/>
    </row>
    <row r="48" spans="2:12" s="466" customFormat="1" hidden="1">
      <c r="C48" s="99" t="s">
        <v>78</v>
      </c>
      <c r="D48" s="151"/>
      <c r="E48" s="100">
        <v>10000</v>
      </c>
      <c r="F48" s="97">
        <f t="shared" si="4"/>
        <v>0</v>
      </c>
      <c r="G48" s="165" t="s">
        <v>1615</v>
      </c>
      <c r="H48" s="101" t="s">
        <v>1045</v>
      </c>
      <c r="I48" s="101" t="str">
        <f>VLOOKUP(H48,Presupuesto!$B$11:$C$565,2,0)</f>
        <v>APLICACIONES INFORMATICAS</v>
      </c>
      <c r="J48" s="98" t="str">
        <f t="shared" si="3"/>
        <v>Gestión Administrativa y  financiera en apoyo al Desarrollo Académico</v>
      </c>
      <c r="K48" s="98" t="s">
        <v>398</v>
      </c>
      <c r="L48" s="98"/>
    </row>
    <row r="49" spans="2:12" s="466" customFormat="1" hidden="1">
      <c r="C49" s="109" t="s">
        <v>79</v>
      </c>
      <c r="D49" s="151"/>
      <c r="E49" s="100">
        <v>2000</v>
      </c>
      <c r="F49" s="97">
        <f t="shared" si="4"/>
        <v>0</v>
      </c>
      <c r="G49" s="165" t="s">
        <v>1615</v>
      </c>
      <c r="H49" s="110" t="s">
        <v>1013</v>
      </c>
      <c r="I49" s="110" t="str">
        <f>VLOOKUP(H49,Presupuesto!$B$11:$C$565,2,0)</f>
        <v>EQUIPO DE COMPUTACION</v>
      </c>
      <c r="J49" s="98" t="str">
        <f t="shared" si="3"/>
        <v>Gestión Administrativa y  financiera en apoyo al Desarrollo Académico</v>
      </c>
      <c r="K49" s="98" t="s">
        <v>398</v>
      </c>
      <c r="L49" s="98"/>
    </row>
    <row r="50" spans="2:12" s="466" customFormat="1" hidden="1">
      <c r="C50" s="109" t="s">
        <v>1418</v>
      </c>
      <c r="D50" s="151"/>
      <c r="E50" s="100">
        <v>1500</v>
      </c>
      <c r="F50" s="97">
        <f t="shared" si="4"/>
        <v>0</v>
      </c>
      <c r="G50" s="165" t="s">
        <v>1615</v>
      </c>
      <c r="H50" s="110" t="s">
        <v>945</v>
      </c>
      <c r="I50" s="110" t="str">
        <f>VLOOKUP(H50,Presupuesto!$B$11:$C$565,2,0)</f>
        <v>UTILES Y MATERIALES ELECTRICOS</v>
      </c>
      <c r="J50" s="98" t="str">
        <f t="shared" si="3"/>
        <v>Gestión Administrativa y  financiera en apoyo al Desarrollo Académico</v>
      </c>
      <c r="K50" s="98" t="s">
        <v>398</v>
      </c>
      <c r="L50" s="98"/>
    </row>
    <row r="51" spans="2:12" s="466" customFormat="1" hidden="1">
      <c r="C51" s="109" t="s">
        <v>80</v>
      </c>
      <c r="D51" s="151"/>
      <c r="E51" s="100">
        <v>1500</v>
      </c>
      <c r="F51" s="97">
        <f t="shared" si="4"/>
        <v>0</v>
      </c>
      <c r="G51" s="165" t="s">
        <v>1615</v>
      </c>
      <c r="H51" s="110" t="s">
        <v>1013</v>
      </c>
      <c r="I51" s="110" t="str">
        <f>VLOOKUP(H51,Presupuesto!$B$11:$C$565,2,0)</f>
        <v>EQUIPO DE COMPUTACION</v>
      </c>
      <c r="J51" s="98" t="str">
        <f t="shared" si="3"/>
        <v>Gestión Administrativa y  financiera en apoyo al Desarrollo Académico</v>
      </c>
      <c r="K51" s="98" t="s">
        <v>398</v>
      </c>
      <c r="L51" s="98"/>
    </row>
    <row r="52" spans="2:12" s="466" customFormat="1" hidden="1">
      <c r="C52" s="109" t="s">
        <v>81</v>
      </c>
      <c r="D52" s="151"/>
      <c r="E52" s="100">
        <v>500</v>
      </c>
      <c r="F52" s="97">
        <f t="shared" si="4"/>
        <v>0</v>
      </c>
      <c r="G52" s="165" t="s">
        <v>1615</v>
      </c>
      <c r="H52" s="110" t="s">
        <v>954</v>
      </c>
      <c r="I52" s="110" t="str">
        <f>VLOOKUP(H52,Presupuesto!$B$11:$C$565,2,0)</f>
        <v>OTROS RESPUESTOS Y ACCESORIOS MENORES</v>
      </c>
      <c r="J52" s="98" t="str">
        <f t="shared" si="3"/>
        <v>Gestión Administrativa y  financiera en apoyo al Desarrollo Académico</v>
      </c>
      <c r="K52" s="98" t="s">
        <v>398</v>
      </c>
      <c r="L52" s="98"/>
    </row>
    <row r="53" spans="2:12" s="466" customFormat="1" ht="15.75" hidden="1" thickBot="1">
      <c r="B53" s="93"/>
      <c r="C53" s="102" t="s">
        <v>82</v>
      </c>
      <c r="D53" s="159"/>
      <c r="E53" s="104">
        <v>20</v>
      </c>
      <c r="F53" s="105">
        <f t="shared" si="4"/>
        <v>0</v>
      </c>
      <c r="G53" s="165" t="s">
        <v>1615</v>
      </c>
      <c r="H53" s="106" t="s">
        <v>954</v>
      </c>
      <c r="I53" s="106" t="str">
        <f>VLOOKUP(H53,Presupuesto!$B$11:$C$565,2,0)</f>
        <v>OTROS RESPUESTOS Y ACCESORIOS MENORES</v>
      </c>
      <c r="J53" s="106" t="str">
        <f t="shared" si="3"/>
        <v>Gestión Administrativa y  financiera en apoyo al Desarrollo Académico</v>
      </c>
      <c r="K53" s="98" t="s">
        <v>398</v>
      </c>
      <c r="L53" s="124"/>
    </row>
    <row r="55" spans="2:12" ht="15.75" thickBot="1"/>
    <row r="56" spans="2:12" s="466" customFormat="1" ht="15.75" thickBot="1">
      <c r="B56" s="93"/>
      <c r="C56" s="29" t="s">
        <v>43</v>
      </c>
      <c r="D56" s="108">
        <f>SUM(F63:F76)</f>
        <v>2600</v>
      </c>
      <c r="F56" s="70"/>
      <c r="G56" s="79"/>
      <c r="H56" s="70"/>
      <c r="I56" s="70"/>
    </row>
    <row r="57" spans="2:12" s="466" customFormat="1">
      <c r="B57" s="93"/>
      <c r="C57" s="70"/>
      <c r="D57" s="31"/>
      <c r="E57" s="93"/>
      <c r="F57" s="93"/>
      <c r="G57" s="93"/>
      <c r="H57" s="76"/>
      <c r="I57" s="76"/>
      <c r="J57" s="76"/>
      <c r="K57" s="112"/>
    </row>
    <row r="58" spans="2:12" s="466" customFormat="1">
      <c r="B58" s="93"/>
      <c r="C58" s="70"/>
      <c r="D58" s="31"/>
      <c r="E58" s="93"/>
      <c r="F58" s="93"/>
      <c r="G58" s="93"/>
      <c r="H58" s="76"/>
      <c r="I58" s="76"/>
      <c r="J58" s="76"/>
      <c r="K58" s="112"/>
    </row>
    <row r="59" spans="2:12" s="466" customFormat="1" ht="15.75">
      <c r="B59" s="93"/>
      <c r="C59" s="202" t="s">
        <v>391</v>
      </c>
      <c r="D59" s="369" t="str">
        <f>'17. Gestión TIC'!F22</f>
        <v>17.1).c.3.1.UTES.1</v>
      </c>
      <c r="E59" s="93"/>
      <c r="F59" s="93"/>
      <c r="G59" s="93"/>
      <c r="H59" s="76"/>
      <c r="I59" s="76"/>
      <c r="J59" s="76"/>
      <c r="K59" s="112"/>
    </row>
    <row r="60" spans="2:12" s="466" customFormat="1" ht="18.75">
      <c r="B60" s="93"/>
      <c r="C60" s="210"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Posgrado'!$F:$G,2,FALSE),IFERROR(VLOOKUP(D59,'17. Gestión TIC'!$F:$G,2,FALSE),IFERROR(VLOOKUP(D59,'16. Desa. del Sistema Educ.Sup.'!$F:$G,2,FALSE),IFERROR(VLOOKUP(D59,'8. Cultura de Inno. Insti...'!$F:$G,2,FALSE),VLOOKUP(D59,'7. Lo Esencial de la Reforma U.'!$F:$G,2,0)))))))))))))))))</f>
        <v xml:space="preserve">1. Capacitación de la persona responsable del laboratorio. 2. Mantenimiento de las computadoras y SOFTWARE actualizado. 3. Sustitución del equipo que perdió vida  útil. </v>
      </c>
      <c r="D60" s="31"/>
      <c r="E60" s="93"/>
      <c r="F60" s="93"/>
      <c r="G60" s="93"/>
      <c r="H60" s="76"/>
      <c r="I60" s="76"/>
      <c r="J60" s="76"/>
      <c r="K60" s="112"/>
    </row>
    <row r="61" spans="2:12" s="466" customFormat="1">
      <c r="B61" s="93"/>
      <c r="F61" s="93"/>
      <c r="G61" s="76"/>
      <c r="H61" s="76"/>
      <c r="I61" s="76"/>
    </row>
    <row r="62" spans="2:12" s="466" customFormat="1" ht="32.25" customHeight="1">
      <c r="B62" s="93"/>
      <c r="C62" s="149" t="s">
        <v>44</v>
      </c>
      <c r="D62" s="149" t="s">
        <v>55</v>
      </c>
      <c r="E62" s="149" t="s">
        <v>57</v>
      </c>
      <c r="F62" s="150" t="s">
        <v>27</v>
      </c>
      <c r="G62" s="150" t="s">
        <v>130</v>
      </c>
      <c r="H62" s="149" t="s">
        <v>46</v>
      </c>
      <c r="I62" s="149" t="s">
        <v>131</v>
      </c>
      <c r="J62" s="149" t="s">
        <v>409</v>
      </c>
      <c r="K62" s="149" t="s">
        <v>410</v>
      </c>
      <c r="L62" s="149" t="s">
        <v>463</v>
      </c>
    </row>
    <row r="63" spans="2:12" s="466" customFormat="1" hidden="1">
      <c r="B63" s="93"/>
      <c r="C63" s="305" t="s">
        <v>1338</v>
      </c>
      <c r="D63" s="158"/>
      <c r="E63" s="96">
        <f>HLOOKUP($C63,$CB$2:$CE$3,2,0)</f>
        <v>15000</v>
      </c>
      <c r="F63" s="97">
        <f>D63*E63</f>
        <v>0</v>
      </c>
      <c r="G63" s="165" t="s">
        <v>1615</v>
      </c>
      <c r="H63" s="98" t="s">
        <v>1013</v>
      </c>
      <c r="I63" s="98" t="str">
        <f>VLOOKUP(H63,Presupuesto!$B$11:$C$565,2,0)</f>
        <v>EQUIPO DE COMPUTACION</v>
      </c>
      <c r="J63" s="218" t="s">
        <v>1362</v>
      </c>
      <c r="K63" s="98" t="s">
        <v>398</v>
      </c>
      <c r="L63" s="98"/>
    </row>
    <row r="64" spans="2:12" s="466" customFormat="1" hidden="1">
      <c r="B64" s="93"/>
      <c r="C64" s="305" t="s">
        <v>1336</v>
      </c>
      <c r="D64" s="151"/>
      <c r="E64" s="96">
        <f>HLOOKUP($C64,$CB$2:$CE$3,2,0)</f>
        <v>35000</v>
      </c>
      <c r="F64" s="97">
        <f>D64*E64</f>
        <v>0</v>
      </c>
      <c r="G64" s="165" t="s">
        <v>1615</v>
      </c>
      <c r="H64" s="101" t="s">
        <v>1013</v>
      </c>
      <c r="I64" s="101" t="str">
        <f>VLOOKUP(H64,Presupuesto!$B$11:$C$565,2,0)</f>
        <v>EQUIPO DE COMPUTACION</v>
      </c>
      <c r="J64" s="98" t="str">
        <f t="shared" ref="J64:J76" si="5">$J$17</f>
        <v>Gestión Administrativa y  financiera en apoyo al Desarrollo Académico</v>
      </c>
      <c r="K64" s="98" t="s">
        <v>398</v>
      </c>
      <c r="L64" s="98"/>
    </row>
    <row r="65" spans="2:12" s="466" customFormat="1" hidden="1">
      <c r="B65" s="93"/>
      <c r="C65" s="99" t="s">
        <v>73</v>
      </c>
      <c r="D65" s="151"/>
      <c r="E65" s="100">
        <v>4000</v>
      </c>
      <c r="F65" s="97">
        <f t="shared" ref="F65:F76" si="6">D65*E65</f>
        <v>0</v>
      </c>
      <c r="G65" s="165" t="s">
        <v>1615</v>
      </c>
      <c r="H65" s="101" t="s">
        <v>985</v>
      </c>
      <c r="I65" s="101" t="str">
        <f>VLOOKUP(H65,Presupuesto!$B$11:$C$565,2,0)</f>
        <v>EQUIPOS VARIOS DE OFICINA</v>
      </c>
      <c r="J65" s="98" t="str">
        <f t="shared" si="5"/>
        <v>Gestión Administrativa y  financiera en apoyo al Desarrollo Académico</v>
      </c>
      <c r="K65" s="98" t="s">
        <v>398</v>
      </c>
      <c r="L65" s="98"/>
    </row>
    <row r="66" spans="2:12" s="466" customFormat="1" hidden="1">
      <c r="B66" s="93"/>
      <c r="C66" s="99" t="s">
        <v>74</v>
      </c>
      <c r="D66" s="151"/>
      <c r="E66" s="100">
        <v>8000</v>
      </c>
      <c r="F66" s="97">
        <f t="shared" si="6"/>
        <v>0</v>
      </c>
      <c r="G66" s="165" t="s">
        <v>1615</v>
      </c>
      <c r="H66" s="101" t="s">
        <v>1013</v>
      </c>
      <c r="I66" s="101" t="str">
        <f>VLOOKUP(H66,Presupuesto!$B$11:$C$565,2,0)</f>
        <v>EQUIPO DE COMPUTACION</v>
      </c>
      <c r="J66" s="98" t="str">
        <f t="shared" si="5"/>
        <v>Gestión Administrativa y  financiera en apoyo al Desarrollo Académico</v>
      </c>
      <c r="K66" s="98" t="s">
        <v>398</v>
      </c>
      <c r="L66" s="98"/>
    </row>
    <row r="67" spans="2:12" s="466" customFormat="1" ht="15.75" thickBot="1">
      <c r="B67" s="93"/>
      <c r="C67" s="99" t="s">
        <v>1418</v>
      </c>
      <c r="D67" s="151">
        <v>2</v>
      </c>
      <c r="E67" s="100">
        <v>1300</v>
      </c>
      <c r="F67" s="97">
        <f t="shared" si="6"/>
        <v>2600</v>
      </c>
      <c r="G67" s="165" t="s">
        <v>1615</v>
      </c>
      <c r="H67" s="101" t="s">
        <v>1013</v>
      </c>
      <c r="I67" s="101" t="str">
        <f>VLOOKUP(H67,Presupuesto!$B$11:$C$565,2,0)</f>
        <v>EQUIPO DE COMPUTACION</v>
      </c>
      <c r="J67" s="98" t="str">
        <f t="shared" si="5"/>
        <v>Gestión Administrativa y  financiera en apoyo al Desarrollo Académico</v>
      </c>
      <c r="K67" s="98" t="s">
        <v>398</v>
      </c>
      <c r="L67" s="98"/>
    </row>
    <row r="68" spans="2:12" s="466" customFormat="1" ht="15.75" hidden="1" thickBot="1">
      <c r="B68" s="93"/>
      <c r="C68" s="99" t="s">
        <v>35</v>
      </c>
      <c r="D68" s="151"/>
      <c r="E68" s="100">
        <v>13000</v>
      </c>
      <c r="F68" s="97">
        <f t="shared" si="6"/>
        <v>0</v>
      </c>
      <c r="G68" s="165" t="s">
        <v>1615</v>
      </c>
      <c r="H68" s="101" t="s">
        <v>999</v>
      </c>
      <c r="I68" s="101" t="str">
        <f>VLOOKUP(H68,Presupuesto!$B$11:$C$565,2,0)</f>
        <v>EQUIPO DE TRANSPORTE TRACCION Y ELEVACION</v>
      </c>
      <c r="J68" s="98" t="str">
        <f t="shared" si="5"/>
        <v>Gestión Administrativa y  financiera en apoyo al Desarrollo Académico</v>
      </c>
      <c r="K68" s="98" t="s">
        <v>398</v>
      </c>
      <c r="L68" s="98"/>
    </row>
    <row r="69" spans="2:12" s="466" customFormat="1" ht="15.75" hidden="1" thickBot="1">
      <c r="B69" s="93"/>
      <c r="C69" s="99" t="s">
        <v>76</v>
      </c>
      <c r="D69" s="151"/>
      <c r="E69" s="100">
        <v>15000</v>
      </c>
      <c r="F69" s="97">
        <f t="shared" si="6"/>
        <v>0</v>
      </c>
      <c r="G69" s="165" t="s">
        <v>1615</v>
      </c>
      <c r="H69" s="101" t="s">
        <v>999</v>
      </c>
      <c r="I69" s="101" t="str">
        <f>VLOOKUP(H69,Presupuesto!$B$11:$C$565,2,0)</f>
        <v>EQUIPO DE TRANSPORTE TRACCION Y ELEVACION</v>
      </c>
      <c r="J69" s="98" t="str">
        <f t="shared" si="5"/>
        <v>Gestión Administrativa y  financiera en apoyo al Desarrollo Académico</v>
      </c>
      <c r="K69" s="98" t="s">
        <v>398</v>
      </c>
      <c r="L69" s="98"/>
    </row>
    <row r="70" spans="2:12" s="466" customFormat="1" ht="15.75" hidden="1" thickBot="1">
      <c r="B70" s="93"/>
      <c r="C70" s="99" t="s">
        <v>77</v>
      </c>
      <c r="D70" s="151"/>
      <c r="E70" s="100">
        <v>10000</v>
      </c>
      <c r="F70" s="97">
        <f t="shared" si="6"/>
        <v>0</v>
      </c>
      <c r="G70" s="165" t="s">
        <v>1615</v>
      </c>
      <c r="H70" s="101" t="s">
        <v>999</v>
      </c>
      <c r="I70" s="101" t="str">
        <f>VLOOKUP(H70,Presupuesto!$B$11:$C$565,2,0)</f>
        <v>EQUIPO DE TRANSPORTE TRACCION Y ELEVACION</v>
      </c>
      <c r="J70" s="98" t="str">
        <f t="shared" si="5"/>
        <v>Gestión Administrativa y  financiera en apoyo al Desarrollo Académico</v>
      </c>
      <c r="K70" s="98" t="s">
        <v>398</v>
      </c>
      <c r="L70" s="98"/>
    </row>
    <row r="71" spans="2:12" s="466" customFormat="1" ht="15.75" hidden="1" thickBot="1">
      <c r="C71" s="99" t="s">
        <v>78</v>
      </c>
      <c r="D71" s="151"/>
      <c r="E71" s="100">
        <v>10000</v>
      </c>
      <c r="F71" s="97">
        <f t="shared" si="6"/>
        <v>0</v>
      </c>
      <c r="G71" s="165" t="s">
        <v>1615</v>
      </c>
      <c r="H71" s="101" t="s">
        <v>1045</v>
      </c>
      <c r="I71" s="101" t="str">
        <f>VLOOKUP(H71,Presupuesto!$B$11:$C$565,2,0)</f>
        <v>APLICACIONES INFORMATICAS</v>
      </c>
      <c r="J71" s="98" t="str">
        <f t="shared" si="5"/>
        <v>Gestión Administrativa y  financiera en apoyo al Desarrollo Académico</v>
      </c>
      <c r="K71" s="98" t="s">
        <v>398</v>
      </c>
      <c r="L71" s="98"/>
    </row>
    <row r="72" spans="2:12" s="466" customFormat="1" ht="15.75" hidden="1" thickBot="1">
      <c r="C72" s="109" t="s">
        <v>79</v>
      </c>
      <c r="D72" s="151"/>
      <c r="E72" s="100">
        <v>2000</v>
      </c>
      <c r="F72" s="97">
        <f t="shared" si="6"/>
        <v>0</v>
      </c>
      <c r="G72" s="165" t="s">
        <v>1615</v>
      </c>
      <c r="H72" s="110" t="s">
        <v>1013</v>
      </c>
      <c r="I72" s="110" t="str">
        <f>VLOOKUP(H72,Presupuesto!$B$11:$C$565,2,0)</f>
        <v>EQUIPO DE COMPUTACION</v>
      </c>
      <c r="J72" s="98" t="str">
        <f t="shared" si="5"/>
        <v>Gestión Administrativa y  financiera en apoyo al Desarrollo Académico</v>
      </c>
      <c r="K72" s="98" t="s">
        <v>398</v>
      </c>
      <c r="L72" s="98"/>
    </row>
    <row r="73" spans="2:12" s="466" customFormat="1" ht="15.75" hidden="1" thickBot="1">
      <c r="C73" s="109" t="s">
        <v>1418</v>
      </c>
      <c r="D73" s="151"/>
      <c r="E73" s="100">
        <v>1500</v>
      </c>
      <c r="F73" s="97">
        <f t="shared" si="6"/>
        <v>0</v>
      </c>
      <c r="G73" s="165" t="s">
        <v>1615</v>
      </c>
      <c r="H73" s="110" t="s">
        <v>945</v>
      </c>
      <c r="I73" s="110" t="str">
        <f>VLOOKUP(H73,Presupuesto!$B$11:$C$565,2,0)</f>
        <v>UTILES Y MATERIALES ELECTRICOS</v>
      </c>
      <c r="J73" s="98" t="str">
        <f t="shared" si="5"/>
        <v>Gestión Administrativa y  financiera en apoyo al Desarrollo Académico</v>
      </c>
      <c r="K73" s="98" t="s">
        <v>398</v>
      </c>
      <c r="L73" s="98"/>
    </row>
    <row r="74" spans="2:12" s="466" customFormat="1" ht="15.75" hidden="1" thickBot="1">
      <c r="C74" s="109" t="s">
        <v>80</v>
      </c>
      <c r="D74" s="151"/>
      <c r="E74" s="100">
        <v>1500</v>
      </c>
      <c r="F74" s="97">
        <f t="shared" si="6"/>
        <v>0</v>
      </c>
      <c r="G74" s="165" t="s">
        <v>1615</v>
      </c>
      <c r="H74" s="110" t="s">
        <v>1013</v>
      </c>
      <c r="I74" s="110" t="str">
        <f>VLOOKUP(H74,Presupuesto!$B$11:$C$565,2,0)</f>
        <v>EQUIPO DE COMPUTACION</v>
      </c>
      <c r="J74" s="98" t="str">
        <f t="shared" si="5"/>
        <v>Gestión Administrativa y  financiera en apoyo al Desarrollo Académico</v>
      </c>
      <c r="K74" s="98" t="s">
        <v>398</v>
      </c>
      <c r="L74" s="98"/>
    </row>
    <row r="75" spans="2:12" s="466" customFormat="1" ht="15.75" hidden="1" thickBot="1">
      <c r="C75" s="109" t="s">
        <v>81</v>
      </c>
      <c r="D75" s="151"/>
      <c r="E75" s="100">
        <v>500</v>
      </c>
      <c r="F75" s="97">
        <f t="shared" si="6"/>
        <v>0</v>
      </c>
      <c r="G75" s="165" t="s">
        <v>1615</v>
      </c>
      <c r="H75" s="110" t="s">
        <v>954</v>
      </c>
      <c r="I75" s="110" t="str">
        <f>VLOOKUP(H75,Presupuesto!$B$11:$C$565,2,0)</f>
        <v>OTROS RESPUESTOS Y ACCESORIOS MENORES</v>
      </c>
      <c r="J75" s="98" t="str">
        <f t="shared" si="5"/>
        <v>Gestión Administrativa y  financiera en apoyo al Desarrollo Académico</v>
      </c>
      <c r="K75" s="98" t="s">
        <v>398</v>
      </c>
      <c r="L75" s="98"/>
    </row>
    <row r="76" spans="2:12" s="466" customFormat="1" ht="15.75" hidden="1" thickBot="1">
      <c r="B76" s="93"/>
      <c r="C76" s="102" t="s">
        <v>82</v>
      </c>
      <c r="D76" s="159"/>
      <c r="E76" s="104">
        <v>20</v>
      </c>
      <c r="F76" s="105">
        <f t="shared" si="6"/>
        <v>0</v>
      </c>
      <c r="G76" s="165" t="s">
        <v>1615</v>
      </c>
      <c r="H76" s="106" t="s">
        <v>954</v>
      </c>
      <c r="I76" s="106" t="str">
        <f>VLOOKUP(H76,Presupuesto!$B$11:$C$565,2,0)</f>
        <v>OTROS RESPUESTOS Y ACCESORIOS MENORES</v>
      </c>
      <c r="J76" s="106" t="str">
        <f t="shared" si="5"/>
        <v>Gestión Administrativa y  financiera en apoyo al Desarrollo Académico</v>
      </c>
      <c r="K76" s="98" t="s">
        <v>398</v>
      </c>
      <c r="L76" s="124"/>
    </row>
    <row r="77" spans="2:12" ht="15.75" thickBot="1">
      <c r="C77" s="29" t="s">
        <v>43</v>
      </c>
      <c r="D77" s="108">
        <f>SUM(F84:F97)</f>
        <v>263000</v>
      </c>
      <c r="F77" s="70"/>
      <c r="G77" s="79"/>
      <c r="H77" s="70"/>
      <c r="I77" s="70"/>
    </row>
    <row r="78" spans="2:12">
      <c r="C78" s="70"/>
      <c r="D78" s="31"/>
      <c r="E78" s="93"/>
      <c r="F78" s="93"/>
      <c r="G78" s="93"/>
      <c r="H78" s="76"/>
      <c r="I78" s="76"/>
      <c r="J78" s="76"/>
      <c r="K78" s="112"/>
    </row>
    <row r="79" spans="2:12">
      <c r="C79" s="70"/>
      <c r="D79" s="31"/>
      <c r="E79" s="93"/>
      <c r="F79" s="93"/>
      <c r="G79" s="93"/>
      <c r="H79" s="76"/>
      <c r="I79" s="76"/>
      <c r="J79" s="76"/>
      <c r="K79" s="112"/>
    </row>
    <row r="80" spans="2:12" ht="15.75">
      <c r="C80" s="202" t="s">
        <v>391</v>
      </c>
      <c r="D80" s="369" t="str">
        <f>'11. Gestion Administrativa'!F23</f>
        <v>11.1).b.5.MIDERMATO.5</v>
      </c>
      <c r="E80" s="93"/>
      <c r="F80" s="93"/>
      <c r="G80" s="93"/>
      <c r="H80" s="76"/>
      <c r="I80" s="76"/>
      <c r="J80" s="76"/>
      <c r="K80" s="112"/>
    </row>
    <row r="81" spans="3:12" ht="18.75">
      <c r="C81" s="210" t="str">
        <f>IFERROR(VLOOKUP(D80,'1. Desarrollo e Innov. Curricu.'!$F:$G,2,FALSE),IFERROR(VLOOKUP(D80,'2. Investigación Científica'!$F:$G,2,FALSE),IFERROR(VLOOKUP(D80,'3. Vinculación Univ. Sociedad'!$F:$G,2,FALSE),IFERROR(VLOOKUP(D80,'4. Docencia y Profesorado Univ.'!$F:$G,2,FALSE),IFERROR(VLOOKUP(D80,'5. Estudiantes y Graduados'!$F:$G,2,FALSE),IFERROR(VLOOKUP(D80,'11. Gestion Administrativa'!$F:$G,2,FALSE),IFERROR(VLOOKUP(D80,'13. Gestión Académica'!$F:$G,2,FALSE),IFERROR(VLOOKUP(D80,'9. Asegura. de la Calid. y M'!$F:$G,2,FALSE),IFERROR(VLOOKUP(D80,'6. Gestión del Conocimiento'!$F:$G,2,FALSE),IFERROR(VLOOKUP(D80,'15. Gobernabilidad y Proceso...'!$F:$G,2,FALSE),IFERROR(VLOOKUP(D80,'12. Gestión del Talento Humano'!$F:$G,2,FALSE),IFERROR(VLOOKUP(D80,'14. Internacional... de la E.S.'!$F:$G,2,FALSE),IFERROR(VLOOKUP(D80,'10. Posgrado'!$F:$G,2,FALSE),IFERROR(VLOOKUP(D80,'16. Desa. del Sistema Educ.Sup.'!$F:$G,2,FALSE),IFERROR(VLOOKUP(D80,'8. Cultura de Inno. Insti...'!$F:$G,2,FALSE),VLOOKUP(D80,'7. Lo Esencial de la Reforma U.'!$F:$G,2,0))))))))))))))))</f>
        <v>5. AS</v>
      </c>
      <c r="D81" s="31"/>
      <c r="E81" s="93"/>
      <c r="F81" s="93"/>
      <c r="G81" s="93"/>
      <c r="H81" s="76"/>
      <c r="I81" s="76"/>
      <c r="J81" s="76"/>
      <c r="K81" s="112"/>
    </row>
    <row r="82" spans="3:12">
      <c r="F82" s="93"/>
      <c r="G82" s="76"/>
      <c r="H82" s="76"/>
      <c r="I82" s="76"/>
    </row>
    <row r="83" spans="3:12" ht="30">
      <c r="C83" s="149" t="s">
        <v>44</v>
      </c>
      <c r="D83" s="149" t="s">
        <v>55</v>
      </c>
      <c r="E83" s="149" t="s">
        <v>57</v>
      </c>
      <c r="F83" s="150" t="s">
        <v>27</v>
      </c>
      <c r="G83" s="150" t="s">
        <v>130</v>
      </c>
      <c r="H83" s="149" t="s">
        <v>46</v>
      </c>
      <c r="I83" s="149" t="s">
        <v>131</v>
      </c>
      <c r="J83" s="149" t="s">
        <v>409</v>
      </c>
      <c r="K83" s="149" t="s">
        <v>410</v>
      </c>
      <c r="L83" s="149" t="s">
        <v>463</v>
      </c>
    </row>
    <row r="84" spans="3:12" hidden="1">
      <c r="C84" s="305" t="s">
        <v>1338</v>
      </c>
      <c r="D84" s="158"/>
      <c r="E84" s="96">
        <f>HLOOKUP($C84,$CB$2:$CE$3,2,0)</f>
        <v>15000</v>
      </c>
      <c r="F84" s="97">
        <f>D84*E84</f>
        <v>0</v>
      </c>
      <c r="G84" s="165"/>
      <c r="H84" s="98" t="s">
        <v>1013</v>
      </c>
      <c r="I84" s="98" t="str">
        <f>VLOOKUP(H84,Presupuesto!$B$11:$C$565,2,0)</f>
        <v>EQUIPO DE COMPUTACION</v>
      </c>
      <c r="J84" s="218" t="s">
        <v>1410</v>
      </c>
      <c r="K84" s="98" t="s">
        <v>393</v>
      </c>
      <c r="L84" s="98"/>
    </row>
    <row r="85" spans="3:12" hidden="1">
      <c r="C85" s="305" t="s">
        <v>1336</v>
      </c>
      <c r="D85" s="151"/>
      <c r="E85" s="96">
        <f>HLOOKUP($C85,$CB$2:$CE$3,2,0)</f>
        <v>35000</v>
      </c>
      <c r="F85" s="97">
        <f>D85*E85</f>
        <v>0</v>
      </c>
      <c r="G85" s="165"/>
      <c r="H85" s="101" t="s">
        <v>1013</v>
      </c>
      <c r="I85" s="101" t="str">
        <f>VLOOKUP(H85,Presupuesto!$B$11:$C$565,2,0)</f>
        <v>EQUIPO DE COMPUTACION</v>
      </c>
      <c r="J85" s="98" t="str">
        <f>$J$84</f>
        <v>Posgrado</v>
      </c>
      <c r="K85" s="98" t="s">
        <v>411</v>
      </c>
      <c r="L85" s="98"/>
    </row>
    <row r="86" spans="3:12">
      <c r="C86" s="99" t="s">
        <v>1781</v>
      </c>
      <c r="D86" s="151">
        <v>1</v>
      </c>
      <c r="E86" s="100">
        <v>200000</v>
      </c>
      <c r="F86" s="97">
        <f t="shared" ref="F86:F97" si="7">D86*E86</f>
        <v>200000</v>
      </c>
      <c r="G86" s="165" t="s">
        <v>1615</v>
      </c>
      <c r="H86" s="101" t="s">
        <v>985</v>
      </c>
      <c r="I86" s="101" t="str">
        <f>VLOOKUP(H86,Presupuesto!$B$11:$C$565,2,0)</f>
        <v>EQUIPOS VARIOS DE OFICINA</v>
      </c>
      <c r="J86" s="98" t="str">
        <f t="shared" ref="J86:J97" si="8">$J$84</f>
        <v>Posgrado</v>
      </c>
      <c r="K86" s="98" t="s">
        <v>394</v>
      </c>
      <c r="L86" s="98"/>
    </row>
    <row r="87" spans="3:12">
      <c r="C87" s="99" t="s">
        <v>1782</v>
      </c>
      <c r="D87" s="151">
        <v>1</v>
      </c>
      <c r="E87" s="100">
        <v>48000</v>
      </c>
      <c r="F87" s="97">
        <f t="shared" si="7"/>
        <v>48000</v>
      </c>
      <c r="G87" s="165" t="s">
        <v>1615</v>
      </c>
      <c r="H87" s="101" t="s">
        <v>1013</v>
      </c>
      <c r="I87" s="101" t="str">
        <f>VLOOKUP(H87,Presupuesto!$B$11:$C$565,2,0)</f>
        <v>EQUIPO DE COMPUTACION</v>
      </c>
      <c r="J87" s="98" t="str">
        <f t="shared" si="8"/>
        <v>Posgrado</v>
      </c>
      <c r="K87" s="98" t="s">
        <v>394</v>
      </c>
      <c r="L87" s="98"/>
    </row>
    <row r="88" spans="3:12">
      <c r="C88" s="99" t="s">
        <v>1783</v>
      </c>
      <c r="D88" s="151">
        <v>1</v>
      </c>
      <c r="E88" s="100">
        <v>15000</v>
      </c>
      <c r="F88" s="97">
        <f t="shared" si="7"/>
        <v>15000</v>
      </c>
      <c r="G88" s="165" t="s">
        <v>1615</v>
      </c>
      <c r="H88" s="101" t="s">
        <v>1013</v>
      </c>
      <c r="I88" s="101" t="str">
        <f>VLOOKUP(H88,Presupuesto!$B$11:$C$565,2,0)</f>
        <v>EQUIPO DE COMPUTACION</v>
      </c>
      <c r="J88" s="98" t="str">
        <f t="shared" si="8"/>
        <v>Posgrado</v>
      </c>
      <c r="K88" s="98" t="s">
        <v>394</v>
      </c>
      <c r="L88" s="98"/>
    </row>
    <row r="89" spans="3:12" hidden="1">
      <c r="C89" s="99" t="s">
        <v>35</v>
      </c>
      <c r="D89" s="151"/>
      <c r="E89" s="100">
        <v>13000</v>
      </c>
      <c r="F89" s="97">
        <f t="shared" si="7"/>
        <v>0</v>
      </c>
      <c r="G89" s="165"/>
      <c r="H89" s="101" t="s">
        <v>999</v>
      </c>
      <c r="I89" s="101" t="str">
        <f>VLOOKUP(H89,Presupuesto!$B$11:$C$565,2,0)</f>
        <v>EQUIPO DE TRANSPORTE TRACCION Y ELEVACION</v>
      </c>
      <c r="J89" s="98" t="str">
        <f t="shared" si="8"/>
        <v>Posgrado</v>
      </c>
      <c r="K89" s="98" t="s">
        <v>394</v>
      </c>
      <c r="L89" s="98"/>
    </row>
    <row r="90" spans="3:12" hidden="1">
      <c r="C90" s="99" t="s">
        <v>76</v>
      </c>
      <c r="D90" s="151"/>
      <c r="E90" s="100">
        <v>15000</v>
      </c>
      <c r="F90" s="97">
        <f t="shared" si="7"/>
        <v>0</v>
      </c>
      <c r="G90" s="165"/>
      <c r="H90" s="101" t="s">
        <v>999</v>
      </c>
      <c r="I90" s="101" t="str">
        <f>VLOOKUP(H90,Presupuesto!$B$11:$C$565,2,0)</f>
        <v>EQUIPO DE TRANSPORTE TRACCION Y ELEVACION</v>
      </c>
      <c r="J90" s="98" t="str">
        <f t="shared" si="8"/>
        <v>Posgrado</v>
      </c>
      <c r="K90" s="98" t="s">
        <v>394</v>
      </c>
      <c r="L90" s="98"/>
    </row>
    <row r="91" spans="3:12" hidden="1">
      <c r="C91" s="99" t="s">
        <v>77</v>
      </c>
      <c r="D91" s="151"/>
      <c r="E91" s="100">
        <v>10000</v>
      </c>
      <c r="F91" s="97">
        <f t="shared" si="7"/>
        <v>0</v>
      </c>
      <c r="G91" s="165"/>
      <c r="H91" s="101" t="s">
        <v>999</v>
      </c>
      <c r="I91" s="101" t="str">
        <f>VLOOKUP(H91,Presupuesto!$B$11:$C$565,2,0)</f>
        <v>EQUIPO DE TRANSPORTE TRACCION Y ELEVACION</v>
      </c>
      <c r="J91" s="98" t="str">
        <f t="shared" si="8"/>
        <v>Posgrado</v>
      </c>
      <c r="K91" s="98" t="s">
        <v>402</v>
      </c>
      <c r="L91" s="98"/>
    </row>
    <row r="92" spans="3:12" hidden="1">
      <c r="C92" s="99" t="s">
        <v>78</v>
      </c>
      <c r="D92" s="151"/>
      <c r="E92" s="100">
        <v>10000</v>
      </c>
      <c r="F92" s="97">
        <f t="shared" si="7"/>
        <v>0</v>
      </c>
      <c r="G92" s="165"/>
      <c r="H92" s="101" t="s">
        <v>1045</v>
      </c>
      <c r="I92" s="101" t="str">
        <f>VLOOKUP(H92,Presupuesto!$B$11:$C$565,2,0)</f>
        <v>APLICACIONES INFORMATICAS</v>
      </c>
      <c r="J92" s="98" t="str">
        <f t="shared" si="8"/>
        <v>Posgrado</v>
      </c>
      <c r="K92" s="98" t="s">
        <v>398</v>
      </c>
      <c r="L92" s="98"/>
    </row>
    <row r="93" spans="3:12" hidden="1">
      <c r="C93" s="109" t="s">
        <v>79</v>
      </c>
      <c r="D93" s="151"/>
      <c r="E93" s="100">
        <v>2000</v>
      </c>
      <c r="F93" s="97">
        <f t="shared" si="7"/>
        <v>0</v>
      </c>
      <c r="G93" s="165"/>
      <c r="H93" s="110" t="s">
        <v>1013</v>
      </c>
      <c r="I93" s="110" t="str">
        <f>VLOOKUP(H93,Presupuesto!$B$11:$C$565,2,0)</f>
        <v>EQUIPO DE COMPUTACION</v>
      </c>
      <c r="J93" s="98" t="str">
        <f t="shared" si="8"/>
        <v>Posgrado</v>
      </c>
      <c r="K93" s="98" t="s">
        <v>394</v>
      </c>
      <c r="L93" s="98"/>
    </row>
    <row r="94" spans="3:12" hidden="1">
      <c r="C94" s="109" t="s">
        <v>1418</v>
      </c>
      <c r="D94" s="151"/>
      <c r="E94" s="100">
        <v>1500</v>
      </c>
      <c r="F94" s="97">
        <f t="shared" si="7"/>
        <v>0</v>
      </c>
      <c r="G94" s="165"/>
      <c r="H94" s="110" t="s">
        <v>945</v>
      </c>
      <c r="I94" s="110" t="str">
        <f>VLOOKUP(H94,Presupuesto!$B$11:$C$565,2,0)</f>
        <v>UTILES Y MATERIALES ELECTRICOS</v>
      </c>
      <c r="J94" s="98" t="str">
        <f t="shared" si="8"/>
        <v>Posgrado</v>
      </c>
      <c r="K94" s="98" t="s">
        <v>394</v>
      </c>
      <c r="L94" s="98"/>
    </row>
    <row r="95" spans="3:12" hidden="1">
      <c r="C95" s="109" t="s">
        <v>80</v>
      </c>
      <c r="D95" s="151"/>
      <c r="E95" s="100">
        <v>1500</v>
      </c>
      <c r="F95" s="97">
        <f t="shared" si="7"/>
        <v>0</v>
      </c>
      <c r="G95" s="165"/>
      <c r="H95" s="110" t="s">
        <v>1013</v>
      </c>
      <c r="I95" s="110" t="str">
        <f>VLOOKUP(H95,Presupuesto!$B$11:$C$565,2,0)</f>
        <v>EQUIPO DE COMPUTACION</v>
      </c>
      <c r="J95" s="98" t="str">
        <f t="shared" si="8"/>
        <v>Posgrado</v>
      </c>
      <c r="K95" s="98" t="s">
        <v>394</v>
      </c>
      <c r="L95" s="98"/>
    </row>
    <row r="96" spans="3:12" hidden="1">
      <c r="C96" s="109" t="s">
        <v>81</v>
      </c>
      <c r="D96" s="151"/>
      <c r="E96" s="100">
        <v>500</v>
      </c>
      <c r="F96" s="97">
        <f t="shared" si="7"/>
        <v>0</v>
      </c>
      <c r="G96" s="165"/>
      <c r="H96" s="110" t="s">
        <v>954</v>
      </c>
      <c r="I96" s="110" t="str">
        <f>VLOOKUP(H96,Presupuesto!$B$11:$C$565,2,0)</f>
        <v>OTROS RESPUESTOS Y ACCESORIOS MENORES</v>
      </c>
      <c r="J96" s="98" t="str">
        <f t="shared" si="8"/>
        <v>Posgrado</v>
      </c>
      <c r="K96" s="98" t="s">
        <v>394</v>
      </c>
      <c r="L96" s="98"/>
    </row>
    <row r="97" spans="3:12" ht="15.75" hidden="1" thickBot="1">
      <c r="C97" s="102" t="s">
        <v>82</v>
      </c>
      <c r="D97" s="159"/>
      <c r="E97" s="104">
        <v>20</v>
      </c>
      <c r="F97" s="105">
        <f t="shared" si="7"/>
        <v>0</v>
      </c>
      <c r="G97" s="162"/>
      <c r="H97" s="106" t="s">
        <v>954</v>
      </c>
      <c r="I97" s="106" t="str">
        <f>VLOOKUP(H97,Presupuesto!$B$11:$C$565,2,0)</f>
        <v>OTROS RESPUESTOS Y ACCESORIOS MENORES</v>
      </c>
      <c r="J97" s="106" t="str">
        <f t="shared" si="8"/>
        <v>Posgrado</v>
      </c>
      <c r="K97" s="124" t="s">
        <v>393</v>
      </c>
      <c r="L97" s="124"/>
    </row>
    <row r="98" spans="3:12">
      <c r="F98" s="93"/>
      <c r="G98" s="76"/>
      <c r="H98" s="76"/>
      <c r="I98" s="76"/>
    </row>
    <row r="99" spans="3:12" ht="15.75" thickBot="1"/>
    <row r="100" spans="3:12" ht="15.75" thickBot="1">
      <c r="C100" s="29" t="s">
        <v>43</v>
      </c>
      <c r="D100" s="108">
        <f>SUM(F107:F120)</f>
        <v>162000</v>
      </c>
      <c r="F100" s="70"/>
      <c r="G100" s="79"/>
      <c r="H100" s="70"/>
      <c r="I100" s="70"/>
    </row>
    <row r="101" spans="3:12">
      <c r="C101" s="70"/>
      <c r="D101" s="31"/>
      <c r="E101" s="93"/>
      <c r="F101" s="93"/>
      <c r="G101" s="93"/>
      <c r="H101" s="76"/>
      <c r="I101" s="76"/>
      <c r="J101" s="76"/>
      <c r="K101" s="112"/>
    </row>
    <row r="102" spans="3:12">
      <c r="C102" s="70"/>
      <c r="D102" s="31"/>
      <c r="E102" s="93"/>
      <c r="F102" s="93"/>
      <c r="G102" s="93"/>
      <c r="H102" s="76"/>
      <c r="I102" s="76"/>
      <c r="J102" s="76"/>
      <c r="K102" s="112"/>
    </row>
    <row r="103" spans="3:12" ht="15.75">
      <c r="C103" s="202" t="s">
        <v>391</v>
      </c>
      <c r="D103" s="369" t="str">
        <f>'11. Gestion Administrativa'!F26</f>
        <v>11.1).c.4.3.MI.3</v>
      </c>
      <c r="E103" s="93"/>
      <c r="F103" s="93"/>
      <c r="G103" s="93"/>
      <c r="H103" s="76"/>
      <c r="I103" s="76"/>
      <c r="J103" s="76"/>
      <c r="K103" s="112"/>
    </row>
    <row r="104" spans="3:12" ht="18.75">
      <c r="C104" s="210" t="str">
        <f>IFERROR(VLOOKUP(D103,'1. Desarrollo e Innov. Curricu.'!$F:$G,2,FALSE),IFERROR(VLOOKUP(D103,'2. Investigación Científica'!$F:$G,2,FALSE),IFERROR(VLOOKUP(D103,'3. Vinculación Univ. Sociedad'!$F:$G,2,FALSE),IFERROR(VLOOKUP(D103,'4. Docencia y Profesorado Univ.'!$F:$G,2,FALSE),IFERROR(VLOOKUP(D103,'5. Estudiantes y Graduados'!$F:$G,2,FALSE),IFERROR(VLOOKUP(D103,'11. Gestion Administrativa'!$F:$G,2,FALSE),IFERROR(VLOOKUP(D103,'13. Gestión Académica'!$F:$G,2,FALSE),IFERROR(VLOOKUP(D103,'9. Asegura. de la Calid. y M'!$F:$G,2,FALSE),IFERROR(VLOOKUP(D103,'6. Gestión del Conocimiento'!$F:$G,2,FALSE),IFERROR(VLOOKUP(D103,'15. Gobernabilidad y Proceso...'!$F:$G,2,FALSE),IFERROR(VLOOKUP(D103,'12. Gestión del Talento Humano'!$F:$G,2,FALSE),IFERROR(VLOOKUP(D103,'14. Internacional... de la E.S.'!$F:$G,2,FALSE),IFERROR(VLOOKUP(D103,'10. Posgrado'!$F:$G,2,FALSE),IFERROR(VLOOKUP(D103,'16. Desa. del Sistema Educ.Sup.'!$F:$G,2,FALSE),IFERROR(VLOOKUP(D103,'8. Cultura de Inno. Insti...'!$F:$G,2,FALSE),VLOOKUP(D103,'7. Lo Esencial de la Reforma U.'!$F:$G,2,0))))))))))))))))</f>
        <v>3. Gestionar ante la instancia universitaria correspondientes, la adquisición del equipo audio visual.</v>
      </c>
      <c r="D104" s="31"/>
      <c r="E104" s="93"/>
      <c r="F104" s="93"/>
      <c r="G104" s="93"/>
      <c r="H104" s="76"/>
      <c r="I104" s="76"/>
      <c r="J104" s="76"/>
      <c r="K104" s="112"/>
    </row>
    <row r="105" spans="3:12">
      <c r="F105" s="93"/>
      <c r="G105" s="76"/>
      <c r="H105" s="76"/>
      <c r="I105" s="76"/>
    </row>
    <row r="106" spans="3:12" ht="30.75" thickBot="1">
      <c r="C106" s="149" t="s">
        <v>44</v>
      </c>
      <c r="D106" s="149" t="s">
        <v>55</v>
      </c>
      <c r="E106" s="149" t="s">
        <v>57</v>
      </c>
      <c r="F106" s="150" t="s">
        <v>27</v>
      </c>
      <c r="G106" s="150" t="s">
        <v>130</v>
      </c>
      <c r="H106" s="149" t="s">
        <v>46</v>
      </c>
      <c r="I106" s="149" t="s">
        <v>131</v>
      </c>
      <c r="J106" s="149" t="s">
        <v>409</v>
      </c>
      <c r="K106" s="149" t="s">
        <v>410</v>
      </c>
      <c r="L106" s="149" t="s">
        <v>463</v>
      </c>
    </row>
    <row r="107" spans="3:12" ht="15.75" thickBot="1">
      <c r="C107" s="305" t="s">
        <v>1337</v>
      </c>
      <c r="D107" s="158">
        <v>3</v>
      </c>
      <c r="E107" s="96">
        <f>HLOOKUP($C107,$CB$2:$CE$3,2,0)</f>
        <v>15000</v>
      </c>
      <c r="F107" s="97">
        <f>D107*E107</f>
        <v>45000</v>
      </c>
      <c r="G107" s="669"/>
      <c r="H107" s="98" t="s">
        <v>1013</v>
      </c>
      <c r="I107" s="98" t="str">
        <f>VLOOKUP(H107,Presupuesto!$B$11:$C$565,2,0)</f>
        <v>EQUIPO DE COMPUTACION</v>
      </c>
      <c r="J107" s="218" t="s">
        <v>1410</v>
      </c>
      <c r="K107" s="98" t="s">
        <v>393</v>
      </c>
      <c r="L107" s="98"/>
    </row>
    <row r="108" spans="3:12">
      <c r="C108" s="305" t="s">
        <v>1338</v>
      </c>
      <c r="D108" s="151">
        <v>1</v>
      </c>
      <c r="E108" s="96">
        <f>HLOOKUP($C108,$CB$2:$CE$3,2,0)</f>
        <v>15000</v>
      </c>
      <c r="F108" s="97">
        <f>D108*E108</f>
        <v>15000</v>
      </c>
      <c r="G108" s="669"/>
      <c r="H108" s="101" t="s">
        <v>1013</v>
      </c>
      <c r="I108" s="101" t="str">
        <f>VLOOKUP(H108,Presupuesto!$B$11:$C$565,2,0)</f>
        <v>EQUIPO DE COMPUTACION</v>
      </c>
      <c r="J108" s="98" t="str">
        <f>$J$107</f>
        <v>Posgrado</v>
      </c>
      <c r="K108" s="98" t="s">
        <v>411</v>
      </c>
      <c r="L108" s="98"/>
    </row>
    <row r="109" spans="3:12" hidden="1">
      <c r="C109" s="99" t="s">
        <v>73</v>
      </c>
      <c r="D109" s="151"/>
      <c r="E109" s="100">
        <v>4000</v>
      </c>
      <c r="F109" s="97">
        <f t="shared" ref="F109:F120" si="9">D109*E109</f>
        <v>0</v>
      </c>
      <c r="G109" s="165"/>
      <c r="H109" s="101" t="s">
        <v>985</v>
      </c>
      <c r="I109" s="101" t="str">
        <f>VLOOKUP(H109,Presupuesto!$B$11:$C$565,2,0)</f>
        <v>EQUIPOS VARIOS DE OFICINA</v>
      </c>
      <c r="J109" s="98" t="str">
        <f t="shared" ref="J109:J120" si="10">$J$107</f>
        <v>Posgrado</v>
      </c>
      <c r="K109" s="98" t="s">
        <v>394</v>
      </c>
      <c r="L109" s="98"/>
    </row>
    <row r="110" spans="3:12">
      <c r="C110" s="99" t="s">
        <v>74</v>
      </c>
      <c r="D110" s="151">
        <v>1</v>
      </c>
      <c r="E110" s="100">
        <v>8000</v>
      </c>
      <c r="F110" s="97">
        <f t="shared" si="9"/>
        <v>8000</v>
      </c>
      <c r="G110" s="669"/>
      <c r="H110" s="101" t="s">
        <v>1013</v>
      </c>
      <c r="I110" s="101" t="str">
        <f>VLOOKUP(H110,Presupuesto!$B$11:$C$565,2,0)</f>
        <v>EQUIPO DE COMPUTACION</v>
      </c>
      <c r="J110" s="98" t="str">
        <f t="shared" si="10"/>
        <v>Posgrado</v>
      </c>
      <c r="K110" s="98" t="s">
        <v>394</v>
      </c>
      <c r="L110" s="98"/>
    </row>
    <row r="111" spans="3:12" hidden="1">
      <c r="C111" s="99" t="s">
        <v>75</v>
      </c>
      <c r="D111" s="151"/>
      <c r="E111" s="100">
        <v>5000</v>
      </c>
      <c r="F111" s="97">
        <f t="shared" si="9"/>
        <v>0</v>
      </c>
      <c r="G111" s="165"/>
      <c r="H111" s="101" t="s">
        <v>1013</v>
      </c>
      <c r="I111" s="101" t="str">
        <f>VLOOKUP(H111,Presupuesto!$B$11:$C$565,2,0)</f>
        <v>EQUIPO DE COMPUTACION</v>
      </c>
      <c r="J111" s="98" t="str">
        <f t="shared" si="10"/>
        <v>Posgrado</v>
      </c>
      <c r="K111" s="98" t="s">
        <v>394</v>
      </c>
      <c r="L111" s="98"/>
    </row>
    <row r="112" spans="3:12">
      <c r="C112" s="99" t="s">
        <v>35</v>
      </c>
      <c r="D112" s="151">
        <v>2</v>
      </c>
      <c r="E112" s="100">
        <v>13000</v>
      </c>
      <c r="F112" s="97">
        <f t="shared" si="9"/>
        <v>26000</v>
      </c>
      <c r="G112" s="669"/>
      <c r="H112" s="101" t="s">
        <v>999</v>
      </c>
      <c r="I112" s="101" t="str">
        <f>VLOOKUP(H112,Presupuesto!$B$11:$C$565,2,0)</f>
        <v>EQUIPO DE TRANSPORTE TRACCION Y ELEVACION</v>
      </c>
      <c r="J112" s="98" t="str">
        <f t="shared" si="10"/>
        <v>Posgrado</v>
      </c>
      <c r="K112" s="98" t="s">
        <v>394</v>
      </c>
      <c r="L112" s="98"/>
    </row>
    <row r="113" spans="2:12">
      <c r="C113" s="99" t="s">
        <v>76</v>
      </c>
      <c r="D113" s="151">
        <v>1</v>
      </c>
      <c r="E113" s="100">
        <v>15000</v>
      </c>
      <c r="F113" s="97">
        <f t="shared" si="9"/>
        <v>15000</v>
      </c>
      <c r="G113" s="669"/>
      <c r="H113" s="101" t="s">
        <v>999</v>
      </c>
      <c r="I113" s="101" t="str">
        <f>VLOOKUP(H113,Presupuesto!$B$11:$C$565,2,0)</f>
        <v>EQUIPO DE TRANSPORTE TRACCION Y ELEVACION</v>
      </c>
      <c r="J113" s="98" t="str">
        <f t="shared" si="10"/>
        <v>Posgrado</v>
      </c>
      <c r="K113" s="98" t="s">
        <v>394</v>
      </c>
      <c r="L113" s="98"/>
    </row>
    <row r="114" spans="2:12">
      <c r="C114" s="99" t="s">
        <v>1973</v>
      </c>
      <c r="D114" s="151">
        <v>2</v>
      </c>
      <c r="E114" s="100">
        <v>25000</v>
      </c>
      <c r="F114" s="97">
        <f t="shared" si="9"/>
        <v>50000</v>
      </c>
      <c r="G114" s="669"/>
      <c r="H114" s="101" t="s">
        <v>999</v>
      </c>
      <c r="I114" s="101" t="str">
        <f>VLOOKUP(H114,Presupuesto!$B$11:$C$565,2,0)</f>
        <v>EQUIPO DE TRANSPORTE TRACCION Y ELEVACION</v>
      </c>
      <c r="J114" s="98" t="str">
        <f t="shared" si="10"/>
        <v>Posgrado</v>
      </c>
      <c r="K114" s="98" t="s">
        <v>402</v>
      </c>
      <c r="L114" s="98"/>
    </row>
    <row r="115" spans="2:12">
      <c r="C115" s="99" t="s">
        <v>1974</v>
      </c>
      <c r="D115" s="151">
        <v>1</v>
      </c>
      <c r="E115" s="100">
        <v>3000</v>
      </c>
      <c r="F115" s="97">
        <f t="shared" si="9"/>
        <v>3000</v>
      </c>
      <c r="G115" s="669"/>
      <c r="H115" s="101" t="s">
        <v>1045</v>
      </c>
      <c r="I115" s="101" t="str">
        <f>VLOOKUP(H115,Presupuesto!$B$11:$C$565,2,0)</f>
        <v>APLICACIONES INFORMATICAS</v>
      </c>
      <c r="J115" s="98" t="str">
        <f t="shared" si="10"/>
        <v>Posgrado</v>
      </c>
      <c r="K115" s="98" t="s">
        <v>398</v>
      </c>
      <c r="L115" s="98"/>
    </row>
    <row r="116" spans="2:12" hidden="1">
      <c r="C116" s="109" t="s">
        <v>79</v>
      </c>
      <c r="D116" s="151"/>
      <c r="E116" s="100">
        <v>2000</v>
      </c>
      <c r="F116" s="97">
        <f t="shared" si="9"/>
        <v>0</v>
      </c>
      <c r="G116" s="165"/>
      <c r="H116" s="110" t="s">
        <v>1013</v>
      </c>
      <c r="I116" s="110" t="str">
        <f>VLOOKUP(H116,Presupuesto!$B$11:$C$565,2,0)</f>
        <v>EQUIPO DE COMPUTACION</v>
      </c>
      <c r="J116" s="98" t="str">
        <f t="shared" si="10"/>
        <v>Posgrado</v>
      </c>
      <c r="K116" s="98" t="s">
        <v>394</v>
      </c>
      <c r="L116" s="98"/>
    </row>
    <row r="117" spans="2:12" hidden="1">
      <c r="C117" s="109" t="s">
        <v>1418</v>
      </c>
      <c r="D117" s="151"/>
      <c r="E117" s="100">
        <v>1500</v>
      </c>
      <c r="F117" s="97">
        <f t="shared" si="9"/>
        <v>0</v>
      </c>
      <c r="G117" s="165"/>
      <c r="H117" s="110" t="s">
        <v>945</v>
      </c>
      <c r="I117" s="110" t="str">
        <f>VLOOKUP(H117,Presupuesto!$B$11:$C$565,2,0)</f>
        <v>UTILES Y MATERIALES ELECTRICOS</v>
      </c>
      <c r="J117" s="98" t="str">
        <f t="shared" si="10"/>
        <v>Posgrado</v>
      </c>
      <c r="K117" s="98" t="s">
        <v>394</v>
      </c>
      <c r="L117" s="98"/>
    </row>
    <row r="118" spans="2:12" hidden="1">
      <c r="C118" s="109" t="s">
        <v>80</v>
      </c>
      <c r="D118" s="151"/>
      <c r="E118" s="100">
        <v>1500</v>
      </c>
      <c r="F118" s="97">
        <f t="shared" si="9"/>
        <v>0</v>
      </c>
      <c r="G118" s="165"/>
      <c r="H118" s="110" t="s">
        <v>1013</v>
      </c>
      <c r="I118" s="110" t="str">
        <f>VLOOKUP(H118,Presupuesto!$B$11:$C$565,2,0)</f>
        <v>EQUIPO DE COMPUTACION</v>
      </c>
      <c r="J118" s="98" t="str">
        <f t="shared" si="10"/>
        <v>Posgrado</v>
      </c>
      <c r="K118" s="98" t="s">
        <v>394</v>
      </c>
      <c r="L118" s="98"/>
    </row>
    <row r="119" spans="2:12" hidden="1">
      <c r="C119" s="109" t="s">
        <v>81</v>
      </c>
      <c r="D119" s="151"/>
      <c r="E119" s="100">
        <v>500</v>
      </c>
      <c r="F119" s="97">
        <f t="shared" si="9"/>
        <v>0</v>
      </c>
      <c r="G119" s="165"/>
      <c r="H119" s="110" t="s">
        <v>954</v>
      </c>
      <c r="I119" s="110" t="str">
        <f>VLOOKUP(H119,Presupuesto!$B$11:$C$565,2,0)</f>
        <v>OTROS RESPUESTOS Y ACCESORIOS MENORES</v>
      </c>
      <c r="J119" s="98" t="str">
        <f t="shared" si="10"/>
        <v>Posgrado</v>
      </c>
      <c r="K119" s="98" t="s">
        <v>394</v>
      </c>
      <c r="L119" s="98"/>
    </row>
    <row r="120" spans="2:12" ht="15.75" hidden="1" thickBot="1">
      <c r="C120" s="102" t="s">
        <v>82</v>
      </c>
      <c r="D120" s="159"/>
      <c r="E120" s="104">
        <v>20</v>
      </c>
      <c r="F120" s="105">
        <f t="shared" si="9"/>
        <v>0</v>
      </c>
      <c r="G120" s="162"/>
      <c r="H120" s="106" t="s">
        <v>954</v>
      </c>
      <c r="I120" s="106" t="str">
        <f>VLOOKUP(H120,Presupuesto!$B$11:$C$565,2,0)</f>
        <v>OTROS RESPUESTOS Y ACCESORIOS MENORES</v>
      </c>
      <c r="J120" s="106" t="str">
        <f t="shared" si="10"/>
        <v>Posgrado</v>
      </c>
      <c r="K120" s="124" t="s">
        <v>393</v>
      </c>
      <c r="L120" s="124"/>
    </row>
    <row r="122" spans="2:12" ht="15.75" thickBot="1"/>
    <row r="123" spans="2:12" s="466" customFormat="1" ht="15.75" thickBot="1">
      <c r="B123" s="93"/>
      <c r="C123" s="29" t="s">
        <v>43</v>
      </c>
      <c r="D123" s="108">
        <f>SUM(F130:F143)</f>
        <v>115000</v>
      </c>
      <c r="F123" s="70"/>
      <c r="G123" s="79"/>
      <c r="H123" s="70"/>
      <c r="I123" s="70"/>
    </row>
    <row r="124" spans="2:12" s="466" customFormat="1">
      <c r="B124" s="93"/>
      <c r="C124" s="70"/>
      <c r="D124" s="31"/>
      <c r="E124" s="93"/>
      <c r="F124" s="93"/>
      <c r="G124" s="93"/>
      <c r="H124" s="76"/>
      <c r="I124" s="76"/>
      <c r="J124" s="76"/>
      <c r="K124" s="112"/>
    </row>
    <row r="125" spans="2:12" s="466" customFormat="1">
      <c r="B125" s="93"/>
      <c r="C125" s="70"/>
      <c r="D125" s="31"/>
      <c r="E125" s="93"/>
      <c r="F125" s="93"/>
      <c r="G125" s="93"/>
      <c r="H125" s="76"/>
      <c r="I125" s="76"/>
      <c r="J125" s="76"/>
      <c r="K125" s="112"/>
    </row>
    <row r="126" spans="2:12" s="466" customFormat="1" ht="15.75">
      <c r="B126" s="93"/>
      <c r="C126" s="202" t="s">
        <v>391</v>
      </c>
      <c r="D126" s="369" t="str">
        <f>'17. Gestión TIC'!F18</f>
        <v>17.1).b.3.1.MEPI.1</v>
      </c>
      <c r="E126" s="93"/>
      <c r="F126" s="93"/>
      <c r="G126" s="93"/>
      <c r="H126" s="76"/>
      <c r="I126" s="76"/>
      <c r="J126" s="76"/>
      <c r="K126" s="112"/>
    </row>
    <row r="127" spans="2:12" s="466" customFormat="1" ht="18.75">
      <c r="B127" s="93"/>
      <c r="C127" s="210" t="str">
        <f>IFERROR(VLOOKUP(D126,'1. Desarrollo e Innov. Curricu.'!$F:$G,2,FALSE),IFERROR(VLOOKUP(D126,'2. Investigación Científica'!$F:$G,2,FALSE),IFERROR(VLOOKUP(D126,'3. Vinculación Univ. Sociedad'!$F:$G,2,FALSE),IFERROR(VLOOKUP(D126,'4. Docencia y Profesorado Univ.'!$F:$G,2,FALSE),IFERROR(VLOOKUP(D126,'5. Estudiantes y Graduados'!$F:$G,2,FALSE),IFERROR(VLOOKUP(D126,'11. Gestion Administrativa'!$F:$G,2,FALSE),IFERROR(VLOOKUP(D126,'13. Gestión Académica'!$F:$G,2,FALSE),IFERROR(VLOOKUP(D126,'9. Asegura. de la Calid. y M'!$F:$G,2,FALSE),IFERROR(VLOOKUP(D126,'6. Gestión del Conocimiento'!$F:$G,2,FALSE),IFERROR(VLOOKUP(D126,'15. Gobernabilidad y Proceso...'!$F:$G,2,FALSE),IFERROR(VLOOKUP(D126,'12. Gestión del Talento Humano'!$F:$G,2,FALSE),IFERROR(VLOOKUP(D126,'14. Internacional... de la E.S.'!$F:$G,2,FALSE),IFERROR(VLOOKUP(D126,'10. Posgrado'!$F:$G,2,FALSE),IFERROR(VLOOKUP(D126,'17. Gestión TIC'!$F:$G,2,FALSE),IFERROR(VLOOKUP(D126,'16. Desa. del Sistema Educ.Sup.'!$F:$G,2,FALSE),IFERROR(VLOOKUP(D126,'8. Cultura de Inno. Insti...'!$F:$G,2,FALSE),VLOOKUP(D126,'7. Lo Esencial de la Reforma U.'!$F:$G,2,0)))))))))))))))))</f>
        <v>1. Diseño del aula virtual y Implementación del aula virtual.</v>
      </c>
      <c r="D127" s="31"/>
      <c r="E127" s="93"/>
      <c r="F127" s="93"/>
      <c r="G127" s="93"/>
      <c r="H127" s="76"/>
      <c r="I127" s="76"/>
      <c r="J127" s="76"/>
      <c r="K127" s="112"/>
    </row>
    <row r="128" spans="2:12" s="466" customFormat="1">
      <c r="B128" s="93"/>
      <c r="F128" s="93"/>
      <c r="G128" s="76"/>
      <c r="H128" s="76"/>
      <c r="I128" s="76"/>
    </row>
    <row r="129" spans="2:12" s="466" customFormat="1" ht="32.25" customHeight="1" thickBot="1">
      <c r="B129" s="93"/>
      <c r="C129" s="149" t="s">
        <v>44</v>
      </c>
      <c r="D129" s="149" t="s">
        <v>55</v>
      </c>
      <c r="E129" s="149" t="s">
        <v>57</v>
      </c>
      <c r="F129" s="150" t="s">
        <v>27</v>
      </c>
      <c r="G129" s="150" t="s">
        <v>130</v>
      </c>
      <c r="H129" s="149" t="s">
        <v>46</v>
      </c>
      <c r="I129" s="149" t="s">
        <v>131</v>
      </c>
      <c r="J129" s="149" t="s">
        <v>409</v>
      </c>
      <c r="K129" s="149" t="s">
        <v>410</v>
      </c>
      <c r="L129" s="149" t="s">
        <v>463</v>
      </c>
    </row>
    <row r="130" spans="2:12" s="466" customFormat="1" ht="15.75" hidden="1" thickBot="1">
      <c r="B130" s="93"/>
      <c r="C130" s="305" t="s">
        <v>1338</v>
      </c>
      <c r="D130" s="158"/>
      <c r="E130" s="96">
        <f>HLOOKUP($C130,$CB$2:$CE$3,2,0)</f>
        <v>15000</v>
      </c>
      <c r="F130" s="97">
        <f>D130*E130</f>
        <v>0</v>
      </c>
      <c r="G130" s="165" t="s">
        <v>1615</v>
      </c>
      <c r="H130" s="98" t="s">
        <v>1013</v>
      </c>
      <c r="I130" s="98" t="str">
        <f>VLOOKUP(H130,Presupuesto!$B$11:$C$565,2,0)</f>
        <v>EQUIPO DE COMPUTACION</v>
      </c>
      <c r="J130" s="218" t="s">
        <v>1449</v>
      </c>
      <c r="K130" s="98" t="s">
        <v>398</v>
      </c>
      <c r="L130" s="98"/>
    </row>
    <row r="131" spans="2:12" s="466" customFormat="1">
      <c r="B131" s="93"/>
      <c r="C131" s="305" t="s">
        <v>1336</v>
      </c>
      <c r="D131" s="151">
        <v>1</v>
      </c>
      <c r="E131" s="96">
        <f>HLOOKUP($C131,$CB$2:$CE$3,2,0)</f>
        <v>35000</v>
      </c>
      <c r="F131" s="97">
        <f>D131*E131</f>
        <v>35000</v>
      </c>
      <c r="G131" s="165" t="s">
        <v>1615</v>
      </c>
      <c r="H131" s="101" t="s">
        <v>1013</v>
      </c>
      <c r="I131" s="101" t="str">
        <f>VLOOKUP(H131,Presupuesto!$B$11:$C$565,2,0)</f>
        <v>EQUIPO DE COMPUTACION</v>
      </c>
      <c r="J131" s="218" t="s">
        <v>1449</v>
      </c>
      <c r="K131" s="98" t="s">
        <v>398</v>
      </c>
      <c r="L131" s="98"/>
    </row>
    <row r="132" spans="2:12" s="466" customFormat="1" hidden="1">
      <c r="B132" s="93"/>
      <c r="C132" s="99" t="s">
        <v>73</v>
      </c>
      <c r="D132" s="151"/>
      <c r="E132" s="100">
        <v>4000</v>
      </c>
      <c r="F132" s="97">
        <f t="shared" ref="F132:F143" si="11">D132*E132</f>
        <v>0</v>
      </c>
      <c r="G132" s="165" t="s">
        <v>1615</v>
      </c>
      <c r="H132" s="101" t="s">
        <v>985</v>
      </c>
      <c r="I132" s="101" t="str">
        <f>VLOOKUP(H132,Presupuesto!$B$11:$C$565,2,0)</f>
        <v>EQUIPOS VARIOS DE OFICINA</v>
      </c>
      <c r="J132" s="218" t="s">
        <v>1449</v>
      </c>
      <c r="K132" s="98" t="s">
        <v>398</v>
      </c>
      <c r="L132" s="98"/>
    </row>
    <row r="133" spans="2:12" s="466" customFormat="1">
      <c r="B133" s="93"/>
      <c r="C133" s="99" t="s">
        <v>2208</v>
      </c>
      <c r="D133" s="151">
        <v>1</v>
      </c>
      <c r="E133" s="100">
        <v>80000</v>
      </c>
      <c r="F133" s="97">
        <f t="shared" si="11"/>
        <v>80000</v>
      </c>
      <c r="G133" s="165" t="s">
        <v>1615</v>
      </c>
      <c r="H133" s="101" t="s">
        <v>338</v>
      </c>
      <c r="I133" s="101" t="str">
        <f>VLOOKUP(H133,Presupuesto!$B$11:$C$565,2,0)</f>
        <v>MUEBLES Y EQUIPO EDUCACIONALES</v>
      </c>
      <c r="J133" s="218" t="s">
        <v>1449</v>
      </c>
      <c r="K133" s="98" t="s">
        <v>398</v>
      </c>
      <c r="L133" s="98"/>
    </row>
    <row r="134" spans="2:12" s="466" customFormat="1" hidden="1">
      <c r="B134" s="93"/>
      <c r="C134" s="99" t="s">
        <v>75</v>
      </c>
      <c r="D134" s="151"/>
      <c r="E134" s="100">
        <v>5000</v>
      </c>
      <c r="F134" s="97">
        <f t="shared" si="11"/>
        <v>0</v>
      </c>
      <c r="G134" s="165" t="s">
        <v>1615</v>
      </c>
      <c r="H134" s="101" t="s">
        <v>1013</v>
      </c>
      <c r="I134" s="101" t="str">
        <f>VLOOKUP(H134,Presupuesto!$B$11:$C$565,2,0)</f>
        <v>EQUIPO DE COMPUTACION</v>
      </c>
      <c r="J134" s="218" t="s">
        <v>1449</v>
      </c>
      <c r="K134" s="98" t="s">
        <v>398</v>
      </c>
      <c r="L134" s="98"/>
    </row>
    <row r="135" spans="2:12" s="466" customFormat="1" hidden="1">
      <c r="B135" s="93"/>
      <c r="C135" s="99" t="s">
        <v>35</v>
      </c>
      <c r="D135" s="151"/>
      <c r="E135" s="100">
        <v>13000</v>
      </c>
      <c r="F135" s="97">
        <f t="shared" si="11"/>
        <v>0</v>
      </c>
      <c r="G135" s="165" t="s">
        <v>1615</v>
      </c>
      <c r="H135" s="101" t="s">
        <v>999</v>
      </c>
      <c r="I135" s="101" t="str">
        <f>VLOOKUP(H135,Presupuesto!$B$11:$C$565,2,0)</f>
        <v>EQUIPO DE TRANSPORTE TRACCION Y ELEVACION</v>
      </c>
      <c r="J135" s="218" t="s">
        <v>1449</v>
      </c>
      <c r="K135" s="98" t="s">
        <v>398</v>
      </c>
      <c r="L135" s="98"/>
    </row>
    <row r="136" spans="2:12" s="466" customFormat="1" hidden="1">
      <c r="B136" s="93"/>
      <c r="C136" s="99" t="s">
        <v>76</v>
      </c>
      <c r="D136" s="151"/>
      <c r="E136" s="100">
        <v>15000</v>
      </c>
      <c r="F136" s="97">
        <f t="shared" si="11"/>
        <v>0</v>
      </c>
      <c r="G136" s="165" t="s">
        <v>1615</v>
      </c>
      <c r="H136" s="101" t="s">
        <v>999</v>
      </c>
      <c r="I136" s="101" t="str">
        <f>VLOOKUP(H136,Presupuesto!$B$11:$C$565,2,0)</f>
        <v>EQUIPO DE TRANSPORTE TRACCION Y ELEVACION</v>
      </c>
      <c r="J136" s="218" t="s">
        <v>1449</v>
      </c>
      <c r="K136" s="98" t="s">
        <v>398</v>
      </c>
      <c r="L136" s="98"/>
    </row>
    <row r="137" spans="2:12" s="466" customFormat="1" hidden="1">
      <c r="B137" s="93"/>
      <c r="C137" s="99" t="s">
        <v>77</v>
      </c>
      <c r="D137" s="151"/>
      <c r="E137" s="100">
        <v>10000</v>
      </c>
      <c r="F137" s="97">
        <f t="shared" si="11"/>
        <v>0</v>
      </c>
      <c r="G137" s="165" t="s">
        <v>1615</v>
      </c>
      <c r="H137" s="101" t="s">
        <v>999</v>
      </c>
      <c r="I137" s="101" t="str">
        <f>VLOOKUP(H137,Presupuesto!$B$11:$C$565,2,0)</f>
        <v>EQUIPO DE TRANSPORTE TRACCION Y ELEVACION</v>
      </c>
      <c r="J137" s="218" t="s">
        <v>1449</v>
      </c>
      <c r="K137" s="98" t="s">
        <v>398</v>
      </c>
      <c r="L137" s="98"/>
    </row>
    <row r="138" spans="2:12" s="466" customFormat="1" hidden="1">
      <c r="C138" s="99" t="s">
        <v>78</v>
      </c>
      <c r="D138" s="151"/>
      <c r="E138" s="100">
        <v>10000</v>
      </c>
      <c r="F138" s="97">
        <f t="shared" si="11"/>
        <v>0</v>
      </c>
      <c r="G138" s="165" t="s">
        <v>1615</v>
      </c>
      <c r="H138" s="101" t="s">
        <v>1045</v>
      </c>
      <c r="I138" s="101" t="str">
        <f>VLOOKUP(H138,Presupuesto!$B$11:$C$565,2,0)</f>
        <v>APLICACIONES INFORMATICAS</v>
      </c>
      <c r="J138" s="218" t="s">
        <v>1449</v>
      </c>
      <c r="K138" s="98" t="s">
        <v>398</v>
      </c>
      <c r="L138" s="98"/>
    </row>
    <row r="139" spans="2:12" s="466" customFormat="1" hidden="1">
      <c r="C139" s="109" t="s">
        <v>79</v>
      </c>
      <c r="D139" s="151"/>
      <c r="E139" s="100">
        <v>2000</v>
      </c>
      <c r="F139" s="97">
        <f t="shared" si="11"/>
        <v>0</v>
      </c>
      <c r="G139" s="165" t="s">
        <v>1615</v>
      </c>
      <c r="H139" s="110" t="s">
        <v>1013</v>
      </c>
      <c r="I139" s="110" t="str">
        <f>VLOOKUP(H139,Presupuesto!$B$11:$C$565,2,0)</f>
        <v>EQUIPO DE COMPUTACION</v>
      </c>
      <c r="J139" s="218" t="s">
        <v>1449</v>
      </c>
      <c r="K139" s="98" t="s">
        <v>398</v>
      </c>
      <c r="L139" s="98"/>
    </row>
    <row r="140" spans="2:12" s="466" customFormat="1" hidden="1">
      <c r="C140" s="109" t="s">
        <v>1418</v>
      </c>
      <c r="D140" s="151"/>
      <c r="E140" s="100">
        <v>1500</v>
      </c>
      <c r="F140" s="97">
        <f t="shared" si="11"/>
        <v>0</v>
      </c>
      <c r="G140" s="165" t="s">
        <v>1615</v>
      </c>
      <c r="H140" s="110" t="s">
        <v>945</v>
      </c>
      <c r="I140" s="110" t="str">
        <f>VLOOKUP(H140,Presupuesto!$B$11:$C$565,2,0)</f>
        <v>UTILES Y MATERIALES ELECTRICOS</v>
      </c>
      <c r="J140" s="218" t="s">
        <v>1449</v>
      </c>
      <c r="K140" s="98" t="s">
        <v>398</v>
      </c>
      <c r="L140" s="98"/>
    </row>
    <row r="141" spans="2:12" s="466" customFormat="1" hidden="1">
      <c r="C141" s="109" t="s">
        <v>80</v>
      </c>
      <c r="D141" s="151"/>
      <c r="E141" s="100">
        <v>1500</v>
      </c>
      <c r="F141" s="97">
        <f t="shared" si="11"/>
        <v>0</v>
      </c>
      <c r="G141" s="165" t="s">
        <v>1615</v>
      </c>
      <c r="H141" s="110" t="s">
        <v>1013</v>
      </c>
      <c r="I141" s="110" t="str">
        <f>VLOOKUP(H141,Presupuesto!$B$11:$C$565,2,0)</f>
        <v>EQUIPO DE COMPUTACION</v>
      </c>
      <c r="J141" s="218" t="s">
        <v>1449</v>
      </c>
      <c r="K141" s="98" t="s">
        <v>398</v>
      </c>
      <c r="L141" s="98"/>
    </row>
    <row r="142" spans="2:12" s="466" customFormat="1" hidden="1">
      <c r="C142" s="109" t="s">
        <v>81</v>
      </c>
      <c r="D142" s="151"/>
      <c r="E142" s="100">
        <v>500</v>
      </c>
      <c r="F142" s="97">
        <f t="shared" si="11"/>
        <v>0</v>
      </c>
      <c r="G142" s="165" t="s">
        <v>1615</v>
      </c>
      <c r="H142" s="110" t="s">
        <v>954</v>
      </c>
      <c r="I142" s="110" t="str">
        <f>VLOOKUP(H142,Presupuesto!$B$11:$C$565,2,0)</f>
        <v>OTROS RESPUESTOS Y ACCESORIOS MENORES</v>
      </c>
      <c r="J142" s="218" t="s">
        <v>1449</v>
      </c>
      <c r="K142" s="98" t="s">
        <v>398</v>
      </c>
      <c r="L142" s="98"/>
    </row>
    <row r="143" spans="2:12" s="466" customFormat="1" ht="15.75" hidden="1" thickBot="1">
      <c r="B143" s="93"/>
      <c r="C143" s="102" t="s">
        <v>82</v>
      </c>
      <c r="D143" s="159"/>
      <c r="E143" s="104">
        <v>20</v>
      </c>
      <c r="F143" s="105">
        <f t="shared" si="11"/>
        <v>0</v>
      </c>
      <c r="G143" s="165" t="s">
        <v>1615</v>
      </c>
      <c r="H143" s="106" t="s">
        <v>954</v>
      </c>
      <c r="I143" s="106" t="str">
        <f>VLOOKUP(H143,Presupuesto!$B$11:$C$565,2,0)</f>
        <v>OTROS RESPUESTOS Y ACCESORIOS MENORES</v>
      </c>
      <c r="J143" s="218" t="s">
        <v>1449</v>
      </c>
      <c r="K143" s="98" t="s">
        <v>398</v>
      </c>
      <c r="L143" s="124"/>
    </row>
    <row r="145" spans="2:12" ht="15.75" thickBot="1"/>
    <row r="146" spans="2:12" s="466" customFormat="1" ht="15.75" thickBot="1">
      <c r="B146" s="93"/>
      <c r="C146" s="29" t="s">
        <v>43</v>
      </c>
      <c r="D146" s="108">
        <f>SUM(F153:F166)</f>
        <v>240500</v>
      </c>
      <c r="F146" s="70"/>
      <c r="G146" s="79"/>
      <c r="H146" s="70"/>
      <c r="I146" s="70"/>
    </row>
    <row r="147" spans="2:12" s="466" customFormat="1">
      <c r="B147" s="93"/>
      <c r="C147" s="70"/>
      <c r="D147" s="31"/>
      <c r="E147" s="93"/>
      <c r="F147" s="93"/>
      <c r="G147" s="93"/>
      <c r="H147" s="76"/>
      <c r="I147" s="76"/>
      <c r="J147" s="76"/>
      <c r="K147" s="112"/>
    </row>
    <row r="148" spans="2:12" s="466" customFormat="1">
      <c r="B148" s="93"/>
      <c r="C148" s="70"/>
      <c r="D148" s="31"/>
      <c r="E148" s="93"/>
      <c r="F148" s="93"/>
      <c r="G148" s="93"/>
      <c r="H148" s="76"/>
      <c r="I148" s="76"/>
      <c r="J148" s="76"/>
      <c r="K148" s="112"/>
    </row>
    <row r="149" spans="2:12" s="466" customFormat="1" ht="15.75">
      <c r="B149" s="93"/>
      <c r="C149" s="202" t="s">
        <v>391</v>
      </c>
      <c r="D149" s="369" t="str">
        <f>'12. Gestión del Talento Humano'!F11</f>
        <v>12.a.1.4.ECS.4</v>
      </c>
      <c r="E149" s="93"/>
      <c r="F149" s="93"/>
      <c r="G149" s="93"/>
      <c r="H149" s="76"/>
      <c r="I149" s="76"/>
      <c r="J149" s="76"/>
      <c r="K149" s="112"/>
    </row>
    <row r="150" spans="2:12" s="466" customFormat="1" ht="18.75">
      <c r="B150" s="93"/>
      <c r="C150" s="210" t="str">
        <f>IFERROR(VLOOKUP(D149,'1. Desarrollo e Innov. Curricu.'!$F:$G,2,FALSE),IFERROR(VLOOKUP(D149,'2. Investigación Científica'!$F:$G,2,FALSE),IFERROR(VLOOKUP(D149,'3. Vinculación Univ. Sociedad'!$F:$G,2,FALSE),IFERROR(VLOOKUP(D149,'4. Docencia y Profesorado Univ.'!$F:$G,2,FALSE),IFERROR(VLOOKUP(D149,'5. Estudiantes y Graduados'!$F:$G,2,FALSE),IFERROR(VLOOKUP(D149,'11. Gestion Administrativa'!$F:$G,2,FALSE),IFERROR(VLOOKUP(D149,'13. Gestión Académica'!$F:$G,2,FALSE),IFERROR(VLOOKUP(D149,'9. Asegura. de la Calid. y M'!$F:$G,2,FALSE),IFERROR(VLOOKUP(D149,'6. Gestión del Conocimiento'!$F:$G,2,FALSE),IFERROR(VLOOKUP(D149,'15. Gobernabilidad y Proceso...'!$F:$G,2,FALSE),IFERROR(VLOOKUP(D149,'12. Gestión del Talento Humano'!$F:$G,2,FALSE),IFERROR(VLOOKUP(D149,'14. Internacional... de la E.S.'!$F:$G,2,FALSE),IFERROR(VLOOKUP(D149,'10. Posgrado'!$F:$G,2,FALSE),IFERROR(VLOOKUP(D149,'17. Gestión TIC'!$F:$G,2,FALSE),IFERROR(VLOOKUP(D149,'16. Desa. del Sistema Educ.Sup.'!$F:$G,2,FALSE),IFERROR(VLOOKUP(D149,'8. Cultura de Inno. Insti...'!$F:$G,2,FALSE),VLOOKUP(D149,'7. Lo Esencial de la Reforma U.'!$F:$G,2,0)))))))))))))))))</f>
        <v>4. Decisiones basadas en conocimiento</v>
      </c>
      <c r="D150" s="31"/>
      <c r="E150" s="93"/>
      <c r="F150" s="93"/>
      <c r="G150" s="93"/>
      <c r="H150" s="76"/>
      <c r="I150" s="76"/>
      <c r="J150" s="76"/>
      <c r="K150" s="112"/>
    </row>
    <row r="151" spans="2:12" s="466" customFormat="1">
      <c r="B151" s="93"/>
      <c r="F151" s="93"/>
      <c r="G151" s="76"/>
      <c r="H151" s="76"/>
      <c r="I151" s="76"/>
    </row>
    <row r="152" spans="2:12" s="466" customFormat="1" ht="32.25" customHeight="1" thickBot="1">
      <c r="B152" s="93"/>
      <c r="C152" s="149" t="s">
        <v>44</v>
      </c>
      <c r="D152" s="149" t="s">
        <v>55</v>
      </c>
      <c r="E152" s="149" t="s">
        <v>57</v>
      </c>
      <c r="F152" s="150" t="s">
        <v>27</v>
      </c>
      <c r="G152" s="150" t="s">
        <v>130</v>
      </c>
      <c r="H152" s="149" t="s">
        <v>46</v>
      </c>
      <c r="I152" s="149" t="s">
        <v>131</v>
      </c>
      <c r="J152" s="149" t="s">
        <v>409</v>
      </c>
      <c r="K152" s="149" t="s">
        <v>410</v>
      </c>
      <c r="L152" s="149" t="s">
        <v>463</v>
      </c>
    </row>
    <row r="153" spans="2:12" s="466" customFormat="1" ht="15.75" hidden="1" thickBot="1">
      <c r="B153" s="93"/>
      <c r="C153" s="305" t="s">
        <v>1338</v>
      </c>
      <c r="D153" s="158"/>
      <c r="E153" s="96">
        <f>HLOOKUP($C153,$CB$2:$CE$3,2,0)</f>
        <v>15000</v>
      </c>
      <c r="F153" s="97">
        <f>D153*E153</f>
        <v>0</v>
      </c>
      <c r="G153" s="165" t="s">
        <v>1615</v>
      </c>
      <c r="H153" s="98" t="s">
        <v>1013</v>
      </c>
      <c r="I153" s="98" t="str">
        <f>VLOOKUP(H153,Presupuesto!$B$11:$C$565,2,0)</f>
        <v>EQUIPO DE COMPUTACION</v>
      </c>
      <c r="J153" s="218" t="s">
        <v>1449</v>
      </c>
      <c r="K153" s="98" t="s">
        <v>398</v>
      </c>
      <c r="L153" s="98"/>
    </row>
    <row r="154" spans="2:12" s="466" customFormat="1">
      <c r="B154" s="93"/>
      <c r="C154" s="305" t="s">
        <v>1336</v>
      </c>
      <c r="D154" s="151">
        <v>1</v>
      </c>
      <c r="E154" s="96">
        <f>HLOOKUP($C154,$CB$2:$CE$3,2,0)</f>
        <v>35000</v>
      </c>
      <c r="F154" s="97">
        <f>D154*E154</f>
        <v>35000</v>
      </c>
      <c r="G154" s="165" t="s">
        <v>1615</v>
      </c>
      <c r="H154" s="101" t="s">
        <v>1013</v>
      </c>
      <c r="I154" s="101" t="str">
        <f>VLOOKUP(H154,Presupuesto!$B$11:$C$565,2,0)</f>
        <v>EQUIPO DE COMPUTACION</v>
      </c>
      <c r="J154" s="218" t="s">
        <v>1449</v>
      </c>
      <c r="K154" s="98" t="s">
        <v>398</v>
      </c>
      <c r="L154" s="98"/>
    </row>
    <row r="155" spans="2:12" s="466" customFormat="1" hidden="1">
      <c r="B155" s="93"/>
      <c r="C155" s="99" t="s">
        <v>73</v>
      </c>
      <c r="D155" s="151"/>
      <c r="E155" s="100">
        <v>4000</v>
      </c>
      <c r="F155" s="97">
        <f t="shared" ref="F155:F166" si="12">D155*E155</f>
        <v>0</v>
      </c>
      <c r="G155" s="165" t="s">
        <v>1615</v>
      </c>
      <c r="H155" s="101" t="s">
        <v>985</v>
      </c>
      <c r="I155" s="101" t="str">
        <f>VLOOKUP(H155,Presupuesto!$B$11:$C$565,2,0)</f>
        <v>EQUIPOS VARIOS DE OFICINA</v>
      </c>
      <c r="J155" s="218" t="s">
        <v>1449</v>
      </c>
      <c r="K155" s="98" t="s">
        <v>398</v>
      </c>
      <c r="L155" s="98"/>
    </row>
    <row r="156" spans="2:12" s="466" customFormat="1">
      <c r="B156" s="93"/>
      <c r="C156" s="99" t="s">
        <v>74</v>
      </c>
      <c r="D156" s="151">
        <v>1</v>
      </c>
      <c r="E156" s="100">
        <v>8000</v>
      </c>
      <c r="F156" s="97">
        <f t="shared" si="12"/>
        <v>8000</v>
      </c>
      <c r="G156" s="165" t="s">
        <v>1615</v>
      </c>
      <c r="H156" s="101" t="s">
        <v>338</v>
      </c>
      <c r="I156" s="101" t="str">
        <f>VLOOKUP(H156,Presupuesto!$B$11:$C$565,2,0)</f>
        <v>MUEBLES Y EQUIPO EDUCACIONALES</v>
      </c>
      <c r="J156" s="218" t="s">
        <v>1449</v>
      </c>
      <c r="K156" s="98" t="s">
        <v>398</v>
      </c>
      <c r="L156" s="98"/>
    </row>
    <row r="157" spans="2:12" s="466" customFormat="1">
      <c r="B157" s="93"/>
      <c r="C157" s="99" t="s">
        <v>75</v>
      </c>
      <c r="D157" s="151">
        <v>1</v>
      </c>
      <c r="E157" s="100">
        <v>5000</v>
      </c>
      <c r="F157" s="97">
        <f t="shared" si="12"/>
        <v>5000</v>
      </c>
      <c r="G157" s="165" t="s">
        <v>1615</v>
      </c>
      <c r="H157" s="101" t="s">
        <v>1013</v>
      </c>
      <c r="I157" s="101" t="str">
        <f>VLOOKUP(H157,Presupuesto!$B$11:$C$565,2,0)</f>
        <v>EQUIPO DE COMPUTACION</v>
      </c>
      <c r="J157" s="218" t="s">
        <v>1449</v>
      </c>
      <c r="K157" s="98" t="s">
        <v>398</v>
      </c>
      <c r="L157" s="98"/>
    </row>
    <row r="158" spans="2:12" s="466" customFormat="1">
      <c r="B158" s="93"/>
      <c r="C158" s="99" t="s">
        <v>35</v>
      </c>
      <c r="D158" s="151">
        <v>1</v>
      </c>
      <c r="E158" s="100">
        <v>13000</v>
      </c>
      <c r="F158" s="97">
        <f t="shared" si="12"/>
        <v>13000</v>
      </c>
      <c r="G158" s="165" t="s">
        <v>1615</v>
      </c>
      <c r="H158" s="101" t="s">
        <v>999</v>
      </c>
      <c r="I158" s="101" t="str">
        <f>VLOOKUP(H158,Presupuesto!$B$11:$C$565,2,0)</f>
        <v>EQUIPO DE TRANSPORTE TRACCION Y ELEVACION</v>
      </c>
      <c r="J158" s="218" t="s">
        <v>1449</v>
      </c>
      <c r="K158" s="98" t="s">
        <v>398</v>
      </c>
      <c r="L158" s="98"/>
    </row>
    <row r="159" spans="2:12" s="466" customFormat="1">
      <c r="B159" s="93"/>
      <c r="C159" s="99" t="s">
        <v>76</v>
      </c>
      <c r="D159" s="151">
        <v>2</v>
      </c>
      <c r="E159" s="100">
        <v>15000</v>
      </c>
      <c r="F159" s="97">
        <f t="shared" si="12"/>
        <v>30000</v>
      </c>
      <c r="G159" s="165" t="s">
        <v>1615</v>
      </c>
      <c r="H159" s="101" t="s">
        <v>999</v>
      </c>
      <c r="I159" s="101" t="str">
        <f>VLOOKUP(H159,Presupuesto!$B$11:$C$565,2,0)</f>
        <v>EQUIPO DE TRANSPORTE TRACCION Y ELEVACION</v>
      </c>
      <c r="J159" s="218" t="s">
        <v>1449</v>
      </c>
      <c r="K159" s="98" t="s">
        <v>398</v>
      </c>
      <c r="L159" s="98"/>
    </row>
    <row r="160" spans="2:12" s="466" customFormat="1" hidden="1">
      <c r="B160" s="93"/>
      <c r="C160" s="99" t="s">
        <v>77</v>
      </c>
      <c r="D160" s="151"/>
      <c r="E160" s="100">
        <v>10000</v>
      </c>
      <c r="F160" s="97">
        <f t="shared" si="12"/>
        <v>0</v>
      </c>
      <c r="G160" s="165" t="s">
        <v>1615</v>
      </c>
      <c r="H160" s="101" t="s">
        <v>999</v>
      </c>
      <c r="I160" s="101" t="str">
        <f>VLOOKUP(H160,Presupuesto!$B$11:$C$565,2,0)</f>
        <v>EQUIPO DE TRANSPORTE TRACCION Y ELEVACION</v>
      </c>
      <c r="J160" s="218" t="s">
        <v>1449</v>
      </c>
      <c r="K160" s="98" t="s">
        <v>398</v>
      </c>
      <c r="L160" s="98"/>
    </row>
    <row r="161" spans="2:12" s="466" customFormat="1">
      <c r="C161" s="99" t="s">
        <v>78</v>
      </c>
      <c r="D161" s="151">
        <v>130</v>
      </c>
      <c r="E161" s="100">
        <v>100</v>
      </c>
      <c r="F161" s="97">
        <f t="shared" si="12"/>
        <v>13000</v>
      </c>
      <c r="G161" s="165" t="s">
        <v>1615</v>
      </c>
      <c r="H161" s="101" t="s">
        <v>1045</v>
      </c>
      <c r="I161" s="101" t="str">
        <f>VLOOKUP(H161,Presupuesto!$B$11:$C$565,2,0)</f>
        <v>APLICACIONES INFORMATICAS</v>
      </c>
      <c r="J161" s="218" t="s">
        <v>1449</v>
      </c>
      <c r="K161" s="98" t="s">
        <v>398</v>
      </c>
      <c r="L161" s="98"/>
    </row>
    <row r="162" spans="2:12" s="466" customFormat="1">
      <c r="C162" s="109" t="s">
        <v>79</v>
      </c>
      <c r="D162" s="151">
        <v>2</v>
      </c>
      <c r="E162" s="100">
        <v>2000</v>
      </c>
      <c r="F162" s="97">
        <f t="shared" si="12"/>
        <v>4000</v>
      </c>
      <c r="G162" s="165" t="s">
        <v>1615</v>
      </c>
      <c r="H162" s="110" t="s">
        <v>1013</v>
      </c>
      <c r="I162" s="110" t="str">
        <f>VLOOKUP(H162,Presupuesto!$B$11:$C$565,2,0)</f>
        <v>EQUIPO DE COMPUTACION</v>
      </c>
      <c r="J162" s="218" t="s">
        <v>1449</v>
      </c>
      <c r="K162" s="98" t="s">
        <v>398</v>
      </c>
      <c r="L162" s="98"/>
    </row>
    <row r="163" spans="2:12" s="466" customFormat="1">
      <c r="C163" s="109" t="s">
        <v>1418</v>
      </c>
      <c r="D163" s="151">
        <v>10</v>
      </c>
      <c r="E163" s="100">
        <v>1500</v>
      </c>
      <c r="F163" s="97">
        <f t="shared" si="12"/>
        <v>15000</v>
      </c>
      <c r="G163" s="165" t="s">
        <v>1615</v>
      </c>
      <c r="H163" s="110" t="s">
        <v>945</v>
      </c>
      <c r="I163" s="110" t="str">
        <f>VLOOKUP(H163,Presupuesto!$B$11:$C$565,2,0)</f>
        <v>UTILES Y MATERIALES ELECTRICOS</v>
      </c>
      <c r="J163" s="218" t="s">
        <v>1449</v>
      </c>
      <c r="K163" s="98" t="s">
        <v>398</v>
      </c>
      <c r="L163" s="98"/>
    </row>
    <row r="164" spans="2:12" s="466" customFormat="1">
      <c r="C164" s="109" t="s">
        <v>80</v>
      </c>
      <c r="D164" s="151">
        <v>5</v>
      </c>
      <c r="E164" s="100">
        <v>1500</v>
      </c>
      <c r="F164" s="97">
        <f t="shared" si="12"/>
        <v>7500</v>
      </c>
      <c r="G164" s="165" t="s">
        <v>1615</v>
      </c>
      <c r="H164" s="110" t="s">
        <v>1013</v>
      </c>
      <c r="I164" s="110" t="str">
        <f>VLOOKUP(H164,Presupuesto!$B$11:$C$565,2,0)</f>
        <v>EQUIPO DE COMPUTACION</v>
      </c>
      <c r="J164" s="218" t="s">
        <v>1449</v>
      </c>
      <c r="K164" s="98" t="s">
        <v>398</v>
      </c>
      <c r="L164" s="98"/>
    </row>
    <row r="165" spans="2:12" s="466" customFormat="1">
      <c r="C165" s="109" t="s">
        <v>81</v>
      </c>
      <c r="D165" s="151">
        <v>20</v>
      </c>
      <c r="E165" s="100">
        <v>500</v>
      </c>
      <c r="F165" s="97">
        <f t="shared" si="12"/>
        <v>10000</v>
      </c>
      <c r="G165" s="165" t="s">
        <v>1615</v>
      </c>
      <c r="H165" s="110" t="s">
        <v>954</v>
      </c>
      <c r="I165" s="110" t="str">
        <f>VLOOKUP(H165,Presupuesto!$B$11:$C$565,2,0)</f>
        <v>OTROS RESPUESTOS Y ACCESORIOS MENORES</v>
      </c>
      <c r="J165" s="218" t="s">
        <v>1449</v>
      </c>
      <c r="K165" s="98" t="s">
        <v>398</v>
      </c>
      <c r="L165" s="98"/>
    </row>
    <row r="166" spans="2:12" s="466" customFormat="1" ht="15.75" thickBot="1">
      <c r="B166" s="93"/>
      <c r="C166" s="102" t="s">
        <v>82</v>
      </c>
      <c r="D166" s="159">
        <v>5000</v>
      </c>
      <c r="E166" s="104">
        <v>20</v>
      </c>
      <c r="F166" s="105">
        <f t="shared" si="12"/>
        <v>100000</v>
      </c>
      <c r="G166" s="165" t="s">
        <v>1615</v>
      </c>
      <c r="H166" s="106" t="s">
        <v>954</v>
      </c>
      <c r="I166" s="106" t="str">
        <f>VLOOKUP(H166,Presupuesto!$B$11:$C$565,2,0)</f>
        <v>OTROS RESPUESTOS Y ACCESORIOS MENORES</v>
      </c>
      <c r="J166" s="218" t="s">
        <v>1449</v>
      </c>
      <c r="K166" s="98" t="s">
        <v>398</v>
      </c>
      <c r="L166" s="124"/>
    </row>
    <row r="168" spans="2:12" ht="15.75" thickBot="1"/>
    <row r="169" spans="2:12" s="466" customFormat="1" ht="15.75" thickBot="1">
      <c r="B169" s="93"/>
      <c r="C169" s="29" t="s">
        <v>43</v>
      </c>
      <c r="D169" s="108">
        <f>SUM(F176:F189)</f>
        <v>133000</v>
      </c>
      <c r="F169" s="70"/>
      <c r="G169" s="79"/>
      <c r="H169" s="70"/>
      <c r="I169" s="70"/>
    </row>
    <row r="170" spans="2:12" s="466" customFormat="1">
      <c r="B170" s="93"/>
      <c r="C170" s="70"/>
      <c r="D170" s="31"/>
      <c r="E170" s="93"/>
      <c r="F170" s="93"/>
      <c r="G170" s="93"/>
      <c r="H170" s="76"/>
      <c r="I170" s="76"/>
      <c r="J170" s="76"/>
      <c r="K170" s="112"/>
    </row>
    <row r="171" spans="2:12" s="466" customFormat="1">
      <c r="B171" s="93"/>
      <c r="C171" s="70"/>
      <c r="D171" s="31"/>
      <c r="E171" s="93"/>
      <c r="F171" s="93"/>
      <c r="G171" s="93"/>
      <c r="H171" s="76"/>
      <c r="I171" s="76"/>
      <c r="J171" s="76"/>
      <c r="K171" s="112"/>
    </row>
    <row r="172" spans="2:12" s="466" customFormat="1" ht="15.75">
      <c r="B172" s="93"/>
      <c r="C172" s="202" t="s">
        <v>391</v>
      </c>
      <c r="D172" s="369" t="str">
        <f>'11. Gestion Administrativa'!F9</f>
        <v>11.1).a.1.1.CCMED.1</v>
      </c>
      <c r="E172" s="93"/>
      <c r="F172" s="93"/>
      <c r="G172" s="93"/>
      <c r="H172" s="76"/>
      <c r="I172" s="76"/>
      <c r="J172" s="76"/>
      <c r="K172" s="112"/>
    </row>
    <row r="173" spans="2:12" s="466" customFormat="1" ht="18.75">
      <c r="B173" s="93"/>
      <c r="C173" s="210" t="str">
        <f>IFERROR(VLOOKUP(D172,'1. Desarrollo e Innov. Curricu.'!$F:$G,2,FALSE),IFERROR(VLOOKUP(D172,'2. Investigación Científica'!$F:$G,2,FALSE),IFERROR(VLOOKUP(D172,'3. Vinculación Univ. Sociedad'!$F:$G,2,FALSE),IFERROR(VLOOKUP(D172,'4. Docencia y Profesorado Univ.'!$F:$G,2,FALSE),IFERROR(VLOOKUP(D172,'5. Estudiantes y Graduados'!$F:$G,2,FALSE),IFERROR(VLOOKUP(D172,'11. Gestion Administrativa'!$F:$G,2,FALSE),IFERROR(VLOOKUP(D172,'13. Gestión Académica'!$F:$G,2,FALSE),IFERROR(VLOOKUP(D172,'9. Asegura. de la Calid. y M'!$F:$G,2,FALSE),IFERROR(VLOOKUP(D172,'6. Gestión del Conocimiento'!$F:$G,2,FALSE),IFERROR(VLOOKUP(D172,'15. Gobernabilidad y Proceso...'!$F:$G,2,FALSE),IFERROR(VLOOKUP(D172,'12. Gestión del Talento Humano'!$F:$G,2,FALSE),IFERROR(VLOOKUP(D172,'14. Internacional... de la E.S.'!$F:$G,2,FALSE),IFERROR(VLOOKUP(D172,'10. Posgrado'!$F:$G,2,FALSE),IFERROR(VLOOKUP(D172,'17. Gestión TIC'!$F:$G,2,FALSE),IFERROR(VLOOKUP(D172,'16. Desa. del Sistema Educ.Sup.'!$F:$G,2,FALSE),IFERROR(VLOOKUP(D172,'8. Cultura de Inno. Insti...'!$F:$G,2,FALSE),VLOOKUP(D172,'7. Lo Esencial de la Reforma U.'!$F:$G,2,0)))))))))))))))))</f>
        <v>1. Gestionar ante la Rectoria, SEAF y DC-UNAH la aprobación de la compra de los equipos necesarios para optimizar estos procesos.</v>
      </c>
      <c r="D173" s="31"/>
      <c r="E173" s="93"/>
      <c r="F173" s="93"/>
      <c r="G173" s="93"/>
      <c r="H173" s="76"/>
      <c r="I173" s="76"/>
      <c r="J173" s="76"/>
      <c r="K173" s="112"/>
    </row>
    <row r="174" spans="2:12" s="466" customFormat="1">
      <c r="B174" s="93"/>
      <c r="F174" s="93"/>
      <c r="G174" s="76"/>
      <c r="H174" s="76"/>
      <c r="I174" s="76"/>
    </row>
    <row r="175" spans="2:12" s="466" customFormat="1" ht="32.25" customHeight="1" thickBot="1">
      <c r="B175" s="93"/>
      <c r="C175" s="149" t="s">
        <v>44</v>
      </c>
      <c r="D175" s="149" t="s">
        <v>55</v>
      </c>
      <c r="E175" s="149" t="s">
        <v>57</v>
      </c>
      <c r="F175" s="150" t="s">
        <v>27</v>
      </c>
      <c r="G175" s="150" t="s">
        <v>130</v>
      </c>
      <c r="H175" s="149" t="s">
        <v>46</v>
      </c>
      <c r="I175" s="149" t="s">
        <v>131</v>
      </c>
      <c r="J175" s="149" t="s">
        <v>409</v>
      </c>
      <c r="K175" s="149" t="s">
        <v>410</v>
      </c>
      <c r="L175" s="149" t="s">
        <v>463</v>
      </c>
    </row>
    <row r="176" spans="2:12" s="466" customFormat="1" ht="15.75" thickBot="1">
      <c r="B176" s="93"/>
      <c r="C176" s="305" t="s">
        <v>1338</v>
      </c>
      <c r="D176" s="158">
        <v>6</v>
      </c>
      <c r="E176" s="96">
        <f>HLOOKUP($C176,$CB$2:$CE$3,2,0)</f>
        <v>15000</v>
      </c>
      <c r="F176" s="97">
        <f>D176*E176</f>
        <v>90000</v>
      </c>
      <c r="G176" s="165" t="s">
        <v>1615</v>
      </c>
      <c r="H176" s="98" t="s">
        <v>1013</v>
      </c>
      <c r="I176" s="98" t="str">
        <f>VLOOKUP(H176,Presupuesto!$B$11:$C$565,2,0)</f>
        <v>EQUIPO DE COMPUTACION</v>
      </c>
      <c r="J176" s="218" t="s">
        <v>1449</v>
      </c>
      <c r="K176" s="98" t="s">
        <v>398</v>
      </c>
      <c r="L176" s="98"/>
    </row>
    <row r="177" spans="2:12" s="466" customFormat="1">
      <c r="B177" s="93"/>
      <c r="C177" s="305" t="s">
        <v>1337</v>
      </c>
      <c r="D177" s="151">
        <v>2</v>
      </c>
      <c r="E177" s="96">
        <f>HLOOKUP($C177,$CB$2:$CE$3,2,0)</f>
        <v>15000</v>
      </c>
      <c r="F177" s="97">
        <f>D177*E177</f>
        <v>30000</v>
      </c>
      <c r="G177" s="165" t="s">
        <v>1615</v>
      </c>
      <c r="H177" s="101" t="s">
        <v>1013</v>
      </c>
      <c r="I177" s="101" t="str">
        <f>VLOOKUP(H177,Presupuesto!$B$11:$C$565,2,0)</f>
        <v>EQUIPO DE COMPUTACION</v>
      </c>
      <c r="J177" s="218" t="s">
        <v>1449</v>
      </c>
      <c r="K177" s="98" t="s">
        <v>398</v>
      </c>
      <c r="L177" s="98"/>
    </row>
    <row r="178" spans="2:12" s="466" customFormat="1" hidden="1">
      <c r="B178" s="93"/>
      <c r="C178" s="99" t="s">
        <v>73</v>
      </c>
      <c r="D178" s="151"/>
      <c r="E178" s="100">
        <v>4000</v>
      </c>
      <c r="F178" s="97">
        <f t="shared" ref="F178:F189" si="13">D178*E178</f>
        <v>0</v>
      </c>
      <c r="G178" s="165" t="s">
        <v>1615</v>
      </c>
      <c r="H178" s="101" t="s">
        <v>985</v>
      </c>
      <c r="I178" s="101" t="str">
        <f>VLOOKUP(H178,Presupuesto!$B$11:$C$565,2,0)</f>
        <v>EQUIPOS VARIOS DE OFICINA</v>
      </c>
      <c r="J178" s="218" t="s">
        <v>1449</v>
      </c>
      <c r="K178" s="98" t="s">
        <v>398</v>
      </c>
      <c r="L178" s="98"/>
    </row>
    <row r="179" spans="2:12" s="466" customFormat="1" hidden="1">
      <c r="B179" s="93"/>
      <c r="C179" s="99" t="s">
        <v>74</v>
      </c>
      <c r="D179" s="151"/>
      <c r="E179" s="100">
        <v>8000</v>
      </c>
      <c r="F179" s="97">
        <f t="shared" si="13"/>
        <v>0</v>
      </c>
      <c r="G179" s="165" t="s">
        <v>1615</v>
      </c>
      <c r="H179" s="101" t="s">
        <v>338</v>
      </c>
      <c r="I179" s="101" t="str">
        <f>VLOOKUP(H179,Presupuesto!$B$11:$C$565,2,0)</f>
        <v>MUEBLES Y EQUIPO EDUCACIONALES</v>
      </c>
      <c r="J179" s="218" t="s">
        <v>1449</v>
      </c>
      <c r="K179" s="98" t="s">
        <v>398</v>
      </c>
      <c r="L179" s="98"/>
    </row>
    <row r="180" spans="2:12" s="466" customFormat="1" hidden="1">
      <c r="B180" s="93"/>
      <c r="C180" s="99" t="s">
        <v>75</v>
      </c>
      <c r="D180" s="151"/>
      <c r="E180" s="100">
        <v>5000</v>
      </c>
      <c r="F180" s="97">
        <f t="shared" si="13"/>
        <v>0</v>
      </c>
      <c r="G180" s="165" t="s">
        <v>1615</v>
      </c>
      <c r="H180" s="101" t="s">
        <v>1013</v>
      </c>
      <c r="I180" s="101" t="str">
        <f>VLOOKUP(H180,Presupuesto!$B$11:$C$565,2,0)</f>
        <v>EQUIPO DE COMPUTACION</v>
      </c>
      <c r="J180" s="218" t="s">
        <v>1449</v>
      </c>
      <c r="K180" s="98" t="s">
        <v>398</v>
      </c>
      <c r="L180" s="98"/>
    </row>
    <row r="181" spans="2:12" s="466" customFormat="1" hidden="1">
      <c r="B181" s="93"/>
      <c r="C181" s="99" t="s">
        <v>35</v>
      </c>
      <c r="D181" s="151"/>
      <c r="E181" s="100">
        <v>13000</v>
      </c>
      <c r="F181" s="97">
        <f t="shared" si="13"/>
        <v>0</v>
      </c>
      <c r="G181" s="165" t="s">
        <v>1615</v>
      </c>
      <c r="H181" s="101" t="s">
        <v>999</v>
      </c>
      <c r="I181" s="101" t="str">
        <f>VLOOKUP(H181,Presupuesto!$B$11:$C$565,2,0)</f>
        <v>EQUIPO DE TRANSPORTE TRACCION Y ELEVACION</v>
      </c>
      <c r="J181" s="218" t="s">
        <v>1449</v>
      </c>
      <c r="K181" s="98" t="s">
        <v>398</v>
      </c>
      <c r="L181" s="98"/>
    </row>
    <row r="182" spans="2:12" s="466" customFormat="1" hidden="1">
      <c r="B182" s="93"/>
      <c r="C182" s="99" t="s">
        <v>76</v>
      </c>
      <c r="D182" s="151"/>
      <c r="E182" s="100">
        <v>15000</v>
      </c>
      <c r="F182" s="97">
        <f t="shared" si="13"/>
        <v>0</v>
      </c>
      <c r="G182" s="165" t="s">
        <v>1615</v>
      </c>
      <c r="H182" s="101" t="s">
        <v>999</v>
      </c>
      <c r="I182" s="101" t="str">
        <f>VLOOKUP(H182,Presupuesto!$B$11:$C$565,2,0)</f>
        <v>EQUIPO DE TRANSPORTE TRACCION Y ELEVACION</v>
      </c>
      <c r="J182" s="218" t="s">
        <v>1449</v>
      </c>
      <c r="K182" s="98" t="s">
        <v>398</v>
      </c>
      <c r="L182" s="98"/>
    </row>
    <row r="183" spans="2:12" s="466" customFormat="1" hidden="1">
      <c r="B183" s="93"/>
      <c r="C183" s="99" t="s">
        <v>77</v>
      </c>
      <c r="D183" s="151"/>
      <c r="E183" s="100">
        <v>10000</v>
      </c>
      <c r="F183" s="97">
        <f t="shared" si="13"/>
        <v>0</v>
      </c>
      <c r="G183" s="165" t="s">
        <v>1615</v>
      </c>
      <c r="H183" s="101" t="s">
        <v>999</v>
      </c>
      <c r="I183" s="101" t="str">
        <f>VLOOKUP(H183,Presupuesto!$B$11:$C$565,2,0)</f>
        <v>EQUIPO DE TRANSPORTE TRACCION Y ELEVACION</v>
      </c>
      <c r="J183" s="218" t="s">
        <v>1449</v>
      </c>
      <c r="K183" s="98" t="s">
        <v>398</v>
      </c>
      <c r="L183" s="98"/>
    </row>
    <row r="184" spans="2:12" s="466" customFormat="1" hidden="1">
      <c r="C184" s="99" t="s">
        <v>78</v>
      </c>
      <c r="D184" s="151"/>
      <c r="E184" s="100">
        <v>100</v>
      </c>
      <c r="F184" s="97">
        <f t="shared" si="13"/>
        <v>0</v>
      </c>
      <c r="G184" s="165" t="s">
        <v>1615</v>
      </c>
      <c r="H184" s="101" t="s">
        <v>1045</v>
      </c>
      <c r="I184" s="101" t="str">
        <f>VLOOKUP(H184,Presupuesto!$B$11:$C$565,2,0)</f>
        <v>APLICACIONES INFORMATICAS</v>
      </c>
      <c r="J184" s="218" t="s">
        <v>1449</v>
      </c>
      <c r="K184" s="98" t="s">
        <v>398</v>
      </c>
      <c r="L184" s="98"/>
    </row>
    <row r="185" spans="2:12" s="466" customFormat="1">
      <c r="C185" s="109" t="s">
        <v>79</v>
      </c>
      <c r="D185" s="151">
        <v>2</v>
      </c>
      <c r="E185" s="100">
        <v>2000</v>
      </c>
      <c r="F185" s="97">
        <f t="shared" si="13"/>
        <v>4000</v>
      </c>
      <c r="G185" s="165" t="s">
        <v>1615</v>
      </c>
      <c r="H185" s="110" t="s">
        <v>1013</v>
      </c>
      <c r="I185" s="110" t="str">
        <f>VLOOKUP(H185,Presupuesto!$B$11:$C$565,2,0)</f>
        <v>EQUIPO DE COMPUTACION</v>
      </c>
      <c r="J185" s="218" t="s">
        <v>1449</v>
      </c>
      <c r="K185" s="98" t="s">
        <v>398</v>
      </c>
      <c r="L185" s="98"/>
    </row>
    <row r="186" spans="2:12" s="466" customFormat="1">
      <c r="C186" s="109" t="s">
        <v>1418</v>
      </c>
      <c r="D186" s="151">
        <v>6</v>
      </c>
      <c r="E186" s="100">
        <v>1500</v>
      </c>
      <c r="F186" s="97">
        <f t="shared" si="13"/>
        <v>9000</v>
      </c>
      <c r="G186" s="165" t="s">
        <v>1615</v>
      </c>
      <c r="H186" s="110" t="s">
        <v>945</v>
      </c>
      <c r="I186" s="110" t="str">
        <f>VLOOKUP(H186,Presupuesto!$B$11:$C$565,2,0)</f>
        <v>UTILES Y MATERIALES ELECTRICOS</v>
      </c>
      <c r="J186" s="218" t="s">
        <v>1449</v>
      </c>
      <c r="K186" s="98" t="s">
        <v>398</v>
      </c>
      <c r="L186" s="98"/>
    </row>
    <row r="187" spans="2:12" s="466" customFormat="1" hidden="1">
      <c r="C187" s="109" t="s">
        <v>80</v>
      </c>
      <c r="D187" s="151"/>
      <c r="E187" s="100">
        <v>1500</v>
      </c>
      <c r="F187" s="97">
        <f t="shared" si="13"/>
        <v>0</v>
      </c>
      <c r="G187" s="165" t="s">
        <v>1615</v>
      </c>
      <c r="H187" s="110" t="s">
        <v>1013</v>
      </c>
      <c r="I187" s="110" t="str">
        <f>VLOOKUP(H187,Presupuesto!$B$11:$C$565,2,0)</f>
        <v>EQUIPO DE COMPUTACION</v>
      </c>
      <c r="J187" s="218" t="s">
        <v>1449</v>
      </c>
      <c r="K187" s="98" t="s">
        <v>398</v>
      </c>
      <c r="L187" s="98"/>
    </row>
    <row r="188" spans="2:12" s="466" customFormat="1" hidden="1">
      <c r="C188" s="109" t="s">
        <v>81</v>
      </c>
      <c r="D188" s="151"/>
      <c r="E188" s="100">
        <v>500</v>
      </c>
      <c r="F188" s="97">
        <f t="shared" si="13"/>
        <v>0</v>
      </c>
      <c r="G188" s="165" t="s">
        <v>1615</v>
      </c>
      <c r="H188" s="110" t="s">
        <v>954</v>
      </c>
      <c r="I188" s="110" t="str">
        <f>VLOOKUP(H188,Presupuesto!$B$11:$C$565,2,0)</f>
        <v>OTROS RESPUESTOS Y ACCESORIOS MENORES</v>
      </c>
      <c r="J188" s="218" t="s">
        <v>1449</v>
      </c>
      <c r="K188" s="98" t="s">
        <v>398</v>
      </c>
      <c r="L188" s="98"/>
    </row>
    <row r="189" spans="2:12" s="466" customFormat="1" ht="15.75" hidden="1" thickBot="1">
      <c r="B189" s="93"/>
      <c r="C189" s="102" t="s">
        <v>82</v>
      </c>
      <c r="D189" s="159"/>
      <c r="E189" s="104">
        <v>20</v>
      </c>
      <c r="F189" s="105">
        <f t="shared" si="13"/>
        <v>0</v>
      </c>
      <c r="G189" s="165" t="s">
        <v>1615</v>
      </c>
      <c r="H189" s="106" t="s">
        <v>954</v>
      </c>
      <c r="I189" s="106" t="str">
        <f>VLOOKUP(H189,Presupuesto!$B$11:$C$565,2,0)</f>
        <v>OTROS RESPUESTOS Y ACCESORIOS MENORES</v>
      </c>
      <c r="J189" s="218" t="s">
        <v>1449</v>
      </c>
      <c r="K189" s="98" t="s">
        <v>398</v>
      </c>
      <c r="L189" s="124"/>
    </row>
  </sheetData>
  <autoFilter ref="F12:L189">
    <filterColumn colId="0">
      <filters blank="1">
        <filter val="10,000"/>
        <filter val="100,000"/>
        <filter val="105,000"/>
        <filter val="13,000"/>
        <filter val="15,000"/>
        <filter val="2,600"/>
        <filter val="200,000"/>
        <filter val="26,000"/>
        <filter val="3,000"/>
        <filter val="30,000"/>
        <filter val="35,000"/>
        <filter val="4,000"/>
        <filter val="4,500"/>
        <filter val="45,000"/>
        <filter val="48,000"/>
        <filter val="5,000"/>
        <filter val="50,000"/>
        <filter val="60,000"/>
        <filter val="7,500"/>
        <filter val="8,000"/>
        <filter val="80,000"/>
        <filter val="9,000"/>
        <filter val="90,000"/>
        <filter val="Costo Total"/>
      </filters>
    </filterColumn>
  </autoFilter>
  <dataValidations xWindow="801" yWindow="652" count="6">
    <dataValidation type="list" allowBlank="1" showInputMessage="1" showErrorMessage="1" errorTitle="¡Ingreso Inválido!" error="Seleccione una opción de la lista.&#10;" promptTitle="Tipo de Presupuesto" prompt="Seleccione una opción de la lista." sqref="G84:G97 G107:G120 G63:G76 G17:G30 G40:G53 G130:G143 G153:G166 G176:G189">
      <formula1>$R$2:$S$2</formula1>
    </dataValidation>
    <dataValidation type="list" allowBlank="1" showInputMessage="1" showErrorMessage="1" errorTitle="¡Ingreso Inválido!" error="Seleccione una opción de la lista" promptTitle="Mes Requerido" prompt="Seleccione el mes en el que requiere el recurso." sqref="K84:K97 K107:K120 K63:K76 K17:K30 K40:K53 K130:K143 K153:K166 K176:K189">
      <formula1>$U$2:$AF$2</formula1>
    </dataValidation>
    <dataValidation type="list" allowBlank="1" showInputMessage="1" showErrorMessage="1" sqref="C17:C18 C84:C85 C107:C108 C40:C41 C63:C64 C130:C131 C153:C154 C176:C177">
      <formula1>$CB$2:$CE$2</formula1>
    </dataValidation>
    <dataValidation type="list" allowBlank="1" showInputMessage="1" showErrorMessage="1" errorTitle="¡Ingreso Inválido!" error="Verifique el valor ingresado" promptTitle="Objeto de Gasto" prompt="Ingrese el Objeto de Gasto" sqref="H17:H30 H84:H97 H107:H120 H63:H76 H40:H53 H130:H143 H153:H166 H176:H189">
      <formula1>$A$1:$UI$1</formula1>
    </dataValidation>
    <dataValidation type="list" allowBlank="1" showInputMessage="1" showErrorMessage="1" errorTitle="¡Ingreso Inválido!" error="Seleccione una opción de la lista." promptTitle="Dimensión Estratégica" prompt="Seleccione una opción de la lista." sqref="J18:J30 J85:J97 J108:J120 J64:J76 J41:J53">
      <formula1>$A$2:$P$2</formula1>
    </dataValidation>
    <dataValidation type="list" allowBlank="1" showInputMessage="1" showErrorMessage="1" errorTitle="¡Ingreso Inválido!" error="Seleccione una opción de la lista." promptTitle="Dimensión Estratégica" prompt="Seleccione una opción de la lista." sqref="J17 J84 J107 J40 J63 J130:J143 J153:J166 J176:J189">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filterMode="1">
    <tabColor rgb="FF92D050"/>
  </sheetPr>
  <dimension ref="A1:UI459"/>
  <sheetViews>
    <sheetView showGridLines="0" topLeftCell="C183" zoomScale="86" zoomScaleNormal="86" workbookViewId="0">
      <selection activeCell="I25" sqref="I25"/>
    </sheetView>
  </sheetViews>
  <sheetFormatPr baseColWidth="10" defaultColWidth="11.5703125" defaultRowHeight="15"/>
  <cols>
    <col min="1" max="1" width="1.85546875" style="86" customWidth="1"/>
    <col min="2" max="2" width="7.85546875" style="86" customWidth="1"/>
    <col min="3" max="3" width="60.5703125" style="86" customWidth="1"/>
    <col min="4" max="4" width="29.42578125" style="86" bestFit="1" customWidth="1"/>
    <col min="5" max="5" width="13.85546875" style="86" customWidth="1"/>
    <col min="6" max="6" width="21.85546875" style="86" customWidth="1"/>
    <col min="7" max="7" width="37.7109375" style="77" bestFit="1" customWidth="1"/>
    <col min="8" max="8" width="18.140625" style="86" customWidth="1"/>
    <col min="9" max="9" width="87.7109375" style="86" customWidth="1"/>
    <col min="10" max="10" width="36.5703125" style="86" customWidth="1"/>
    <col min="11" max="11" width="19.85546875" style="86" bestFit="1" customWidth="1"/>
    <col min="12" max="16384" width="11.5703125" style="86"/>
  </cols>
  <sheetData>
    <row r="1" spans="1:555" ht="26.25" hidden="1">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c r="A2" s="467" t="s">
        <v>1355</v>
      </c>
      <c r="B2" s="467" t="s">
        <v>1357</v>
      </c>
      <c r="C2" s="467" t="s">
        <v>470</v>
      </c>
      <c r="D2" s="467" t="s">
        <v>1356</v>
      </c>
      <c r="E2" s="467" t="s">
        <v>1358</v>
      </c>
      <c r="F2" s="467" t="s">
        <v>471</v>
      </c>
      <c r="G2" s="468" t="s">
        <v>1359</v>
      </c>
      <c r="H2" s="467" t="s">
        <v>1360</v>
      </c>
      <c r="I2" s="467" t="s">
        <v>1361</v>
      </c>
      <c r="J2" s="467" t="s">
        <v>1410</v>
      </c>
      <c r="K2" s="467" t="s">
        <v>1362</v>
      </c>
      <c r="L2" s="467" t="s">
        <v>1363</v>
      </c>
      <c r="M2" s="467" t="s">
        <v>1364</v>
      </c>
      <c r="N2" s="467" t="s">
        <v>1365</v>
      </c>
      <c r="O2" s="467" t="s">
        <v>1366</v>
      </c>
      <c r="P2" s="467" t="s">
        <v>1415</v>
      </c>
      <c r="Q2" s="467" t="s">
        <v>1449</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row r="5" spans="1:555" ht="53.25" thickBot="1">
      <c r="C5" s="87" t="s">
        <v>384</v>
      </c>
      <c r="D5" s="198">
        <f>SUMIF(C:C,$C$10,D:D)</f>
        <v>122295285</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SUM(F17:F21)</f>
        <v>37400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t="str">
        <f>'10. Posgrado'!F13</f>
        <v>10.1)b.a.1).1.DCMYDCF.1</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 Elaboración de los proyecto de creación de las maestrías, Gestión de la apertura de las maestrías ante las instancias universitarias respectivas</v>
      </c>
      <c r="D14" s="31"/>
      <c r="E14" s="93"/>
      <c r="F14" s="93"/>
      <c r="G14" s="93"/>
      <c r="H14" s="76"/>
      <c r="I14" s="76"/>
      <c r="J14" s="76"/>
      <c r="K14" s="112"/>
    </row>
    <row r="15" spans="1:555" ht="15.75" thickBot="1">
      <c r="F15" s="93"/>
      <c r="G15" s="76"/>
      <c r="H15" s="76"/>
      <c r="I15" s="76"/>
    </row>
    <row r="16" spans="1:555" ht="15.75" thickBot="1">
      <c r="C16" s="129" t="s">
        <v>44</v>
      </c>
      <c r="D16" s="129" t="s">
        <v>55</v>
      </c>
      <c r="E16" s="136" t="s">
        <v>57</v>
      </c>
      <c r="F16" s="135" t="s">
        <v>27</v>
      </c>
      <c r="G16" s="133" t="s">
        <v>130</v>
      </c>
      <c r="H16" s="136" t="s">
        <v>46</v>
      </c>
      <c r="I16" s="133" t="s">
        <v>131</v>
      </c>
      <c r="J16" s="133" t="s">
        <v>409</v>
      </c>
      <c r="K16" s="133" t="s">
        <v>410</v>
      </c>
    </row>
    <row r="17" spans="3:11" hidden="1">
      <c r="C17" s="220" t="s">
        <v>453</v>
      </c>
      <c r="D17" s="221"/>
      <c r="E17" s="219">
        <f>HLOOKUP(C17,$AH$2:$BU$3,2,0)</f>
        <v>4742.8290000000006</v>
      </c>
      <c r="F17" s="97">
        <f t="shared" ref="F17:F21" si="0">D17*E17</f>
        <v>0</v>
      </c>
      <c r="G17" s="161"/>
      <c r="H17" s="142"/>
      <c r="I17" s="130" t="e">
        <f>VLOOKUP(H17,Presupuesto!$B$11:$C$565,2,0)</f>
        <v>#N/A</v>
      </c>
      <c r="J17" s="218" t="s">
        <v>1410</v>
      </c>
      <c r="K17" s="98" t="s">
        <v>393</v>
      </c>
    </row>
    <row r="18" spans="3:11">
      <c r="C18" s="141" t="s">
        <v>1669</v>
      </c>
      <c r="D18" s="158">
        <v>20</v>
      </c>
      <c r="E18" s="123">
        <v>120</v>
      </c>
      <c r="F18" s="97">
        <f t="shared" ref="F18:F20" si="1">D18*E18</f>
        <v>2400</v>
      </c>
      <c r="G18" s="161" t="s">
        <v>1615</v>
      </c>
      <c r="H18" s="98" t="s">
        <v>710</v>
      </c>
      <c r="I18" s="130" t="str">
        <f>VLOOKUP(H18,Presupuesto!$B$11:$C$565,2,0)</f>
        <v>SERVICIO DE TRANSPORTE EVENTUALES</v>
      </c>
      <c r="J18" s="98" t="str">
        <f t="shared" ref="J18:J21" si="2">$J$17</f>
        <v>Posgrado</v>
      </c>
      <c r="K18" s="98" t="s">
        <v>411</v>
      </c>
    </row>
    <row r="19" spans="3:11">
      <c r="C19" s="141" t="s">
        <v>1670</v>
      </c>
      <c r="D19" s="158">
        <v>20</v>
      </c>
      <c r="E19" s="123">
        <v>250</v>
      </c>
      <c r="F19" s="97">
        <f t="shared" si="1"/>
        <v>5000</v>
      </c>
      <c r="G19" s="161" t="s">
        <v>1615</v>
      </c>
      <c r="H19" s="98" t="s">
        <v>716</v>
      </c>
      <c r="I19" s="130" t="str">
        <f>VLOOKUP(H19,Presupuesto!$B$11:$C$565,2,0)</f>
        <v>SERVICIOS DE IMPRENTA PUBLIC.Y REPRODUCCION</v>
      </c>
      <c r="J19" s="98" t="str">
        <f t="shared" si="2"/>
        <v>Posgrado</v>
      </c>
      <c r="K19" s="98" t="s">
        <v>411</v>
      </c>
    </row>
    <row r="20" spans="3:11">
      <c r="C20" s="141" t="s">
        <v>1671</v>
      </c>
      <c r="D20" s="158">
        <v>1</v>
      </c>
      <c r="E20" s="123">
        <v>30000</v>
      </c>
      <c r="F20" s="97">
        <f t="shared" si="1"/>
        <v>30000</v>
      </c>
      <c r="G20" s="161" t="s">
        <v>1615</v>
      </c>
      <c r="H20" s="98" t="s">
        <v>698</v>
      </c>
      <c r="I20" s="130" t="str">
        <f>VLOOKUP(H20,Presupuesto!$B$11:$C$565,2,0)</f>
        <v>SERVICIOS DE CAPACITACION.</v>
      </c>
      <c r="J20" s="98" t="str">
        <f t="shared" si="2"/>
        <v>Posgrado</v>
      </c>
      <c r="K20" s="98" t="s">
        <v>411</v>
      </c>
    </row>
    <row r="21" spans="3:11" ht="15.75" hidden="1" thickBot="1">
      <c r="C21" s="147"/>
      <c r="D21" s="159"/>
      <c r="E21" s="103"/>
      <c r="F21" s="105">
        <f t="shared" si="0"/>
        <v>0</v>
      </c>
      <c r="G21" s="162"/>
      <c r="H21" s="148"/>
      <c r="I21" s="132" t="e">
        <f>VLOOKUP(H21,Presupuesto!$B$11:$C$565,2,0)</f>
        <v>#N/A</v>
      </c>
      <c r="J21" s="106" t="str">
        <f t="shared" si="2"/>
        <v>Posgrado</v>
      </c>
      <c r="K21" s="124" t="s">
        <v>393</v>
      </c>
    </row>
    <row r="23" spans="3:11" ht="15.75" thickBot="1">
      <c r="F23" s="90"/>
      <c r="G23" s="89"/>
      <c r="H23" s="90"/>
      <c r="I23" s="90"/>
    </row>
    <row r="24" spans="3:11" ht="15.75" thickBot="1">
      <c r="C24" s="157" t="s">
        <v>53</v>
      </c>
      <c r="D24" s="373">
        <f>SUM(F31:F35)</f>
        <v>662000</v>
      </c>
      <c r="F24" s="70"/>
      <c r="G24" s="79"/>
      <c r="H24" s="70"/>
      <c r="I24" s="70"/>
    </row>
    <row r="25" spans="3:11">
      <c r="C25" s="70"/>
      <c r="D25" s="31"/>
      <c r="E25" s="93"/>
      <c r="F25" s="93"/>
      <c r="G25" s="93"/>
      <c r="H25" s="76"/>
      <c r="I25" s="76"/>
      <c r="J25" s="76"/>
      <c r="K25" s="112"/>
    </row>
    <row r="26" spans="3:11">
      <c r="C26" s="70"/>
      <c r="D26" s="31"/>
      <c r="E26" s="93"/>
      <c r="F26" s="93"/>
      <c r="G26" s="93"/>
      <c r="H26" s="76"/>
      <c r="I26" s="76"/>
      <c r="J26" s="76"/>
      <c r="K26" s="112"/>
    </row>
    <row r="27" spans="3:11" ht="15.75">
      <c r="C27" s="202" t="s">
        <v>391</v>
      </c>
      <c r="D27" s="369" t="str">
        <f>'11. Gestion Administrativa'!F24</f>
        <v>11.1).c.4.1.DCM.1</v>
      </c>
      <c r="E27" s="93"/>
      <c r="F27" s="93"/>
      <c r="G27" s="93"/>
      <c r="H27" s="76"/>
      <c r="I27" s="76"/>
      <c r="J27" s="76"/>
      <c r="K27" s="112"/>
    </row>
    <row r="28" spans="3:11" ht="18.75">
      <c r="C28" s="210" t="str">
        <f>IFERROR(VLOOKUP(D27,'1. Desarrollo e Innov. Curricu.'!$F:$G,2,FALSE),IFERROR(VLOOKUP(D27,'2. Investigación Científica'!$F:$G,2,FALSE),IFERROR(VLOOKUP(D27,'3. Vinculación Univ. Sociedad'!$F:$G,2,FALSE),IFERROR(VLOOKUP(D27,'4. Docencia y Profesorado Univ.'!$F:$G,2,FALSE),IFERROR(VLOOKUP(D27,'5. Estudiantes y Graduados'!$F:$G,2,FALSE),IFERROR(VLOOKUP(D27,'11. Gestion Administrativa'!$F:$G,2,FALSE),IFERROR(VLOOKUP(D27,'13. Gestión Académica'!$F:$G,2,FALSE),IFERROR(VLOOKUP(D27,'9. Asegura. de la Calid. y M'!$F:$G,2,FALSE),IFERROR(VLOOKUP(D27,'6. Gestión del Conocimiento'!$F:$G,2,FALSE),IFERROR(VLOOKUP(D27,'15. Gobernabilidad y Proceso...'!$F:$G,2,FALSE),IFERROR(VLOOKUP(D27,'12. Gestión del Talento Humano'!$F:$G,2,FALSE),IFERROR(VLOOKUP(D27,'14. Internacional... de la E.S.'!$F:$G,2,FALSE),IFERROR(VLOOKUP(D27,'10. Posgrado'!$F:$G,2,FALSE),IFERROR(VLOOKUP(D27,'17. Gestión TIC'!$F:$G,2,FALSE),IFERROR(VLOOKUP(D27,'16. Desa. del Sistema Educ.Sup.'!$F:$G,2,FALSE),IFERROR(VLOOKUP(D27,'8. Cultura de Inno. Insti...'!$F:$G,2,FALSE),VLOOKUP(D27,'7. Lo Esencial de la Reforma U.'!$F:$G,2,0)))))))))))))))))</f>
        <v>1. Gestionar ante la AGFCM la adquisición del equipo audio visual.</v>
      </c>
      <c r="D28" s="31"/>
      <c r="E28" s="93"/>
      <c r="F28" s="93"/>
      <c r="G28" s="93"/>
      <c r="H28" s="76"/>
      <c r="I28" s="76"/>
      <c r="J28" s="76"/>
      <c r="K28" s="112"/>
    </row>
    <row r="29" spans="3:11" ht="15.75" thickBot="1">
      <c r="F29" s="93"/>
      <c r="G29" s="76"/>
      <c r="H29" s="76"/>
      <c r="I29" s="76"/>
    </row>
    <row r="30" spans="3:11" ht="15.75" thickBot="1">
      <c r="C30" s="129" t="s">
        <v>44</v>
      </c>
      <c r="D30" s="129" t="s">
        <v>55</v>
      </c>
      <c r="E30" s="136" t="s">
        <v>57</v>
      </c>
      <c r="F30" s="135" t="s">
        <v>27</v>
      </c>
      <c r="G30" s="133" t="s">
        <v>130</v>
      </c>
      <c r="H30" s="136" t="s">
        <v>46</v>
      </c>
      <c r="I30" s="133" t="s">
        <v>131</v>
      </c>
      <c r="J30" s="133" t="s">
        <v>409</v>
      </c>
      <c r="K30" s="133" t="s">
        <v>410</v>
      </c>
    </row>
    <row r="31" spans="3:11" hidden="1">
      <c r="C31" s="220" t="s">
        <v>438</v>
      </c>
      <c r="D31" s="221"/>
      <c r="E31" s="219">
        <f>HLOOKUP(C31,$AH$2:$BU$3,2,0)</f>
        <v>620</v>
      </c>
      <c r="F31" s="97">
        <f t="shared" ref="F31:F35" si="3">D31*E31</f>
        <v>0</v>
      </c>
      <c r="G31" s="161"/>
      <c r="H31" s="142"/>
      <c r="I31" s="130" t="e">
        <f>VLOOKUP(H31,Presupuesto!$B$11:$C$565,2,0)</f>
        <v>#N/A</v>
      </c>
      <c r="J31" s="218" t="s">
        <v>1362</v>
      </c>
      <c r="K31" s="98" t="s">
        <v>397</v>
      </c>
    </row>
    <row r="32" spans="3:11" hidden="1">
      <c r="C32" s="141" t="s">
        <v>1695</v>
      </c>
      <c r="D32" s="158">
        <v>10</v>
      </c>
      <c r="E32" s="123">
        <v>21000</v>
      </c>
      <c r="F32" s="97">
        <f t="shared" si="3"/>
        <v>210000</v>
      </c>
      <c r="G32" s="161" t="s">
        <v>1615</v>
      </c>
      <c r="H32" s="142" t="s">
        <v>982</v>
      </c>
      <c r="I32" s="130" t="str">
        <f>VLOOKUP(H32,Presupuesto!$B$11:$C$565,2,0)</f>
        <v>MUEBLES VARIOS DE OFICINA</v>
      </c>
      <c r="J32" s="98" t="str">
        <f>$J$31</f>
        <v>Gestión Administrativa y  financiera en apoyo al Desarrollo Académico</v>
      </c>
      <c r="K32" s="98" t="s">
        <v>397</v>
      </c>
    </row>
    <row r="33" spans="3:11" hidden="1">
      <c r="C33" s="141" t="s">
        <v>1696</v>
      </c>
      <c r="D33" s="158">
        <v>4</v>
      </c>
      <c r="E33" s="123">
        <v>53000</v>
      </c>
      <c r="F33" s="97">
        <f t="shared" si="3"/>
        <v>212000</v>
      </c>
      <c r="G33" s="161" t="s">
        <v>1615</v>
      </c>
      <c r="H33" s="142" t="s">
        <v>984</v>
      </c>
      <c r="I33" s="130" t="str">
        <f>VLOOKUP(H33,Presupuesto!$B$11:$C$565,2,0)</f>
        <v>MUEBLES VARIOS DE OFICINA</v>
      </c>
      <c r="J33" s="98" t="str">
        <f>$J$31</f>
        <v>Gestión Administrativa y  financiera en apoyo al Desarrollo Académico</v>
      </c>
      <c r="K33" s="98" t="s">
        <v>397</v>
      </c>
    </row>
    <row r="34" spans="3:11" hidden="1">
      <c r="C34" s="141" t="s">
        <v>1697</v>
      </c>
      <c r="D34" s="158">
        <v>10</v>
      </c>
      <c r="E34" s="123">
        <v>24000</v>
      </c>
      <c r="F34" s="97">
        <f t="shared" si="3"/>
        <v>240000</v>
      </c>
      <c r="G34" s="161" t="s">
        <v>1615</v>
      </c>
      <c r="H34" s="142" t="s">
        <v>337</v>
      </c>
      <c r="I34" s="130" t="str">
        <f>VLOOKUP(H34,Presupuesto!$B$11:$C$565,2,0)</f>
        <v>EQUIPOS PARA COMPUTACION</v>
      </c>
      <c r="J34" s="98" t="str">
        <f>$J$31</f>
        <v>Gestión Administrativa y  financiera en apoyo al Desarrollo Académico</v>
      </c>
      <c r="K34" s="98" t="s">
        <v>397</v>
      </c>
    </row>
    <row r="35" spans="3:11" ht="15.75" hidden="1" thickBot="1">
      <c r="C35" s="147"/>
      <c r="D35" s="159"/>
      <c r="E35" s="103"/>
      <c r="F35" s="105">
        <f t="shared" si="3"/>
        <v>0</v>
      </c>
      <c r="G35" s="162"/>
      <c r="H35" s="148"/>
      <c r="I35" s="132" t="e">
        <f>VLOOKUP(H35,Presupuesto!$B$11:$C$565,2,0)</f>
        <v>#N/A</v>
      </c>
      <c r="J35" s="106" t="str">
        <f>$J$31</f>
        <v>Gestión Administrativa y  financiera en apoyo al Desarrollo Académico</v>
      </c>
      <c r="K35" s="124" t="s">
        <v>393</v>
      </c>
    </row>
    <row r="37" spans="3:11" ht="15.75" thickBot="1"/>
    <row r="38" spans="3:11" ht="15.75" thickBot="1">
      <c r="C38" s="157" t="s">
        <v>53</v>
      </c>
      <c r="D38" s="373">
        <f>SUM(F45:F49)</f>
        <v>662000</v>
      </c>
      <c r="F38" s="70"/>
      <c r="G38" s="79"/>
      <c r="H38" s="70"/>
      <c r="I38" s="70"/>
    </row>
    <row r="39" spans="3:11">
      <c r="C39" s="70"/>
      <c r="D39" s="31"/>
      <c r="E39" s="93"/>
      <c r="F39" s="93"/>
      <c r="G39" s="93"/>
      <c r="H39" s="76"/>
      <c r="I39" s="76"/>
      <c r="J39" s="76"/>
      <c r="K39" s="112"/>
    </row>
    <row r="40" spans="3:11">
      <c r="C40" s="70"/>
      <c r="D40" s="31"/>
      <c r="E40" s="93"/>
      <c r="F40" s="93"/>
      <c r="G40" s="93"/>
      <c r="H40" s="76"/>
      <c r="I40" s="76"/>
      <c r="J40" s="76"/>
      <c r="K40" s="112"/>
    </row>
    <row r="41" spans="3:11" ht="15.75">
      <c r="C41" s="202" t="s">
        <v>391</v>
      </c>
      <c r="D41" s="369" t="str">
        <f>'11. Gestion Administrativa'!F25</f>
        <v>11.1).c.4.2.DCF.2</v>
      </c>
      <c r="E41" s="93"/>
      <c r="F41" s="93"/>
      <c r="G41" s="93"/>
      <c r="H41" s="76"/>
      <c r="I41" s="76"/>
      <c r="J41" s="76"/>
      <c r="K41" s="112"/>
    </row>
    <row r="42" spans="3:11" ht="18.75">
      <c r="C42" s="210" t="str">
        <f>IFERROR(VLOOKUP(D41,'1. Desarrollo e Innov. Curricu.'!$F:$G,2,FALSE),IFERROR(VLOOKUP(D41,'2. Investigación Científica'!$F:$G,2,FALSE),IFERROR(VLOOKUP(D41,'3. Vinculación Univ. Sociedad'!$F:$G,2,FALSE),IFERROR(VLOOKUP(D41,'4. Docencia y Profesorado Univ.'!$F:$G,2,FALSE),IFERROR(VLOOKUP(D41,'5. Estudiantes y Graduados'!$F:$G,2,FALSE),IFERROR(VLOOKUP(D41,'11. Gestion Administrativa'!$F:$G,2,FALSE),IFERROR(VLOOKUP(D41,'13. Gestión Académica'!$F:$G,2,FALSE),IFERROR(VLOOKUP(D41,'9. Asegura. de la Calid. y M'!$F:$G,2,FALSE),IFERROR(VLOOKUP(D41,'6. Gestión del Conocimiento'!$F:$G,2,FALSE),IFERROR(VLOOKUP(D41,'15. Gobernabilidad y Proceso...'!$F:$G,2,FALSE),IFERROR(VLOOKUP(D41,'12. Gestión del Talento Humano'!$F:$G,2,FALSE),IFERROR(VLOOKUP(D41,'14. Internacional... de la E.S.'!$F:$G,2,FALSE),IFERROR(VLOOKUP(D41,'10. Posgrado'!$F:$G,2,FALSE),IFERROR(VLOOKUP(D41,'17. Gestión TIC'!$F:$G,2,FALSE),IFERROR(VLOOKUP(D41,'16. Desa. del Sistema Educ.Sup.'!$F:$G,2,FALSE),IFERROR(VLOOKUP(D41,'8. Cultura de Inno. Insti...'!$F:$G,2,FALSE),VLOOKUP(D41,'7. Lo Esencial de la Reforma U.'!$F:$G,2,0)))))))))))))))))</f>
        <v>2. Gestionar ante la AGFCM la adquisición del equipo audio visual.</v>
      </c>
      <c r="D42" s="408"/>
      <c r="E42" s="93"/>
      <c r="F42" s="93"/>
      <c r="G42" s="93"/>
      <c r="H42" s="76"/>
      <c r="I42" s="76"/>
      <c r="J42" s="76"/>
      <c r="K42" s="112"/>
    </row>
    <row r="43" spans="3:11" ht="15.75" thickBot="1">
      <c r="F43" s="93"/>
      <c r="G43" s="76"/>
      <c r="H43" s="76"/>
      <c r="I43" s="76"/>
    </row>
    <row r="44" spans="3:11" ht="15.75" thickBot="1">
      <c r="C44" s="129" t="s">
        <v>44</v>
      </c>
      <c r="D44" s="129" t="s">
        <v>55</v>
      </c>
      <c r="E44" s="136" t="s">
        <v>57</v>
      </c>
      <c r="F44" s="135" t="s">
        <v>27</v>
      </c>
      <c r="G44" s="133" t="s">
        <v>130</v>
      </c>
      <c r="H44" s="136" t="s">
        <v>46</v>
      </c>
      <c r="I44" s="133" t="s">
        <v>131</v>
      </c>
      <c r="J44" s="133" t="s">
        <v>409</v>
      </c>
      <c r="K44" s="133" t="s">
        <v>410</v>
      </c>
    </row>
    <row r="45" spans="3:11" hidden="1">
      <c r="C45" s="220" t="s">
        <v>438</v>
      </c>
      <c r="D45" s="221"/>
      <c r="E45" s="219">
        <f>HLOOKUP(C45,$AH$2:$BU$3,2,0)</f>
        <v>620</v>
      </c>
      <c r="F45" s="97">
        <f t="shared" ref="F45:F49" si="4">D45*E45</f>
        <v>0</v>
      </c>
      <c r="G45" s="161"/>
      <c r="H45" s="142"/>
      <c r="I45" s="130" t="e">
        <f>VLOOKUP(H45,Presupuesto!$B$11:$C$565,2,0)</f>
        <v>#N/A</v>
      </c>
      <c r="J45" s="218" t="s">
        <v>1362</v>
      </c>
      <c r="K45" s="98" t="s">
        <v>393</v>
      </c>
    </row>
    <row r="46" spans="3:11">
      <c r="C46" s="141" t="s">
        <v>1695</v>
      </c>
      <c r="D46" s="158">
        <v>10</v>
      </c>
      <c r="E46" s="123">
        <v>21000</v>
      </c>
      <c r="F46" s="97">
        <f t="shared" si="4"/>
        <v>210000</v>
      </c>
      <c r="G46" s="161" t="s">
        <v>1615</v>
      </c>
      <c r="H46" s="142" t="s">
        <v>982</v>
      </c>
      <c r="I46" s="130" t="str">
        <f>VLOOKUP(H46,Presupuesto!$B$11:$C$565,2,0)</f>
        <v>MUEBLES VARIOS DE OFICINA</v>
      </c>
      <c r="J46" s="98" t="str">
        <f>$J$45</f>
        <v>Gestión Administrativa y  financiera en apoyo al Desarrollo Académico</v>
      </c>
      <c r="K46" s="98" t="s">
        <v>411</v>
      </c>
    </row>
    <row r="47" spans="3:11">
      <c r="C47" s="141" t="s">
        <v>1696</v>
      </c>
      <c r="D47" s="158">
        <v>4</v>
      </c>
      <c r="E47" s="123">
        <v>53000</v>
      </c>
      <c r="F47" s="97">
        <f t="shared" si="4"/>
        <v>212000</v>
      </c>
      <c r="G47" s="161" t="s">
        <v>1615</v>
      </c>
      <c r="H47" s="142" t="s">
        <v>982</v>
      </c>
      <c r="I47" s="130" t="str">
        <f>VLOOKUP(H47,Presupuesto!$B$11:$C$565,2,0)</f>
        <v>MUEBLES VARIOS DE OFICINA</v>
      </c>
      <c r="J47" s="98" t="str">
        <f>$J$45</f>
        <v>Gestión Administrativa y  financiera en apoyo al Desarrollo Académico</v>
      </c>
      <c r="K47" s="98" t="s">
        <v>411</v>
      </c>
    </row>
    <row r="48" spans="3:11" hidden="1">
      <c r="C48" s="141" t="s">
        <v>1697</v>
      </c>
      <c r="D48" s="158">
        <v>10</v>
      </c>
      <c r="E48" s="123">
        <v>24000</v>
      </c>
      <c r="F48" s="97">
        <f t="shared" si="4"/>
        <v>240000</v>
      </c>
      <c r="G48" s="161" t="s">
        <v>1615</v>
      </c>
      <c r="H48" s="142" t="s">
        <v>337</v>
      </c>
      <c r="I48" s="130" t="str">
        <f>VLOOKUP(H48,Presupuesto!$B$11:$C$565,2,0)</f>
        <v>EQUIPOS PARA COMPUTACION</v>
      </c>
      <c r="J48" s="98" t="str">
        <f>$J$45</f>
        <v>Gestión Administrativa y  financiera en apoyo al Desarrollo Académico</v>
      </c>
      <c r="K48" s="98" t="s">
        <v>411</v>
      </c>
    </row>
    <row r="49" spans="3:11" ht="15.75" hidden="1" thickBot="1">
      <c r="C49" s="147"/>
      <c r="D49" s="159"/>
      <c r="E49" s="103"/>
      <c r="F49" s="105">
        <f t="shared" si="4"/>
        <v>0</v>
      </c>
      <c r="G49" s="162"/>
      <c r="H49" s="148"/>
      <c r="I49" s="132" t="e">
        <f>VLOOKUP(H49,Presupuesto!$B$11:$C$565,2,0)</f>
        <v>#N/A</v>
      </c>
      <c r="J49" s="106" t="str">
        <f>$J$45</f>
        <v>Gestión Administrativa y  financiera en apoyo al Desarrollo Académico</v>
      </c>
      <c r="K49" s="124" t="s">
        <v>393</v>
      </c>
    </row>
    <row r="51" spans="3:11" ht="15.75" thickBot="1">
      <c r="F51" s="90"/>
      <c r="G51" s="89"/>
      <c r="H51" s="90"/>
      <c r="I51" s="90"/>
    </row>
    <row r="52" spans="3:11" ht="15.75" thickBot="1">
      <c r="C52" s="157" t="s">
        <v>53</v>
      </c>
      <c r="D52" s="373">
        <f>SUM(F59:F61)</f>
        <v>10000000</v>
      </c>
      <c r="F52" s="70"/>
      <c r="G52" s="79"/>
      <c r="H52" s="70"/>
      <c r="I52" s="70"/>
    </row>
    <row r="53" spans="3:11">
      <c r="C53" s="70"/>
      <c r="D53" s="31"/>
      <c r="E53" s="93"/>
      <c r="F53" s="93"/>
      <c r="G53" s="93"/>
      <c r="H53" s="76"/>
      <c r="I53" s="76"/>
      <c r="J53" s="76"/>
      <c r="K53" s="112"/>
    </row>
    <row r="54" spans="3:11">
      <c r="C54" s="70"/>
      <c r="D54" s="31"/>
      <c r="E54" s="93"/>
      <c r="F54" s="93"/>
      <c r="G54" s="93"/>
      <c r="H54" s="76"/>
      <c r="I54" s="76"/>
      <c r="J54" s="76"/>
      <c r="K54" s="112"/>
    </row>
    <row r="55" spans="3:11" ht="15.75">
      <c r="C55" s="202" t="s">
        <v>391</v>
      </c>
      <c r="D55" s="369" t="str">
        <f>'11. Gestion Administrativa'!F15</f>
        <v>11.1).b.1.1.DCM.1</v>
      </c>
      <c r="E55" s="93"/>
      <c r="F55" s="93"/>
      <c r="G55" s="93"/>
      <c r="H55" s="76"/>
      <c r="I55" s="76"/>
      <c r="J55" s="76"/>
      <c r="K55" s="112"/>
    </row>
    <row r="56" spans="3:11" ht="18.75">
      <c r="C56" s="210" t="str">
        <f>IFERROR(VLOOKUP(D55,'1. Desarrollo e Innov. Curricu.'!$F:$G,2,FALSE),IFERROR(VLOOKUP(D55,'2. Investigación Científica'!$F:$G,2,FALSE),IFERROR(VLOOKUP(D55,'3. Vinculación Univ. Sociedad'!$F:$G,2,FALSE),IFERROR(VLOOKUP(D55,'4. Docencia y Profesorado Univ.'!$F:$G,2,FALSE),IFERROR(VLOOKUP(D55,'5. Estudiantes y Graduados'!$F:$G,2,FALSE),IFERROR(VLOOKUP(D55,'11. Gestion Administrativa'!$F:$G,2,FALSE),IFERROR(VLOOKUP(D55,'13. Gestión Académica'!$F:$G,2,FALSE),IFERROR(VLOOKUP(D55,'9. Asegura. de la Calid. y M'!$F:$G,2,FALSE),IFERROR(VLOOKUP(D55,'6. Gestión del Conocimiento'!$F:$G,2,FALSE),IFERROR(VLOOKUP(D55,'15. Gobernabilidad y Proceso...'!$F:$G,2,FALSE),IFERROR(VLOOKUP(D55,'12. Gestión del Talento Humano'!$F:$G,2,FALSE),IFERROR(VLOOKUP(D55,'14. Internacional... de la E.S.'!$F:$G,2,FALSE),IFERROR(VLOOKUP(D55,'10. Posgrado'!$F:$G,2,FALSE),IFERROR(VLOOKUP(D55,'17. Gestión TIC'!$F:$G,2,FALSE),IFERROR(VLOOKUP(D55,'16. Desa. del Sistema Educ.Sup.'!$F:$G,2,FALSE),IFERROR(VLOOKUP(D55,'8. Cultura de Inno. Insti...'!$F:$G,2,FALSE),VLOOKUP(D55,'7. Lo Esencial de la Reforma U.'!$F:$G,2,0)))))))))))))))))</f>
        <v>1. Gestionar conjuntamen con la AGFCM  la adquisición de los microscopios</v>
      </c>
      <c r="D56" s="31"/>
      <c r="E56" s="93"/>
      <c r="F56" s="93"/>
      <c r="G56" s="93"/>
      <c r="H56" s="76"/>
      <c r="I56" s="76"/>
      <c r="J56" s="76"/>
      <c r="K56" s="112"/>
    </row>
    <row r="57" spans="3:11" ht="15.75" thickBot="1">
      <c r="F57" s="93"/>
      <c r="G57" s="76"/>
      <c r="H57" s="76"/>
      <c r="I57" s="76"/>
    </row>
    <row r="58" spans="3:11" ht="15.75" thickBot="1">
      <c r="C58" s="129" t="s">
        <v>44</v>
      </c>
      <c r="D58" s="129" t="s">
        <v>55</v>
      </c>
      <c r="E58" s="136" t="s">
        <v>57</v>
      </c>
      <c r="F58" s="135" t="s">
        <v>27</v>
      </c>
      <c r="G58" s="133" t="s">
        <v>130</v>
      </c>
      <c r="H58" s="136" t="s">
        <v>46</v>
      </c>
      <c r="I58" s="133" t="s">
        <v>131</v>
      </c>
      <c r="J58" s="133" t="s">
        <v>409</v>
      </c>
      <c r="K58" s="133" t="s">
        <v>410</v>
      </c>
    </row>
    <row r="59" spans="3:11" hidden="1">
      <c r="C59" s="220" t="s">
        <v>438</v>
      </c>
      <c r="D59" s="221"/>
      <c r="E59" s="219">
        <f>HLOOKUP(C59,$AH$2:$BU$3,2,0)</f>
        <v>620</v>
      </c>
      <c r="F59" s="97">
        <f t="shared" ref="F59:F61" si="5">D59*E59</f>
        <v>0</v>
      </c>
      <c r="G59" s="161"/>
      <c r="H59" s="142"/>
      <c r="I59" s="130" t="e">
        <f>VLOOKUP(H59,Presupuesto!$B$11:$C$565,2,0)</f>
        <v>#N/A</v>
      </c>
      <c r="J59" s="218" t="s">
        <v>1415</v>
      </c>
      <c r="K59" s="98" t="s">
        <v>397</v>
      </c>
    </row>
    <row r="60" spans="3:11" hidden="1">
      <c r="C60" s="141" t="s">
        <v>1702</v>
      </c>
      <c r="D60" s="158">
        <v>50</v>
      </c>
      <c r="E60" s="123">
        <v>200000</v>
      </c>
      <c r="F60" s="97">
        <f t="shared" si="5"/>
        <v>10000000</v>
      </c>
      <c r="G60" s="161" t="s">
        <v>1615</v>
      </c>
      <c r="H60" s="142" t="s">
        <v>1002</v>
      </c>
      <c r="I60" s="130" t="str">
        <f>VLOOKUP(H60,Presupuesto!$B$11:$C$565,2,0)</f>
        <v>EQUIPO MEDICO Y LABORATORIO</v>
      </c>
      <c r="J60" s="98" t="str">
        <f>$J$59</f>
        <v>Desarrollo del Sistema de Educación Superior</v>
      </c>
      <c r="K60" s="98" t="s">
        <v>411</v>
      </c>
    </row>
    <row r="61" spans="3:11" ht="15.75" hidden="1" thickBot="1">
      <c r="C61" s="147"/>
      <c r="D61" s="159"/>
      <c r="E61" s="103"/>
      <c r="F61" s="105">
        <f t="shared" si="5"/>
        <v>0</v>
      </c>
      <c r="G61" s="162"/>
      <c r="H61" s="148"/>
      <c r="I61" s="132" t="e">
        <f>VLOOKUP(H61,Presupuesto!$B$11:$C$565,2,0)</f>
        <v>#N/A</v>
      </c>
      <c r="J61" s="106" t="str">
        <f>$J$59</f>
        <v>Desarrollo del Sistema de Educación Superior</v>
      </c>
      <c r="K61" s="124" t="s">
        <v>393</v>
      </c>
    </row>
    <row r="63" spans="3:11" ht="15.75" thickBot="1"/>
    <row r="64" spans="3:11" ht="15.75" thickBot="1">
      <c r="C64" s="157" t="s">
        <v>53</v>
      </c>
      <c r="D64" s="373">
        <f>SUM(F71:F107)</f>
        <v>5403000</v>
      </c>
      <c r="F64" s="70"/>
      <c r="G64" s="79"/>
      <c r="H64" s="70"/>
      <c r="I64" s="70"/>
    </row>
    <row r="65" spans="3:11">
      <c r="C65" s="70"/>
      <c r="D65" s="31"/>
      <c r="E65" s="93"/>
      <c r="F65" s="93"/>
      <c r="G65" s="93"/>
      <c r="H65" s="76"/>
      <c r="I65" s="76"/>
      <c r="J65" s="76"/>
      <c r="K65" s="112"/>
    </row>
    <row r="66" spans="3:11">
      <c r="C66" s="70"/>
      <c r="D66" s="31"/>
      <c r="E66" s="93"/>
      <c r="F66" s="93"/>
      <c r="G66" s="93"/>
      <c r="H66" s="76"/>
      <c r="I66" s="76"/>
      <c r="J66" s="76"/>
      <c r="K66" s="112"/>
    </row>
    <row r="67" spans="3:11" ht="15.75">
      <c r="C67" s="202" t="s">
        <v>391</v>
      </c>
      <c r="D67" s="369" t="str">
        <f>'11. Gestion Administrativa'!F16</f>
        <v>11.1).b.2.2.DCF.2</v>
      </c>
      <c r="E67" s="93"/>
      <c r="F67" s="93"/>
      <c r="G67" s="93"/>
      <c r="H67" s="76"/>
      <c r="I67" s="76"/>
      <c r="J67" s="76"/>
      <c r="K67" s="112"/>
    </row>
    <row r="68" spans="3:11" ht="18.75">
      <c r="C68" s="210" t="str">
        <f>IFERROR(VLOOKUP(D67,'1. Desarrollo e Innov. Curricu.'!$F:$G,2,FALSE),IFERROR(VLOOKUP(D67,'2. Investigación Científica'!$F:$G,2,FALSE),IFERROR(VLOOKUP(D67,'3. Vinculación Univ. Sociedad'!$F:$G,2,FALSE),IFERROR(VLOOKUP(D67,'4. Docencia y Profesorado Univ.'!$F:$G,2,FALSE),IFERROR(VLOOKUP(D67,'5. Estudiantes y Graduados'!$F:$G,2,FALSE),IFERROR(VLOOKUP(D67,'11. Gestion Administrativa'!$F:$G,2,FALSE),IFERROR(VLOOKUP(D67,'13. Gestión Académica'!$F:$G,2,FALSE),IFERROR(VLOOKUP(D67,'9. Asegura. de la Calid. y M'!$F:$G,2,FALSE),IFERROR(VLOOKUP(D67,'6. Gestión del Conocimiento'!$F:$G,2,FALSE),IFERROR(VLOOKUP(D67,'15. Gobernabilidad y Proceso...'!$F:$G,2,FALSE),IFERROR(VLOOKUP(D67,'12. Gestión del Talento Humano'!$F:$G,2,FALSE),IFERROR(VLOOKUP(D67,'14. Internacional... de la E.S.'!$F:$G,2,FALSE),IFERROR(VLOOKUP(D67,'10. Posgrado'!$F:$G,2,FALSE),IFERROR(VLOOKUP(D67,'17. Gestión TIC'!$F:$G,2,FALSE),IFERROR(VLOOKUP(D67,'16. Desa. del Sistema Educ.Sup.'!$F:$G,2,FALSE),IFERROR(VLOOKUP(D67,'8. Cultura de Inno. Insti...'!$F:$G,2,FALSE),VLOOKUP(D67,'7. Lo Esencial de la Reforma U.'!$F:$G,2,0)))))))))))))))))</f>
        <v>2. Gestionar conjuntamen con la AGFCM  la adquisición de los microscopios</v>
      </c>
      <c r="D68" s="31"/>
      <c r="E68" s="93"/>
      <c r="F68" s="93"/>
      <c r="G68" s="93"/>
      <c r="H68" s="76"/>
      <c r="I68" s="76"/>
      <c r="J68" s="76"/>
      <c r="K68" s="112"/>
    </row>
    <row r="69" spans="3:11" ht="15.75" thickBot="1">
      <c r="F69" s="93"/>
      <c r="G69" s="76"/>
      <c r="H69" s="76"/>
      <c r="I69" s="76"/>
    </row>
    <row r="70" spans="3:11" ht="15.75" thickBot="1">
      <c r="C70" s="129" t="s">
        <v>44</v>
      </c>
      <c r="D70" s="129" t="s">
        <v>55</v>
      </c>
      <c r="E70" s="136" t="s">
        <v>57</v>
      </c>
      <c r="F70" s="135" t="s">
        <v>27</v>
      </c>
      <c r="G70" s="133" t="s">
        <v>130</v>
      </c>
      <c r="H70" s="136" t="s">
        <v>46</v>
      </c>
      <c r="I70" s="133" t="s">
        <v>131</v>
      </c>
      <c r="J70" s="133" t="s">
        <v>409</v>
      </c>
      <c r="K70" s="133" t="s">
        <v>410</v>
      </c>
    </row>
    <row r="71" spans="3:11" hidden="1">
      <c r="C71" s="220" t="s">
        <v>438</v>
      </c>
      <c r="D71" s="221"/>
      <c r="E71" s="219">
        <f>HLOOKUP(C71,$AH$2:$BU$3,2,0)</f>
        <v>620</v>
      </c>
      <c r="F71" s="97">
        <f t="shared" ref="F71:F107" si="6">D71*E71</f>
        <v>0</v>
      </c>
      <c r="G71" s="161"/>
      <c r="H71" s="142"/>
      <c r="I71" s="130" t="e">
        <f>VLOOKUP(H71,Presupuesto!$B$11:$C$565,2,0)</f>
        <v>#N/A</v>
      </c>
      <c r="J71" s="218" t="s">
        <v>1358</v>
      </c>
      <c r="K71" s="98" t="s">
        <v>393</v>
      </c>
    </row>
    <row r="72" spans="3:11" ht="15.75" hidden="1">
      <c r="C72" s="525" t="s">
        <v>1703</v>
      </c>
      <c r="D72" s="526">
        <v>1</v>
      </c>
      <c r="E72" s="526">
        <v>320000</v>
      </c>
      <c r="F72" s="97">
        <f t="shared" si="6"/>
        <v>320000</v>
      </c>
      <c r="G72" s="161" t="s">
        <v>1615</v>
      </c>
      <c r="H72" s="142" t="s">
        <v>1002</v>
      </c>
      <c r="I72" s="130" t="str">
        <f>VLOOKUP(H72,Presupuesto!$B$11:$C$565,2,0)</f>
        <v>EQUIPO MEDICO Y LABORATORIO</v>
      </c>
      <c r="J72" s="98" t="str">
        <f>$J$71</f>
        <v>Estudiantes y Graduados</v>
      </c>
      <c r="K72" s="98" t="s">
        <v>393</v>
      </c>
    </row>
    <row r="73" spans="3:11" ht="15.75" hidden="1">
      <c r="C73" s="525" t="s">
        <v>1704</v>
      </c>
      <c r="D73" s="526">
        <v>1</v>
      </c>
      <c r="E73" s="526">
        <v>40000</v>
      </c>
      <c r="F73" s="97">
        <f t="shared" si="6"/>
        <v>40000</v>
      </c>
      <c r="G73" s="161" t="s">
        <v>1615</v>
      </c>
      <c r="H73" s="142" t="s">
        <v>1002</v>
      </c>
      <c r="I73" s="130" t="str">
        <f>VLOOKUP(H73,Presupuesto!$B$11:$C$565,2,0)</f>
        <v>EQUIPO MEDICO Y LABORATORIO</v>
      </c>
      <c r="J73" s="98" t="str">
        <f t="shared" ref="J73:J107" si="7">$J$71</f>
        <v>Estudiantes y Graduados</v>
      </c>
      <c r="K73" s="98" t="s">
        <v>393</v>
      </c>
    </row>
    <row r="74" spans="3:11" ht="15.75" hidden="1">
      <c r="C74" s="525" t="s">
        <v>1705</v>
      </c>
      <c r="D74" s="526">
        <v>1</v>
      </c>
      <c r="E74" s="526">
        <v>300000</v>
      </c>
      <c r="F74" s="97">
        <f t="shared" si="6"/>
        <v>300000</v>
      </c>
      <c r="G74" s="161" t="s">
        <v>1615</v>
      </c>
      <c r="H74" s="142" t="s">
        <v>1002</v>
      </c>
      <c r="I74" s="130" t="str">
        <f>VLOOKUP(H74,Presupuesto!$B$11:$C$565,2,0)</f>
        <v>EQUIPO MEDICO Y LABORATORIO</v>
      </c>
      <c r="J74" s="98" t="str">
        <f t="shared" si="7"/>
        <v>Estudiantes y Graduados</v>
      </c>
      <c r="K74" s="98" t="s">
        <v>393</v>
      </c>
    </row>
    <row r="75" spans="3:11" ht="15.75" hidden="1">
      <c r="C75" s="525" t="s">
        <v>1706</v>
      </c>
      <c r="D75" s="526">
        <v>1</v>
      </c>
      <c r="E75" s="526">
        <v>150000</v>
      </c>
      <c r="F75" s="97">
        <f t="shared" si="6"/>
        <v>150000</v>
      </c>
      <c r="G75" s="161" t="s">
        <v>1615</v>
      </c>
      <c r="H75" s="142" t="s">
        <v>1002</v>
      </c>
      <c r="I75" s="130" t="str">
        <f>VLOOKUP(H75,Presupuesto!$B$11:$C$565,2,0)</f>
        <v>EQUIPO MEDICO Y LABORATORIO</v>
      </c>
      <c r="J75" s="98" t="str">
        <f t="shared" si="7"/>
        <v>Estudiantes y Graduados</v>
      </c>
      <c r="K75" s="98" t="s">
        <v>393</v>
      </c>
    </row>
    <row r="76" spans="3:11" ht="15.75" hidden="1">
      <c r="C76" s="525" t="s">
        <v>1707</v>
      </c>
      <c r="D76" s="526">
        <v>1</v>
      </c>
      <c r="E76" s="526">
        <v>15000</v>
      </c>
      <c r="F76" s="97">
        <f t="shared" si="6"/>
        <v>15000</v>
      </c>
      <c r="G76" s="161" t="s">
        <v>1615</v>
      </c>
      <c r="H76" s="142" t="s">
        <v>1002</v>
      </c>
      <c r="I76" s="130" t="str">
        <f>VLOOKUP(H76,Presupuesto!$B$11:$C$565,2,0)</f>
        <v>EQUIPO MEDICO Y LABORATORIO</v>
      </c>
      <c r="J76" s="98" t="str">
        <f t="shared" si="7"/>
        <v>Estudiantes y Graduados</v>
      </c>
      <c r="K76" s="98" t="s">
        <v>393</v>
      </c>
    </row>
    <row r="77" spans="3:11" ht="15.75" hidden="1">
      <c r="C77" s="525" t="s">
        <v>1708</v>
      </c>
      <c r="D77" s="526">
        <v>1</v>
      </c>
      <c r="E77" s="526">
        <v>170000</v>
      </c>
      <c r="F77" s="97">
        <f t="shared" si="6"/>
        <v>170000</v>
      </c>
      <c r="G77" s="161" t="s">
        <v>1615</v>
      </c>
      <c r="H77" s="142" t="s">
        <v>1002</v>
      </c>
      <c r="I77" s="130" t="str">
        <f>VLOOKUP(H77,Presupuesto!$B$11:$C$565,2,0)</f>
        <v>EQUIPO MEDICO Y LABORATORIO</v>
      </c>
      <c r="J77" s="98" t="str">
        <f t="shared" si="7"/>
        <v>Estudiantes y Graduados</v>
      </c>
      <c r="K77" s="98" t="s">
        <v>393</v>
      </c>
    </row>
    <row r="78" spans="3:11" ht="15.75" hidden="1">
      <c r="C78" s="525" t="s">
        <v>1709</v>
      </c>
      <c r="D78" s="526">
        <v>1</v>
      </c>
      <c r="E78" s="526">
        <v>300000</v>
      </c>
      <c r="F78" s="97">
        <f t="shared" si="6"/>
        <v>300000</v>
      </c>
      <c r="G78" s="161" t="s">
        <v>1615</v>
      </c>
      <c r="H78" s="142" t="s">
        <v>1002</v>
      </c>
      <c r="I78" s="130" t="str">
        <f>VLOOKUP(H78,Presupuesto!$B$11:$C$565,2,0)</f>
        <v>EQUIPO MEDICO Y LABORATORIO</v>
      </c>
      <c r="J78" s="98" t="str">
        <f t="shared" si="7"/>
        <v>Estudiantes y Graduados</v>
      </c>
      <c r="K78" s="98" t="s">
        <v>393</v>
      </c>
    </row>
    <row r="79" spans="3:11" ht="15.75" hidden="1">
      <c r="C79" s="525" t="s">
        <v>1710</v>
      </c>
      <c r="D79" s="526">
        <v>1</v>
      </c>
      <c r="E79" s="526">
        <v>100000</v>
      </c>
      <c r="F79" s="97">
        <f t="shared" si="6"/>
        <v>100000</v>
      </c>
      <c r="G79" s="161" t="s">
        <v>1615</v>
      </c>
      <c r="H79" s="142" t="s">
        <v>1002</v>
      </c>
      <c r="I79" s="130" t="str">
        <f>VLOOKUP(H79,Presupuesto!$B$11:$C$565,2,0)</f>
        <v>EQUIPO MEDICO Y LABORATORIO</v>
      </c>
      <c r="J79" s="98" t="str">
        <f t="shared" si="7"/>
        <v>Estudiantes y Graduados</v>
      </c>
      <c r="K79" s="98" t="s">
        <v>393</v>
      </c>
    </row>
    <row r="80" spans="3:11" ht="15.75" hidden="1">
      <c r="C80" s="525" t="s">
        <v>1711</v>
      </c>
      <c r="D80" s="526">
        <v>2</v>
      </c>
      <c r="E80" s="526">
        <v>100000</v>
      </c>
      <c r="F80" s="97">
        <f t="shared" si="6"/>
        <v>200000</v>
      </c>
      <c r="G80" s="161" t="s">
        <v>1615</v>
      </c>
      <c r="H80" s="142" t="s">
        <v>1002</v>
      </c>
      <c r="I80" s="130" t="str">
        <f>VLOOKUP(H80,Presupuesto!$B$11:$C$565,2,0)</f>
        <v>EQUIPO MEDICO Y LABORATORIO</v>
      </c>
      <c r="J80" s="98" t="str">
        <f t="shared" si="7"/>
        <v>Estudiantes y Graduados</v>
      </c>
      <c r="K80" s="98" t="s">
        <v>393</v>
      </c>
    </row>
    <row r="81" spans="3:11" ht="15.75" hidden="1">
      <c r="C81" s="525" t="s">
        <v>1712</v>
      </c>
      <c r="D81" s="526">
        <v>1</v>
      </c>
      <c r="E81" s="526">
        <v>160000</v>
      </c>
      <c r="F81" s="97">
        <f t="shared" si="6"/>
        <v>160000</v>
      </c>
      <c r="G81" s="161" t="s">
        <v>1615</v>
      </c>
      <c r="H81" s="142" t="s">
        <v>1002</v>
      </c>
      <c r="I81" s="130" t="str">
        <f>VLOOKUP(H81,Presupuesto!$B$11:$C$565,2,0)</f>
        <v>EQUIPO MEDICO Y LABORATORIO</v>
      </c>
      <c r="J81" s="98" t="str">
        <f t="shared" si="7"/>
        <v>Estudiantes y Graduados</v>
      </c>
      <c r="K81" s="98" t="s">
        <v>393</v>
      </c>
    </row>
    <row r="82" spans="3:11" ht="15.75" hidden="1">
      <c r="C82" s="525" t="s">
        <v>1713</v>
      </c>
      <c r="D82" s="526">
        <v>2</v>
      </c>
      <c r="E82" s="526">
        <v>50000</v>
      </c>
      <c r="F82" s="97">
        <f t="shared" si="6"/>
        <v>100000</v>
      </c>
      <c r="G82" s="161" t="s">
        <v>1615</v>
      </c>
      <c r="H82" s="142" t="s">
        <v>1002</v>
      </c>
      <c r="I82" s="130" t="str">
        <f>VLOOKUP(H82,Presupuesto!$B$11:$C$565,2,0)</f>
        <v>EQUIPO MEDICO Y LABORATORIO</v>
      </c>
      <c r="J82" s="98" t="str">
        <f t="shared" si="7"/>
        <v>Estudiantes y Graduados</v>
      </c>
      <c r="K82" s="98" t="s">
        <v>393</v>
      </c>
    </row>
    <row r="83" spans="3:11" ht="31.5" hidden="1">
      <c r="C83" s="525" t="s">
        <v>1714</v>
      </c>
      <c r="D83" s="526">
        <v>1</v>
      </c>
      <c r="E83" s="526">
        <v>158000</v>
      </c>
      <c r="F83" s="97">
        <f t="shared" si="6"/>
        <v>158000</v>
      </c>
      <c r="G83" s="161" t="s">
        <v>1615</v>
      </c>
      <c r="H83" s="142" t="s">
        <v>1002</v>
      </c>
      <c r="I83" s="130" t="str">
        <f>VLOOKUP(H83,Presupuesto!$B$11:$C$565,2,0)</f>
        <v>EQUIPO MEDICO Y LABORATORIO</v>
      </c>
      <c r="J83" s="98" t="str">
        <f t="shared" si="7"/>
        <v>Estudiantes y Graduados</v>
      </c>
      <c r="K83" s="98" t="s">
        <v>393</v>
      </c>
    </row>
    <row r="84" spans="3:11" ht="31.5" hidden="1">
      <c r="C84" s="525" t="s">
        <v>1715</v>
      </c>
      <c r="D84" s="526">
        <v>1</v>
      </c>
      <c r="E84" s="526">
        <v>128000</v>
      </c>
      <c r="F84" s="97">
        <f t="shared" si="6"/>
        <v>128000</v>
      </c>
      <c r="G84" s="161" t="s">
        <v>1615</v>
      </c>
      <c r="H84" s="142" t="s">
        <v>1002</v>
      </c>
      <c r="I84" s="130" t="str">
        <f>VLOOKUP(H84,Presupuesto!$B$11:$C$565,2,0)</f>
        <v>EQUIPO MEDICO Y LABORATORIO</v>
      </c>
      <c r="J84" s="98" t="str">
        <f t="shared" si="7"/>
        <v>Estudiantes y Graduados</v>
      </c>
      <c r="K84" s="98" t="s">
        <v>393</v>
      </c>
    </row>
    <row r="85" spans="3:11" ht="15.75" hidden="1">
      <c r="C85" s="525" t="s">
        <v>1716</v>
      </c>
      <c r="D85" s="526">
        <v>10</v>
      </c>
      <c r="E85" s="526">
        <v>4000</v>
      </c>
      <c r="F85" s="97">
        <f t="shared" si="6"/>
        <v>40000</v>
      </c>
      <c r="G85" s="161" t="s">
        <v>1615</v>
      </c>
      <c r="H85" s="142" t="s">
        <v>1002</v>
      </c>
      <c r="I85" s="130" t="str">
        <f>VLOOKUP(H85,Presupuesto!$B$11:$C$565,2,0)</f>
        <v>EQUIPO MEDICO Y LABORATORIO</v>
      </c>
      <c r="J85" s="98" t="str">
        <f t="shared" si="7"/>
        <v>Estudiantes y Graduados</v>
      </c>
      <c r="K85" s="98" t="s">
        <v>393</v>
      </c>
    </row>
    <row r="86" spans="3:11" ht="15.75" hidden="1">
      <c r="C86" s="525" t="s">
        <v>1717</v>
      </c>
      <c r="D86" s="526">
        <v>1</v>
      </c>
      <c r="E86" s="526">
        <v>100000</v>
      </c>
      <c r="F86" s="97">
        <f t="shared" si="6"/>
        <v>100000</v>
      </c>
      <c r="G86" s="161" t="s">
        <v>1615</v>
      </c>
      <c r="H86" s="142" t="s">
        <v>1002</v>
      </c>
      <c r="I86" s="130" t="str">
        <f>VLOOKUP(H86,Presupuesto!$B$11:$C$565,2,0)</f>
        <v>EQUIPO MEDICO Y LABORATORIO</v>
      </c>
      <c r="J86" s="98" t="str">
        <f t="shared" si="7"/>
        <v>Estudiantes y Graduados</v>
      </c>
      <c r="K86" s="98" t="s">
        <v>393</v>
      </c>
    </row>
    <row r="87" spans="3:11" ht="15.75" hidden="1">
      <c r="C87" s="525" t="s">
        <v>1718</v>
      </c>
      <c r="D87" s="526">
        <v>2</v>
      </c>
      <c r="E87" s="526">
        <v>180000</v>
      </c>
      <c r="F87" s="97">
        <f t="shared" si="6"/>
        <v>360000</v>
      </c>
      <c r="G87" s="161" t="s">
        <v>1615</v>
      </c>
      <c r="H87" s="142" t="s">
        <v>1002</v>
      </c>
      <c r="I87" s="130" t="str">
        <f>VLOOKUP(H87,Presupuesto!$B$11:$C$565,2,0)</f>
        <v>EQUIPO MEDICO Y LABORATORIO</v>
      </c>
      <c r="J87" s="98" t="str">
        <f t="shared" si="7"/>
        <v>Estudiantes y Graduados</v>
      </c>
      <c r="K87" s="98" t="s">
        <v>393</v>
      </c>
    </row>
    <row r="88" spans="3:11" ht="15.75" hidden="1">
      <c r="C88" s="525" t="s">
        <v>1719</v>
      </c>
      <c r="D88" s="526">
        <v>15</v>
      </c>
      <c r="E88" s="526">
        <v>10000</v>
      </c>
      <c r="F88" s="97">
        <f t="shared" si="6"/>
        <v>150000</v>
      </c>
      <c r="G88" s="161" t="s">
        <v>1615</v>
      </c>
      <c r="H88" s="142" t="s">
        <v>1002</v>
      </c>
      <c r="I88" s="130" t="str">
        <f>VLOOKUP(H88,Presupuesto!$B$11:$C$565,2,0)</f>
        <v>EQUIPO MEDICO Y LABORATORIO</v>
      </c>
      <c r="J88" s="98" t="str">
        <f t="shared" si="7"/>
        <v>Estudiantes y Graduados</v>
      </c>
      <c r="K88" s="98" t="s">
        <v>393</v>
      </c>
    </row>
    <row r="89" spans="3:11" ht="15.75" hidden="1">
      <c r="C89" s="525" t="s">
        <v>1720</v>
      </c>
      <c r="D89" s="526">
        <v>20</v>
      </c>
      <c r="E89" s="526">
        <v>20000</v>
      </c>
      <c r="F89" s="97">
        <f t="shared" si="6"/>
        <v>400000</v>
      </c>
      <c r="G89" s="161" t="s">
        <v>1615</v>
      </c>
      <c r="H89" s="142" t="s">
        <v>1002</v>
      </c>
      <c r="I89" s="130" t="str">
        <f>VLOOKUP(H89,Presupuesto!$B$11:$C$565,2,0)</f>
        <v>EQUIPO MEDICO Y LABORATORIO</v>
      </c>
      <c r="J89" s="98" t="str">
        <f t="shared" si="7"/>
        <v>Estudiantes y Graduados</v>
      </c>
      <c r="K89" s="98" t="s">
        <v>393</v>
      </c>
    </row>
    <row r="90" spans="3:11" ht="15.75" hidden="1">
      <c r="C90" s="525" t="s">
        <v>1721</v>
      </c>
      <c r="D90" s="526">
        <v>15</v>
      </c>
      <c r="E90" s="526">
        <v>5000</v>
      </c>
      <c r="F90" s="97">
        <f t="shared" si="6"/>
        <v>75000</v>
      </c>
      <c r="G90" s="161" t="s">
        <v>1615</v>
      </c>
      <c r="H90" s="142" t="s">
        <v>1002</v>
      </c>
      <c r="I90" s="130" t="str">
        <f>VLOOKUP(H90,Presupuesto!$B$11:$C$565,2,0)</f>
        <v>EQUIPO MEDICO Y LABORATORIO</v>
      </c>
      <c r="J90" s="98" t="str">
        <f t="shared" si="7"/>
        <v>Estudiantes y Graduados</v>
      </c>
      <c r="K90" s="98" t="s">
        <v>393</v>
      </c>
    </row>
    <row r="91" spans="3:11" ht="15.75" hidden="1">
      <c r="C91" s="525" t="s">
        <v>1722</v>
      </c>
      <c r="D91" s="526">
        <v>2</v>
      </c>
      <c r="E91" s="526">
        <v>120000</v>
      </c>
      <c r="F91" s="97">
        <f t="shared" si="6"/>
        <v>240000</v>
      </c>
      <c r="G91" s="161" t="s">
        <v>1615</v>
      </c>
      <c r="H91" s="142" t="s">
        <v>1002</v>
      </c>
      <c r="I91" s="130" t="str">
        <f>VLOOKUP(H91,Presupuesto!$B$11:$C$565,2,0)</f>
        <v>EQUIPO MEDICO Y LABORATORIO</v>
      </c>
      <c r="J91" s="98" t="str">
        <f t="shared" si="7"/>
        <v>Estudiantes y Graduados</v>
      </c>
      <c r="K91" s="98" t="s">
        <v>393</v>
      </c>
    </row>
    <row r="92" spans="3:11" ht="15.75" hidden="1">
      <c r="C92" s="525" t="s">
        <v>1723</v>
      </c>
      <c r="D92" s="526">
        <v>1</v>
      </c>
      <c r="E92" s="526">
        <v>500000</v>
      </c>
      <c r="F92" s="97">
        <f t="shared" si="6"/>
        <v>500000</v>
      </c>
      <c r="G92" s="161" t="s">
        <v>1615</v>
      </c>
      <c r="H92" s="142" t="s">
        <v>1002</v>
      </c>
      <c r="I92" s="130" t="str">
        <f>VLOOKUP(H92,Presupuesto!$B$11:$C$565,2,0)</f>
        <v>EQUIPO MEDICO Y LABORATORIO</v>
      </c>
      <c r="J92" s="98" t="str">
        <f t="shared" si="7"/>
        <v>Estudiantes y Graduados</v>
      </c>
      <c r="K92" s="98" t="s">
        <v>393</v>
      </c>
    </row>
    <row r="93" spans="3:11" ht="15.75" hidden="1">
      <c r="C93" s="525" t="s">
        <v>1724</v>
      </c>
      <c r="D93" s="526">
        <v>1</v>
      </c>
      <c r="E93" s="526">
        <v>500000</v>
      </c>
      <c r="F93" s="97">
        <f t="shared" si="6"/>
        <v>500000</v>
      </c>
      <c r="G93" s="161" t="s">
        <v>1615</v>
      </c>
      <c r="H93" s="142" t="s">
        <v>1002</v>
      </c>
      <c r="I93" s="130" t="str">
        <f>VLOOKUP(H93,Presupuesto!$B$11:$C$565,2,0)</f>
        <v>EQUIPO MEDICO Y LABORATORIO</v>
      </c>
      <c r="J93" s="98" t="str">
        <f t="shared" si="7"/>
        <v>Estudiantes y Graduados</v>
      </c>
      <c r="K93" s="98" t="s">
        <v>393</v>
      </c>
    </row>
    <row r="94" spans="3:11" ht="15.75" hidden="1">
      <c r="C94" s="525" t="s">
        <v>1725</v>
      </c>
      <c r="D94" s="526">
        <v>2</v>
      </c>
      <c r="E94" s="526">
        <v>30000</v>
      </c>
      <c r="F94" s="97">
        <f t="shared" si="6"/>
        <v>60000</v>
      </c>
      <c r="G94" s="161" t="s">
        <v>1615</v>
      </c>
      <c r="H94" s="142" t="s">
        <v>1002</v>
      </c>
      <c r="I94" s="130" t="str">
        <f>VLOOKUP(H94,Presupuesto!$B$11:$C$565,2,0)</f>
        <v>EQUIPO MEDICO Y LABORATORIO</v>
      </c>
      <c r="J94" s="98" t="str">
        <f t="shared" si="7"/>
        <v>Estudiantes y Graduados</v>
      </c>
      <c r="K94" s="98" t="s">
        <v>393</v>
      </c>
    </row>
    <row r="95" spans="3:11" ht="15.75" hidden="1">
      <c r="C95" s="525" t="s">
        <v>1726</v>
      </c>
      <c r="D95" s="526">
        <v>2</v>
      </c>
      <c r="E95" s="526">
        <v>6000</v>
      </c>
      <c r="F95" s="97">
        <f t="shared" si="6"/>
        <v>12000</v>
      </c>
      <c r="G95" s="161" t="s">
        <v>1615</v>
      </c>
      <c r="H95" s="142" t="s">
        <v>1002</v>
      </c>
      <c r="I95" s="130" t="str">
        <f>VLOOKUP(H95,Presupuesto!$B$11:$C$565,2,0)</f>
        <v>EQUIPO MEDICO Y LABORATORIO</v>
      </c>
      <c r="J95" s="98" t="str">
        <f t="shared" si="7"/>
        <v>Estudiantes y Graduados</v>
      </c>
      <c r="K95" s="98" t="s">
        <v>393</v>
      </c>
    </row>
    <row r="96" spans="3:11" ht="31.5" hidden="1">
      <c r="C96" s="525" t="s">
        <v>1727</v>
      </c>
      <c r="D96" s="526">
        <v>4</v>
      </c>
      <c r="E96" s="526">
        <v>10000</v>
      </c>
      <c r="F96" s="97">
        <f t="shared" si="6"/>
        <v>40000</v>
      </c>
      <c r="G96" s="161" t="s">
        <v>1615</v>
      </c>
      <c r="H96" s="142" t="s">
        <v>1002</v>
      </c>
      <c r="I96" s="130" t="str">
        <f>VLOOKUP(H96,Presupuesto!$B$11:$C$565,2,0)</f>
        <v>EQUIPO MEDICO Y LABORATORIO</v>
      </c>
      <c r="J96" s="98" t="str">
        <f t="shared" si="7"/>
        <v>Estudiantes y Graduados</v>
      </c>
      <c r="K96" s="98" t="s">
        <v>393</v>
      </c>
    </row>
    <row r="97" spans="3:11" ht="15.75" hidden="1">
      <c r="C97" s="525" t="s">
        <v>1728</v>
      </c>
      <c r="D97" s="526">
        <v>3</v>
      </c>
      <c r="E97" s="526">
        <v>45000</v>
      </c>
      <c r="F97" s="97">
        <f t="shared" si="6"/>
        <v>135000</v>
      </c>
      <c r="G97" s="161" t="s">
        <v>1615</v>
      </c>
      <c r="H97" s="142" t="s">
        <v>1002</v>
      </c>
      <c r="I97" s="130" t="str">
        <f>VLOOKUP(H97,Presupuesto!$B$11:$C$565,2,0)</f>
        <v>EQUIPO MEDICO Y LABORATORIO</v>
      </c>
      <c r="J97" s="98" t="str">
        <f t="shared" si="7"/>
        <v>Estudiantes y Graduados</v>
      </c>
      <c r="K97" s="98" t="s">
        <v>393</v>
      </c>
    </row>
    <row r="98" spans="3:11" s="466" customFormat="1" ht="15.75">
      <c r="C98" s="525" t="s">
        <v>1729</v>
      </c>
      <c r="D98" s="526">
        <v>2</v>
      </c>
      <c r="E98" s="526">
        <v>5000</v>
      </c>
      <c r="F98" s="97"/>
      <c r="G98" s="161" t="s">
        <v>1615</v>
      </c>
      <c r="H98" s="142" t="s">
        <v>1002</v>
      </c>
      <c r="I98" s="130" t="str">
        <f>VLOOKUP(H98,Presupuesto!$B$11:$C$565,2,0)</f>
        <v>EQUIPO MEDICO Y LABORATORIO</v>
      </c>
      <c r="J98" s="98"/>
      <c r="K98" s="98" t="s">
        <v>393</v>
      </c>
    </row>
    <row r="99" spans="3:11" s="466" customFormat="1" ht="15.75">
      <c r="C99" s="525" t="s">
        <v>1730</v>
      </c>
      <c r="D99" s="526">
        <v>2</v>
      </c>
      <c r="E99" s="526">
        <v>7000</v>
      </c>
      <c r="F99" s="97"/>
      <c r="G99" s="161" t="s">
        <v>1615</v>
      </c>
      <c r="H99" s="142" t="s">
        <v>1002</v>
      </c>
      <c r="I99" s="130" t="str">
        <f>VLOOKUP(H99,Presupuesto!$B$11:$C$565,2,0)</f>
        <v>EQUIPO MEDICO Y LABORATORIO</v>
      </c>
      <c r="J99" s="98"/>
      <c r="K99" s="98" t="s">
        <v>393</v>
      </c>
    </row>
    <row r="100" spans="3:11" ht="31.5" hidden="1">
      <c r="C100" s="525" t="s">
        <v>1731</v>
      </c>
      <c r="D100" s="526">
        <v>2</v>
      </c>
      <c r="E100" s="526">
        <v>60000</v>
      </c>
      <c r="F100" s="97">
        <f t="shared" si="6"/>
        <v>120000</v>
      </c>
      <c r="G100" s="161" t="s">
        <v>1615</v>
      </c>
      <c r="H100" s="142" t="s">
        <v>1002</v>
      </c>
      <c r="I100" s="130" t="str">
        <f>VLOOKUP(H100,Presupuesto!$B$11:$C$565,2,0)</f>
        <v>EQUIPO MEDICO Y LABORATORIO</v>
      </c>
      <c r="J100" s="98" t="str">
        <f t="shared" si="7"/>
        <v>Estudiantes y Graduados</v>
      </c>
      <c r="K100" s="98" t="s">
        <v>393</v>
      </c>
    </row>
    <row r="101" spans="3:11" ht="15.75" hidden="1">
      <c r="C101" s="525" t="s">
        <v>1732</v>
      </c>
      <c r="D101" s="526">
        <v>3</v>
      </c>
      <c r="E101" s="526">
        <v>30000</v>
      </c>
      <c r="F101" s="97">
        <f t="shared" si="6"/>
        <v>90000</v>
      </c>
      <c r="G101" s="161" t="s">
        <v>1615</v>
      </c>
      <c r="H101" s="142" t="s">
        <v>1002</v>
      </c>
      <c r="I101" s="130" t="str">
        <f>VLOOKUP(H101,Presupuesto!$B$11:$C$565,2,0)</f>
        <v>EQUIPO MEDICO Y LABORATORIO</v>
      </c>
      <c r="J101" s="98" t="str">
        <f t="shared" si="7"/>
        <v>Estudiantes y Graduados</v>
      </c>
      <c r="K101" s="98" t="s">
        <v>393</v>
      </c>
    </row>
    <row r="102" spans="3:11" ht="15.75" hidden="1">
      <c r="C102" s="525" t="s">
        <v>1733</v>
      </c>
      <c r="D102" s="526">
        <v>2</v>
      </c>
      <c r="E102" s="526">
        <v>5000</v>
      </c>
      <c r="F102" s="97">
        <f t="shared" si="6"/>
        <v>10000</v>
      </c>
      <c r="G102" s="161" t="s">
        <v>1615</v>
      </c>
      <c r="H102" s="142" t="s">
        <v>1002</v>
      </c>
      <c r="I102" s="130" t="str">
        <f>VLOOKUP(H102,Presupuesto!$B$11:$C$565,2,0)</f>
        <v>EQUIPO MEDICO Y LABORATORIO</v>
      </c>
      <c r="J102" s="98" t="str">
        <f t="shared" si="7"/>
        <v>Estudiantes y Graduados</v>
      </c>
      <c r="K102" s="98" t="s">
        <v>393</v>
      </c>
    </row>
    <row r="103" spans="3:11" ht="15.75" hidden="1">
      <c r="C103" s="525" t="s">
        <v>1734</v>
      </c>
      <c r="D103" s="526">
        <v>1</v>
      </c>
      <c r="E103" s="526">
        <v>20000</v>
      </c>
      <c r="F103" s="97">
        <f t="shared" si="6"/>
        <v>20000</v>
      </c>
      <c r="G103" s="161" t="s">
        <v>1615</v>
      </c>
      <c r="H103" s="142" t="s">
        <v>1002</v>
      </c>
      <c r="I103" s="130" t="str">
        <f>VLOOKUP(H103,Presupuesto!$B$11:$C$565,2,0)</f>
        <v>EQUIPO MEDICO Y LABORATORIO</v>
      </c>
      <c r="J103" s="98" t="str">
        <f t="shared" si="7"/>
        <v>Estudiantes y Graduados</v>
      </c>
      <c r="K103" s="98" t="s">
        <v>393</v>
      </c>
    </row>
    <row r="104" spans="3:11" ht="15.75" hidden="1">
      <c r="C104" s="525" t="s">
        <v>1735</v>
      </c>
      <c r="D104" s="526">
        <v>1</v>
      </c>
      <c r="E104" s="526">
        <v>20000</v>
      </c>
      <c r="F104" s="97">
        <f t="shared" si="6"/>
        <v>20000</v>
      </c>
      <c r="G104" s="161" t="s">
        <v>1615</v>
      </c>
      <c r="H104" s="142" t="s">
        <v>1002</v>
      </c>
      <c r="I104" s="130" t="str">
        <f>VLOOKUP(H104,Presupuesto!$B$11:$C$565,2,0)</f>
        <v>EQUIPO MEDICO Y LABORATORIO</v>
      </c>
      <c r="J104" s="98" t="str">
        <f t="shared" si="7"/>
        <v>Estudiantes y Graduados</v>
      </c>
      <c r="K104" s="98" t="s">
        <v>393</v>
      </c>
    </row>
    <row r="105" spans="3:11" ht="15.75" hidden="1">
      <c r="C105" s="525" t="s">
        <v>1736</v>
      </c>
      <c r="D105" s="526">
        <v>2</v>
      </c>
      <c r="E105" s="526">
        <v>180000</v>
      </c>
      <c r="F105" s="97">
        <f t="shared" si="6"/>
        <v>360000</v>
      </c>
      <c r="G105" s="161" t="s">
        <v>1615</v>
      </c>
      <c r="H105" s="142" t="s">
        <v>1002</v>
      </c>
      <c r="I105" s="130" t="str">
        <f>VLOOKUP(H105,Presupuesto!$B$11:$C$565,2,0)</f>
        <v>EQUIPO MEDICO Y LABORATORIO</v>
      </c>
      <c r="J105" s="98" t="str">
        <f t="shared" si="7"/>
        <v>Estudiantes y Graduados</v>
      </c>
      <c r="K105" s="98" t="s">
        <v>393</v>
      </c>
    </row>
    <row r="106" spans="3:11" ht="15.75" hidden="1">
      <c r="C106" s="525" t="s">
        <v>1737</v>
      </c>
      <c r="D106" s="526">
        <v>1</v>
      </c>
      <c r="E106" s="526">
        <v>20000</v>
      </c>
      <c r="F106" s="97">
        <f t="shared" si="6"/>
        <v>20000</v>
      </c>
      <c r="G106" s="161" t="s">
        <v>1615</v>
      </c>
      <c r="H106" s="142" t="s">
        <v>1002</v>
      </c>
      <c r="I106" s="130" t="str">
        <f>VLOOKUP(H106,Presupuesto!$B$11:$C$565,2,0)</f>
        <v>EQUIPO MEDICO Y LABORATORIO</v>
      </c>
      <c r="J106" s="98" t="str">
        <f t="shared" si="7"/>
        <v>Estudiantes y Graduados</v>
      </c>
      <c r="K106" s="98" t="s">
        <v>393</v>
      </c>
    </row>
    <row r="107" spans="3:11" ht="16.5" hidden="1" thickBot="1">
      <c r="C107" s="525" t="s">
        <v>1738</v>
      </c>
      <c r="D107" s="526">
        <v>1</v>
      </c>
      <c r="E107" s="526">
        <v>10000</v>
      </c>
      <c r="F107" s="105">
        <f t="shared" si="6"/>
        <v>10000</v>
      </c>
      <c r="G107" s="161" t="s">
        <v>1615</v>
      </c>
      <c r="H107" s="142" t="s">
        <v>1002</v>
      </c>
      <c r="I107" s="132" t="str">
        <f>VLOOKUP(H107,Presupuesto!$B$11:$C$565,2,0)</f>
        <v>EQUIPO MEDICO Y LABORATORIO</v>
      </c>
      <c r="J107" s="106" t="str">
        <f t="shared" si="7"/>
        <v>Estudiantes y Graduados</v>
      </c>
      <c r="K107" s="98" t="s">
        <v>393</v>
      </c>
    </row>
    <row r="109" spans="3:11" ht="15.75" thickBot="1">
      <c r="F109" s="90"/>
      <c r="G109" s="89"/>
      <c r="H109" s="90"/>
      <c r="I109" s="90"/>
    </row>
    <row r="110" spans="3:11" ht="15.75" thickBot="1">
      <c r="C110" s="157" t="s">
        <v>53</v>
      </c>
      <c r="D110" s="373">
        <f>SUM(F117:F119)</f>
        <v>42000</v>
      </c>
      <c r="F110" s="70"/>
      <c r="G110" s="79"/>
      <c r="H110" s="70"/>
      <c r="I110" s="70"/>
    </row>
    <row r="111" spans="3:11">
      <c r="C111" s="70"/>
      <c r="D111" s="31"/>
      <c r="E111" s="93"/>
      <c r="F111" s="93"/>
      <c r="G111" s="93"/>
      <c r="H111" s="76"/>
      <c r="I111" s="76"/>
      <c r="J111" s="76"/>
      <c r="K111" s="112"/>
    </row>
    <row r="112" spans="3:11">
      <c r="C112" s="70"/>
      <c r="D112" s="31"/>
      <c r="E112" s="93"/>
      <c r="F112" s="93"/>
      <c r="G112" s="93"/>
      <c r="H112" s="76"/>
      <c r="I112" s="76"/>
      <c r="J112" s="76"/>
      <c r="K112" s="112"/>
    </row>
    <row r="113" spans="3:11" ht="15.75">
      <c r="C113" s="202" t="s">
        <v>391</v>
      </c>
      <c r="D113" s="369" t="str">
        <f>'1. Desarrollo e Innov. Curricu.'!F9</f>
        <v>1.1).a.1.1.ENF.1</v>
      </c>
      <c r="E113" s="93"/>
      <c r="F113" s="93"/>
      <c r="G113" s="93"/>
      <c r="H113" s="76"/>
      <c r="I113" s="76"/>
      <c r="J113" s="76"/>
      <c r="K113" s="112"/>
    </row>
    <row r="114" spans="3:11" ht="18.75">
      <c r="C114" s="210" t="str">
        <f>IFERROR(VLOOKUP(D113,'1. Desarrollo e Innov. Curricu.'!$F:$G,2,FALSE),IFERROR(VLOOKUP(D113,'2. Investigación Científica'!$F:$G,2,FALSE),IFERROR(VLOOKUP(D113,'3. Vinculación Univ. Sociedad'!$F:$G,2,FALSE),IFERROR(VLOOKUP(D113,'4. Docencia y Profesorado Univ.'!$F:$G,2,FALSE),IFERROR(VLOOKUP(D113,'5. Estudiantes y Graduados'!$F:$G,2,FALSE),IFERROR(VLOOKUP(D113,'11. Gestion Administrativa'!$F:$G,2,FALSE),IFERROR(VLOOKUP(D113,'13. Gestión Académica'!$F:$G,2,FALSE),IFERROR(VLOOKUP(D113,'9. Asegura. de la Calid. y M'!$F:$G,2,FALSE),IFERROR(VLOOKUP(D113,'6. Gestión del Conocimiento'!$F:$G,2,FALSE),IFERROR(VLOOKUP(D113,'15. Gobernabilidad y Proceso...'!$F:$G,2,FALSE),IFERROR(VLOOKUP(D113,'12. Gestión del Talento Humano'!$F:$G,2,FALSE),IFERROR(VLOOKUP(D113,'14. Internacional... de la E.S.'!$F:$G,2,FALSE),IFERROR(VLOOKUP(D113,'10. Posgrado'!$F:$G,2,FALSE),IFERROR(VLOOKUP(D113,'17. Gestión TIC'!$F:$G,2,FALSE),IFERROR(VLOOKUP(D113,'16. Desa. del Sistema Educ.Sup.'!$F:$G,2,FALSE),IFERROR(VLOOKUP(D113,'8. Cultura de Inno. Insti...'!$F:$G,2,FALSE),VLOOKUP(D113,'7. Lo Esencial de la Reforma U.'!$F:$G,2,0)))))))))))))))))</f>
        <v xml:space="preserve">1. Monitoreo en los cinco centros en los cuales se desarrolla la Carrera de Enfermería, referente a la implementación de la nuevo plan de estudio. </v>
      </c>
      <c r="D114" s="31"/>
      <c r="E114" s="93"/>
      <c r="F114" s="93"/>
      <c r="G114" s="93"/>
      <c r="H114" s="76"/>
      <c r="I114" s="76"/>
      <c r="J114" s="76"/>
      <c r="K114" s="112"/>
    </row>
    <row r="115" spans="3:11" ht="15.75" thickBot="1">
      <c r="F115" s="93"/>
      <c r="G115" s="76"/>
      <c r="H115" s="76"/>
      <c r="I115" s="76"/>
    </row>
    <row r="116" spans="3:11" ht="15.75" thickBot="1">
      <c r="C116" s="129" t="s">
        <v>44</v>
      </c>
      <c r="D116" s="129" t="s">
        <v>55</v>
      </c>
      <c r="E116" s="136" t="s">
        <v>57</v>
      </c>
      <c r="F116" s="135" t="s">
        <v>27</v>
      </c>
      <c r="G116" s="133" t="s">
        <v>130</v>
      </c>
      <c r="H116" s="136" t="s">
        <v>46</v>
      </c>
      <c r="I116" s="133" t="s">
        <v>131</v>
      </c>
      <c r="J116" s="133" t="s">
        <v>409</v>
      </c>
      <c r="K116" s="133" t="s">
        <v>410</v>
      </c>
    </row>
    <row r="117" spans="3:11">
      <c r="C117" s="220" t="s">
        <v>438</v>
      </c>
      <c r="D117" s="221">
        <v>20</v>
      </c>
      <c r="E117" s="123">
        <v>2100</v>
      </c>
      <c r="F117" s="97">
        <f t="shared" ref="F117:F119" si="8">D117*E117</f>
        <v>42000</v>
      </c>
      <c r="G117" s="161" t="s">
        <v>128</v>
      </c>
      <c r="H117" s="98" t="s">
        <v>760</v>
      </c>
      <c r="I117" s="130" t="str">
        <f>VLOOKUP(H117,Presupuesto!$B$11:$C$565,2,0)</f>
        <v>VIATICOS NACIONALES</v>
      </c>
      <c r="J117" s="218" t="s">
        <v>1415</v>
      </c>
      <c r="K117" s="98" t="s">
        <v>393</v>
      </c>
    </row>
    <row r="118" spans="3:11" hidden="1">
      <c r="C118" s="141"/>
      <c r="D118" s="158"/>
      <c r="E118" s="123"/>
      <c r="F118" s="97">
        <f t="shared" si="8"/>
        <v>0</v>
      </c>
      <c r="G118" s="161"/>
      <c r="H118" s="142"/>
      <c r="I118" s="130" t="e">
        <f>VLOOKUP(H118,Presupuesto!$B$11:$C$565,2,0)</f>
        <v>#N/A</v>
      </c>
      <c r="J118" s="98" t="str">
        <f>$J$117</f>
        <v>Desarrollo del Sistema de Educación Superior</v>
      </c>
      <c r="K118" s="98" t="s">
        <v>411</v>
      </c>
    </row>
    <row r="119" spans="3:11" ht="15.75" hidden="1" thickBot="1">
      <c r="C119" s="147"/>
      <c r="D119" s="159"/>
      <c r="E119" s="103"/>
      <c r="F119" s="105">
        <f t="shared" si="8"/>
        <v>0</v>
      </c>
      <c r="G119" s="162"/>
      <c r="H119" s="148"/>
      <c r="I119" s="132" t="e">
        <f>VLOOKUP(H119,Presupuesto!$B$11:$C$565,2,0)</f>
        <v>#N/A</v>
      </c>
      <c r="J119" s="106" t="str">
        <f>$J$117</f>
        <v>Desarrollo del Sistema de Educación Superior</v>
      </c>
      <c r="K119" s="124" t="s">
        <v>393</v>
      </c>
    </row>
    <row r="121" spans="3:11" ht="15.75" thickBot="1"/>
    <row r="122" spans="3:11" ht="15.75" thickBot="1">
      <c r="C122" s="157" t="s">
        <v>53</v>
      </c>
      <c r="D122" s="373">
        <f>SUM(F129:F133)</f>
        <v>624000</v>
      </c>
      <c r="F122" s="70"/>
      <c r="G122" s="79"/>
      <c r="H122" s="70"/>
      <c r="I122" s="70"/>
    </row>
    <row r="123" spans="3:11">
      <c r="C123" s="70"/>
      <c r="D123" s="31"/>
      <c r="E123" s="93"/>
      <c r="F123" s="93"/>
      <c r="G123" s="93"/>
      <c r="H123" s="76"/>
      <c r="I123" s="76"/>
      <c r="J123" s="76"/>
      <c r="K123" s="112"/>
    </row>
    <row r="124" spans="3:11">
      <c r="C124" s="70"/>
      <c r="D124" s="31"/>
      <c r="E124" s="93"/>
      <c r="F124" s="93"/>
      <c r="G124" s="93"/>
      <c r="H124" s="76"/>
      <c r="I124" s="76"/>
      <c r="J124" s="76"/>
      <c r="K124" s="112"/>
    </row>
    <row r="125" spans="3:11" ht="15.75">
      <c r="C125" s="202" t="s">
        <v>391</v>
      </c>
      <c r="D125" s="369" t="str">
        <f>'4. Docencia y Profesorado Univ.'!F16</f>
        <v>4.1).a.1.9.ENF.9</v>
      </c>
      <c r="E125" s="93"/>
      <c r="F125" s="93"/>
      <c r="G125" s="93"/>
      <c r="H125" s="76"/>
      <c r="I125" s="76"/>
      <c r="J125" s="76"/>
      <c r="K125" s="112"/>
    </row>
    <row r="126" spans="3:11" ht="18.75">
      <c r="C126" s="210" t="str">
        <f>IFERROR(VLOOKUP(D125,'1. Desarrollo e Innov. Curricu.'!$F:$G,2,FALSE),IFERROR(VLOOKUP(D125,'2. Investigación Científica'!$F:$G,2,FALSE),IFERROR(VLOOKUP(D125,'3. Vinculación Univ. Sociedad'!$F:$G,2,FALSE),IFERROR(VLOOKUP(D125,'4. Docencia y Profesorado Univ.'!$F:$G,2,FALSE),IFERROR(VLOOKUP(D125,'5. Estudiantes y Graduados'!$F:$G,2,FALSE),IFERROR(VLOOKUP(D125,'11. Gestion Administrativa'!$F:$G,2,FALSE),IFERROR(VLOOKUP(D125,'13. Gestión Académica'!$F:$G,2,FALSE),IFERROR(VLOOKUP(D125,'9. Asegura. de la Calid. y M'!$F:$G,2,FALSE),IFERROR(VLOOKUP(D125,'6. Gestión del Conocimiento'!$F:$G,2,FALSE),IFERROR(VLOOKUP(D125,'15. Gobernabilidad y Proceso...'!$F:$G,2,FALSE),IFERROR(VLOOKUP(D125,'12. Gestión del Talento Humano'!$F:$G,2,FALSE),IFERROR(VLOOKUP(D125,'14. Internacional... de la E.S.'!$F:$G,2,FALSE),IFERROR(VLOOKUP(D125,'10. Posgrado'!$F:$G,2,FALSE),IFERROR(VLOOKUP(D125,'17. Gestión TIC'!$F:$G,2,FALSE),IFERROR(VLOOKUP(D125,'16. Desa. del Sistema Educ.Sup.'!$F:$G,2,FALSE),IFERROR(VLOOKUP(D125,'8. Cultura de Inno. Insti...'!$F:$G,2,FALSE),VLOOKUP(D125,'7. Lo Esencial de la Reforma U.'!$F:$G,2,0)))))))))))))))))</f>
        <v>Solicitud  de contrataciones para expertos extranjeros,  desarrollo de seminario taller, Carta de compromisos para la reproduccion de  conocimientos,</v>
      </c>
      <c r="D126" s="31"/>
      <c r="E126" s="93"/>
      <c r="F126" s="93"/>
      <c r="G126" s="93"/>
      <c r="H126" s="76"/>
      <c r="I126" s="76"/>
      <c r="J126" s="76"/>
      <c r="K126" s="112"/>
    </row>
    <row r="127" spans="3:11" ht="15.75" thickBot="1">
      <c r="F127" s="93"/>
      <c r="G127" s="76"/>
      <c r="H127" s="76"/>
      <c r="I127" s="76"/>
    </row>
    <row r="128" spans="3:11" ht="15.75" thickBot="1">
      <c r="C128" s="129" t="s">
        <v>44</v>
      </c>
      <c r="D128" s="129" t="s">
        <v>55</v>
      </c>
      <c r="E128" s="136" t="s">
        <v>57</v>
      </c>
      <c r="F128" s="135" t="s">
        <v>27</v>
      </c>
      <c r="G128" s="133" t="s">
        <v>130</v>
      </c>
      <c r="H128" s="136" t="s">
        <v>46</v>
      </c>
      <c r="I128" s="133" t="s">
        <v>131</v>
      </c>
      <c r="J128" s="133" t="s">
        <v>409</v>
      </c>
      <c r="K128" s="133" t="s">
        <v>410</v>
      </c>
    </row>
    <row r="129" spans="3:11" hidden="1">
      <c r="C129" s="220" t="s">
        <v>438</v>
      </c>
      <c r="D129" s="221"/>
      <c r="E129" s="219">
        <f>HLOOKUP(C129,$AH$2:$BU$3,2,0)</f>
        <v>620</v>
      </c>
      <c r="F129" s="97">
        <f t="shared" ref="F129:F133" si="9">D129*E129</f>
        <v>0</v>
      </c>
      <c r="G129" s="161"/>
      <c r="H129" s="142"/>
      <c r="I129" s="130" t="e">
        <f>VLOOKUP(H129,Presupuesto!$B$11:$C$565,2,0)</f>
        <v>#N/A</v>
      </c>
      <c r="J129" s="218" t="s">
        <v>1415</v>
      </c>
      <c r="K129" s="98" t="s">
        <v>393</v>
      </c>
    </row>
    <row r="130" spans="3:11" hidden="1">
      <c r="C130" s="141" t="s">
        <v>1886</v>
      </c>
      <c r="D130" s="158">
        <v>8</v>
      </c>
      <c r="E130" s="123">
        <v>45000</v>
      </c>
      <c r="F130" s="97">
        <f t="shared" si="9"/>
        <v>360000</v>
      </c>
      <c r="G130" s="161" t="s">
        <v>1615</v>
      </c>
      <c r="H130" s="142" t="s">
        <v>704</v>
      </c>
      <c r="I130" s="130" t="str">
        <f>VLOOKUP(H130,Presupuesto!$B$11:$C$565,2,0)</f>
        <v>OTROS SERVICIOS TECNICOS Y PROFESIONALES</v>
      </c>
      <c r="J130" s="98" t="str">
        <f>$J$129</f>
        <v>Desarrollo del Sistema de Educación Superior</v>
      </c>
      <c r="K130" s="98" t="s">
        <v>411</v>
      </c>
    </row>
    <row r="131" spans="3:11" hidden="1">
      <c r="C131" s="141" t="s">
        <v>1885</v>
      </c>
      <c r="D131" s="158">
        <v>8</v>
      </c>
      <c r="E131" s="123">
        <v>33000</v>
      </c>
      <c r="F131" s="97">
        <f t="shared" si="9"/>
        <v>264000</v>
      </c>
      <c r="G131" s="161" t="s">
        <v>1615</v>
      </c>
      <c r="H131" s="142" t="s">
        <v>758</v>
      </c>
      <c r="I131" s="130" t="str">
        <f>VLOOKUP(H131,Presupuesto!$B$11:$C$565,2,0)</f>
        <v>OTROS GASTOS DE PASAJES</v>
      </c>
      <c r="J131" s="98" t="str">
        <f>$J$129</f>
        <v>Desarrollo del Sistema de Educación Superior</v>
      </c>
      <c r="K131" s="98" t="s">
        <v>394</v>
      </c>
    </row>
    <row r="132" spans="3:11" hidden="1">
      <c r="C132" s="141"/>
      <c r="D132" s="158"/>
      <c r="E132" s="123"/>
      <c r="F132" s="97">
        <f t="shared" si="9"/>
        <v>0</v>
      </c>
      <c r="G132" s="161"/>
      <c r="H132" s="142"/>
      <c r="I132" s="130" t="e">
        <f>VLOOKUP(H132,Presupuesto!$B$11:$C$565,2,0)</f>
        <v>#N/A</v>
      </c>
      <c r="J132" s="98" t="str">
        <f>$J$129</f>
        <v>Desarrollo del Sistema de Educación Superior</v>
      </c>
      <c r="K132" s="98" t="s">
        <v>411</v>
      </c>
    </row>
    <row r="133" spans="3:11" ht="15.75" hidden="1" thickBot="1">
      <c r="C133" s="147"/>
      <c r="D133" s="159"/>
      <c r="E133" s="103"/>
      <c r="F133" s="105">
        <f t="shared" si="9"/>
        <v>0</v>
      </c>
      <c r="G133" s="162"/>
      <c r="H133" s="148"/>
      <c r="I133" s="132" t="e">
        <f>VLOOKUP(H133,Presupuesto!$B$11:$C$565,2,0)</f>
        <v>#N/A</v>
      </c>
      <c r="J133" s="106" t="str">
        <f>$J$129</f>
        <v>Desarrollo del Sistema de Educación Superior</v>
      </c>
      <c r="K133" s="124" t="s">
        <v>393</v>
      </c>
    </row>
    <row r="135" spans="3:11" ht="15.75" thickBot="1">
      <c r="F135" s="90"/>
      <c r="G135" s="89"/>
      <c r="H135" s="90"/>
      <c r="I135" s="90"/>
    </row>
    <row r="136" spans="3:11" ht="15.75" thickBot="1">
      <c r="C136" s="157" t="s">
        <v>53</v>
      </c>
      <c r="D136" s="373">
        <f>SUM(F143:F146)</f>
        <v>80000000</v>
      </c>
      <c r="F136" s="70"/>
      <c r="G136" s="79"/>
      <c r="H136" s="70"/>
      <c r="I136" s="70"/>
    </row>
    <row r="137" spans="3:11">
      <c r="C137" s="70"/>
      <c r="D137" s="31"/>
      <c r="E137" s="93"/>
      <c r="F137" s="93"/>
      <c r="G137" s="93"/>
      <c r="H137" s="76"/>
      <c r="I137" s="76"/>
      <c r="J137" s="76"/>
      <c r="K137" s="112"/>
    </row>
    <row r="138" spans="3:11">
      <c r="C138" s="70"/>
      <c r="D138" s="31"/>
      <c r="E138" s="93"/>
      <c r="F138" s="93"/>
      <c r="G138" s="93"/>
      <c r="H138" s="76"/>
      <c r="I138" s="76"/>
      <c r="J138" s="76"/>
      <c r="K138" s="112"/>
    </row>
    <row r="139" spans="3:11" ht="15.75">
      <c r="C139" s="202" t="s">
        <v>391</v>
      </c>
      <c r="D139" s="369" t="str">
        <f>'11. Gestion Administrativa'!F19</f>
        <v>11.1).b.2.5.ENF.5</v>
      </c>
      <c r="E139" s="93"/>
      <c r="F139" s="93"/>
      <c r="G139" s="93"/>
      <c r="H139" s="76"/>
      <c r="I139" s="76"/>
      <c r="J139" s="76"/>
      <c r="K139" s="112"/>
    </row>
    <row r="140" spans="3:11" ht="18.75">
      <c r="C140" s="210" t="str">
        <f>IFERROR(VLOOKUP(D139,'1. Desarrollo e Innov. Curricu.'!$F:$G,2,FALSE),IFERROR(VLOOKUP(D139,'2. Investigación Científica'!$F:$G,2,FALSE),IFERROR(VLOOKUP(D139,'3. Vinculación Univ. Sociedad'!$F:$G,2,FALSE),IFERROR(VLOOKUP(D139,'4. Docencia y Profesorado Univ.'!$F:$G,2,FALSE),IFERROR(VLOOKUP(D139,'5. Estudiantes y Graduados'!$F:$G,2,FALSE),IFERROR(VLOOKUP(D139,'11. Gestion Administrativa'!$F:$G,2,FALSE),IFERROR(VLOOKUP(D139,'13. Gestión Académica'!$F:$G,2,FALSE),IFERROR(VLOOKUP(D139,'9. Asegura. de la Calid. y M'!$F:$G,2,FALSE),IFERROR(VLOOKUP(D139,'6. Gestión del Conocimiento'!$F:$G,2,FALSE),IFERROR(VLOOKUP(D139,'15. Gobernabilidad y Proceso...'!$F:$G,2,FALSE),IFERROR(VLOOKUP(D139,'12. Gestión del Talento Humano'!$F:$G,2,FALSE),IFERROR(VLOOKUP(D139,'14. Internacional... de la E.S.'!$F:$G,2,FALSE),IFERROR(VLOOKUP(D139,'10. Posgrado'!$F:$G,2,FALSE),IFERROR(VLOOKUP(D139,'17. Gestión TIC'!$F:$G,2,FALSE),IFERROR(VLOOKUP(D139,'16. Desa. del Sistema Educ.Sup.'!$F:$G,2,FALSE),IFERROR(VLOOKUP(D139,'8. Cultura de Inno. Insti...'!$F:$G,2,FALSE),VLOOKUP(D139,'7. Lo Esencial de la Reforma U.'!$F:$G,2,0)))))))))))))))))</f>
        <v>5.  Solicitar terreno y financiamiento ante la Rectoría y realizar las gestiones correspondientes antes las diferentes intancias de la UNAH</v>
      </c>
      <c r="D140" s="31"/>
      <c r="E140" s="93"/>
      <c r="F140" s="93"/>
      <c r="G140" s="93"/>
      <c r="H140" s="76"/>
      <c r="I140" s="76"/>
      <c r="J140" s="76"/>
      <c r="K140" s="112"/>
    </row>
    <row r="141" spans="3:11" ht="15.75" thickBot="1">
      <c r="F141" s="93"/>
      <c r="G141" s="76"/>
      <c r="H141" s="76"/>
      <c r="I141" s="76"/>
    </row>
    <row r="142" spans="3:11" ht="15.75" thickBot="1">
      <c r="C142" s="129" t="s">
        <v>44</v>
      </c>
      <c r="D142" s="129" t="s">
        <v>55</v>
      </c>
      <c r="E142" s="136" t="s">
        <v>57</v>
      </c>
      <c r="F142" s="135" t="s">
        <v>27</v>
      </c>
      <c r="G142" s="133" t="s">
        <v>130</v>
      </c>
      <c r="H142" s="136" t="s">
        <v>46</v>
      </c>
      <c r="I142" s="133" t="s">
        <v>131</v>
      </c>
      <c r="J142" s="133" t="s">
        <v>409</v>
      </c>
      <c r="K142" s="133" t="s">
        <v>410</v>
      </c>
    </row>
    <row r="143" spans="3:11" hidden="1">
      <c r="C143" s="220" t="s">
        <v>438</v>
      </c>
      <c r="D143" s="221"/>
      <c r="E143" s="219">
        <f>HLOOKUP(C143,$AH$2:$BU$3,2,0)</f>
        <v>620</v>
      </c>
      <c r="F143" s="97">
        <f t="shared" ref="F143:F146" si="10">D143*E143</f>
        <v>0</v>
      </c>
      <c r="G143" s="161"/>
      <c r="H143" s="142"/>
      <c r="I143" s="130" t="e">
        <f>VLOOKUP(H143,Presupuesto!$B$11:$C$565,2,0)</f>
        <v>#N/A</v>
      </c>
      <c r="J143" s="218" t="s">
        <v>1415</v>
      </c>
      <c r="K143" s="98" t="s">
        <v>393</v>
      </c>
    </row>
    <row r="144" spans="3:11" ht="45">
      <c r="C144" s="597" t="s">
        <v>1891</v>
      </c>
      <c r="D144" s="158">
        <v>1</v>
      </c>
      <c r="E144" s="123">
        <v>80000000</v>
      </c>
      <c r="F144" s="97">
        <f t="shared" si="10"/>
        <v>80000000</v>
      </c>
      <c r="G144" s="161" t="s">
        <v>128</v>
      </c>
      <c r="H144" s="142" t="s">
        <v>972</v>
      </c>
      <c r="I144" s="130" t="str">
        <f>VLOOKUP(H144,Presupuesto!$B$11:$C$565,2,0)</f>
        <v>CONSTRUCCION DE BIENES DE DOMINIO PUBLICO</v>
      </c>
      <c r="J144" s="98" t="str">
        <f>$J$143</f>
        <v>Desarrollo del Sistema de Educación Superior</v>
      </c>
      <c r="K144" s="98" t="s">
        <v>411</v>
      </c>
    </row>
    <row r="145" spans="3:11" hidden="1">
      <c r="C145" s="141"/>
      <c r="D145" s="158"/>
      <c r="E145" s="123"/>
      <c r="F145" s="97">
        <f t="shared" si="10"/>
        <v>0</v>
      </c>
      <c r="G145" s="161"/>
      <c r="H145" s="142"/>
      <c r="I145" s="130" t="e">
        <f>VLOOKUP(H145,Presupuesto!$B$11:$C$565,2,0)</f>
        <v>#N/A</v>
      </c>
      <c r="J145" s="98" t="str">
        <f>$J$143</f>
        <v>Desarrollo del Sistema de Educación Superior</v>
      </c>
      <c r="K145" s="98" t="s">
        <v>411</v>
      </c>
    </row>
    <row r="146" spans="3:11" ht="15.75" hidden="1" thickBot="1">
      <c r="C146" s="147"/>
      <c r="D146" s="159"/>
      <c r="E146" s="103"/>
      <c r="F146" s="105">
        <f t="shared" si="10"/>
        <v>0</v>
      </c>
      <c r="G146" s="162"/>
      <c r="H146" s="148"/>
      <c r="I146" s="132" t="e">
        <f>VLOOKUP(H146,Presupuesto!$B$11:$C$565,2,0)</f>
        <v>#N/A</v>
      </c>
      <c r="J146" s="106" t="str">
        <f>$J$143</f>
        <v>Desarrollo del Sistema de Educación Superior</v>
      </c>
      <c r="K146" s="124" t="s">
        <v>393</v>
      </c>
    </row>
    <row r="149" spans="3:11" ht="15.75" thickBot="1"/>
    <row r="150" spans="3:11" ht="15.75" thickBot="1">
      <c r="C150" s="157" t="s">
        <v>53</v>
      </c>
      <c r="D150" s="373">
        <f>SUM(F157:F160)</f>
        <v>0</v>
      </c>
      <c r="F150" s="70"/>
      <c r="G150" s="79"/>
      <c r="H150" s="70"/>
      <c r="I150" s="70"/>
    </row>
    <row r="151" spans="3:11">
      <c r="C151" s="70"/>
      <c r="D151" s="31"/>
      <c r="E151" s="93"/>
      <c r="F151" s="93"/>
      <c r="G151" s="93"/>
      <c r="H151" s="76"/>
      <c r="I151" s="76"/>
      <c r="J151" s="76"/>
      <c r="K151" s="112"/>
    </row>
    <row r="152" spans="3:11">
      <c r="C152" s="70"/>
      <c r="D152" s="31"/>
      <c r="E152" s="93"/>
      <c r="F152" s="93"/>
      <c r="G152" s="93"/>
      <c r="H152" s="76"/>
      <c r="I152" s="76"/>
      <c r="J152" s="76"/>
      <c r="K152" s="112"/>
    </row>
    <row r="153" spans="3:11" ht="15.75">
      <c r="C153" s="202" t="s">
        <v>391</v>
      </c>
      <c r="D153" s="369" t="str">
        <f>'3. Vinculación Univ. Sociedad'!F20</f>
        <v>3.2).b.2.4.DSP.4</v>
      </c>
      <c r="E153" s="93"/>
      <c r="F153" s="93"/>
      <c r="G153" s="93"/>
      <c r="H153" s="76"/>
      <c r="I153" s="76"/>
      <c r="J153" s="76"/>
      <c r="K153" s="112"/>
    </row>
    <row r="154" spans="3:11" ht="18.75">
      <c r="C154" s="210" t="str">
        <f>IFERROR(VLOOKUP(D153,'1. Desarrollo e Innov. Curricu.'!$F:$G,2,FALSE),IFERROR(VLOOKUP(D153,'2. Investigación Científica'!$F:$G,2,FALSE),IFERROR(VLOOKUP(D153,'3. Vinculación Univ. Sociedad'!$F:$G,2,FALSE),IFERROR(VLOOKUP(D153,'4. Docencia y Profesorado Univ.'!$F:$G,2,FALSE),IFERROR(VLOOKUP(D153,'5. Estudiantes y Graduados'!$F:$G,2,FALSE),IFERROR(VLOOKUP(D153,'11. Gestion Administrativa'!$F:$G,2,FALSE),IFERROR(VLOOKUP(D153,'13. Gestión Académica'!$F:$G,2,FALSE),IFERROR(VLOOKUP(D153,'9. Asegura. de la Calid. y M'!$F:$G,2,FALSE),IFERROR(VLOOKUP(D153,'6. Gestión del Conocimiento'!$F:$G,2,FALSE),IFERROR(VLOOKUP(D153,'15. Gobernabilidad y Proceso...'!$F:$G,2,FALSE),IFERROR(VLOOKUP(D153,'12. Gestión del Talento Humano'!$F:$G,2,FALSE),IFERROR(VLOOKUP(D153,'14. Internacional... de la E.S.'!$F:$G,2,FALSE),IFERROR(VLOOKUP(D153,'10. Posgrado'!$F:$G,2,FALSE),IFERROR(VLOOKUP(D153,'17. Gestión TIC'!$F:$G,2,FALSE),IFERROR(VLOOKUP(D153,'16. Desa. del Sistema Educ.Sup.'!$F:$G,2,FALSE),IFERROR(VLOOKUP(D153,'8. Cultura de Inno. Insti...'!$F:$G,2,FALSE),VLOOKUP(D153,'7. Lo Esencial de la Reforma U.'!$F:$G,2,0)))))))))))))))))</f>
        <v>4. Creación de grupos multidisciplinarios (DSP, Psiquiatría y Medicina Interna), Diagnósticos situacional, intervenciones medicamentosas, apoyo psicologico</v>
      </c>
      <c r="D154" s="31"/>
      <c r="E154" s="93"/>
      <c r="F154" s="93"/>
      <c r="G154" s="93"/>
      <c r="H154" s="76"/>
      <c r="I154" s="76"/>
      <c r="J154" s="76"/>
      <c r="K154" s="112"/>
    </row>
    <row r="155" spans="3:11" ht="15.75" thickBot="1">
      <c r="F155" s="93"/>
      <c r="G155" s="76"/>
      <c r="H155" s="76"/>
      <c r="I155" s="76"/>
    </row>
    <row r="156" spans="3:11" ht="15.75" thickBot="1">
      <c r="C156" s="129" t="s">
        <v>44</v>
      </c>
      <c r="D156" s="129" t="s">
        <v>55</v>
      </c>
      <c r="E156" s="136" t="s">
        <v>57</v>
      </c>
      <c r="F156" s="135" t="s">
        <v>27</v>
      </c>
      <c r="G156" s="133" t="s">
        <v>130</v>
      </c>
      <c r="H156" s="136" t="s">
        <v>46</v>
      </c>
      <c r="I156" s="133" t="s">
        <v>131</v>
      </c>
      <c r="J156" s="133" t="s">
        <v>409</v>
      </c>
      <c r="K156" s="133" t="s">
        <v>410</v>
      </c>
    </row>
    <row r="157" spans="3:11" hidden="1">
      <c r="C157" s="220" t="s">
        <v>438</v>
      </c>
      <c r="D157" s="221"/>
      <c r="E157" s="219">
        <f>HLOOKUP(C157,$AH$2:$BU$3,2,0)</f>
        <v>620</v>
      </c>
      <c r="F157" s="97">
        <f t="shared" ref="F157:F160" si="11">D157*E157</f>
        <v>0</v>
      </c>
      <c r="G157" s="161"/>
      <c r="H157" s="142"/>
      <c r="I157" s="130" t="e">
        <f>VLOOKUP(H157,Presupuesto!$B$11:$C$565,2,0)</f>
        <v>#N/A</v>
      </c>
      <c r="J157" s="218" t="s">
        <v>1415</v>
      </c>
      <c r="K157" s="98" t="s">
        <v>393</v>
      </c>
    </row>
    <row r="158" spans="3:11" hidden="1">
      <c r="C158" s="141" t="s">
        <v>1935</v>
      </c>
      <c r="D158" s="158">
        <v>10</v>
      </c>
      <c r="E158" s="123"/>
      <c r="F158" s="97">
        <f t="shared" si="11"/>
        <v>0</v>
      </c>
      <c r="G158" s="161"/>
      <c r="H158" s="142"/>
      <c r="I158" s="130" t="e">
        <f>VLOOKUP(H158,Presupuesto!$B$11:$C$565,2,0)</f>
        <v>#N/A</v>
      </c>
      <c r="J158" s="98" t="str">
        <f>$J$157</f>
        <v>Desarrollo del Sistema de Educación Superior</v>
      </c>
      <c r="K158" s="98" t="s">
        <v>411</v>
      </c>
    </row>
    <row r="159" spans="3:11" hidden="1">
      <c r="C159" s="145"/>
      <c r="D159" s="151"/>
      <c r="E159" s="118"/>
      <c r="F159" s="97">
        <f t="shared" si="11"/>
        <v>0</v>
      </c>
      <c r="G159" s="161"/>
      <c r="H159" s="146"/>
      <c r="I159" s="130" t="e">
        <f>VLOOKUP(H159,Presupuesto!$B$11:$C$565,2,0)</f>
        <v>#N/A</v>
      </c>
      <c r="J159" s="98" t="str">
        <f>$J$157</f>
        <v>Desarrollo del Sistema de Educación Superior</v>
      </c>
      <c r="K159" s="98" t="s">
        <v>411</v>
      </c>
    </row>
    <row r="160" spans="3:11" ht="15.75" hidden="1" thickBot="1">
      <c r="C160" s="147"/>
      <c r="D160" s="159"/>
      <c r="E160" s="103"/>
      <c r="F160" s="105">
        <f t="shared" si="11"/>
        <v>0</v>
      </c>
      <c r="G160" s="162"/>
      <c r="H160" s="148"/>
      <c r="I160" s="132" t="e">
        <f>VLOOKUP(H160,Presupuesto!$B$11:$C$565,2,0)</f>
        <v>#N/A</v>
      </c>
      <c r="J160" s="106" t="str">
        <f>$J$157</f>
        <v>Desarrollo del Sistema de Educación Superior</v>
      </c>
      <c r="K160" s="124" t="s">
        <v>393</v>
      </c>
    </row>
    <row r="162" spans="3:11" ht="15.75" thickBot="1">
      <c r="F162" s="90"/>
      <c r="G162" s="89"/>
      <c r="H162" s="90"/>
      <c r="I162" s="90"/>
    </row>
    <row r="163" spans="3:11" ht="15.75" thickBot="1">
      <c r="C163" s="157" t="s">
        <v>53</v>
      </c>
      <c r="D163" s="373">
        <f>SUM(F170:F176)</f>
        <v>198000</v>
      </c>
      <c r="F163" s="70"/>
      <c r="G163" s="79"/>
      <c r="H163" s="70"/>
      <c r="I163" s="70"/>
    </row>
    <row r="164" spans="3:11">
      <c r="C164" s="70"/>
      <c r="D164" s="31"/>
      <c r="E164" s="93"/>
      <c r="F164" s="93"/>
      <c r="G164" s="93"/>
      <c r="H164" s="76"/>
      <c r="I164" s="76"/>
      <c r="J164" s="76"/>
      <c r="K164" s="112"/>
    </row>
    <row r="165" spans="3:11">
      <c r="C165" s="70"/>
      <c r="D165" s="31"/>
      <c r="E165" s="93"/>
      <c r="F165" s="93"/>
      <c r="G165" s="93"/>
      <c r="H165" s="76"/>
      <c r="I165" s="76"/>
      <c r="J165" s="76"/>
      <c r="K165" s="112"/>
    </row>
    <row r="166" spans="3:11" ht="15.75">
      <c r="C166" s="202" t="s">
        <v>391</v>
      </c>
      <c r="D166" s="369" t="str">
        <f>'2. Investigación Científica'!F21</f>
        <v>2.1).b.b.1).8.DSP.8</v>
      </c>
      <c r="E166" s="93"/>
      <c r="F166" s="93"/>
      <c r="G166" s="93"/>
      <c r="H166" s="76"/>
      <c r="I166" s="76"/>
      <c r="J166" s="76"/>
      <c r="K166" s="112"/>
    </row>
    <row r="167" spans="3:11" ht="18.75">
      <c r="C167" s="210" t="str">
        <f>IFERROR(VLOOKUP(D166,'1. Desarrollo e Innov. Curricu.'!$F:$G,2,FALSE),IFERROR(VLOOKUP(D166,'2. Investigación Científica'!$F:$G,2,FALSE),IFERROR(VLOOKUP(D166,'3. Vinculación Univ. Sociedad'!$F:$G,2,FALSE),IFERROR(VLOOKUP(D166,'4. Docencia y Profesorado Univ.'!$F:$G,2,FALSE),IFERROR(VLOOKUP(D166,'5. Estudiantes y Graduados'!$F:$G,2,FALSE),IFERROR(VLOOKUP(D166,'11. Gestion Administrativa'!$F:$G,2,FALSE),IFERROR(VLOOKUP(D166,'13. Gestión Académica'!$F:$G,2,FALSE),IFERROR(VLOOKUP(D166,'9. Asegura. de la Calid. y M'!$F:$G,2,FALSE),IFERROR(VLOOKUP(D166,'6. Gestión del Conocimiento'!$F:$G,2,FALSE),IFERROR(VLOOKUP(D166,'15. Gobernabilidad y Proceso...'!$F:$G,2,FALSE),IFERROR(VLOOKUP(D166,'12. Gestión del Talento Humano'!$F:$G,2,FALSE),IFERROR(VLOOKUP(D166,'14. Internacional... de la E.S.'!$F:$G,2,FALSE),IFERROR(VLOOKUP(D166,'10. Posgrado'!$F:$G,2,FALSE),IFERROR(VLOOKUP(D166,'17. Gestión TIC'!$F:$G,2,FALSE),IFERROR(VLOOKUP(D166,'16. Desa. del Sistema Educ.Sup.'!$F:$G,2,FALSE),IFERROR(VLOOKUP(D166,'8. Cultura de Inno. Insti...'!$F:$G,2,FALSE),VLOOKUP(D166,'7. Lo Esencial de la Reforma U.'!$F:$G,2,0)))))))))))))))))</f>
        <v>8. Aceptacion de los articulos (Primer Trimestre).. 2. Revision de los articulos por el comité de Redaccion y Comité de Edicion (Segundo Trimestre). 3. Gestion de la Orden de Compra del numero de cada revista (Tercer Trimestre).. 4. Edicion en la imprenta de la publicacion final de la Revista de la Unidad de Tecnologia Educacional en Salud (Cuarto Trimestre)</v>
      </c>
      <c r="D167" s="31"/>
      <c r="E167" s="93"/>
      <c r="F167" s="93"/>
      <c r="G167" s="93"/>
      <c r="H167" s="76"/>
      <c r="I167" s="76"/>
      <c r="J167" s="76"/>
      <c r="K167" s="112"/>
    </row>
    <row r="168" spans="3:11" ht="15.75" thickBot="1">
      <c r="F168" s="93"/>
      <c r="G168" s="76"/>
      <c r="H168" s="76"/>
      <c r="I168" s="76"/>
    </row>
    <row r="169" spans="3:11" ht="15.75" thickBot="1">
      <c r="C169" s="129" t="s">
        <v>44</v>
      </c>
      <c r="D169" s="129" t="s">
        <v>55</v>
      </c>
      <c r="E169" s="136" t="s">
        <v>57</v>
      </c>
      <c r="F169" s="135" t="s">
        <v>27</v>
      </c>
      <c r="G169" s="133" t="s">
        <v>130</v>
      </c>
      <c r="H169" s="136" t="s">
        <v>46</v>
      </c>
      <c r="I169" s="133" t="s">
        <v>131</v>
      </c>
      <c r="J169" s="133" t="s">
        <v>409</v>
      </c>
      <c r="K169" s="133" t="s">
        <v>410</v>
      </c>
    </row>
    <row r="170" spans="3:11" hidden="1">
      <c r="C170" s="633" t="s">
        <v>438</v>
      </c>
      <c r="D170" s="632"/>
      <c r="E170" s="219">
        <f>HLOOKUP(C170,$AH$2:$BU$3,2,0)</f>
        <v>620</v>
      </c>
      <c r="F170" s="97">
        <f t="shared" ref="F170:F176" si="12">D170*E170</f>
        <v>0</v>
      </c>
      <c r="G170" s="161"/>
      <c r="H170" s="142"/>
      <c r="I170" s="130" t="e">
        <f>VLOOKUP(H170,Presupuesto!$B$11:$C$565,2,0)</f>
        <v>#N/A</v>
      </c>
      <c r="J170" s="218" t="s">
        <v>1357</v>
      </c>
      <c r="K170" s="98" t="s">
        <v>393</v>
      </c>
    </row>
    <row r="171" spans="3:11">
      <c r="C171" s="141" t="s">
        <v>2036</v>
      </c>
      <c r="D171" s="158">
        <v>2</v>
      </c>
      <c r="E171" s="631">
        <v>18000</v>
      </c>
      <c r="F171" s="97">
        <f t="shared" si="12"/>
        <v>36000</v>
      </c>
      <c r="G171" s="161" t="s">
        <v>1615</v>
      </c>
      <c r="H171" s="142" t="s">
        <v>1045</v>
      </c>
      <c r="I171" s="130" t="str">
        <f>VLOOKUP(H171,Presupuesto!$B$11:$C$565,2,0)</f>
        <v>APLICACIONES INFORMATICAS</v>
      </c>
      <c r="J171" s="98" t="str">
        <f t="shared" ref="J171:J176" si="13">$J$170</f>
        <v>Investigación Científica</v>
      </c>
      <c r="K171" s="98" t="s">
        <v>411</v>
      </c>
    </row>
    <row r="172" spans="3:11">
      <c r="C172" s="141" t="s">
        <v>2037</v>
      </c>
      <c r="D172" s="158">
        <v>2</v>
      </c>
      <c r="E172" s="123">
        <v>14000</v>
      </c>
      <c r="F172" s="97">
        <f t="shared" si="12"/>
        <v>28000</v>
      </c>
      <c r="G172" s="161" t="s">
        <v>1615</v>
      </c>
      <c r="H172" s="142" t="s">
        <v>1045</v>
      </c>
      <c r="I172" s="130" t="str">
        <f>VLOOKUP(H172,Presupuesto!$B$11:$C$565,2,0)</f>
        <v>APLICACIONES INFORMATICAS</v>
      </c>
      <c r="J172" s="98" t="str">
        <f t="shared" si="13"/>
        <v>Investigación Científica</v>
      </c>
      <c r="K172" s="98" t="s">
        <v>411</v>
      </c>
    </row>
    <row r="173" spans="3:11">
      <c r="C173" s="141" t="s">
        <v>2040</v>
      </c>
      <c r="D173" s="158">
        <v>2</v>
      </c>
      <c r="E173" s="123">
        <v>67000</v>
      </c>
      <c r="F173" s="97">
        <f t="shared" si="12"/>
        <v>134000</v>
      </c>
      <c r="G173" s="161" t="s">
        <v>1615</v>
      </c>
      <c r="H173" s="142" t="s">
        <v>716</v>
      </c>
      <c r="I173" s="130" t="str">
        <f>VLOOKUP(H173,Presupuesto!$B$11:$C$565,2,0)</f>
        <v>SERVICIOS DE IMPRENTA PUBLIC.Y REPRODUCCION</v>
      </c>
      <c r="J173" s="98" t="str">
        <f t="shared" si="13"/>
        <v>Investigación Científica</v>
      </c>
      <c r="K173" s="98" t="s">
        <v>411</v>
      </c>
    </row>
    <row r="174" spans="3:11" hidden="1">
      <c r="C174" s="141"/>
      <c r="D174" s="158"/>
      <c r="E174" s="123"/>
      <c r="F174" s="97">
        <f t="shared" si="12"/>
        <v>0</v>
      </c>
      <c r="G174" s="161"/>
      <c r="H174" s="142"/>
      <c r="I174" s="130" t="e">
        <f>VLOOKUP(H174,Presupuesto!$B$11:$C$565,2,0)</f>
        <v>#N/A</v>
      </c>
      <c r="J174" s="98" t="str">
        <f t="shared" si="13"/>
        <v>Investigación Científica</v>
      </c>
      <c r="K174" s="98" t="s">
        <v>411</v>
      </c>
    </row>
    <row r="175" spans="3:11" hidden="1">
      <c r="C175" s="141"/>
      <c r="D175" s="158"/>
      <c r="E175" s="123"/>
      <c r="F175" s="97">
        <f t="shared" si="12"/>
        <v>0</v>
      </c>
      <c r="G175" s="161"/>
      <c r="H175" s="142"/>
      <c r="I175" s="130" t="e">
        <f>VLOOKUP(H175,Presupuesto!$B$11:$C$565,2,0)</f>
        <v>#N/A</v>
      </c>
      <c r="J175" s="98" t="str">
        <f t="shared" si="13"/>
        <v>Investigación Científica</v>
      </c>
      <c r="K175" s="98" t="s">
        <v>411</v>
      </c>
    </row>
    <row r="176" spans="3:11" ht="15.75" hidden="1" thickBot="1">
      <c r="C176" s="147"/>
      <c r="D176" s="159"/>
      <c r="E176" s="103"/>
      <c r="F176" s="105">
        <f t="shared" si="12"/>
        <v>0</v>
      </c>
      <c r="G176" s="162"/>
      <c r="H176" s="148"/>
      <c r="I176" s="132" t="e">
        <f>VLOOKUP(H176,Presupuesto!$B$11:$C$565,2,0)</f>
        <v>#N/A</v>
      </c>
      <c r="J176" s="106" t="str">
        <f t="shared" si="13"/>
        <v>Investigación Científica</v>
      </c>
      <c r="K176" s="124" t="s">
        <v>393</v>
      </c>
    </row>
    <row r="178" spans="3:11" ht="15.75" thickBot="1"/>
    <row r="179" spans="3:11" ht="15.75" thickBot="1">
      <c r="C179" s="157" t="s">
        <v>53</v>
      </c>
      <c r="D179" s="373">
        <f>SUM(F186:F191)</f>
        <v>198000</v>
      </c>
      <c r="F179" s="70"/>
      <c r="G179" s="79"/>
      <c r="H179" s="70"/>
      <c r="I179" s="70"/>
    </row>
    <row r="180" spans="3:11">
      <c r="C180" s="70"/>
      <c r="D180" s="31"/>
      <c r="E180" s="93"/>
      <c r="F180" s="93"/>
      <c r="G180" s="93"/>
      <c r="H180" s="76"/>
      <c r="I180" s="76"/>
      <c r="J180" s="76"/>
      <c r="K180" s="112"/>
    </row>
    <row r="181" spans="3:11">
      <c r="C181" s="70"/>
      <c r="D181" s="31"/>
      <c r="E181" s="93"/>
      <c r="F181" s="93"/>
      <c r="G181" s="93"/>
      <c r="H181" s="76"/>
      <c r="I181" s="76"/>
      <c r="J181" s="76"/>
      <c r="K181" s="112"/>
    </row>
    <row r="182" spans="3:11" ht="15.75">
      <c r="C182" s="202" t="s">
        <v>391</v>
      </c>
      <c r="D182" s="369" t="str">
        <f>'2. Investigación Científica'!F20</f>
        <v>2.1).b.b.1).7.UTES.7</v>
      </c>
      <c r="E182" s="93"/>
      <c r="F182" s="93"/>
      <c r="G182" s="93"/>
      <c r="H182" s="76"/>
      <c r="I182" s="76"/>
      <c r="J182" s="76"/>
      <c r="K182" s="112"/>
    </row>
    <row r="183" spans="3:11" ht="18.75">
      <c r="C183" s="210" t="str">
        <f>IFERROR(VLOOKUP(D182,'1. Desarrollo e Innov. Curricu.'!$F:$G,2,FALSE),IFERROR(VLOOKUP(D182,'2. Investigación Científica'!$F:$G,2,FALSE),IFERROR(VLOOKUP(D182,'3. Vinculación Univ. Sociedad'!$F:$G,2,FALSE),IFERROR(VLOOKUP(D182,'4. Docencia y Profesorado Univ.'!$F:$G,2,FALSE),IFERROR(VLOOKUP(D182,'5. Estudiantes y Graduados'!$F:$G,2,FALSE),IFERROR(VLOOKUP(D182,'11. Gestion Administrativa'!$F:$G,2,FALSE),IFERROR(VLOOKUP(D182,'13. Gestión Académica'!$F:$G,2,FALSE),IFERROR(VLOOKUP(D182,'9. Asegura. de la Calid. y M'!$F:$G,2,FALSE),IFERROR(VLOOKUP(D182,'6. Gestión del Conocimiento'!$F:$G,2,FALSE),IFERROR(VLOOKUP(D182,'15. Gobernabilidad y Proceso...'!$F:$G,2,FALSE),IFERROR(VLOOKUP(D182,'12. Gestión del Talento Humano'!$F:$G,2,FALSE),IFERROR(VLOOKUP(D182,'14. Internacional... de la E.S.'!$F:$G,2,FALSE),IFERROR(VLOOKUP(D182,'10. Posgrado'!$F:$G,2,FALSE),IFERROR(VLOOKUP(D182,'17. Gestión TIC'!$F:$G,2,FALSE),IFERROR(VLOOKUP(D182,'16. Desa. del Sistema Educ.Sup.'!$F:$G,2,FALSE),IFERROR(VLOOKUP(D182,'8. Cultura de Inno. Insti...'!$F:$G,2,FALSE),VLOOKUP(D182,'7. Lo Esencial de la Reforma U.'!$F:$G,2,0)))))))))))))))))</f>
        <v xml:space="preserve">7. Aceptacion de los articulos (Primer Trimestre).. 2. Revision de los articulos por el comité de Redaccion y Comité de Edicion (Segundo Trimestre). 3. Gestion de la Orden de Compra del numero de cada revista (Tercer Trimestre).. 4. Edicion en la imprenta de la publicacion final de la Revista de la Unidad de Tecnologia Educacional en Salud (Cuarto Trimestre)..  </v>
      </c>
      <c r="D183" s="31"/>
      <c r="E183" s="93"/>
      <c r="F183" s="93"/>
      <c r="G183" s="93"/>
      <c r="H183" s="76"/>
      <c r="I183" s="76"/>
      <c r="J183" s="76"/>
      <c r="K183" s="112"/>
    </row>
    <row r="184" spans="3:11" ht="15.75" thickBot="1">
      <c r="F184" s="93"/>
      <c r="G184" s="76"/>
      <c r="H184" s="76"/>
      <c r="I184" s="76"/>
    </row>
    <row r="185" spans="3:11" ht="15.75" thickBot="1">
      <c r="C185" s="129" t="s">
        <v>44</v>
      </c>
      <c r="D185" s="129" t="s">
        <v>55</v>
      </c>
      <c r="E185" s="136" t="s">
        <v>57</v>
      </c>
      <c r="F185" s="135" t="s">
        <v>27</v>
      </c>
      <c r="G185" s="133" t="s">
        <v>130</v>
      </c>
      <c r="H185" s="136" t="s">
        <v>46</v>
      </c>
      <c r="I185" s="133" t="s">
        <v>131</v>
      </c>
      <c r="J185" s="133" t="s">
        <v>409</v>
      </c>
      <c r="K185" s="133" t="s">
        <v>410</v>
      </c>
    </row>
    <row r="186" spans="3:11" hidden="1">
      <c r="C186" s="220" t="s">
        <v>438</v>
      </c>
      <c r="D186" s="221"/>
      <c r="E186" s="219">
        <f>HLOOKUP(C186,$AH$2:$BU$3,2,0)</f>
        <v>620</v>
      </c>
      <c r="F186" s="97">
        <f t="shared" ref="F186:F191" si="14">D186*E186</f>
        <v>0</v>
      </c>
      <c r="G186" s="161"/>
      <c r="H186" s="142"/>
      <c r="I186" s="130" t="e">
        <f>VLOOKUP(H186,Presupuesto!$B$11:$C$565,2,0)</f>
        <v>#N/A</v>
      </c>
      <c r="J186" s="218" t="s">
        <v>1415</v>
      </c>
      <c r="K186" s="98" t="s">
        <v>393</v>
      </c>
    </row>
    <row r="187" spans="3:11">
      <c r="C187" s="141" t="s">
        <v>2036</v>
      </c>
      <c r="D187" s="158">
        <v>2</v>
      </c>
      <c r="E187" s="631">
        <v>18000</v>
      </c>
      <c r="F187" s="97">
        <f t="shared" si="14"/>
        <v>36000</v>
      </c>
      <c r="G187" s="161" t="s">
        <v>1615</v>
      </c>
      <c r="H187" s="142" t="s">
        <v>1045</v>
      </c>
      <c r="I187" s="130" t="str">
        <f>VLOOKUP(H187,Presupuesto!$B$11:$C$565,2,0)</f>
        <v>APLICACIONES INFORMATICAS</v>
      </c>
      <c r="J187" s="98" t="str">
        <f>$J$170</f>
        <v>Investigación Científica</v>
      </c>
      <c r="K187" s="98" t="s">
        <v>411</v>
      </c>
    </row>
    <row r="188" spans="3:11">
      <c r="C188" s="141" t="s">
        <v>2037</v>
      </c>
      <c r="D188" s="158">
        <v>2</v>
      </c>
      <c r="E188" s="123">
        <v>14000</v>
      </c>
      <c r="F188" s="97">
        <f t="shared" si="14"/>
        <v>28000</v>
      </c>
      <c r="G188" s="161" t="s">
        <v>1615</v>
      </c>
      <c r="H188" s="142" t="s">
        <v>1045</v>
      </c>
      <c r="I188" s="130" t="str">
        <f>VLOOKUP(H188,Presupuesto!$B$11:$C$565,2,0)</f>
        <v>APLICACIONES INFORMATICAS</v>
      </c>
      <c r="J188" s="98" t="str">
        <f t="shared" ref="J188" si="15">$J$170</f>
        <v>Investigación Científica</v>
      </c>
      <c r="K188" s="98" t="s">
        <v>411</v>
      </c>
    </row>
    <row r="189" spans="3:11">
      <c r="C189" s="141" t="s">
        <v>2040</v>
      </c>
      <c r="D189" s="158">
        <v>2</v>
      </c>
      <c r="E189" s="123">
        <v>67000</v>
      </c>
      <c r="F189" s="97">
        <f t="shared" si="14"/>
        <v>134000</v>
      </c>
      <c r="G189" s="161" t="s">
        <v>1615</v>
      </c>
      <c r="H189" s="142" t="s">
        <v>716</v>
      </c>
      <c r="I189" s="130" t="str">
        <f>VLOOKUP(H189,Presupuesto!$B$11:$C$565,2,0)</f>
        <v>SERVICIOS DE IMPRENTA PUBLIC.Y REPRODUCCION</v>
      </c>
      <c r="J189" s="98" t="s">
        <v>1357</v>
      </c>
      <c r="K189" s="98" t="s">
        <v>411</v>
      </c>
    </row>
    <row r="190" spans="3:11" hidden="1">
      <c r="C190" s="141"/>
      <c r="D190" s="158"/>
      <c r="E190" s="123"/>
      <c r="F190" s="97">
        <f t="shared" si="14"/>
        <v>0</v>
      </c>
      <c r="G190" s="161"/>
      <c r="H190" s="142"/>
      <c r="I190" s="130" t="e">
        <f>VLOOKUP(H190,Presupuesto!$B$11:$C$565,2,0)</f>
        <v>#N/A</v>
      </c>
      <c r="J190" s="98" t="str">
        <f>$J$186</f>
        <v>Desarrollo del Sistema de Educación Superior</v>
      </c>
      <c r="K190" s="98" t="s">
        <v>411</v>
      </c>
    </row>
    <row r="191" spans="3:11" ht="15.75" hidden="1" thickBot="1">
      <c r="C191" s="147"/>
      <c r="D191" s="159"/>
      <c r="E191" s="103"/>
      <c r="F191" s="105">
        <f t="shared" si="14"/>
        <v>0</v>
      </c>
      <c r="G191" s="162"/>
      <c r="H191" s="148"/>
      <c r="I191" s="132" t="e">
        <f>VLOOKUP(H191,Presupuesto!$B$11:$C$565,2,0)</f>
        <v>#N/A</v>
      </c>
      <c r="J191" s="106" t="str">
        <f>$J$186</f>
        <v>Desarrollo del Sistema de Educación Superior</v>
      </c>
      <c r="K191" s="124" t="s">
        <v>393</v>
      </c>
    </row>
    <row r="193" spans="3:11" ht="15.75" thickBot="1">
      <c r="F193" s="90"/>
      <c r="G193" s="89"/>
      <c r="H193" s="90"/>
      <c r="I193" s="90"/>
    </row>
    <row r="194" spans="3:11" ht="15.75" thickBot="1">
      <c r="C194" s="157" t="s">
        <v>53</v>
      </c>
      <c r="D194" s="373">
        <f>SUM(F201:F205)</f>
        <v>48000</v>
      </c>
      <c r="F194" s="70"/>
      <c r="G194" s="79"/>
      <c r="H194" s="70"/>
      <c r="I194" s="70"/>
    </row>
    <row r="195" spans="3:11">
      <c r="C195" s="70"/>
      <c r="D195" s="31"/>
      <c r="E195" s="93"/>
      <c r="F195" s="93"/>
      <c r="G195" s="93"/>
      <c r="H195" s="76"/>
      <c r="I195" s="76"/>
      <c r="J195" s="76"/>
      <c r="K195" s="112"/>
    </row>
    <row r="196" spans="3:11">
      <c r="C196" s="70"/>
      <c r="D196" s="31"/>
      <c r="E196" s="93"/>
      <c r="F196" s="93"/>
      <c r="G196" s="93"/>
      <c r="H196" s="76"/>
      <c r="I196" s="76"/>
      <c r="J196" s="76"/>
      <c r="K196" s="112"/>
    </row>
    <row r="197" spans="3:11" ht="15.75">
      <c r="C197" s="202" t="s">
        <v>391</v>
      </c>
      <c r="D197" s="369" t="str">
        <f>'10. Posgrado'!F15</f>
        <v>10.1)b.a.1).3.DSP.3</v>
      </c>
      <c r="E197" s="93"/>
      <c r="F197" s="93"/>
      <c r="G197" s="93"/>
      <c r="H197" s="76"/>
      <c r="I197" s="76"/>
      <c r="J197" s="76"/>
      <c r="K197" s="112"/>
    </row>
    <row r="198" spans="3:11" ht="18.75">
      <c r="C198" s="210" t="str">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Posgrado'!$F:$G,2,FALSE),IFERROR(VLOOKUP(D197,'17. Gestión TIC'!$F:$G,2,FALSE),IFERROR(VLOOKUP(D197,'16. Desa. del Sistema Educ.Sup.'!$F:$G,2,FALSE),IFERROR(VLOOKUP(D197,'8. Cultura de Inno. Insti...'!$F:$G,2,FALSE),VLOOKUP(D197,'7. Lo Esencial de la Reforma U.'!$F:$G,2,0)))))))))))))))))</f>
        <v xml:space="preserve">3. maestria aprobada, 
promocion y captacion de estudiantes,
selección de docentes,
desarrollo de la maestria Salud Ocupacional y Ambiente. </v>
      </c>
      <c r="D198" s="31"/>
      <c r="E198" s="93"/>
      <c r="F198" s="93"/>
      <c r="G198" s="93"/>
      <c r="H198" s="76"/>
      <c r="I198" s="76"/>
      <c r="J198" s="76"/>
      <c r="K198" s="112"/>
    </row>
    <row r="199" spans="3:11" ht="15.75" thickBot="1">
      <c r="F199" s="93"/>
      <c r="G199" s="76"/>
      <c r="H199" s="76"/>
      <c r="I199" s="76"/>
    </row>
    <row r="200" spans="3:11" ht="15.75" thickBot="1">
      <c r="C200" s="129" t="s">
        <v>44</v>
      </c>
      <c r="D200" s="129" t="s">
        <v>55</v>
      </c>
      <c r="E200" s="136" t="s">
        <v>57</v>
      </c>
      <c r="F200" s="135" t="s">
        <v>27</v>
      </c>
      <c r="G200" s="133" t="s">
        <v>130</v>
      </c>
      <c r="H200" s="136" t="s">
        <v>46</v>
      </c>
      <c r="I200" s="133" t="s">
        <v>131</v>
      </c>
      <c r="J200" s="133" t="s">
        <v>409</v>
      </c>
      <c r="K200" s="133" t="s">
        <v>410</v>
      </c>
    </row>
    <row r="201" spans="3:11" hidden="1">
      <c r="C201" s="220" t="s">
        <v>438</v>
      </c>
      <c r="D201" s="221"/>
      <c r="E201" s="219">
        <f>HLOOKUP(C201,$AH$2:$BU$3,2,0)</f>
        <v>620</v>
      </c>
      <c r="F201" s="97">
        <f t="shared" ref="F201:F205" si="16">D201*E201</f>
        <v>0</v>
      </c>
      <c r="G201" s="161"/>
      <c r="H201" s="142"/>
      <c r="I201" s="130" t="e">
        <f>VLOOKUP(H201,Presupuesto!$B$11:$C$565,2,0)</f>
        <v>#N/A</v>
      </c>
      <c r="J201" s="218" t="s">
        <v>1410</v>
      </c>
      <c r="K201" s="98" t="s">
        <v>393</v>
      </c>
    </row>
    <row r="202" spans="3:11" hidden="1">
      <c r="C202" s="141" t="s">
        <v>2018</v>
      </c>
      <c r="D202" s="158">
        <v>1</v>
      </c>
      <c r="E202" s="123">
        <v>18000</v>
      </c>
      <c r="F202" s="97">
        <f t="shared" si="16"/>
        <v>18000</v>
      </c>
      <c r="G202" s="161" t="s">
        <v>1615</v>
      </c>
      <c r="H202" s="142" t="s">
        <v>337</v>
      </c>
      <c r="I202" s="130" t="str">
        <f>VLOOKUP(H202,Presupuesto!$B$11:$C$565,2,0)</f>
        <v>EQUIPOS PARA COMPUTACION</v>
      </c>
      <c r="J202" s="98" t="str">
        <f>$J$201</f>
        <v>Posgrado</v>
      </c>
      <c r="K202" s="98" t="s">
        <v>395</v>
      </c>
    </row>
    <row r="203" spans="3:11" hidden="1">
      <c r="C203" s="141" t="s">
        <v>2047</v>
      </c>
      <c r="D203" s="158">
        <v>2</v>
      </c>
      <c r="E203" s="123">
        <v>15000</v>
      </c>
      <c r="F203" s="97">
        <f t="shared" si="16"/>
        <v>30000</v>
      </c>
      <c r="G203" s="161" t="s">
        <v>1615</v>
      </c>
      <c r="H203" s="142" t="s">
        <v>337</v>
      </c>
      <c r="I203" s="130" t="str">
        <f>VLOOKUP(H203,Presupuesto!$B$11:$C$565,2,0)</f>
        <v>EQUIPOS PARA COMPUTACION</v>
      </c>
      <c r="J203" s="98" t="str">
        <f>$J$201</f>
        <v>Posgrado</v>
      </c>
      <c r="K203" s="98" t="s">
        <v>395</v>
      </c>
    </row>
    <row r="204" spans="3:11" hidden="1">
      <c r="C204" s="141"/>
      <c r="D204" s="158"/>
      <c r="E204" s="123"/>
      <c r="F204" s="97">
        <f t="shared" si="16"/>
        <v>0</v>
      </c>
      <c r="G204" s="161"/>
      <c r="H204" s="142"/>
      <c r="I204" s="130" t="e">
        <f>VLOOKUP(H204,Presupuesto!$B$11:$C$565,2,0)</f>
        <v>#N/A</v>
      </c>
      <c r="J204" s="98" t="str">
        <f>$J$201</f>
        <v>Posgrado</v>
      </c>
      <c r="K204" s="98" t="s">
        <v>411</v>
      </c>
    </row>
    <row r="205" spans="3:11" hidden="1">
      <c r="C205" s="141"/>
      <c r="D205" s="158"/>
      <c r="E205" s="123"/>
      <c r="F205" s="97">
        <f t="shared" si="16"/>
        <v>0</v>
      </c>
      <c r="G205" s="161"/>
      <c r="H205" s="142"/>
      <c r="I205" s="130" t="e">
        <f>VLOOKUP(H205,Presupuesto!$B$11:$C$565,2,0)</f>
        <v>#N/A</v>
      </c>
      <c r="J205" s="98" t="str">
        <f>$J$201</f>
        <v>Posgrado</v>
      </c>
      <c r="K205" s="98" t="s">
        <v>411</v>
      </c>
    </row>
    <row r="207" spans="3:11" ht="15.75" thickBot="1"/>
    <row r="208" spans="3:11" ht="15.75" thickBot="1">
      <c r="C208" s="157" t="s">
        <v>53</v>
      </c>
      <c r="D208" s="373">
        <f>SUM(F215:F218)</f>
        <v>160000</v>
      </c>
      <c r="F208" s="70"/>
      <c r="G208" s="79"/>
      <c r="H208" s="70"/>
      <c r="I208" s="70"/>
    </row>
    <row r="209" spans="3:11">
      <c r="C209" s="70"/>
      <c r="D209" s="31"/>
      <c r="E209" s="93"/>
      <c r="F209" s="93"/>
      <c r="G209" s="93"/>
      <c r="H209" s="76"/>
      <c r="I209" s="76"/>
      <c r="J209" s="76"/>
      <c r="K209" s="112"/>
    </row>
    <row r="210" spans="3:11">
      <c r="C210" s="70"/>
      <c r="D210" s="31"/>
      <c r="E210" s="93"/>
      <c r="F210" s="93"/>
      <c r="G210" s="93"/>
      <c r="H210" s="76"/>
      <c r="I210" s="76"/>
      <c r="J210" s="76"/>
      <c r="K210" s="112"/>
    </row>
    <row r="211" spans="3:11" ht="15.75">
      <c r="C211" s="202" t="s">
        <v>391</v>
      </c>
      <c r="D211" s="369" t="str">
        <f>'1. Desarrollo e Innov. Curricu.'!F10</f>
        <v>1.1).a.1.2.CCMED.2</v>
      </c>
      <c r="E211" s="93"/>
      <c r="F211" s="93"/>
      <c r="G211" s="93"/>
      <c r="H211" s="76"/>
      <c r="I211" s="76"/>
      <c r="J211" s="76"/>
      <c r="K211" s="112"/>
    </row>
    <row r="212" spans="3:11" ht="18.75">
      <c r="C212" s="210" t="str">
        <f>IFERROR(VLOOKUP(D211,'1. Desarrollo e Innov. Curricu.'!$F:$G,2,FALSE),IFERROR(VLOOKUP(D211,'2. Investigación Científica'!$F:$G,2,FALSE),IFERROR(VLOOKUP(D211,'3. Vinculación Univ. Sociedad'!$F:$G,2,FALSE),IFERROR(VLOOKUP(D211,'4. Docencia y Profesorado Univ.'!$F:$G,2,FALSE),IFERROR(VLOOKUP(D211,'5. Estudiantes y Graduados'!$F:$G,2,FALSE),IFERROR(VLOOKUP(D211,'11. Gestion Administrativa'!$F:$G,2,FALSE),IFERROR(VLOOKUP(D211,'13. Gestión Académica'!$F:$G,2,FALSE),IFERROR(VLOOKUP(D211,'9. Asegura. de la Calid. y M'!$F:$G,2,FALSE),IFERROR(VLOOKUP(D211,'6. Gestión del Conocimiento'!$F:$G,2,FALSE),IFERROR(VLOOKUP(D211,'15. Gobernabilidad y Proceso...'!$F:$G,2,FALSE),IFERROR(VLOOKUP(D211,'12. Gestión del Talento Humano'!$F:$G,2,FALSE),IFERROR(VLOOKUP(D211,'14. Internacional... de la E.S.'!$F:$G,2,FALSE),IFERROR(VLOOKUP(D211,'10. Posgrado'!$F:$G,2,FALSE),IFERROR(VLOOKUP(D211,'17. Gestión TIC'!$F:$G,2,FALSE),IFERROR(VLOOKUP(D211,'16. Desa. del Sistema Educ.Sup.'!$F:$G,2,FALSE),IFERROR(VLOOKUP(D211,'8. Cultura de Inno. Insti...'!$F:$G,2,FALSE),VLOOKUP(D211,'7. Lo Esencial de la Reforma U.'!$F:$G,2,0)))))))))))))))))</f>
        <v>2. Reestructuracion de acuerdo al benchmarking con el grado de MD, Replantiamiento de los ejes transversales curriculares, Talleres de capacitación para la reformulación de la curricula, Homologación de criterios con la UNAH/VS.</v>
      </c>
      <c r="D212" s="31"/>
      <c r="E212" s="93"/>
      <c r="F212" s="93"/>
      <c r="G212" s="93"/>
      <c r="H212" s="76"/>
      <c r="I212" s="76"/>
      <c r="J212" s="76"/>
      <c r="K212" s="112"/>
    </row>
    <row r="213" spans="3:11" ht="15.75" thickBot="1">
      <c r="F213" s="93"/>
      <c r="G213" s="76"/>
      <c r="H213" s="76"/>
      <c r="I213" s="76"/>
    </row>
    <row r="214" spans="3:11" ht="15.75" thickBot="1">
      <c r="C214" s="129" t="s">
        <v>44</v>
      </c>
      <c r="D214" s="129" t="s">
        <v>55</v>
      </c>
      <c r="E214" s="136" t="s">
        <v>57</v>
      </c>
      <c r="F214" s="135" t="s">
        <v>27</v>
      </c>
      <c r="G214" s="133" t="s">
        <v>130</v>
      </c>
      <c r="H214" s="136" t="s">
        <v>46</v>
      </c>
      <c r="I214" s="133" t="s">
        <v>131</v>
      </c>
      <c r="J214" s="133" t="s">
        <v>409</v>
      </c>
      <c r="K214" s="133" t="s">
        <v>410</v>
      </c>
    </row>
    <row r="215" spans="3:11">
      <c r="C215" s="220" t="s">
        <v>443</v>
      </c>
      <c r="D215" s="221">
        <v>20</v>
      </c>
      <c r="E215" s="219">
        <v>2000</v>
      </c>
      <c r="F215" s="97">
        <f t="shared" ref="F215:F218" si="17">D215*E215</f>
        <v>40000</v>
      </c>
      <c r="G215" s="161" t="s">
        <v>128</v>
      </c>
      <c r="H215" s="142" t="s">
        <v>760</v>
      </c>
      <c r="I215" s="130" t="str">
        <f>VLOOKUP(H215,Presupuesto!$B$11:$C$565,2,0)</f>
        <v>VIATICOS NACIONALES</v>
      </c>
      <c r="J215" s="218" t="s">
        <v>1355</v>
      </c>
      <c r="K215" s="98" t="s">
        <v>393</v>
      </c>
    </row>
    <row r="216" spans="3:11" hidden="1">
      <c r="C216" s="141" t="s">
        <v>1986</v>
      </c>
      <c r="D216" s="158">
        <v>500</v>
      </c>
      <c r="E216" s="123">
        <v>200</v>
      </c>
      <c r="F216" s="97">
        <f t="shared" si="17"/>
        <v>100000</v>
      </c>
      <c r="G216" s="161" t="s">
        <v>128</v>
      </c>
      <c r="H216" s="142" t="s">
        <v>791</v>
      </c>
      <c r="I216" s="130" t="str">
        <f>VLOOKUP(H216,Presupuesto!$B$11:$C$565,2,0)</f>
        <v>ALIMENTOS B EBIDAS PARA PERSONAS</v>
      </c>
      <c r="J216" s="98" t="str">
        <f>$J$215</f>
        <v>Desarrollo e Innovación Curricular</v>
      </c>
      <c r="K216" s="98" t="s">
        <v>411</v>
      </c>
    </row>
    <row r="217" spans="3:11">
      <c r="C217" s="141" t="s">
        <v>1987</v>
      </c>
      <c r="D217" s="158">
        <v>1000</v>
      </c>
      <c r="E217" s="123">
        <v>20</v>
      </c>
      <c r="F217" s="97">
        <f t="shared" si="17"/>
        <v>20000</v>
      </c>
      <c r="G217" s="161" t="s">
        <v>128</v>
      </c>
      <c r="H217" s="142" t="s">
        <v>716</v>
      </c>
      <c r="I217" s="130" t="str">
        <f>VLOOKUP(H217,Presupuesto!$B$11:$C$565,2,0)</f>
        <v>SERVICIOS DE IMPRENTA PUBLIC.Y REPRODUCCION</v>
      </c>
      <c r="J217" s="98" t="str">
        <f>$J$215</f>
        <v>Desarrollo e Innovación Curricular</v>
      </c>
      <c r="K217" s="98" t="s">
        <v>411</v>
      </c>
    </row>
    <row r="218" spans="3:11" hidden="1">
      <c r="C218" s="141"/>
      <c r="D218" s="158"/>
      <c r="E218" s="123"/>
      <c r="F218" s="97">
        <f t="shared" si="17"/>
        <v>0</v>
      </c>
      <c r="G218" s="161"/>
      <c r="H218" s="142"/>
      <c r="I218" s="130" t="e">
        <f>VLOOKUP(H218,Presupuesto!$B$11:$C$565,2,0)</f>
        <v>#N/A</v>
      </c>
      <c r="J218" s="98" t="str">
        <f>$J$215</f>
        <v>Desarrollo e Innovación Curricular</v>
      </c>
      <c r="K218" s="98" t="s">
        <v>411</v>
      </c>
    </row>
    <row r="220" spans="3:11" ht="15.75" thickBot="1">
      <c r="F220" s="90"/>
      <c r="G220" s="89"/>
      <c r="H220" s="90"/>
      <c r="I220" s="90"/>
    </row>
    <row r="221" spans="3:11" ht="15.75" thickBot="1">
      <c r="C221" s="157" t="s">
        <v>53</v>
      </c>
      <c r="D221" s="373">
        <f>SUM(F228:F232)</f>
        <v>310000</v>
      </c>
      <c r="F221" s="70"/>
      <c r="G221" s="79"/>
      <c r="H221" s="70"/>
      <c r="I221" s="70"/>
    </row>
    <row r="222" spans="3:11">
      <c r="C222" s="70"/>
      <c r="D222" s="31"/>
      <c r="E222" s="93"/>
      <c r="F222" s="93"/>
      <c r="G222" s="93"/>
      <c r="H222" s="76"/>
      <c r="I222" s="76"/>
      <c r="J222" s="76"/>
      <c r="K222" s="112"/>
    </row>
    <row r="223" spans="3:11">
      <c r="C223" s="70"/>
      <c r="D223" s="31"/>
      <c r="E223" s="93"/>
      <c r="F223" s="93"/>
      <c r="G223" s="93"/>
      <c r="H223" s="76"/>
      <c r="I223" s="76"/>
      <c r="J223" s="76"/>
      <c r="K223" s="112"/>
    </row>
    <row r="224" spans="3:11" ht="15.75">
      <c r="C224" s="202" t="s">
        <v>391</v>
      </c>
      <c r="D224" s="369" t="str">
        <f>'2. Investigación Científica'!F8</f>
        <v>2.1).a.1.1.CCMED.1</v>
      </c>
      <c r="E224" s="93"/>
      <c r="F224" s="93"/>
      <c r="G224" s="93"/>
      <c r="H224" s="76"/>
      <c r="I224" s="76"/>
      <c r="J224" s="76"/>
      <c r="K224" s="112"/>
    </row>
    <row r="225" spans="3:11" ht="18.75">
      <c r="C225" s="210" t="str">
        <f>IFERROR(VLOOKUP(D224,'1. Desarrollo e Innov. Curricu.'!$F:$G,2,FALSE),IFERROR(VLOOKUP(D224,'2. Investigación Científica'!$F:$G,2,FALSE),IFERROR(VLOOKUP(D224,'3. Vinculación Univ. Sociedad'!$F:$G,2,FALSE),IFERROR(VLOOKUP(D224,'4. Docencia y Profesorado Univ.'!$F:$G,2,FALSE),IFERROR(VLOOKUP(D224,'5. Estudiantes y Graduados'!$F:$G,2,FALSE),IFERROR(VLOOKUP(D224,'11. Gestion Administrativa'!$F:$G,2,FALSE),IFERROR(VLOOKUP(D224,'13. Gestión Académica'!$F:$G,2,FALSE),IFERROR(VLOOKUP(D224,'9. Asegura. de la Calid. y M'!$F:$G,2,FALSE),IFERROR(VLOOKUP(D224,'6. Gestión del Conocimiento'!$F:$G,2,FALSE),IFERROR(VLOOKUP(D224,'15. Gobernabilidad y Proceso...'!$F:$G,2,FALSE),IFERROR(VLOOKUP(D224,'12. Gestión del Talento Humano'!$F:$G,2,FALSE),IFERROR(VLOOKUP(D224,'14. Internacional... de la E.S.'!$F:$G,2,FALSE),IFERROR(VLOOKUP(D224,'10. Posgrado'!$F:$G,2,FALSE),IFERROR(VLOOKUP(D224,'17. Gestión TIC'!$F:$G,2,FALSE),IFERROR(VLOOKUP(D224,'16. Desa. del Sistema Educ.Sup.'!$F:$G,2,FALSE),IFERROR(VLOOKUP(D224,'8. Cultura de Inno. Insti...'!$F:$G,2,FALSE),VLOOKUP(D224,'7. Lo Esencial de la Reforma U.'!$F:$G,2,0)))))))))))))))))</f>
        <v>1. Presentación de protocolos, Validación del trabajo, recopilación de la información a nivel nacional, analisis de la información, presntación de resultados y Elaboración de manuales y tablas y Socialización</v>
      </c>
      <c r="D225" s="31"/>
      <c r="E225" s="93"/>
      <c r="F225" s="93"/>
      <c r="G225" s="93"/>
      <c r="H225" s="76"/>
      <c r="I225" s="76"/>
      <c r="J225" s="76"/>
      <c r="K225" s="112"/>
    </row>
    <row r="226" spans="3:11" ht="15.75" thickBot="1">
      <c r="F226" s="93"/>
      <c r="G226" s="76"/>
      <c r="H226" s="76"/>
      <c r="I226" s="76"/>
    </row>
    <row r="227" spans="3:11" ht="15.75" thickBot="1">
      <c r="C227" s="129" t="s">
        <v>44</v>
      </c>
      <c r="D227" s="129" t="s">
        <v>55</v>
      </c>
      <c r="E227" s="136" t="s">
        <v>57</v>
      </c>
      <c r="F227" s="135" t="s">
        <v>27</v>
      </c>
      <c r="G227" s="133" t="s">
        <v>130</v>
      </c>
      <c r="H227" s="136" t="s">
        <v>46</v>
      </c>
      <c r="I227" s="133" t="s">
        <v>131</v>
      </c>
      <c r="J227" s="133" t="s">
        <v>409</v>
      </c>
      <c r="K227" s="133" t="s">
        <v>410</v>
      </c>
    </row>
    <row r="228" spans="3:11" ht="15.75" thickBot="1">
      <c r="C228" s="220" t="s">
        <v>439</v>
      </c>
      <c r="D228" s="221">
        <v>90</v>
      </c>
      <c r="E228" s="219">
        <v>1500</v>
      </c>
      <c r="F228" s="97">
        <f t="shared" ref="F228:F232" si="18">D228*E228</f>
        <v>135000</v>
      </c>
      <c r="G228" s="161" t="s">
        <v>1615</v>
      </c>
      <c r="H228" s="142" t="s">
        <v>760</v>
      </c>
      <c r="I228" s="130" t="str">
        <f>VLOOKUP(H228,Presupuesto!$B$11:$C$565,2,0)</f>
        <v>VIATICOS NACIONALES</v>
      </c>
      <c r="J228" s="218" t="s">
        <v>1415</v>
      </c>
      <c r="K228" s="98" t="s">
        <v>394</v>
      </c>
    </row>
    <row r="229" spans="3:11">
      <c r="C229" s="220" t="s">
        <v>439</v>
      </c>
      <c r="D229" s="221">
        <v>90</v>
      </c>
      <c r="E229" s="219">
        <v>1500</v>
      </c>
      <c r="F229" s="97">
        <f t="shared" si="18"/>
        <v>135000</v>
      </c>
      <c r="G229" s="161" t="s">
        <v>1615</v>
      </c>
      <c r="H229" s="142" t="s">
        <v>760</v>
      </c>
      <c r="I229" s="130" t="str">
        <f>VLOOKUP(H229,Presupuesto!$B$11:$C$565,2,0)</f>
        <v>VIATICOS NACIONALES</v>
      </c>
      <c r="J229" s="98" t="str">
        <f>$J$228</f>
        <v>Desarrollo del Sistema de Educación Superior</v>
      </c>
      <c r="K229" s="98" t="s">
        <v>394</v>
      </c>
    </row>
    <row r="230" spans="3:11" ht="30" hidden="1">
      <c r="C230" s="597" t="s">
        <v>1997</v>
      </c>
      <c r="D230" s="158">
        <v>10</v>
      </c>
      <c r="E230" s="123">
        <v>4000</v>
      </c>
      <c r="F230" s="97">
        <f t="shared" si="18"/>
        <v>40000</v>
      </c>
      <c r="G230" s="161" t="s">
        <v>128</v>
      </c>
      <c r="H230" s="142" t="s">
        <v>748</v>
      </c>
      <c r="I230" s="130" t="str">
        <f>VLOOKUP(H230,Presupuesto!$B$11:$C$565,2,0)</f>
        <v>PASAJES NACIONALES</v>
      </c>
      <c r="J230" s="98" t="str">
        <f>$J$228</f>
        <v>Desarrollo del Sistema de Educación Superior</v>
      </c>
      <c r="K230" s="98" t="s">
        <v>394</v>
      </c>
    </row>
    <row r="231" spans="3:11" hidden="1">
      <c r="C231" s="141"/>
      <c r="D231" s="158"/>
      <c r="E231" s="123"/>
      <c r="F231" s="97">
        <f t="shared" si="18"/>
        <v>0</v>
      </c>
      <c r="G231" s="161"/>
      <c r="H231" s="142"/>
      <c r="I231" s="130" t="e">
        <f>VLOOKUP(H231,Presupuesto!$B$11:$C$565,2,0)</f>
        <v>#N/A</v>
      </c>
      <c r="J231" s="98" t="str">
        <f>$J$228</f>
        <v>Desarrollo del Sistema de Educación Superior</v>
      </c>
      <c r="K231" s="98" t="s">
        <v>411</v>
      </c>
    </row>
    <row r="232" spans="3:11" ht="15.75" hidden="1" thickBot="1">
      <c r="C232" s="147"/>
      <c r="D232" s="159"/>
      <c r="E232" s="103"/>
      <c r="F232" s="105">
        <f t="shared" si="18"/>
        <v>0</v>
      </c>
      <c r="G232" s="162"/>
      <c r="H232" s="148"/>
      <c r="I232" s="132" t="e">
        <f>VLOOKUP(H232,Presupuesto!$B$11:$C$565,2,0)</f>
        <v>#N/A</v>
      </c>
      <c r="J232" s="106" t="str">
        <f>$J$228</f>
        <v>Desarrollo del Sistema de Educación Superior</v>
      </c>
      <c r="K232" s="124" t="s">
        <v>393</v>
      </c>
    </row>
    <row r="234" spans="3:11" ht="15.75" thickBot="1"/>
    <row r="235" spans="3:11" ht="15.75" thickBot="1">
      <c r="C235" s="157" t="s">
        <v>53</v>
      </c>
      <c r="D235" s="373">
        <f>SUM(F242:F251)</f>
        <v>365185</v>
      </c>
      <c r="F235" s="70"/>
      <c r="G235" s="79"/>
      <c r="H235" s="70"/>
      <c r="I235" s="70"/>
    </row>
    <row r="236" spans="3:11">
      <c r="C236" s="70"/>
      <c r="D236" s="31"/>
      <c r="E236" s="93"/>
      <c r="F236" s="93"/>
      <c r="G236" s="93"/>
      <c r="H236" s="76"/>
      <c r="I236" s="76"/>
      <c r="J236" s="76"/>
      <c r="K236" s="112"/>
    </row>
    <row r="237" spans="3:11">
      <c r="C237" s="70"/>
      <c r="D237" s="31"/>
      <c r="E237" s="93"/>
      <c r="F237" s="93"/>
      <c r="G237" s="93"/>
      <c r="H237" s="76"/>
      <c r="I237" s="76"/>
      <c r="J237" s="76"/>
      <c r="K237" s="112"/>
    </row>
    <row r="238" spans="3:11" ht="15.75">
      <c r="C238" s="202" t="s">
        <v>391</v>
      </c>
      <c r="D238" s="369" t="str">
        <f>'3. Vinculación Univ. Sociedad'!F21</f>
        <v>3.2).b.2.5.DSP.5</v>
      </c>
      <c r="E238" s="93"/>
      <c r="F238" s="93"/>
      <c r="G238" s="93"/>
      <c r="H238" s="76"/>
      <c r="I238" s="76"/>
      <c r="J238" s="76"/>
      <c r="K238" s="112"/>
    </row>
    <row r="239" spans="3:11" ht="18.75">
      <c r="C239" s="210" t="str">
        <f>IFERROR(VLOOKUP(D238,'1. Desarrollo e Innov. Curricu.'!$F:$G,2,FALSE),IFERROR(VLOOKUP(D238,'2. Investigación Científica'!$F:$G,2,FALSE),IFERROR(VLOOKUP(D238,'3. Vinculación Univ. Sociedad'!$F:$G,2,FALSE),IFERROR(VLOOKUP(D238,'4. Docencia y Profesorado Univ.'!$F:$G,2,FALSE),IFERROR(VLOOKUP(D238,'5. Estudiantes y Graduados'!$F:$G,2,FALSE),IFERROR(VLOOKUP(D238,'11. Gestion Administrativa'!$F:$G,2,FALSE),IFERROR(VLOOKUP(D238,'13. Gestión Académica'!$F:$G,2,FALSE),IFERROR(VLOOKUP(D238,'9. Asegura. de la Calid. y M'!$F:$G,2,FALSE),IFERROR(VLOOKUP(D238,'6. Gestión del Conocimiento'!$F:$G,2,FALSE),IFERROR(VLOOKUP(D238,'15. Gobernabilidad y Proceso...'!$F:$G,2,FALSE),IFERROR(VLOOKUP(D238,'12. Gestión del Talento Humano'!$F:$G,2,FALSE),IFERROR(VLOOKUP(D238,'14. Internacional... de la E.S.'!$F:$G,2,FALSE),IFERROR(VLOOKUP(D238,'10. Posgrado'!$F:$G,2,FALSE),IFERROR(VLOOKUP(D238,'17. Gestión TIC'!$F:$G,2,FALSE),IFERROR(VLOOKUP(D238,'16. Desa. del Sistema Educ.Sup.'!$F:$G,2,FALSE),IFERROR(VLOOKUP(D238,'8. Cultura de Inno. Insti...'!$F:$G,2,FALSE),VLOOKUP(D238,'7. Lo Esencial de la Reforma U.'!$F:$G,2,0)))))))))))))))))</f>
        <v xml:space="preserve">5. Incribir en el comité de vinculación cada una de las comunidades (espacio pedagogicos), identificar las necesidades y problemas prioritarios de salud  a traves de investigaciones que generen proyectos de intervención en salud </v>
      </c>
      <c r="D239" s="31"/>
      <c r="E239" s="93"/>
      <c r="F239" s="93"/>
      <c r="G239" s="93"/>
      <c r="H239" s="76"/>
      <c r="I239" s="76"/>
      <c r="J239" s="76"/>
      <c r="K239" s="112"/>
    </row>
    <row r="240" spans="3:11" ht="15.75" thickBot="1">
      <c r="F240" s="93"/>
      <c r="G240" s="76"/>
      <c r="H240" s="76"/>
      <c r="I240" s="76"/>
    </row>
    <row r="241" spans="3:11" ht="15.75" thickBot="1">
      <c r="C241" s="129" t="s">
        <v>44</v>
      </c>
      <c r="D241" s="129" t="s">
        <v>55</v>
      </c>
      <c r="E241" s="136" t="s">
        <v>57</v>
      </c>
      <c r="F241" s="135" t="s">
        <v>27</v>
      </c>
      <c r="G241" s="133" t="s">
        <v>130</v>
      </c>
      <c r="H241" s="136" t="s">
        <v>46</v>
      </c>
      <c r="I241" s="133" t="s">
        <v>131</v>
      </c>
      <c r="J241" s="133" t="s">
        <v>409</v>
      </c>
      <c r="K241" s="133" t="s">
        <v>410</v>
      </c>
    </row>
    <row r="242" spans="3:11" hidden="1">
      <c r="C242" s="220" t="s">
        <v>438</v>
      </c>
      <c r="D242" s="221"/>
      <c r="E242" s="219">
        <f>HLOOKUP(C242,$AH$2:$BU$3,2,0)</f>
        <v>620</v>
      </c>
      <c r="F242" s="97">
        <f t="shared" ref="F242:F251" si="19">D242*E242</f>
        <v>0</v>
      </c>
      <c r="G242" s="161"/>
      <c r="H242" s="142"/>
      <c r="I242" s="130" t="e">
        <f>VLOOKUP(H242,Presupuesto!$B$11:$C$565,2,0)</f>
        <v>#N/A</v>
      </c>
      <c r="J242" s="218" t="s">
        <v>470</v>
      </c>
      <c r="K242" s="98" t="s">
        <v>395</v>
      </c>
    </row>
    <row r="243" spans="3:11">
      <c r="C243" s="141" t="s">
        <v>2015</v>
      </c>
      <c r="D243" s="158">
        <v>6</v>
      </c>
      <c r="E243" s="123">
        <v>4500</v>
      </c>
      <c r="F243" s="97">
        <f t="shared" si="19"/>
        <v>27000</v>
      </c>
      <c r="G243" s="161" t="s">
        <v>128</v>
      </c>
      <c r="H243" s="142" t="s">
        <v>284</v>
      </c>
      <c r="I243" s="130" t="str">
        <f>VLOOKUP(H243,Presupuesto!$B$11:$C$565,2,0)</f>
        <v>MANTENIMIENTO Y REPARAC DE EQUIPO Y MEDIO DE TRANSPORTE (23200-01)</v>
      </c>
      <c r="J243" s="98" t="str">
        <f t="shared" ref="J243:J251" si="20">$J$242</f>
        <v>Vinculación Universidad-Sociedad</v>
      </c>
      <c r="K243" s="98" t="s">
        <v>395</v>
      </c>
    </row>
    <row r="244" spans="3:11" ht="30" hidden="1">
      <c r="C244" s="597" t="s">
        <v>2016</v>
      </c>
      <c r="D244" s="158">
        <v>448</v>
      </c>
      <c r="E244" s="123">
        <v>600</v>
      </c>
      <c r="F244" s="97">
        <f t="shared" si="19"/>
        <v>268800</v>
      </c>
      <c r="G244" s="161" t="s">
        <v>128</v>
      </c>
      <c r="H244" s="142" t="s">
        <v>898</v>
      </c>
      <c r="I244" s="130" t="str">
        <f>VLOOKUP(H244,Presupuesto!$B$11:$C$565,2,0)</f>
        <v>PRODUCTOS NO FERROSOS</v>
      </c>
      <c r="J244" s="98" t="str">
        <f t="shared" si="20"/>
        <v>Vinculación Universidad-Sociedad</v>
      </c>
      <c r="K244" s="98" t="s">
        <v>395</v>
      </c>
    </row>
    <row r="245" spans="3:11" hidden="1">
      <c r="C245" s="141" t="s">
        <v>2017</v>
      </c>
      <c r="D245" s="158">
        <v>2</v>
      </c>
      <c r="E245" s="123">
        <v>17000</v>
      </c>
      <c r="F245" s="97">
        <f t="shared" si="19"/>
        <v>34000</v>
      </c>
      <c r="G245" s="161" t="s">
        <v>1615</v>
      </c>
      <c r="H245" s="142" t="s">
        <v>337</v>
      </c>
      <c r="I245" s="130" t="str">
        <f>VLOOKUP(H245,Presupuesto!$B$11:$C$565,2,0)</f>
        <v>EQUIPOS PARA COMPUTACION</v>
      </c>
      <c r="J245" s="98" t="str">
        <f t="shared" si="20"/>
        <v>Vinculación Universidad-Sociedad</v>
      </c>
      <c r="K245" s="98" t="s">
        <v>395</v>
      </c>
    </row>
    <row r="246" spans="3:11" hidden="1">
      <c r="C246" s="141" t="s">
        <v>2018</v>
      </c>
      <c r="D246" s="158">
        <v>2</v>
      </c>
      <c r="E246" s="123">
        <v>15000</v>
      </c>
      <c r="F246" s="97">
        <f t="shared" si="19"/>
        <v>30000</v>
      </c>
      <c r="G246" s="161" t="s">
        <v>1615</v>
      </c>
      <c r="H246" s="142" t="s">
        <v>337</v>
      </c>
      <c r="I246" s="130" t="str">
        <f>VLOOKUP(H246,Presupuesto!$B$11:$C$565,2,0)</f>
        <v>EQUIPOS PARA COMPUTACION</v>
      </c>
      <c r="J246" s="98" t="str">
        <f t="shared" si="20"/>
        <v>Vinculación Universidad-Sociedad</v>
      </c>
      <c r="K246" s="98" t="s">
        <v>395</v>
      </c>
    </row>
    <row r="247" spans="3:11" hidden="1">
      <c r="C247" s="141" t="s">
        <v>2019</v>
      </c>
      <c r="D247" s="158">
        <v>21</v>
      </c>
      <c r="E247" s="123">
        <v>60</v>
      </c>
      <c r="F247" s="97">
        <f t="shared" si="19"/>
        <v>1260</v>
      </c>
      <c r="G247" s="161" t="s">
        <v>128</v>
      </c>
      <c r="H247" s="142" t="s">
        <v>814</v>
      </c>
      <c r="I247" s="130" t="str">
        <f>VLOOKUP(H247,Presupuesto!$B$11:$C$565,2,0)</f>
        <v>PAPEL DE ESCRITORIO</v>
      </c>
      <c r="J247" s="98" t="str">
        <f t="shared" si="20"/>
        <v>Vinculación Universidad-Sociedad</v>
      </c>
      <c r="K247" s="98" t="s">
        <v>395</v>
      </c>
    </row>
    <row r="248" spans="3:11" hidden="1">
      <c r="C248" s="141" t="s">
        <v>2020</v>
      </c>
      <c r="D248" s="158">
        <v>21</v>
      </c>
      <c r="E248" s="123">
        <v>75</v>
      </c>
      <c r="F248" s="97">
        <f t="shared" si="19"/>
        <v>1575</v>
      </c>
      <c r="G248" s="161" t="s">
        <v>128</v>
      </c>
      <c r="H248" s="142" t="s">
        <v>814</v>
      </c>
      <c r="I248" s="130" t="str">
        <f>VLOOKUP(H248,Presupuesto!$B$11:$C$565,2,0)</f>
        <v>PAPEL DE ESCRITORIO</v>
      </c>
      <c r="J248" s="98" t="str">
        <f t="shared" si="20"/>
        <v>Vinculación Universidad-Sociedad</v>
      </c>
      <c r="K248" s="98" t="s">
        <v>395</v>
      </c>
    </row>
    <row r="249" spans="3:11" hidden="1">
      <c r="C249" s="141" t="s">
        <v>2027</v>
      </c>
      <c r="D249" s="158">
        <v>2</v>
      </c>
      <c r="E249" s="123">
        <v>525</v>
      </c>
      <c r="F249" s="97">
        <f t="shared" si="19"/>
        <v>1050</v>
      </c>
      <c r="G249" s="161" t="s">
        <v>1615</v>
      </c>
      <c r="H249" s="142" t="s">
        <v>945</v>
      </c>
      <c r="I249" s="130" t="str">
        <f>VLOOKUP(H249,Presupuesto!$B$11:$C$565,2,0)</f>
        <v>UTILES Y MATERIALES ELECTRICOS</v>
      </c>
      <c r="J249" s="98" t="str">
        <f t="shared" si="20"/>
        <v>Vinculación Universidad-Sociedad</v>
      </c>
      <c r="K249" s="98" t="s">
        <v>395</v>
      </c>
    </row>
    <row r="250" spans="3:11" hidden="1">
      <c r="C250" s="141" t="s">
        <v>2028</v>
      </c>
      <c r="D250" s="158">
        <v>2</v>
      </c>
      <c r="E250" s="123">
        <v>750</v>
      </c>
      <c r="F250" s="97">
        <f t="shared" si="19"/>
        <v>1500</v>
      </c>
      <c r="G250" s="161" t="s">
        <v>1615</v>
      </c>
      <c r="H250" s="142" t="s">
        <v>954</v>
      </c>
      <c r="I250" s="130" t="str">
        <f>VLOOKUP(H250,Presupuesto!$B$11:$C$565,2,0)</f>
        <v>OTROS RESPUESTOS Y ACCESORIOS MENORES</v>
      </c>
      <c r="J250" s="98" t="str">
        <f t="shared" si="20"/>
        <v>Vinculación Universidad-Sociedad</v>
      </c>
      <c r="K250" s="98" t="s">
        <v>395</v>
      </c>
    </row>
    <row r="251" spans="3:11" hidden="1">
      <c r="C251" s="141"/>
      <c r="D251" s="158"/>
      <c r="E251" s="123"/>
      <c r="F251" s="97">
        <f t="shared" si="19"/>
        <v>0</v>
      </c>
      <c r="G251" s="161"/>
      <c r="H251" s="142"/>
      <c r="I251" s="130" t="e">
        <f>VLOOKUP(H251,Presupuesto!$B$11:$C$565,2,0)</f>
        <v>#N/A</v>
      </c>
      <c r="J251" s="98" t="str">
        <f t="shared" si="20"/>
        <v>Vinculación Universidad-Sociedad</v>
      </c>
      <c r="K251" s="98" t="s">
        <v>393</v>
      </c>
    </row>
    <row r="253" spans="3:11" ht="15.75" thickBot="1">
      <c r="F253" s="90"/>
      <c r="G253" s="89"/>
      <c r="H253" s="90"/>
      <c r="I253" s="90"/>
    </row>
    <row r="254" spans="3:11" ht="15.75" thickBot="1">
      <c r="C254" s="157" t="s">
        <v>53</v>
      </c>
      <c r="D254" s="373">
        <f>SUM(F261:F263)</f>
        <v>200000</v>
      </c>
      <c r="F254" s="70"/>
      <c r="G254" s="79"/>
      <c r="H254" s="70"/>
      <c r="I254" s="70"/>
    </row>
    <row r="255" spans="3:11">
      <c r="C255" s="70"/>
      <c r="D255" s="31"/>
      <c r="E255" s="93"/>
      <c r="F255" s="93"/>
      <c r="G255" s="93"/>
      <c r="H255" s="76"/>
      <c r="I255" s="76"/>
      <c r="J255" s="76"/>
      <c r="K255" s="112"/>
    </row>
    <row r="256" spans="3:11">
      <c r="C256" s="70"/>
      <c r="D256" s="31"/>
      <c r="E256" s="93"/>
      <c r="F256" s="93"/>
      <c r="G256" s="93"/>
      <c r="H256" s="76"/>
      <c r="I256" s="76"/>
      <c r="J256" s="76"/>
      <c r="K256" s="112"/>
    </row>
    <row r="257" spans="3:11" ht="15.75">
      <c r="C257" s="202" t="s">
        <v>391</v>
      </c>
      <c r="D257" s="369" t="str">
        <f>'2. Investigación Científica'!F16</f>
        <v>2.1).b.a.1).3.MI.3</v>
      </c>
      <c r="E257" s="93"/>
      <c r="F257" s="93"/>
      <c r="G257" s="93"/>
      <c r="H257" s="76"/>
      <c r="I257" s="76"/>
      <c r="J257" s="76"/>
      <c r="K257" s="112"/>
    </row>
    <row r="258" spans="3:11" ht="18.75">
      <c r="C258" s="210" t="str">
        <f>IFERROR(VLOOKUP(D257,'1. Desarrollo e Innov. Curricu.'!$F:$G,2,FALSE),IFERROR(VLOOKUP(D257,'2. Investigación Científica'!$F:$G,2,FALSE),IFERROR(VLOOKUP(D257,'3. Vinculación Univ. Sociedad'!$F:$G,2,FALSE),IFERROR(VLOOKUP(D257,'4. Docencia y Profesorado Univ.'!$F:$G,2,FALSE),IFERROR(VLOOKUP(D257,'5. Estudiantes y Graduados'!$F:$G,2,FALSE),IFERROR(VLOOKUP(D257,'11. Gestion Administrativa'!$F:$G,2,FALSE),IFERROR(VLOOKUP(D257,'13. Gestión Académica'!$F:$G,2,FALSE),IFERROR(VLOOKUP(D257,'9. Asegura. de la Calid. y M'!$F:$G,2,FALSE),IFERROR(VLOOKUP(D257,'6. Gestión del Conocimiento'!$F:$G,2,FALSE),IFERROR(VLOOKUP(D257,'15. Gobernabilidad y Proceso...'!$F:$G,2,FALSE),IFERROR(VLOOKUP(D257,'12. Gestión del Talento Humano'!$F:$G,2,FALSE),IFERROR(VLOOKUP(D257,'14. Internacional... de la E.S.'!$F:$G,2,FALSE),IFERROR(VLOOKUP(D257,'10. Posgrado'!$F:$G,2,FALSE),IFERROR(VLOOKUP(D257,'17. Gestión TIC'!$F:$G,2,FALSE),IFERROR(VLOOKUP(D257,'16. Desa. del Sistema Educ.Sup.'!$F:$G,2,FALSE),IFERROR(VLOOKUP(D257,'8. Cultura de Inno. Insti...'!$F:$G,2,FALSE),VLOOKUP(D257,'7. Lo Esencial de la Reforma U.'!$F:$G,2,0)))))))))))))))))</f>
        <v xml:space="preserve">3. Realización de  endoscopias altas, diagnostico anatomopatologico rápido, intervención quirurgica temprana (Residentes de Patología, Oncología Quirurgica y Medicina Interna, Gastroenterología) HEU </v>
      </c>
      <c r="D258" s="31"/>
      <c r="E258" s="93"/>
      <c r="F258" s="93"/>
      <c r="G258" s="93"/>
      <c r="H258" s="76"/>
      <c r="I258" s="76"/>
      <c r="J258" s="76"/>
      <c r="K258" s="112"/>
    </row>
    <row r="259" spans="3:11" ht="15.75" thickBot="1">
      <c r="F259" s="93"/>
      <c r="G259" s="76"/>
      <c r="H259" s="76"/>
      <c r="I259" s="76"/>
    </row>
    <row r="260" spans="3:11" ht="15.75" thickBot="1">
      <c r="C260" s="129" t="s">
        <v>44</v>
      </c>
      <c r="D260" s="129" t="s">
        <v>55</v>
      </c>
      <c r="E260" s="136" t="s">
        <v>57</v>
      </c>
      <c r="F260" s="135" t="s">
        <v>27</v>
      </c>
      <c r="G260" s="133" t="s">
        <v>130</v>
      </c>
      <c r="H260" s="136" t="s">
        <v>46</v>
      </c>
      <c r="I260" s="133" t="s">
        <v>131</v>
      </c>
      <c r="J260" s="133" t="s">
        <v>409</v>
      </c>
      <c r="K260" s="133" t="s">
        <v>410</v>
      </c>
    </row>
    <row r="261" spans="3:11" hidden="1">
      <c r="C261" s="220" t="s">
        <v>438</v>
      </c>
      <c r="D261" s="221"/>
      <c r="E261" s="219">
        <f>HLOOKUP(C261,$AH$2:$BU$3,2,0)</f>
        <v>620</v>
      </c>
      <c r="F261" s="97">
        <f t="shared" ref="F261:F263" si="21">D261*E261</f>
        <v>0</v>
      </c>
      <c r="G261" s="161"/>
      <c r="H261" s="142"/>
      <c r="I261" s="130" t="e">
        <f>VLOOKUP(H261,Presupuesto!$B$11:$C$565,2,0)</f>
        <v>#N/A</v>
      </c>
      <c r="J261" s="218" t="s">
        <v>1357</v>
      </c>
      <c r="K261" s="98" t="s">
        <v>395</v>
      </c>
    </row>
    <row r="262" spans="3:11">
      <c r="C262" s="141" t="s">
        <v>2026</v>
      </c>
      <c r="D262" s="158">
        <v>10000</v>
      </c>
      <c r="E262" s="123">
        <v>20</v>
      </c>
      <c r="F262" s="97">
        <f t="shared" si="21"/>
        <v>200000</v>
      </c>
      <c r="G262" s="161" t="s">
        <v>1615</v>
      </c>
      <c r="H262" s="142" t="s">
        <v>293</v>
      </c>
      <c r="I262" s="130" t="str">
        <f>VLOOKUP(H262,Presupuesto!$B$11:$C$565,2,0)</f>
        <v>IMPRENTA, PUBLIC. Y REPRODUC. (25300-00)</v>
      </c>
      <c r="J262" s="98" t="str">
        <f>$J$261</f>
        <v>Investigación Científica</v>
      </c>
      <c r="K262" s="98" t="s">
        <v>411</v>
      </c>
    </row>
    <row r="263" spans="3:11" hidden="1">
      <c r="C263" s="141"/>
      <c r="D263" s="158"/>
      <c r="E263" s="123"/>
      <c r="F263" s="97">
        <f t="shared" si="21"/>
        <v>0</v>
      </c>
      <c r="G263" s="161"/>
      <c r="H263" s="142"/>
      <c r="I263" s="130" t="e">
        <f>VLOOKUP(H263,Presupuesto!$B$11:$C$565,2,0)</f>
        <v>#N/A</v>
      </c>
      <c r="J263" s="98" t="str">
        <f>$J$261</f>
        <v>Investigación Científica</v>
      </c>
      <c r="K263" s="98" t="s">
        <v>411</v>
      </c>
    </row>
    <row r="265" spans="3:11" ht="15.75" thickBot="1"/>
    <row r="266" spans="3:11" ht="15.75" thickBot="1">
      <c r="C266" s="157" t="s">
        <v>53</v>
      </c>
      <c r="D266" s="373">
        <f>SUM(F273:F275)</f>
        <v>200000</v>
      </c>
      <c r="F266" s="70"/>
      <c r="G266" s="79"/>
      <c r="H266" s="70"/>
      <c r="I266" s="70"/>
    </row>
    <row r="267" spans="3:11">
      <c r="C267" s="70"/>
      <c r="D267" s="31"/>
      <c r="E267" s="93"/>
      <c r="F267" s="93"/>
      <c r="G267" s="93"/>
      <c r="H267" s="76"/>
      <c r="I267" s="76"/>
      <c r="J267" s="76"/>
      <c r="K267" s="112"/>
    </row>
    <row r="268" spans="3:11">
      <c r="C268" s="70"/>
      <c r="D268" s="31"/>
      <c r="E268" s="93"/>
      <c r="F268" s="93"/>
      <c r="G268" s="93"/>
      <c r="H268" s="76"/>
      <c r="I268" s="76"/>
      <c r="J268" s="76"/>
      <c r="K268" s="112"/>
    </row>
    <row r="269" spans="3:11" ht="15.75">
      <c r="C269" s="202" t="s">
        <v>391</v>
      </c>
      <c r="D269" s="369" t="str">
        <f>'2. Investigación Científica'!F17</f>
        <v>2.1).b.a.1).4.MI.4</v>
      </c>
      <c r="E269" s="93"/>
      <c r="F269" s="93"/>
      <c r="G269" s="93"/>
      <c r="H269" s="76"/>
      <c r="I269" s="76"/>
      <c r="J269" s="76"/>
      <c r="K269" s="112"/>
    </row>
    <row r="270" spans="3:11" ht="18.75">
      <c r="C270" s="210" t="str">
        <f>IFERROR(VLOOKUP(D269,'1. Desarrollo e Innov. Curricu.'!$F:$G,2,FALSE),IFERROR(VLOOKUP(D269,'2. Investigación Científica'!$F:$G,2,FALSE),IFERROR(VLOOKUP(D269,'3. Vinculación Univ. Sociedad'!$F:$G,2,FALSE),IFERROR(VLOOKUP(D269,'4. Docencia y Profesorado Univ.'!$F:$G,2,FALSE),IFERROR(VLOOKUP(D269,'5. Estudiantes y Graduados'!$F:$G,2,FALSE),IFERROR(VLOOKUP(D269,'11. Gestion Administrativa'!$F:$G,2,FALSE),IFERROR(VLOOKUP(D269,'13. Gestión Académica'!$F:$G,2,FALSE),IFERROR(VLOOKUP(D269,'9. Asegura. de la Calid. y M'!$F:$G,2,FALSE),IFERROR(VLOOKUP(D269,'6. Gestión del Conocimiento'!$F:$G,2,FALSE),IFERROR(VLOOKUP(D269,'15. Gobernabilidad y Proceso...'!$F:$G,2,FALSE),IFERROR(VLOOKUP(D269,'12. Gestión del Talento Humano'!$F:$G,2,FALSE),IFERROR(VLOOKUP(D269,'14. Internacional... de la E.S.'!$F:$G,2,FALSE),IFERROR(VLOOKUP(D269,'10. Posgrado'!$F:$G,2,FALSE),IFERROR(VLOOKUP(D269,'17. Gestión TIC'!$F:$G,2,FALSE),IFERROR(VLOOKUP(D269,'16. Desa. del Sistema Educ.Sup.'!$F:$G,2,FALSE),IFERROR(VLOOKUP(D269,'8. Cultura de Inno. Insti...'!$F:$G,2,FALSE),VLOOKUP(D269,'7. Lo Esencial de la Reforma U.'!$F:$G,2,0)))))))))))))))))</f>
        <v>4. Atención directa de pacientes, identificación de familias o áreas con enfermedades infecciosas.</v>
      </c>
      <c r="D270" s="31"/>
      <c r="E270" s="93"/>
      <c r="F270" s="93"/>
      <c r="G270" s="93"/>
      <c r="H270" s="76"/>
      <c r="I270" s="76"/>
      <c r="J270" s="76"/>
      <c r="K270" s="112"/>
    </row>
    <row r="271" spans="3:11" ht="15.75" thickBot="1">
      <c r="F271" s="93"/>
      <c r="G271" s="76"/>
      <c r="H271" s="76"/>
      <c r="I271" s="76"/>
    </row>
    <row r="272" spans="3:11" ht="15.75" thickBot="1">
      <c r="C272" s="129" t="s">
        <v>44</v>
      </c>
      <c r="D272" s="129" t="s">
        <v>55</v>
      </c>
      <c r="E272" s="136" t="s">
        <v>57</v>
      </c>
      <c r="F272" s="135" t="s">
        <v>27</v>
      </c>
      <c r="G272" s="133" t="s">
        <v>130</v>
      </c>
      <c r="H272" s="136" t="s">
        <v>46</v>
      </c>
      <c r="I272" s="133" t="s">
        <v>131</v>
      </c>
      <c r="J272" s="133" t="s">
        <v>409</v>
      </c>
      <c r="K272" s="133" t="s">
        <v>410</v>
      </c>
    </row>
    <row r="273" spans="3:11" hidden="1">
      <c r="C273" s="220" t="s">
        <v>438</v>
      </c>
      <c r="D273" s="221"/>
      <c r="E273" s="219">
        <f>HLOOKUP(C273,$AH$2:$BU$3,2,0)</f>
        <v>620</v>
      </c>
      <c r="F273" s="97">
        <f t="shared" ref="F273:F275" si="22">D273*E273</f>
        <v>0</v>
      </c>
      <c r="G273" s="161"/>
      <c r="H273" s="142"/>
      <c r="I273" s="130" t="e">
        <f>VLOOKUP(H273,Presupuesto!$B$11:$C$565,2,0)</f>
        <v>#N/A</v>
      </c>
      <c r="J273" s="218" t="s">
        <v>1415</v>
      </c>
      <c r="K273" s="98" t="s">
        <v>393</v>
      </c>
    </row>
    <row r="274" spans="3:11">
      <c r="C274" s="141" t="s">
        <v>2026</v>
      </c>
      <c r="D274" s="158">
        <v>10000</v>
      </c>
      <c r="E274" s="123">
        <v>20</v>
      </c>
      <c r="F274" s="97">
        <f t="shared" si="22"/>
        <v>200000</v>
      </c>
      <c r="G274" s="161" t="s">
        <v>1615</v>
      </c>
      <c r="H274" s="142" t="s">
        <v>293</v>
      </c>
      <c r="I274" s="130" t="str">
        <f>VLOOKUP(H274,Presupuesto!$B$11:$C$565,2,0)</f>
        <v>IMPRENTA, PUBLIC. Y REPRODUC. (25300-00)</v>
      </c>
      <c r="J274" s="98" t="str">
        <f>$J$261</f>
        <v>Investigación Científica</v>
      </c>
      <c r="K274" s="98" t="s">
        <v>411</v>
      </c>
    </row>
    <row r="275" spans="3:11" hidden="1">
      <c r="C275" s="141"/>
      <c r="D275" s="158"/>
      <c r="E275" s="123"/>
      <c r="F275" s="97">
        <f t="shared" si="22"/>
        <v>0</v>
      </c>
      <c r="G275" s="161"/>
      <c r="H275" s="142"/>
      <c r="I275" s="130" t="e">
        <f>VLOOKUP(H275,Presupuesto!$B$11:$C$565,2,0)</f>
        <v>#N/A</v>
      </c>
      <c r="J275" s="98" t="str">
        <f>$J$273</f>
        <v>Desarrollo del Sistema de Educación Superior</v>
      </c>
      <c r="K275" s="98" t="s">
        <v>411</v>
      </c>
    </row>
    <row r="277" spans="3:11" ht="15.75" thickBot="1">
      <c r="F277" s="90"/>
      <c r="G277" s="89"/>
      <c r="H277" s="90"/>
      <c r="I277" s="90"/>
    </row>
    <row r="278" spans="3:11" ht="15.75" thickBot="1">
      <c r="C278" s="157" t="s">
        <v>53</v>
      </c>
      <c r="D278" s="373">
        <f>SUM(F285:F287)</f>
        <v>200000</v>
      </c>
      <c r="F278" s="70"/>
      <c r="G278" s="79"/>
      <c r="H278" s="70"/>
      <c r="I278" s="70"/>
    </row>
    <row r="279" spans="3:11">
      <c r="C279" s="70"/>
      <c r="D279" s="31"/>
      <c r="E279" s="93"/>
      <c r="F279" s="93"/>
      <c r="G279" s="93"/>
      <c r="H279" s="76"/>
      <c r="I279" s="76"/>
      <c r="J279" s="76"/>
      <c r="K279" s="112"/>
    </row>
    <row r="280" spans="3:11">
      <c r="C280" s="70"/>
      <c r="D280" s="31"/>
      <c r="E280" s="93"/>
      <c r="F280" s="93"/>
      <c r="G280" s="93"/>
      <c r="H280" s="76"/>
      <c r="I280" s="76"/>
      <c r="J280" s="76"/>
      <c r="K280" s="112"/>
    </row>
    <row r="281" spans="3:11" ht="15.75">
      <c r="C281" s="202" t="s">
        <v>391</v>
      </c>
      <c r="D281" s="369" t="str">
        <f>'2. Investigación Científica'!F18</f>
        <v>2.1).b.a.1).5.MI.5</v>
      </c>
      <c r="E281" s="93"/>
      <c r="F281" s="93"/>
      <c r="G281" s="93"/>
      <c r="H281" s="76"/>
      <c r="I281" s="76"/>
      <c r="J281" s="76"/>
      <c r="K281" s="112"/>
    </row>
    <row r="282" spans="3:11" ht="18.75">
      <c r="C282" s="210" t="str">
        <f>IFERROR(VLOOKUP(D281,'1. Desarrollo e Innov. Curricu.'!$F:$G,2,FALSE),IFERROR(VLOOKUP(D281,'2. Investigación Científica'!$F:$G,2,FALSE),IFERROR(VLOOKUP(D281,'3. Vinculación Univ. Sociedad'!$F:$G,2,FALSE),IFERROR(VLOOKUP(D281,'4. Docencia y Profesorado Univ.'!$F:$G,2,FALSE),IFERROR(VLOOKUP(D281,'5. Estudiantes y Graduados'!$F:$G,2,FALSE),IFERROR(VLOOKUP(D281,'11. Gestion Administrativa'!$F:$G,2,FALSE),IFERROR(VLOOKUP(D281,'13. Gestión Académica'!$F:$G,2,FALSE),IFERROR(VLOOKUP(D281,'9. Asegura. de la Calid. y M'!$F:$G,2,FALSE),IFERROR(VLOOKUP(D281,'6. Gestión del Conocimiento'!$F:$G,2,FALSE),IFERROR(VLOOKUP(D281,'15. Gobernabilidad y Proceso...'!$F:$G,2,FALSE),IFERROR(VLOOKUP(D281,'12. Gestión del Talento Humano'!$F:$G,2,FALSE),IFERROR(VLOOKUP(D281,'14. Internacional... de la E.S.'!$F:$G,2,FALSE),IFERROR(VLOOKUP(D281,'10. Posgrado'!$F:$G,2,FALSE),IFERROR(VLOOKUP(D281,'17. Gestión TIC'!$F:$G,2,FALSE),IFERROR(VLOOKUP(D281,'16. Desa. del Sistema Educ.Sup.'!$F:$G,2,FALSE),IFERROR(VLOOKUP(D281,'8. Cultura de Inno. Insti...'!$F:$G,2,FALSE),VLOOKUP(D281,'7. Lo Esencial de la Reforma U.'!$F:$G,2,0)))))))))))))))))</f>
        <v>5. Evaluaciones diagnosticas en la clinica vespertina de consulta externa de residentes de Medicina Interna. Evaluaciones psicologicas, nutricionales y acciones de rehabilatación.</v>
      </c>
      <c r="D282" s="31"/>
      <c r="E282" s="93"/>
      <c r="F282" s="93"/>
      <c r="G282" s="93"/>
      <c r="H282" s="76"/>
      <c r="I282" s="76"/>
      <c r="J282" s="76"/>
      <c r="K282" s="112"/>
    </row>
    <row r="283" spans="3:11" ht="15.75" thickBot="1">
      <c r="F283" s="93"/>
      <c r="G283" s="76"/>
      <c r="H283" s="76"/>
      <c r="I283" s="76"/>
    </row>
    <row r="284" spans="3:11" ht="15.75" thickBot="1">
      <c r="C284" s="129" t="s">
        <v>44</v>
      </c>
      <c r="D284" s="129" t="s">
        <v>55</v>
      </c>
      <c r="E284" s="136" t="s">
        <v>57</v>
      </c>
      <c r="F284" s="135" t="s">
        <v>27</v>
      </c>
      <c r="G284" s="133" t="s">
        <v>130</v>
      </c>
      <c r="H284" s="136" t="s">
        <v>46</v>
      </c>
      <c r="I284" s="133" t="s">
        <v>131</v>
      </c>
      <c r="J284" s="133" t="s">
        <v>409</v>
      </c>
      <c r="K284" s="133" t="s">
        <v>410</v>
      </c>
    </row>
    <row r="285" spans="3:11" hidden="1">
      <c r="C285" s="220" t="s">
        <v>438</v>
      </c>
      <c r="D285" s="221"/>
      <c r="E285" s="219">
        <f>HLOOKUP(C285,$AH$2:$BU$3,2,0)</f>
        <v>620</v>
      </c>
      <c r="F285" s="97">
        <f t="shared" ref="F285:F287" si="23">D285*E285</f>
        <v>0</v>
      </c>
      <c r="G285" s="161"/>
      <c r="H285" s="142"/>
      <c r="I285" s="130" t="e">
        <f>VLOOKUP(H285,Presupuesto!$B$11:$C$565,2,0)</f>
        <v>#N/A</v>
      </c>
      <c r="J285" s="218" t="s">
        <v>1415</v>
      </c>
      <c r="K285" s="98" t="s">
        <v>393</v>
      </c>
    </row>
    <row r="286" spans="3:11">
      <c r="C286" s="141" t="s">
        <v>2026</v>
      </c>
      <c r="D286" s="158">
        <v>10000</v>
      </c>
      <c r="E286" s="123">
        <v>20</v>
      </c>
      <c r="F286" s="97">
        <f t="shared" si="23"/>
        <v>200000</v>
      </c>
      <c r="G286" s="161" t="s">
        <v>1615</v>
      </c>
      <c r="H286" s="142" t="s">
        <v>293</v>
      </c>
      <c r="I286" s="130" t="str">
        <f>VLOOKUP(H286,Presupuesto!$B$11:$C$565,2,0)</f>
        <v>IMPRENTA, PUBLIC. Y REPRODUC. (25300-00)</v>
      </c>
      <c r="J286" s="98" t="str">
        <f>$J$261</f>
        <v>Investigación Científica</v>
      </c>
      <c r="K286" s="98" t="s">
        <v>411</v>
      </c>
    </row>
    <row r="287" spans="3:11" hidden="1">
      <c r="C287" s="141"/>
      <c r="D287" s="158"/>
      <c r="E287" s="123"/>
      <c r="F287" s="97">
        <f t="shared" si="23"/>
        <v>0</v>
      </c>
      <c r="G287" s="161"/>
      <c r="H287" s="142"/>
      <c r="I287" s="130" t="e">
        <f>VLOOKUP(H287,Presupuesto!$B$11:$C$565,2,0)</f>
        <v>#N/A</v>
      </c>
      <c r="J287" s="98" t="str">
        <f>$J$285</f>
        <v>Desarrollo del Sistema de Educación Superior</v>
      </c>
      <c r="K287" s="98" t="s">
        <v>411</v>
      </c>
    </row>
    <row r="289" spans="3:11" ht="15.75" thickBot="1"/>
    <row r="290" spans="3:11" ht="15.75" thickBot="1">
      <c r="C290" s="157" t="s">
        <v>53</v>
      </c>
      <c r="D290" s="373">
        <f>SUM(F297:F299)</f>
        <v>200000</v>
      </c>
      <c r="F290" s="70"/>
      <c r="G290" s="79"/>
      <c r="H290" s="70"/>
      <c r="I290" s="70"/>
    </row>
    <row r="291" spans="3:11">
      <c r="C291" s="70"/>
      <c r="D291" s="31"/>
      <c r="E291" s="93"/>
      <c r="F291" s="93"/>
      <c r="G291" s="93"/>
      <c r="H291" s="76"/>
      <c r="I291" s="76"/>
      <c r="J291" s="76"/>
      <c r="K291" s="112"/>
    </row>
    <row r="292" spans="3:11">
      <c r="C292" s="70"/>
      <c r="D292" s="31"/>
      <c r="E292" s="93"/>
      <c r="F292" s="93"/>
      <c r="G292" s="93"/>
      <c r="H292" s="76"/>
      <c r="I292" s="76"/>
      <c r="J292" s="76"/>
      <c r="K292" s="112"/>
    </row>
    <row r="293" spans="3:11" ht="15.75">
      <c r="C293" s="202" t="s">
        <v>391</v>
      </c>
      <c r="D293" s="369" t="str">
        <f>'2. Investigación Científica'!F19</f>
        <v>2.1).b.a.1).6.MI.6</v>
      </c>
      <c r="E293" s="93"/>
      <c r="F293" s="93"/>
      <c r="G293" s="93"/>
      <c r="H293" s="76"/>
      <c r="I293" s="76"/>
      <c r="J293" s="76"/>
      <c r="K293" s="112"/>
    </row>
    <row r="294" spans="3:11" ht="18.75">
      <c r="C294" s="210" t="str">
        <f>IFERROR(VLOOKUP(D293,'1. Desarrollo e Innov. Curricu.'!$F:$G,2,FALSE),IFERROR(VLOOKUP(D293,'2. Investigación Científica'!$F:$G,2,FALSE),IFERROR(VLOOKUP(D293,'3. Vinculación Univ. Sociedad'!$F:$G,2,FALSE),IFERROR(VLOOKUP(D293,'4. Docencia y Profesorado Univ.'!$F:$G,2,FALSE),IFERROR(VLOOKUP(D293,'5. Estudiantes y Graduados'!$F:$G,2,FALSE),IFERROR(VLOOKUP(D293,'11. Gestion Administrativa'!$F:$G,2,FALSE),IFERROR(VLOOKUP(D293,'13. Gestión Académica'!$F:$G,2,FALSE),IFERROR(VLOOKUP(D293,'9. Asegura. de la Calid. y M'!$F:$G,2,FALSE),IFERROR(VLOOKUP(D293,'6. Gestión del Conocimiento'!$F:$G,2,FALSE),IFERROR(VLOOKUP(D293,'15. Gobernabilidad y Proceso...'!$F:$G,2,FALSE),IFERROR(VLOOKUP(D293,'12. Gestión del Talento Humano'!$F:$G,2,FALSE),IFERROR(VLOOKUP(D293,'14. Internacional... de la E.S.'!$F:$G,2,FALSE),IFERROR(VLOOKUP(D293,'10. Posgrado'!$F:$G,2,FALSE),IFERROR(VLOOKUP(D293,'17. Gestión TIC'!$F:$G,2,FALSE),IFERROR(VLOOKUP(D293,'16. Desa. del Sistema Educ.Sup.'!$F:$G,2,FALSE),IFERROR(VLOOKUP(D293,'8. Cultura de Inno. Insti...'!$F:$G,2,FALSE),VLOOKUP(D293,'7. Lo Esencial de la Reforma U.'!$F:$G,2,0)))))))))))))))))</f>
        <v>6. Censo diario en las salas de hospitalización y emergencia de medicina interna. Clasificación de enfermedades por CIE10.</v>
      </c>
      <c r="D294" s="31"/>
      <c r="E294" s="93"/>
      <c r="F294" s="93"/>
      <c r="G294" s="93"/>
      <c r="H294" s="76"/>
      <c r="I294" s="76"/>
      <c r="J294" s="76"/>
      <c r="K294" s="112"/>
    </row>
    <row r="295" spans="3:11" ht="15.75" thickBot="1">
      <c r="F295" s="93"/>
      <c r="G295" s="76"/>
      <c r="H295" s="76"/>
      <c r="I295" s="76"/>
    </row>
    <row r="296" spans="3:11" ht="15.75" thickBot="1">
      <c r="C296" s="129" t="s">
        <v>44</v>
      </c>
      <c r="D296" s="129" t="s">
        <v>55</v>
      </c>
      <c r="E296" s="136" t="s">
        <v>57</v>
      </c>
      <c r="F296" s="135" t="s">
        <v>27</v>
      </c>
      <c r="G296" s="133" t="s">
        <v>130</v>
      </c>
      <c r="H296" s="136" t="s">
        <v>46</v>
      </c>
      <c r="I296" s="133" t="s">
        <v>131</v>
      </c>
      <c r="J296" s="133" t="s">
        <v>409</v>
      </c>
      <c r="K296" s="133" t="s">
        <v>410</v>
      </c>
    </row>
    <row r="297" spans="3:11" hidden="1">
      <c r="C297" s="220" t="s">
        <v>438</v>
      </c>
      <c r="D297" s="221"/>
      <c r="E297" s="219">
        <f>HLOOKUP(C297,$AH$2:$BU$3,2,0)</f>
        <v>620</v>
      </c>
      <c r="F297" s="97">
        <f t="shared" ref="F297:F299" si="24">D297*E297</f>
        <v>0</v>
      </c>
      <c r="G297" s="161"/>
      <c r="H297" s="142"/>
      <c r="I297" s="130" t="e">
        <f>VLOOKUP(H297,Presupuesto!$B$11:$C$565,2,0)</f>
        <v>#N/A</v>
      </c>
      <c r="J297" s="218" t="s">
        <v>1415</v>
      </c>
      <c r="K297" s="98" t="s">
        <v>393</v>
      </c>
    </row>
    <row r="298" spans="3:11">
      <c r="C298" s="141" t="s">
        <v>2026</v>
      </c>
      <c r="D298" s="158">
        <v>10000</v>
      </c>
      <c r="E298" s="123">
        <v>20</v>
      </c>
      <c r="F298" s="97">
        <f t="shared" si="24"/>
        <v>200000</v>
      </c>
      <c r="G298" s="161" t="s">
        <v>1615</v>
      </c>
      <c r="H298" s="142" t="s">
        <v>293</v>
      </c>
      <c r="I298" s="130" t="str">
        <f>VLOOKUP(H298,Presupuesto!$B$11:$C$565,2,0)</f>
        <v>IMPRENTA, PUBLIC. Y REPRODUC. (25300-00)</v>
      </c>
      <c r="J298" s="98" t="str">
        <f>$J$261</f>
        <v>Investigación Científica</v>
      </c>
      <c r="K298" s="98" t="s">
        <v>411</v>
      </c>
    </row>
    <row r="299" spans="3:11" ht="15.75" hidden="1" customHeight="1">
      <c r="C299" s="141"/>
      <c r="D299" s="158"/>
      <c r="E299" s="123"/>
      <c r="F299" s="97">
        <f t="shared" si="24"/>
        <v>0</v>
      </c>
      <c r="G299" s="161"/>
      <c r="H299" s="142"/>
      <c r="I299" s="130" t="e">
        <f>VLOOKUP(H299,Presupuesto!$B$11:$C$565,2,0)</f>
        <v>#N/A</v>
      </c>
      <c r="J299" s="98" t="str">
        <f>$J$297</f>
        <v>Desarrollo del Sistema de Educación Superior</v>
      </c>
      <c r="K299" s="98" t="s">
        <v>411</v>
      </c>
    </row>
    <row r="301" spans="3:11" ht="15.75" thickBot="1">
      <c r="F301" s="90"/>
      <c r="G301" s="89"/>
      <c r="H301" s="90"/>
      <c r="I301" s="90"/>
    </row>
    <row r="302" spans="3:11" ht="15.75" thickBot="1">
      <c r="C302" s="157" t="s">
        <v>53</v>
      </c>
      <c r="D302" s="373">
        <f>SUM(F309:F312)</f>
        <v>134400</v>
      </c>
      <c r="F302" s="70"/>
      <c r="G302" s="79"/>
      <c r="H302" s="70"/>
      <c r="I302" s="70"/>
    </row>
    <row r="303" spans="3:11">
      <c r="C303" s="70"/>
      <c r="D303" s="31"/>
      <c r="E303" s="93"/>
      <c r="F303" s="93"/>
      <c r="G303" s="93"/>
      <c r="H303" s="76"/>
      <c r="I303" s="76"/>
      <c r="J303" s="76"/>
      <c r="K303" s="112"/>
    </row>
    <row r="304" spans="3:11">
      <c r="C304" s="70"/>
      <c r="D304" s="31"/>
      <c r="E304" s="93"/>
      <c r="F304" s="93"/>
      <c r="G304" s="93"/>
      <c r="H304" s="76"/>
      <c r="I304" s="76"/>
      <c r="J304" s="76"/>
      <c r="K304" s="112"/>
    </row>
    <row r="305" spans="3:11" ht="15.75">
      <c r="C305" s="202" t="s">
        <v>391</v>
      </c>
      <c r="D305" s="369" t="str">
        <f>'3. Vinculación Univ. Sociedad'!F20</f>
        <v>3.2).b.2.4.DSP.4</v>
      </c>
      <c r="E305" s="93"/>
      <c r="F305" s="93"/>
      <c r="G305" s="93"/>
      <c r="H305" s="76"/>
      <c r="I305" s="76"/>
      <c r="J305" s="76"/>
      <c r="K305" s="112"/>
    </row>
    <row r="306" spans="3:11" ht="18.75">
      <c r="C306" s="210" t="str">
        <f>IFERROR(VLOOKUP(D305,'1. Desarrollo e Innov. Curricu.'!$F:$G,2,FALSE),IFERROR(VLOOKUP(D305,'2. Investigación Científica'!$F:$G,2,FALSE),IFERROR(VLOOKUP(D305,'3. Vinculación Univ. Sociedad'!$F:$G,2,FALSE),IFERROR(VLOOKUP(D305,'4. Docencia y Profesorado Univ.'!$F:$G,2,FALSE),IFERROR(VLOOKUP(D305,'5. Estudiantes y Graduados'!$F:$G,2,FALSE),IFERROR(VLOOKUP(D305,'11. Gestion Administrativa'!$F:$G,2,FALSE),IFERROR(VLOOKUP(D305,'13. Gestión Académica'!$F:$G,2,FALSE),IFERROR(VLOOKUP(D305,'9. Asegura. de la Calid. y M'!$F:$G,2,FALSE),IFERROR(VLOOKUP(D305,'6. Gestión del Conocimiento'!$F:$G,2,FALSE),IFERROR(VLOOKUP(D305,'15. Gobernabilidad y Proceso...'!$F:$G,2,FALSE),IFERROR(VLOOKUP(D305,'12. Gestión del Talento Humano'!$F:$G,2,FALSE),IFERROR(VLOOKUP(D305,'14. Internacional... de la E.S.'!$F:$G,2,FALSE),IFERROR(VLOOKUP(D305,'10. Posgrado'!$F:$G,2,FALSE),IFERROR(VLOOKUP(D305,'17. Gestión TIC'!$F:$G,2,FALSE),IFERROR(VLOOKUP(D305,'16. Desa. del Sistema Educ.Sup.'!$F:$G,2,FALSE),IFERROR(VLOOKUP(D305,'8. Cultura de Inno. Insti...'!$F:$G,2,FALSE),VLOOKUP(D305,'7. Lo Esencial de la Reforma U.'!$F:$G,2,0)))))))))))))))))</f>
        <v>4. Creación de grupos multidisciplinarios (DSP, Psiquiatría y Medicina Interna), Diagnósticos situacional, intervenciones medicamentosas, apoyo psicologico</v>
      </c>
      <c r="D306" s="31"/>
      <c r="E306" s="93"/>
      <c r="F306" s="93"/>
      <c r="G306" s="93"/>
      <c r="H306" s="76"/>
      <c r="I306" s="76"/>
      <c r="J306" s="76"/>
      <c r="K306" s="112"/>
    </row>
    <row r="307" spans="3:11" ht="15.75" thickBot="1">
      <c r="F307" s="93"/>
      <c r="G307" s="76"/>
      <c r="H307" s="76"/>
      <c r="I307" s="76"/>
    </row>
    <row r="308" spans="3:11" ht="15.75" thickBot="1">
      <c r="C308" s="129" t="s">
        <v>44</v>
      </c>
      <c r="D308" s="129" t="s">
        <v>55</v>
      </c>
      <c r="E308" s="136" t="s">
        <v>57</v>
      </c>
      <c r="F308" s="135" t="s">
        <v>27</v>
      </c>
      <c r="G308" s="133" t="s">
        <v>130</v>
      </c>
      <c r="H308" s="136" t="s">
        <v>46</v>
      </c>
      <c r="I308" s="133" t="s">
        <v>131</v>
      </c>
      <c r="J308" s="133" t="s">
        <v>409</v>
      </c>
      <c r="K308" s="133" t="s">
        <v>410</v>
      </c>
    </row>
    <row r="309" spans="3:11" hidden="1">
      <c r="C309" s="220" t="s">
        <v>438</v>
      </c>
      <c r="D309" s="221"/>
      <c r="E309" s="219">
        <f>HLOOKUP(C309,$AH$2:$BU$3,2,0)</f>
        <v>620</v>
      </c>
      <c r="F309" s="97">
        <f t="shared" ref="F309:F312" si="25">D309*E309</f>
        <v>0</v>
      </c>
      <c r="G309" s="161"/>
      <c r="H309" s="142"/>
      <c r="I309" s="130" t="e">
        <f>VLOOKUP(H309,Presupuesto!$B$11:$C$565,2,0)</f>
        <v>#N/A</v>
      </c>
      <c r="J309" s="218" t="s">
        <v>470</v>
      </c>
      <c r="K309" s="98" t="s">
        <v>393</v>
      </c>
    </row>
    <row r="310" spans="3:11" ht="75" hidden="1">
      <c r="C310" s="597" t="s">
        <v>2029</v>
      </c>
      <c r="D310" s="158">
        <v>448</v>
      </c>
      <c r="E310" s="123">
        <v>300</v>
      </c>
      <c r="F310" s="97">
        <f t="shared" si="25"/>
        <v>134400</v>
      </c>
      <c r="G310" s="161" t="s">
        <v>1615</v>
      </c>
      <c r="H310" s="142" t="s">
        <v>323</v>
      </c>
      <c r="I310" s="130" t="str">
        <f>VLOOKUP(H310,Presupuesto!$B$11:$C$565,2,0)</f>
        <v>COMBUSTIBLES Y LUBRICANTES</v>
      </c>
      <c r="J310" s="98" t="str">
        <f>$J$309</f>
        <v>Vinculación Universidad-Sociedad</v>
      </c>
      <c r="K310" s="98" t="s">
        <v>411</v>
      </c>
    </row>
    <row r="311" spans="3:11" hidden="1">
      <c r="C311" s="141"/>
      <c r="D311" s="158"/>
      <c r="E311" s="123"/>
      <c r="F311" s="97">
        <f t="shared" si="25"/>
        <v>0</v>
      </c>
      <c r="G311" s="161"/>
      <c r="H311" s="142"/>
      <c r="I311" s="130" t="e">
        <f>VLOOKUP(H311,Presupuesto!$B$11:$C$565,2,0)</f>
        <v>#N/A</v>
      </c>
      <c r="J311" s="98" t="str">
        <f>$J$309</f>
        <v>Vinculación Universidad-Sociedad</v>
      </c>
      <c r="K311" s="98" t="s">
        <v>411</v>
      </c>
    </row>
    <row r="312" spans="3:11" hidden="1">
      <c r="C312" s="143"/>
      <c r="D312" s="151"/>
      <c r="E312" s="118"/>
      <c r="F312" s="97">
        <f t="shared" si="25"/>
        <v>0</v>
      </c>
      <c r="G312" s="161"/>
      <c r="H312" s="144"/>
      <c r="I312" s="130" t="e">
        <f>VLOOKUP(H312,Presupuesto!$B$11:$C$565,2,0)</f>
        <v>#N/A</v>
      </c>
      <c r="J312" s="98" t="str">
        <f>$J$309</f>
        <v>Vinculación Universidad-Sociedad</v>
      </c>
      <c r="K312" s="98" t="s">
        <v>411</v>
      </c>
    </row>
    <row r="314" spans="3:11" ht="15.75" thickBot="1"/>
    <row r="315" spans="3:11" s="466" customFormat="1" ht="15.75" thickBot="1">
      <c r="C315" s="157" t="s">
        <v>53</v>
      </c>
      <c r="D315" s="373">
        <f>SUM(F322:F329)</f>
        <v>134400</v>
      </c>
      <c r="F315" s="70"/>
      <c r="G315" s="79"/>
      <c r="H315" s="70"/>
      <c r="I315" s="70"/>
    </row>
    <row r="316" spans="3:11" s="466" customFormat="1">
      <c r="C316" s="70"/>
      <c r="D316" s="31"/>
      <c r="E316" s="93"/>
      <c r="F316" s="93"/>
      <c r="G316" s="93"/>
      <c r="H316" s="76"/>
      <c r="I316" s="76"/>
      <c r="J316" s="76"/>
      <c r="K316" s="112"/>
    </row>
    <row r="317" spans="3:11" s="466" customFormat="1">
      <c r="C317" s="70"/>
      <c r="D317" s="31"/>
      <c r="E317" s="93"/>
      <c r="F317" s="93"/>
      <c r="G317" s="93"/>
      <c r="H317" s="76"/>
      <c r="I317" s="76"/>
      <c r="J317" s="76"/>
      <c r="K317" s="112"/>
    </row>
    <row r="318" spans="3:11" s="466" customFormat="1" ht="15.75">
      <c r="C318" s="202" t="s">
        <v>391</v>
      </c>
      <c r="D318" s="369" t="str">
        <f>'10. Posgrado'!F14</f>
        <v>10.1)b.a.1).2.ENF.2</v>
      </c>
      <c r="E318" s="93"/>
      <c r="F318" s="93"/>
      <c r="G318" s="93"/>
      <c r="H318" s="76"/>
      <c r="I318" s="76"/>
      <c r="J318" s="76"/>
      <c r="K318" s="112"/>
    </row>
    <row r="319" spans="3:11" s="466" customFormat="1" ht="18.75">
      <c r="C319" s="210" t="str">
        <f>IFERROR(VLOOKUP(D318,'1. Desarrollo e Innov. Curricu.'!$F:$G,2,FALSE),IFERROR(VLOOKUP(D318,'2. Investigación Científica'!$F:$G,2,FALSE),IFERROR(VLOOKUP(D318,'3. Vinculación Univ. Sociedad'!$F:$G,2,FALSE),IFERROR(VLOOKUP(D318,'4. Docencia y Profesorado Univ.'!$F:$G,2,FALSE),IFERROR(VLOOKUP(D318,'5. Estudiantes y Graduados'!$F:$G,2,FALSE),IFERROR(VLOOKUP(D318,'11. Gestion Administrativa'!$F:$G,2,FALSE),IFERROR(VLOOKUP(D318,'13. Gestión Académica'!$F:$G,2,FALSE),IFERROR(VLOOKUP(D318,'9. Asegura. de la Calid. y M'!$F:$G,2,FALSE),IFERROR(VLOOKUP(D318,'6. Gestión del Conocimiento'!$F:$G,2,FALSE),IFERROR(VLOOKUP(D318,'15. Gobernabilidad y Proceso...'!$F:$G,2,FALSE),IFERROR(VLOOKUP(D318,'12. Gestión del Talento Humano'!$F:$G,2,FALSE),IFERROR(VLOOKUP(D318,'14. Internacional... de la E.S.'!$F:$G,2,FALSE),IFERROR(VLOOKUP(D318,'10. Posgrado'!$F:$G,2,FALSE),IFERROR(VLOOKUP(D318,'17. Gestión TIC'!$F:$G,2,FALSE),IFERROR(VLOOKUP(D318,'16. Desa. del Sistema Educ.Sup.'!$F:$G,2,FALSE),IFERROR(VLOOKUP(D318,'8. Cultura de Inno. Insti...'!$F:$G,2,FALSE),VLOOKUP(D318,'7. Lo Esencial de la Reforma U.'!$F:$G,2,0)))))))))))))))))</f>
        <v xml:space="preserve">2. maestria aprobada, 
promocion y captacion de estudiantes,
selección de docentes,
desarrollo de la maestria en Enfermería. </v>
      </c>
      <c r="D319" s="31"/>
      <c r="E319" s="93"/>
      <c r="F319" s="93"/>
      <c r="G319" s="93"/>
      <c r="H319" s="76"/>
      <c r="I319" s="76"/>
      <c r="J319" s="76"/>
      <c r="K319" s="112"/>
    </row>
    <row r="320" spans="3:11" s="466" customFormat="1" ht="15.75" thickBot="1">
      <c r="F320" s="93"/>
      <c r="G320" s="76"/>
      <c r="H320" s="76"/>
      <c r="I320" s="76"/>
    </row>
    <row r="321" spans="3:11" s="466" customFormat="1" ht="15.75" thickBot="1">
      <c r="C321" s="129" t="s">
        <v>44</v>
      </c>
      <c r="D321" s="129" t="s">
        <v>55</v>
      </c>
      <c r="E321" s="136" t="s">
        <v>57</v>
      </c>
      <c r="F321" s="135" t="s">
        <v>27</v>
      </c>
      <c r="G321" s="133" t="s">
        <v>130</v>
      </c>
      <c r="H321" s="136" t="s">
        <v>46</v>
      </c>
      <c r="I321" s="133" t="s">
        <v>131</v>
      </c>
      <c r="J321" s="133" t="s">
        <v>409</v>
      </c>
      <c r="K321" s="133" t="s">
        <v>410</v>
      </c>
    </row>
    <row r="322" spans="3:11" s="466" customFormat="1" hidden="1">
      <c r="C322" s="220" t="s">
        <v>438</v>
      </c>
      <c r="D322" s="221"/>
      <c r="E322" s="219">
        <f>HLOOKUP(C322,$AH$2:$BU$3,2,0)</f>
        <v>620</v>
      </c>
      <c r="F322" s="97">
        <f t="shared" ref="F322:F329" si="26">D322*E322</f>
        <v>0</v>
      </c>
      <c r="G322" s="161"/>
      <c r="H322" s="142"/>
      <c r="I322" s="130" t="e">
        <f>VLOOKUP(H322,Presupuesto!$B$11:$C$565,2,0)</f>
        <v>#N/A</v>
      </c>
      <c r="J322" s="218" t="s">
        <v>470</v>
      </c>
      <c r="K322" s="98" t="s">
        <v>393</v>
      </c>
    </row>
    <row r="323" spans="3:11" s="466" customFormat="1" ht="75" hidden="1">
      <c r="C323" s="597" t="s">
        <v>2029</v>
      </c>
      <c r="D323" s="158">
        <v>448</v>
      </c>
      <c r="E323" s="123">
        <v>300</v>
      </c>
      <c r="F323" s="97">
        <f t="shared" si="26"/>
        <v>134400</v>
      </c>
      <c r="G323" s="161" t="s">
        <v>1615</v>
      </c>
      <c r="H323" s="142" t="s">
        <v>323</v>
      </c>
      <c r="I323" s="130" t="str">
        <f>VLOOKUP(H323,Presupuesto!$B$11:$C$565,2,0)</f>
        <v>COMBUSTIBLES Y LUBRICANTES</v>
      </c>
      <c r="J323" s="98" t="str">
        <f t="shared" ref="J323:J329" si="27">$J$309</f>
        <v>Vinculación Universidad-Sociedad</v>
      </c>
      <c r="K323" s="98" t="s">
        <v>411</v>
      </c>
    </row>
    <row r="324" spans="3:11" s="466" customFormat="1" hidden="1">
      <c r="C324" s="141"/>
      <c r="D324" s="158"/>
      <c r="E324" s="123"/>
      <c r="F324" s="97">
        <f t="shared" si="26"/>
        <v>0</v>
      </c>
      <c r="G324" s="161"/>
      <c r="H324" s="142"/>
      <c r="I324" s="130" t="e">
        <f>VLOOKUP(H324,Presupuesto!$B$11:$C$565,2,0)</f>
        <v>#N/A</v>
      </c>
      <c r="J324" s="98" t="str">
        <f t="shared" si="27"/>
        <v>Vinculación Universidad-Sociedad</v>
      </c>
      <c r="K324" s="98" t="s">
        <v>411</v>
      </c>
    </row>
    <row r="325" spans="3:11" s="466" customFormat="1" hidden="1">
      <c r="C325" s="141"/>
      <c r="D325" s="158"/>
      <c r="E325" s="123"/>
      <c r="F325" s="97">
        <f t="shared" si="26"/>
        <v>0</v>
      </c>
      <c r="G325" s="161"/>
      <c r="H325" s="142"/>
      <c r="I325" s="130" t="e">
        <f>VLOOKUP(H325,Presupuesto!$B$11:$C$565,2,0)</f>
        <v>#N/A</v>
      </c>
      <c r="J325" s="98" t="str">
        <f t="shared" si="27"/>
        <v>Vinculación Universidad-Sociedad</v>
      </c>
      <c r="K325" s="98" t="s">
        <v>411</v>
      </c>
    </row>
    <row r="326" spans="3:11" s="466" customFormat="1" hidden="1">
      <c r="C326" s="141"/>
      <c r="D326" s="158"/>
      <c r="E326" s="123"/>
      <c r="F326" s="97">
        <f t="shared" si="26"/>
        <v>0</v>
      </c>
      <c r="G326" s="161"/>
      <c r="H326" s="142"/>
      <c r="I326" s="130" t="e">
        <f>VLOOKUP(H326,Presupuesto!$B$11:$C$565,2,0)</f>
        <v>#N/A</v>
      </c>
      <c r="J326" s="98" t="str">
        <f t="shared" si="27"/>
        <v>Vinculación Universidad-Sociedad</v>
      </c>
      <c r="K326" s="98" t="s">
        <v>411</v>
      </c>
    </row>
    <row r="327" spans="3:11" s="466" customFormat="1" hidden="1">
      <c r="C327" s="141"/>
      <c r="D327" s="158"/>
      <c r="E327" s="123"/>
      <c r="F327" s="97">
        <f t="shared" si="26"/>
        <v>0</v>
      </c>
      <c r="G327" s="161"/>
      <c r="H327" s="142"/>
      <c r="I327" s="130" t="e">
        <f>VLOOKUP(H327,Presupuesto!$B$11:$C$565,2,0)</f>
        <v>#N/A</v>
      </c>
      <c r="J327" s="98" t="str">
        <f t="shared" si="27"/>
        <v>Vinculación Universidad-Sociedad</v>
      </c>
      <c r="K327" s="98" t="s">
        <v>400</v>
      </c>
    </row>
    <row r="328" spans="3:11" s="466" customFormat="1" hidden="1">
      <c r="C328" s="141"/>
      <c r="D328" s="158"/>
      <c r="E328" s="123"/>
      <c r="F328" s="97">
        <f t="shared" si="26"/>
        <v>0</v>
      </c>
      <c r="G328" s="161"/>
      <c r="H328" s="142"/>
      <c r="I328" s="130" t="e">
        <f>VLOOKUP(H328,Presupuesto!$B$11:$C$565,2,0)</f>
        <v>#N/A</v>
      </c>
      <c r="J328" s="98" t="str">
        <f t="shared" si="27"/>
        <v>Vinculación Universidad-Sociedad</v>
      </c>
      <c r="K328" s="98" t="s">
        <v>411</v>
      </c>
    </row>
    <row r="329" spans="3:11" s="466" customFormat="1" hidden="1">
      <c r="C329" s="141"/>
      <c r="D329" s="158"/>
      <c r="E329" s="123"/>
      <c r="F329" s="97">
        <f t="shared" si="26"/>
        <v>0</v>
      </c>
      <c r="G329" s="161"/>
      <c r="H329" s="142"/>
      <c r="I329" s="130" t="e">
        <f>VLOOKUP(H329,Presupuesto!$B$11:$C$565,2,0)</f>
        <v>#N/A</v>
      </c>
      <c r="J329" s="98" t="str">
        <f t="shared" si="27"/>
        <v>Vinculación Universidad-Sociedad</v>
      </c>
      <c r="K329" s="98" t="s">
        <v>411</v>
      </c>
    </row>
    <row r="331" spans="3:11" ht="15.75" thickBot="1"/>
    <row r="332" spans="3:11" s="466" customFormat="1" ht="15.75" thickBot="1">
      <c r="C332" s="157" t="s">
        <v>53</v>
      </c>
      <c r="D332" s="373">
        <f>SUM(F339:F342)</f>
        <v>2800</v>
      </c>
      <c r="F332" s="70"/>
      <c r="G332" s="79"/>
      <c r="H332" s="70"/>
      <c r="I332" s="70"/>
    </row>
    <row r="333" spans="3:11" s="466" customFormat="1">
      <c r="C333" s="70"/>
      <c r="D333" s="31"/>
      <c r="E333" s="93"/>
      <c r="F333" s="93"/>
      <c r="G333" s="93"/>
      <c r="H333" s="76"/>
      <c r="I333" s="76"/>
      <c r="J333" s="76"/>
      <c r="K333" s="112"/>
    </row>
    <row r="334" spans="3:11" s="466" customFormat="1">
      <c r="C334" s="70"/>
      <c r="D334" s="31"/>
      <c r="E334" s="93"/>
      <c r="F334" s="93"/>
      <c r="G334" s="93"/>
      <c r="H334" s="76"/>
      <c r="I334" s="76"/>
      <c r="J334" s="76"/>
      <c r="K334" s="112"/>
    </row>
    <row r="335" spans="3:11" s="466" customFormat="1" ht="15.75">
      <c r="C335" s="202" t="s">
        <v>391</v>
      </c>
      <c r="D335" s="369" t="str">
        <f>'3. Vinculación Univ. Sociedad'!F9</f>
        <v>3.1).a.2.1.FCM/UIC/UTES.1</v>
      </c>
      <c r="E335" s="93"/>
      <c r="F335" s="93"/>
      <c r="G335" s="93"/>
      <c r="H335" s="76"/>
      <c r="I335" s="76"/>
      <c r="J335" s="76"/>
      <c r="K335" s="112"/>
    </row>
    <row r="336" spans="3:11" s="466" customFormat="1" ht="18.75">
      <c r="C336" s="210" t="str">
        <f>IFERROR(VLOOKUP(D335,'1. Desarrollo e Innov. Curricu.'!$F:$G,2,FALSE),IFERROR(VLOOKUP(D335,'2. Investigación Científica'!$F:$G,2,FALSE),IFERROR(VLOOKUP(D335,'3. Vinculación Univ. Sociedad'!$F:$G,2,FALSE),IFERROR(VLOOKUP(D335,'4. Docencia y Profesorado Univ.'!$F:$G,2,FALSE),IFERROR(VLOOKUP(D335,'5. Estudiantes y Graduados'!$F:$G,2,FALSE),IFERROR(VLOOKUP(D335,'11. Gestion Administrativa'!$F:$G,2,FALSE),IFERROR(VLOOKUP(D335,'13. Gestión Académica'!$F:$G,2,FALSE),IFERROR(VLOOKUP(D335,'9. Asegura. de la Calid. y M'!$F:$G,2,FALSE),IFERROR(VLOOKUP(D335,'6. Gestión del Conocimiento'!$F:$G,2,FALSE),IFERROR(VLOOKUP(D335,'15. Gobernabilidad y Proceso...'!$F:$G,2,FALSE),IFERROR(VLOOKUP(D335,'12. Gestión del Talento Humano'!$F:$G,2,FALSE),IFERROR(VLOOKUP(D335,'14. Internacional... de la E.S.'!$F:$G,2,FALSE),IFERROR(VLOOKUP(D335,'10. Posgrado'!$F:$G,2,FALSE),IFERROR(VLOOKUP(D335,'17. Gestión TIC'!$F:$G,2,FALSE),IFERROR(VLOOKUP(D335,'16. Desa. del Sistema Educ.Sup.'!$F:$G,2,FALSE),IFERROR(VLOOKUP(D335,'8. Cultura de Inno. Insti...'!$F:$G,2,FALSE),VLOOKUP(D335,'7. Lo Esencial de la Reforma U.'!$F:$G,2,0)))))))))))))))))</f>
        <v xml:space="preserve">1. Aprobación del Diseño Curricular con el Eje de Bioetica desarrollado a traves de sus proyectos . (primer y segundo trimestre) 2. Gestión para la Creación del Observatorio Tercer trimestre  3. Establecimiento de alianzas estrategicas con instancias internas y externas a la UNAH, para la sostenibilidad del observatorio (Cuarto Trimestre).  </v>
      </c>
      <c r="D336" s="31"/>
      <c r="E336" s="93"/>
      <c r="F336" s="93"/>
      <c r="G336" s="93"/>
      <c r="H336" s="76"/>
      <c r="I336" s="76"/>
      <c r="J336" s="76"/>
      <c r="K336" s="112"/>
    </row>
    <row r="337" spans="3:11" s="466" customFormat="1" ht="15.75" thickBot="1">
      <c r="F337" s="93"/>
      <c r="G337" s="76"/>
      <c r="H337" s="76"/>
      <c r="I337" s="76"/>
    </row>
    <row r="338" spans="3:11" s="466" customFormat="1" ht="15.75" thickBot="1">
      <c r="C338" s="129" t="s">
        <v>44</v>
      </c>
      <c r="D338" s="129" t="s">
        <v>55</v>
      </c>
      <c r="E338" s="136" t="s">
        <v>57</v>
      </c>
      <c r="F338" s="135" t="s">
        <v>27</v>
      </c>
      <c r="G338" s="133" t="s">
        <v>130</v>
      </c>
      <c r="H338" s="136" t="s">
        <v>46</v>
      </c>
      <c r="I338" s="133" t="s">
        <v>131</v>
      </c>
      <c r="J338" s="133" t="s">
        <v>409</v>
      </c>
      <c r="K338" s="133" t="s">
        <v>410</v>
      </c>
    </row>
    <row r="339" spans="3:11" s="466" customFormat="1" hidden="1">
      <c r="C339" s="220" t="s">
        <v>438</v>
      </c>
      <c r="D339" s="221"/>
      <c r="E339" s="219">
        <f>HLOOKUP(C339,$AH$2:$BU$3,2,0)</f>
        <v>620</v>
      </c>
      <c r="F339" s="97">
        <f t="shared" ref="F339:F342" si="28">D339*E339</f>
        <v>0</v>
      </c>
      <c r="G339" s="161"/>
      <c r="H339" s="142"/>
      <c r="I339" s="130" t="e">
        <f>VLOOKUP(H339,Presupuesto!$B$11:$C$565,2,0)</f>
        <v>#N/A</v>
      </c>
      <c r="J339" s="218" t="s">
        <v>470</v>
      </c>
      <c r="K339" s="98" t="s">
        <v>393</v>
      </c>
    </row>
    <row r="340" spans="3:11" s="466" customFormat="1" hidden="1">
      <c r="C340" s="597" t="s">
        <v>2082</v>
      </c>
      <c r="D340" s="158">
        <v>20</v>
      </c>
      <c r="E340" s="123">
        <v>75</v>
      </c>
      <c r="F340" s="97">
        <f t="shared" si="28"/>
        <v>1500</v>
      </c>
      <c r="G340" s="161" t="s">
        <v>1615</v>
      </c>
      <c r="H340" s="142" t="s">
        <v>814</v>
      </c>
      <c r="I340" s="130" t="str">
        <f>VLOOKUP(H340,Presupuesto!$B$11:$C$565,2,0)</f>
        <v>PAPEL DE ESCRITORIO</v>
      </c>
      <c r="J340" s="98" t="str">
        <f>$J$309</f>
        <v>Vinculación Universidad-Sociedad</v>
      </c>
      <c r="K340" s="98" t="s">
        <v>411</v>
      </c>
    </row>
    <row r="341" spans="3:11" s="466" customFormat="1" hidden="1">
      <c r="C341" s="141" t="s">
        <v>2083</v>
      </c>
      <c r="D341" s="158">
        <v>20</v>
      </c>
      <c r="E341" s="123">
        <v>65</v>
      </c>
      <c r="F341" s="97">
        <f t="shared" si="28"/>
        <v>1300</v>
      </c>
      <c r="G341" s="161" t="s">
        <v>1615</v>
      </c>
      <c r="H341" s="142" t="s">
        <v>814</v>
      </c>
      <c r="I341" s="130" t="str">
        <f>VLOOKUP(H341,Presupuesto!$B$11:$C$565,2,0)</f>
        <v>PAPEL DE ESCRITORIO</v>
      </c>
      <c r="J341" s="98" t="str">
        <f>$J$309</f>
        <v>Vinculación Universidad-Sociedad</v>
      </c>
      <c r="K341" s="98" t="s">
        <v>411</v>
      </c>
    </row>
    <row r="342" spans="3:11" s="466" customFormat="1" hidden="1">
      <c r="C342" s="141"/>
      <c r="D342" s="158"/>
      <c r="E342" s="123"/>
      <c r="F342" s="97">
        <f t="shared" si="28"/>
        <v>0</v>
      </c>
      <c r="G342" s="161"/>
      <c r="H342" s="142"/>
      <c r="I342" s="130" t="e">
        <f>VLOOKUP(H342,Presupuesto!$B$11:$C$565,2,0)</f>
        <v>#N/A</v>
      </c>
      <c r="J342" s="98" t="str">
        <f>$J$309</f>
        <v>Vinculación Universidad-Sociedad</v>
      </c>
      <c r="K342" s="98" t="s">
        <v>411</v>
      </c>
    </row>
    <row r="344" spans="3:11" ht="15.75" thickBot="1"/>
    <row r="345" spans="3:11" s="466" customFormat="1" ht="15.75" thickBot="1">
      <c r="C345" s="157" t="s">
        <v>53</v>
      </c>
      <c r="D345" s="373">
        <f>SUM(F352:F355)</f>
        <v>13300</v>
      </c>
      <c r="F345" s="70"/>
      <c r="G345" s="79"/>
      <c r="H345" s="70"/>
      <c r="I345" s="70"/>
    </row>
    <row r="346" spans="3:11" s="466" customFormat="1">
      <c r="C346" s="70"/>
      <c r="D346" s="31"/>
      <c r="E346" s="93"/>
      <c r="F346" s="93"/>
      <c r="G346" s="93"/>
      <c r="H346" s="76"/>
      <c r="I346" s="76"/>
      <c r="J346" s="76"/>
      <c r="K346" s="112"/>
    </row>
    <row r="347" spans="3:11" s="466" customFormat="1">
      <c r="C347" s="70"/>
      <c r="D347" s="31"/>
      <c r="E347" s="93"/>
      <c r="F347" s="93"/>
      <c r="G347" s="93"/>
      <c r="H347" s="76"/>
      <c r="I347" s="76"/>
      <c r="J347" s="76"/>
      <c r="K347" s="112"/>
    </row>
    <row r="348" spans="3:11" s="466" customFormat="1" ht="15.75">
      <c r="C348" s="202" t="s">
        <v>391</v>
      </c>
      <c r="D348" s="369" t="str">
        <f>'5. Estudiantes y Graduados'!F13</f>
        <v>5.a.2.4.UTES.4</v>
      </c>
      <c r="E348" s="93"/>
      <c r="F348" s="93"/>
      <c r="G348" s="93"/>
      <c r="H348" s="76"/>
      <c r="I348" s="76"/>
      <c r="J348" s="76"/>
      <c r="K348" s="112"/>
    </row>
    <row r="349" spans="3:11" s="466" customFormat="1" ht="18.75">
      <c r="C349" s="210" t="str">
        <f>IFERROR(VLOOKUP(D348,'1. Desarrollo e Innov. Curricu.'!$F:$G,2,FALSE),IFERROR(VLOOKUP(D348,'2. Investigación Científica'!$F:$G,2,FALSE),IFERROR(VLOOKUP(D348,'3. Vinculación Univ. Sociedad'!$F:$G,2,FALSE),IFERROR(VLOOKUP(D348,'4. Docencia y Profesorado Univ.'!$F:$G,2,FALSE),IFERROR(VLOOKUP(D348,'5. Estudiantes y Graduados'!$F:$G,2,FALSE),IFERROR(VLOOKUP(D348,'11. Gestion Administrativa'!$F:$G,2,FALSE),IFERROR(VLOOKUP(D348,'13. Gestión Académica'!$F:$G,2,FALSE),IFERROR(VLOOKUP(D348,'9. Asegura. de la Calid. y M'!$F:$G,2,FALSE),IFERROR(VLOOKUP(D348,'6. Gestión del Conocimiento'!$F:$G,2,FALSE),IFERROR(VLOOKUP(D348,'15. Gobernabilidad y Proceso...'!$F:$G,2,FALSE),IFERROR(VLOOKUP(D348,'12. Gestión del Talento Humano'!$F:$G,2,FALSE),IFERROR(VLOOKUP(D348,'14. Internacional... de la E.S.'!$F:$G,2,FALSE),IFERROR(VLOOKUP(D348,'10. Posgrado'!$F:$G,2,FALSE),IFERROR(VLOOKUP(D348,'17. Gestión TIC'!$F:$G,2,FALSE),IFERROR(VLOOKUP(D348,'16. Desa. del Sistema Educ.Sup.'!$F:$G,2,FALSE),IFERROR(VLOOKUP(D348,'8. Cultura de Inno. Insti...'!$F:$G,2,FALSE),VLOOKUP(D348,'7. Lo Esencial de la Reforma U.'!$F:$G,2,0)))))))))))))))))</f>
        <v>4. Evaluaciones Psicopedagogias. 2. Asesorias tutoriales.</v>
      </c>
      <c r="D349" s="31"/>
      <c r="E349" s="93"/>
      <c r="F349" s="93"/>
      <c r="G349" s="93"/>
      <c r="H349" s="76"/>
      <c r="I349" s="76"/>
      <c r="J349" s="76"/>
      <c r="K349" s="112"/>
    </row>
    <row r="350" spans="3:11" s="466" customFormat="1" ht="15.75" thickBot="1">
      <c r="F350" s="93"/>
      <c r="G350" s="76"/>
      <c r="H350" s="76"/>
      <c r="I350" s="76"/>
    </row>
    <row r="351" spans="3:11" s="466" customFormat="1" ht="15.75" thickBot="1">
      <c r="C351" s="129" t="s">
        <v>44</v>
      </c>
      <c r="D351" s="129" t="s">
        <v>55</v>
      </c>
      <c r="E351" s="136" t="s">
        <v>57</v>
      </c>
      <c r="F351" s="135" t="s">
        <v>27</v>
      </c>
      <c r="G351" s="133" t="s">
        <v>130</v>
      </c>
      <c r="H351" s="136" t="s">
        <v>46</v>
      </c>
      <c r="I351" s="133" t="s">
        <v>131</v>
      </c>
      <c r="J351" s="133" t="s">
        <v>409</v>
      </c>
      <c r="K351" s="133" t="s">
        <v>410</v>
      </c>
    </row>
    <row r="352" spans="3:11" s="466" customFormat="1" hidden="1">
      <c r="C352" s="220" t="s">
        <v>438</v>
      </c>
      <c r="D352" s="221"/>
      <c r="E352" s="219">
        <f>HLOOKUP(C352,$AH$2:$BU$3,2,0)</f>
        <v>620</v>
      </c>
      <c r="F352" s="97">
        <f t="shared" ref="F352:F355" si="29">D352*E352</f>
        <v>0</v>
      </c>
      <c r="G352" s="161"/>
      <c r="H352" s="142"/>
      <c r="I352" s="130"/>
      <c r="J352" s="218" t="s">
        <v>1358</v>
      </c>
      <c r="K352" s="98"/>
    </row>
    <row r="353" spans="3:11" s="466" customFormat="1" hidden="1">
      <c r="C353" s="597" t="s">
        <v>2108</v>
      </c>
      <c r="D353" s="158">
        <v>50</v>
      </c>
      <c r="E353" s="123">
        <v>240</v>
      </c>
      <c r="F353" s="97">
        <f t="shared" si="29"/>
        <v>12000</v>
      </c>
      <c r="G353" s="161" t="s">
        <v>1615</v>
      </c>
      <c r="H353" s="142" t="s">
        <v>297</v>
      </c>
      <c r="I353" s="130" t="str">
        <f>VLOOKUP(H353,Presupuesto!$B$11:$C$565,2,0)</f>
        <v>OTROS SERVICIOS COMERCIALES Y FINANCIEROS N.C.</v>
      </c>
      <c r="J353" s="98" t="s">
        <v>1358</v>
      </c>
      <c r="K353" s="98" t="s">
        <v>411</v>
      </c>
    </row>
    <row r="354" spans="3:11" s="466" customFormat="1" hidden="1">
      <c r="C354" s="141" t="s">
        <v>2083</v>
      </c>
      <c r="D354" s="158">
        <v>20</v>
      </c>
      <c r="E354" s="123">
        <v>65</v>
      </c>
      <c r="F354" s="97">
        <f t="shared" si="29"/>
        <v>1300</v>
      </c>
      <c r="G354" s="161" t="s">
        <v>128</v>
      </c>
      <c r="H354" s="142" t="s">
        <v>814</v>
      </c>
      <c r="I354" s="130" t="str">
        <f>VLOOKUP(H354,Presupuesto!$B$11:$C$565,2,0)</f>
        <v>PAPEL DE ESCRITORIO</v>
      </c>
      <c r="J354" s="98" t="s">
        <v>1358</v>
      </c>
      <c r="K354" s="98" t="s">
        <v>411</v>
      </c>
    </row>
    <row r="355" spans="3:11" s="466" customFormat="1" hidden="1">
      <c r="C355" s="141"/>
      <c r="D355" s="158"/>
      <c r="E355" s="123"/>
      <c r="F355" s="97">
        <f t="shared" si="29"/>
        <v>0</v>
      </c>
      <c r="G355" s="161"/>
      <c r="H355" s="142"/>
      <c r="I355" s="130"/>
      <c r="J355" s="98"/>
      <c r="K355" s="98"/>
    </row>
    <row r="357" spans="3:11" ht="15.75" thickBot="1"/>
    <row r="358" spans="3:11" s="466" customFormat="1" ht="15.75" thickBot="1">
      <c r="C358" s="157" t="s">
        <v>53</v>
      </c>
      <c r="D358" s="373">
        <f>SUM(F365:F368)</f>
        <v>24000</v>
      </c>
      <c r="F358" s="70"/>
      <c r="G358" s="79"/>
      <c r="H358" s="70"/>
      <c r="I358" s="70"/>
    </row>
    <row r="359" spans="3:11" s="466" customFormat="1">
      <c r="C359" s="70"/>
      <c r="D359" s="31"/>
      <c r="E359" s="93"/>
      <c r="F359" s="93"/>
      <c r="G359" s="93"/>
      <c r="H359" s="76"/>
      <c r="I359" s="76"/>
      <c r="J359" s="76"/>
      <c r="K359" s="112"/>
    </row>
    <row r="360" spans="3:11" s="466" customFormat="1">
      <c r="C360" s="70"/>
      <c r="D360" s="31"/>
      <c r="E360" s="93"/>
      <c r="F360" s="93"/>
      <c r="G360" s="93"/>
      <c r="H360" s="76"/>
      <c r="I360" s="76"/>
      <c r="J360" s="76"/>
      <c r="K360" s="112"/>
    </row>
    <row r="361" spans="3:11" s="466" customFormat="1" ht="15.75">
      <c r="C361" s="202" t="s">
        <v>391</v>
      </c>
      <c r="D361" s="369" t="str">
        <f>'3. Vinculación Univ. Sociedad'!F22</f>
        <v>3.2).b.2.6.CNUT.6</v>
      </c>
      <c r="E361" s="93"/>
      <c r="F361" s="93"/>
      <c r="G361" s="93"/>
      <c r="H361" s="76"/>
      <c r="I361" s="76"/>
      <c r="J361" s="76"/>
      <c r="K361" s="112"/>
    </row>
    <row r="362" spans="3:11" s="466" customFormat="1" ht="18.75">
      <c r="C362" s="210" t="str">
        <f>IFERROR(VLOOKUP(D361,'1. Desarrollo e Innov. Curricu.'!$F:$G,2,FALSE),IFERROR(VLOOKUP(D361,'2. Investigación Científica'!$F:$G,2,FALSE),IFERROR(VLOOKUP(D361,'3. Vinculación Univ. Sociedad'!$F:$G,2,FALSE),IFERROR(VLOOKUP(D361,'4. Docencia y Profesorado Univ.'!$F:$G,2,FALSE),IFERROR(VLOOKUP(D361,'5. Estudiantes y Graduados'!$F:$G,2,FALSE),IFERROR(VLOOKUP(D361,'11. Gestion Administrativa'!$F:$G,2,FALSE),IFERROR(VLOOKUP(D361,'13. Gestión Académica'!$F:$G,2,FALSE),IFERROR(VLOOKUP(D361,'9. Asegura. de la Calid. y M'!$F:$G,2,FALSE),IFERROR(VLOOKUP(D361,'6. Gestión del Conocimiento'!$F:$G,2,FALSE),IFERROR(VLOOKUP(D361,'15. Gobernabilidad y Proceso...'!$F:$G,2,FALSE),IFERROR(VLOOKUP(D361,'12. Gestión del Talento Humano'!$F:$G,2,FALSE),IFERROR(VLOOKUP(D361,'14. Internacional... de la E.S.'!$F:$G,2,FALSE),IFERROR(VLOOKUP(D361,'10. Posgrado'!$F:$G,2,FALSE),IFERROR(VLOOKUP(D361,'17. Gestión TIC'!$F:$G,2,FALSE),IFERROR(VLOOKUP(D361,'16. Desa. del Sistema Educ.Sup.'!$F:$G,2,FALSE),IFERROR(VLOOKUP(D361,'8. Cultura de Inno. Insti...'!$F:$G,2,FALSE),VLOOKUP(D361,'7. Lo Esencial de la Reforma U.'!$F:$G,2,0)))))))))))))))))</f>
        <v xml:space="preserve">6. 40 estudiantes realizaran la práctica profesional (primero y segundo trimestre). 2. 35 estudiantes realizaran la práctica profesional (Tercero y cuarto trimestre).  </v>
      </c>
      <c r="D362" s="31"/>
      <c r="E362" s="93"/>
      <c r="F362" s="93"/>
      <c r="G362" s="93"/>
      <c r="H362" s="76"/>
      <c r="I362" s="76"/>
      <c r="J362" s="76"/>
      <c r="K362" s="112"/>
    </row>
    <row r="363" spans="3:11" s="466" customFormat="1" ht="15.75" thickBot="1">
      <c r="F363" s="93"/>
      <c r="G363" s="76"/>
      <c r="H363" s="76"/>
      <c r="I363" s="76"/>
    </row>
    <row r="364" spans="3:11" s="466" customFormat="1" ht="15.75" thickBot="1">
      <c r="C364" s="129" t="s">
        <v>44</v>
      </c>
      <c r="D364" s="129" t="s">
        <v>55</v>
      </c>
      <c r="E364" s="136" t="s">
        <v>57</v>
      </c>
      <c r="F364" s="135" t="s">
        <v>27</v>
      </c>
      <c r="G364" s="133" t="s">
        <v>130</v>
      </c>
      <c r="H364" s="136" t="s">
        <v>46</v>
      </c>
      <c r="I364" s="133" t="s">
        <v>131</v>
      </c>
      <c r="J364" s="133" t="s">
        <v>409</v>
      </c>
      <c r="K364" s="133" t="s">
        <v>410</v>
      </c>
    </row>
    <row r="365" spans="3:11" s="466" customFormat="1" hidden="1">
      <c r="C365" s="220" t="s">
        <v>438</v>
      </c>
      <c r="D365" s="221"/>
      <c r="E365" s="219">
        <f>HLOOKUP(C365,$AH$2:$BU$3,2,0)</f>
        <v>620</v>
      </c>
      <c r="F365" s="97">
        <f t="shared" ref="F365:F368" si="30">D365*E365</f>
        <v>0</v>
      </c>
      <c r="G365" s="161"/>
      <c r="H365" s="142"/>
      <c r="I365" s="130" t="e">
        <f>VLOOKUP(H365,Presupuesto!$B$11:$C$565,2,0)</f>
        <v>#N/A</v>
      </c>
      <c r="J365" s="218" t="s">
        <v>470</v>
      </c>
      <c r="K365" s="98" t="s">
        <v>393</v>
      </c>
    </row>
    <row r="366" spans="3:11" s="466" customFormat="1" ht="45" hidden="1">
      <c r="C366" s="597" t="s">
        <v>2156</v>
      </c>
      <c r="D366" s="158">
        <v>40</v>
      </c>
      <c r="E366" s="123">
        <v>600</v>
      </c>
      <c r="F366" s="97">
        <f t="shared" si="30"/>
        <v>24000</v>
      </c>
      <c r="G366" s="161" t="s">
        <v>1615</v>
      </c>
      <c r="H366" s="142" t="s">
        <v>323</v>
      </c>
      <c r="I366" s="130" t="str">
        <f>VLOOKUP(H366,Presupuesto!$B$11:$C$565,2,0)</f>
        <v>COMBUSTIBLES Y LUBRICANTES</v>
      </c>
      <c r="J366" s="98" t="str">
        <f>$J$309</f>
        <v>Vinculación Universidad-Sociedad</v>
      </c>
      <c r="K366" s="98" t="s">
        <v>411</v>
      </c>
    </row>
    <row r="367" spans="3:11" s="466" customFormat="1" hidden="1">
      <c r="C367" s="141"/>
      <c r="D367" s="158"/>
      <c r="E367" s="123"/>
      <c r="F367" s="97">
        <f t="shared" si="30"/>
        <v>0</v>
      </c>
      <c r="G367" s="161"/>
      <c r="H367" s="142"/>
      <c r="I367" s="130" t="e">
        <f>VLOOKUP(H367,Presupuesto!$B$11:$C$565,2,0)</f>
        <v>#N/A</v>
      </c>
      <c r="J367" s="98" t="str">
        <f>$J$309</f>
        <v>Vinculación Universidad-Sociedad</v>
      </c>
      <c r="K367" s="98" t="s">
        <v>411</v>
      </c>
    </row>
    <row r="368" spans="3:11" s="466" customFormat="1" hidden="1">
      <c r="C368" s="143"/>
      <c r="D368" s="151"/>
      <c r="E368" s="118"/>
      <c r="F368" s="97">
        <f t="shared" si="30"/>
        <v>0</v>
      </c>
      <c r="G368" s="161"/>
      <c r="H368" s="144"/>
      <c r="I368" s="130" t="e">
        <f>VLOOKUP(H368,Presupuesto!$B$11:$C$565,2,0)</f>
        <v>#N/A</v>
      </c>
      <c r="J368" s="98" t="str">
        <f>$J$309</f>
        <v>Vinculación Universidad-Sociedad</v>
      </c>
      <c r="K368" s="98" t="s">
        <v>411</v>
      </c>
    </row>
    <row r="370" spans="3:11" ht="15.75" thickBot="1"/>
    <row r="371" spans="3:11" s="466" customFormat="1" ht="15.75" thickBot="1">
      <c r="C371" s="157" t="s">
        <v>53</v>
      </c>
      <c r="D371" s="373">
        <f>SUM(F378:F381)</f>
        <v>16800</v>
      </c>
      <c r="F371" s="70"/>
      <c r="G371" s="79"/>
      <c r="H371" s="70"/>
      <c r="I371" s="70"/>
    </row>
    <row r="372" spans="3:11" s="466" customFormat="1">
      <c r="C372" s="70"/>
      <c r="D372" s="31"/>
      <c r="E372" s="93"/>
      <c r="F372" s="93"/>
      <c r="G372" s="93"/>
      <c r="H372" s="76"/>
      <c r="I372" s="76"/>
      <c r="J372" s="76"/>
      <c r="K372" s="112"/>
    </row>
    <row r="373" spans="3:11" s="466" customFormat="1">
      <c r="C373" s="70"/>
      <c r="D373" s="31"/>
      <c r="E373" s="93"/>
      <c r="F373" s="93"/>
      <c r="G373" s="93"/>
      <c r="H373" s="76"/>
      <c r="I373" s="76"/>
      <c r="J373" s="76"/>
      <c r="K373" s="112"/>
    </row>
    <row r="374" spans="3:11" s="466" customFormat="1" ht="15.75">
      <c r="C374" s="202" t="s">
        <v>391</v>
      </c>
      <c r="D374" s="369" t="str">
        <f>'5. Estudiantes y Graduados'!F19</f>
        <v>5.B.2..3.CNUT.3</v>
      </c>
      <c r="E374" s="93"/>
      <c r="F374" s="93"/>
      <c r="G374" s="93"/>
      <c r="H374" s="76"/>
      <c r="I374" s="76"/>
      <c r="J374" s="76"/>
      <c r="K374" s="112"/>
    </row>
    <row r="375" spans="3:11" s="466" customFormat="1" ht="18.75">
      <c r="C375" s="210" t="str">
        <f>IFERROR(VLOOKUP(D374,'1. Desarrollo e Innov. Curricu.'!$F:$G,2,FALSE),IFERROR(VLOOKUP(D374,'2. Investigación Científica'!$F:$G,2,FALSE),IFERROR(VLOOKUP(D374,'3. Vinculación Univ. Sociedad'!$F:$G,2,FALSE),IFERROR(VLOOKUP(D374,'4. Docencia y Profesorado Univ.'!$F:$G,2,FALSE),IFERROR(VLOOKUP(D374,'5. Estudiantes y Graduados'!$F:$G,2,FALSE),IFERROR(VLOOKUP(D374,'11. Gestion Administrativa'!$F:$G,2,FALSE),IFERROR(VLOOKUP(D374,'13. Gestión Académica'!$F:$G,2,FALSE),IFERROR(VLOOKUP(D374,'9. Asegura. de la Calid. y M'!$F:$G,2,FALSE),IFERROR(VLOOKUP(D374,'6. Gestión del Conocimiento'!$F:$G,2,FALSE),IFERROR(VLOOKUP(D374,'15. Gobernabilidad y Proceso...'!$F:$G,2,FALSE),IFERROR(VLOOKUP(D374,'12. Gestión del Talento Humano'!$F:$G,2,FALSE),IFERROR(VLOOKUP(D374,'14. Internacional... de la E.S.'!$F:$G,2,FALSE),IFERROR(VLOOKUP(D374,'10. Posgrado'!$F:$G,2,FALSE),IFERROR(VLOOKUP(D374,'17. Gestión TIC'!$F:$G,2,FALSE),IFERROR(VLOOKUP(D374,'16. Desa. del Sistema Educ.Sup.'!$F:$G,2,FALSE),IFERROR(VLOOKUP(D374,'8. Cultura de Inno. Insti...'!$F:$G,2,FALSE),VLOOKUP(D374,'7. Lo Esencial de la Reforma U.'!$F:$G,2,0)))))))))))))))))</f>
        <v>3. Evaluación nutricional sobre ndice de masa corporal, talla, peso, circunferencia abdominal a a 300 estudiantes de diferentes carreras de la UNAH ien la primera Jornada. (segundo trimestre) 2, 1.Evaluación nutricional sobre ndice de masa corporal, talla, peso, circunferencia abdominal a a 300 estudiantes de diferentes carreras de la UNAH ien la primera Jornada. (cuarto trimestre)</v>
      </c>
      <c r="D375" s="31"/>
      <c r="E375" s="93"/>
      <c r="F375" s="93"/>
      <c r="G375" s="93"/>
      <c r="H375" s="76"/>
      <c r="I375" s="76"/>
      <c r="J375" s="76"/>
      <c r="K375" s="112"/>
    </row>
    <row r="376" spans="3:11" s="466" customFormat="1" ht="15.75" thickBot="1">
      <c r="F376" s="93"/>
      <c r="G376" s="76"/>
      <c r="H376" s="76"/>
      <c r="I376" s="76"/>
    </row>
    <row r="377" spans="3:11" s="466" customFormat="1" ht="15.75" thickBot="1">
      <c r="C377" s="129" t="s">
        <v>44</v>
      </c>
      <c r="D377" s="129" t="s">
        <v>55</v>
      </c>
      <c r="E377" s="136" t="s">
        <v>57</v>
      </c>
      <c r="F377" s="135" t="s">
        <v>27</v>
      </c>
      <c r="G377" s="133" t="s">
        <v>130</v>
      </c>
      <c r="H377" s="136" t="s">
        <v>46</v>
      </c>
      <c r="I377" s="133" t="s">
        <v>131</v>
      </c>
      <c r="J377" s="133" t="s">
        <v>409</v>
      </c>
      <c r="K377" s="133" t="s">
        <v>410</v>
      </c>
    </row>
    <row r="378" spans="3:11" s="466" customFormat="1" hidden="1">
      <c r="C378" s="220" t="s">
        <v>438</v>
      </c>
      <c r="D378" s="221"/>
      <c r="E378" s="219">
        <f>HLOOKUP(C378,$AH$2:$BU$3,2,0)</f>
        <v>620</v>
      </c>
      <c r="F378" s="97">
        <f t="shared" ref="F378:F381" si="31">D378*E378</f>
        <v>0</v>
      </c>
      <c r="G378" s="161"/>
      <c r="H378" s="142" t="s">
        <v>307</v>
      </c>
      <c r="I378" s="130" t="str">
        <f>VLOOKUP(H378,Presupuesto!$B$11:$C$565,2,0)</f>
        <v>VIATICOS AL EXTERIOR</v>
      </c>
      <c r="J378" s="218" t="s">
        <v>470</v>
      </c>
      <c r="K378" s="98" t="s">
        <v>395</v>
      </c>
    </row>
    <row r="379" spans="3:11" s="466" customFormat="1" hidden="1">
      <c r="C379" s="597" t="s">
        <v>2175</v>
      </c>
      <c r="D379" s="158">
        <v>3</v>
      </c>
      <c r="E379" s="123">
        <v>600</v>
      </c>
      <c r="F379" s="97">
        <f t="shared" si="31"/>
        <v>1800</v>
      </c>
      <c r="G379" s="161" t="s">
        <v>1615</v>
      </c>
      <c r="H379" s="142" t="s">
        <v>297</v>
      </c>
      <c r="I379" s="130" t="str">
        <f>VLOOKUP(H379,Presupuesto!$B$11:$C$565,2,0)</f>
        <v>OTROS SERVICIOS COMERCIALES Y FINANCIEROS N.C.</v>
      </c>
      <c r="J379" s="98" t="str">
        <f>$J$309</f>
        <v>Vinculación Universidad-Sociedad</v>
      </c>
      <c r="K379" s="98" t="s">
        <v>395</v>
      </c>
    </row>
    <row r="380" spans="3:11" s="466" customFormat="1">
      <c r="C380" s="141" t="s">
        <v>2176</v>
      </c>
      <c r="D380" s="158">
        <v>500</v>
      </c>
      <c r="E380" s="123">
        <v>30</v>
      </c>
      <c r="F380" s="97">
        <f t="shared" si="31"/>
        <v>15000</v>
      </c>
      <c r="G380" s="161" t="s">
        <v>1615</v>
      </c>
      <c r="H380" s="142" t="s">
        <v>293</v>
      </c>
      <c r="I380" s="130" t="str">
        <f>VLOOKUP(H380,Presupuesto!$B$11:$C$565,2,0)</f>
        <v>IMPRENTA, PUBLIC. Y REPRODUC. (25300-00)</v>
      </c>
      <c r="J380" s="98" t="str">
        <f>$J$309</f>
        <v>Vinculación Universidad-Sociedad</v>
      </c>
      <c r="K380" s="98" t="s">
        <v>395</v>
      </c>
    </row>
    <row r="381" spans="3:11" s="466" customFormat="1" hidden="1">
      <c r="C381" s="143"/>
      <c r="D381" s="151"/>
      <c r="E381" s="118"/>
      <c r="F381" s="97">
        <f t="shared" si="31"/>
        <v>0</v>
      </c>
      <c r="G381" s="161"/>
      <c r="H381" s="144"/>
      <c r="I381" s="130" t="e">
        <f>VLOOKUP(H381,Presupuesto!$B$11:$C$565,2,0)</f>
        <v>#N/A</v>
      </c>
      <c r="J381" s="98" t="str">
        <f>$J$309</f>
        <v>Vinculación Universidad-Sociedad</v>
      </c>
      <c r="K381" s="98" t="s">
        <v>395</v>
      </c>
    </row>
    <row r="383" spans="3:11" ht="15.75" thickBot="1"/>
    <row r="384" spans="3:11" s="466" customFormat="1" ht="15.75" thickBot="1">
      <c r="C384" s="157" t="s">
        <v>53</v>
      </c>
      <c r="D384" s="373">
        <f>SUM(F391:F394)</f>
        <v>40000</v>
      </c>
      <c r="F384" s="70"/>
      <c r="G384" s="79"/>
      <c r="H384" s="70"/>
      <c r="I384" s="70"/>
    </row>
    <row r="385" spans="3:11" s="466" customFormat="1">
      <c r="C385" s="70"/>
      <c r="D385" s="31"/>
      <c r="E385" s="93"/>
      <c r="F385" s="93"/>
      <c r="G385" s="93"/>
      <c r="H385" s="76"/>
      <c r="I385" s="76"/>
      <c r="J385" s="76"/>
      <c r="K385" s="112"/>
    </row>
    <row r="386" spans="3:11" s="466" customFormat="1">
      <c r="C386" s="70"/>
      <c r="D386" s="31"/>
      <c r="E386" s="93"/>
      <c r="F386" s="93"/>
      <c r="G386" s="93"/>
      <c r="H386" s="76"/>
      <c r="I386" s="76"/>
      <c r="J386" s="76"/>
      <c r="K386" s="112"/>
    </row>
    <row r="387" spans="3:11" s="466" customFormat="1" ht="15.75">
      <c r="C387" s="202" t="s">
        <v>391</v>
      </c>
      <c r="D387" s="369" t="str">
        <f>'14. Internacional... de la E.S.'!F8</f>
        <v>14.a.1.1.MFR.1</v>
      </c>
      <c r="E387" s="93"/>
      <c r="F387" s="93"/>
      <c r="G387" s="93"/>
      <c r="H387" s="76"/>
      <c r="I387" s="76"/>
      <c r="J387" s="76"/>
      <c r="K387" s="112"/>
    </row>
    <row r="388" spans="3:11" s="466" customFormat="1" ht="18.75">
      <c r="C388" s="210" t="str">
        <f>IFERROR(VLOOKUP(D387,'1. Desarrollo e Innov. Curricu.'!$F:$G,2,FALSE),IFERROR(VLOOKUP(D387,'2. Investigación Científica'!$F:$G,2,FALSE),IFERROR(VLOOKUP(D387,'3. Vinculación Univ. Sociedad'!$F:$G,2,FALSE),IFERROR(VLOOKUP(D387,'4. Docencia y Profesorado Univ.'!$F:$G,2,FALSE),IFERROR(VLOOKUP(D387,'5. Estudiantes y Graduados'!$F:$G,2,FALSE),IFERROR(VLOOKUP(D387,'11. Gestion Administrativa'!$F:$G,2,FALSE),IFERROR(VLOOKUP(D387,'13. Gestión Académica'!$F:$G,2,FALSE),IFERROR(VLOOKUP(D387,'9. Asegura. de la Calid. y M'!$F:$G,2,FALSE),IFERROR(VLOOKUP(D387,'6. Gestión del Conocimiento'!$F:$G,2,FALSE),IFERROR(VLOOKUP(D387,'15. Gobernabilidad y Proceso...'!$F:$G,2,FALSE),IFERROR(VLOOKUP(D387,'12. Gestión del Talento Humano'!$F:$G,2,FALSE),IFERROR(VLOOKUP(D387,'14. Internacional... de la E.S.'!$F:$G,2,FALSE),IFERROR(VLOOKUP(D387,'10. Posgrado'!$F:$G,2,FALSE),IFERROR(VLOOKUP(D387,'17. Gestión TIC'!$F:$G,2,FALSE),IFERROR(VLOOKUP(D387,'16. Desa. del Sistema Educ.Sup.'!$F:$G,2,FALSE),IFERROR(VLOOKUP(D387,'8. Cultura de Inno. Insti...'!$F:$G,2,FALSE),VLOOKUP(D387,'7. Lo Esencial de la Reforma U.'!$F:$G,2,0)))))))))))))))))</f>
        <v xml:space="preserve">1. Documento y La elaboración del documento entre ambas partes. </v>
      </c>
      <c r="D388" s="31"/>
      <c r="E388" s="93"/>
      <c r="F388" s="93"/>
      <c r="G388" s="93"/>
      <c r="H388" s="76"/>
      <c r="I388" s="76"/>
      <c r="J388" s="76"/>
      <c r="K388" s="112"/>
    </row>
    <row r="389" spans="3:11" s="466" customFormat="1" ht="15.75" thickBot="1">
      <c r="F389" s="93"/>
      <c r="G389" s="76"/>
      <c r="H389" s="76"/>
      <c r="I389" s="76"/>
    </row>
    <row r="390" spans="3:11" s="466" customFormat="1" ht="15.75" thickBot="1">
      <c r="C390" s="129" t="s">
        <v>44</v>
      </c>
      <c r="D390" s="129" t="s">
        <v>55</v>
      </c>
      <c r="E390" s="136" t="s">
        <v>57</v>
      </c>
      <c r="F390" s="135" t="s">
        <v>27</v>
      </c>
      <c r="G390" s="133" t="s">
        <v>130</v>
      </c>
      <c r="H390" s="136" t="s">
        <v>46</v>
      </c>
      <c r="I390" s="133" t="s">
        <v>131</v>
      </c>
      <c r="J390" s="133" t="s">
        <v>409</v>
      </c>
      <c r="K390" s="133" t="s">
        <v>410</v>
      </c>
    </row>
    <row r="391" spans="3:11" s="466" customFormat="1" hidden="1">
      <c r="C391" s="220" t="s">
        <v>439</v>
      </c>
      <c r="D391" s="221">
        <v>2</v>
      </c>
      <c r="E391" s="219">
        <v>20000</v>
      </c>
      <c r="F391" s="97">
        <f t="shared" ref="F391:F394" si="32">D391*E391</f>
        <v>40000</v>
      </c>
      <c r="G391" s="161" t="s">
        <v>1615</v>
      </c>
      <c r="H391" s="142" t="s">
        <v>307</v>
      </c>
      <c r="I391" s="130" t="str">
        <f>VLOOKUP(H391,Presupuesto!$B$11:$C$565,2,0)</f>
        <v>VIATICOS AL EXTERIOR</v>
      </c>
      <c r="J391" s="218" t="s">
        <v>1365</v>
      </c>
      <c r="K391" s="98" t="s">
        <v>395</v>
      </c>
    </row>
    <row r="392" spans="3:11" s="466" customFormat="1" hidden="1">
      <c r="C392" s="597"/>
      <c r="D392" s="158"/>
      <c r="E392" s="123">
        <v>600</v>
      </c>
      <c r="F392" s="97">
        <f t="shared" si="32"/>
        <v>0</v>
      </c>
      <c r="G392" s="161"/>
      <c r="H392" s="142"/>
      <c r="I392" s="130"/>
      <c r="J392" s="98"/>
      <c r="K392" s="98"/>
    </row>
    <row r="393" spans="3:11" s="466" customFormat="1" hidden="1">
      <c r="C393" s="141"/>
      <c r="D393" s="158"/>
      <c r="E393" s="123">
        <v>30</v>
      </c>
      <c r="F393" s="97">
        <f t="shared" si="32"/>
        <v>0</v>
      </c>
      <c r="G393" s="161"/>
      <c r="H393" s="142"/>
      <c r="I393" s="130"/>
      <c r="J393" s="98"/>
      <c r="K393" s="98"/>
    </row>
    <row r="394" spans="3:11" s="466" customFormat="1" hidden="1">
      <c r="C394" s="143"/>
      <c r="D394" s="151"/>
      <c r="E394" s="118"/>
      <c r="F394" s="97">
        <f t="shared" si="32"/>
        <v>0</v>
      </c>
      <c r="G394" s="161"/>
      <c r="H394" s="144"/>
      <c r="I394" s="130"/>
      <c r="J394" s="98"/>
      <c r="K394" s="98"/>
    </row>
    <row r="396" spans="3:11" ht="15.75" thickBot="1"/>
    <row r="397" spans="3:11" s="466" customFormat="1" ht="15.75" thickBot="1">
      <c r="C397" s="157" t="s">
        <v>53</v>
      </c>
      <c r="D397" s="373">
        <f>SUM(F404:F407)</f>
        <v>21540000</v>
      </c>
      <c r="F397" s="70"/>
      <c r="G397" s="79"/>
      <c r="H397" s="70"/>
      <c r="I397" s="70"/>
    </row>
    <row r="398" spans="3:11" s="466" customFormat="1">
      <c r="C398" s="70"/>
      <c r="D398" s="31"/>
      <c r="E398" s="93"/>
      <c r="F398" s="93"/>
      <c r="G398" s="93"/>
      <c r="H398" s="76"/>
      <c r="I398" s="76"/>
      <c r="J398" s="76"/>
      <c r="K398" s="112"/>
    </row>
    <row r="399" spans="3:11" s="466" customFormat="1">
      <c r="C399" s="70"/>
      <c r="D399" s="31"/>
      <c r="E399" s="93"/>
      <c r="F399" s="93"/>
      <c r="G399" s="93"/>
      <c r="H399" s="76"/>
      <c r="I399" s="76"/>
      <c r="J399" s="76"/>
      <c r="K399" s="112"/>
    </row>
    <row r="400" spans="3:11" s="466" customFormat="1" ht="15.75">
      <c r="C400" s="202" t="s">
        <v>391</v>
      </c>
      <c r="D400" s="369" t="str">
        <f>'11. Gestion Administrativa'!F31</f>
        <v>11.2).d.1.2. ECS.2</v>
      </c>
      <c r="E400" s="93"/>
      <c r="F400" s="93"/>
      <c r="G400" s="93"/>
      <c r="H400" s="76"/>
      <c r="I400" s="76"/>
      <c r="J400" s="76"/>
      <c r="K400" s="112"/>
    </row>
    <row r="401" spans="3:11" s="466" customFormat="1" ht="18.75">
      <c r="C401" s="210" t="str">
        <f>IFERROR(VLOOKUP(D400,'1. Desarrollo e Innov. Curricu.'!$F:$G,2,FALSE),IFERROR(VLOOKUP(D400,'2. Investigación Científica'!$F:$G,2,FALSE),IFERROR(VLOOKUP(D400,'3. Vinculación Univ. Sociedad'!$F:$G,2,FALSE),IFERROR(VLOOKUP(D400,'4. Docencia y Profesorado Univ.'!$F:$G,2,FALSE),IFERROR(VLOOKUP(D400,'5. Estudiantes y Graduados'!$F:$G,2,FALSE),IFERROR(VLOOKUP(D400,'11. Gestion Administrativa'!$F:$G,2,FALSE),IFERROR(VLOOKUP(D400,'13. Gestión Académica'!$F:$G,2,FALSE),IFERROR(VLOOKUP(D400,'9. Asegura. de la Calid. y M'!$F:$G,2,FALSE),IFERROR(VLOOKUP(D400,'6. Gestión del Conocimiento'!$F:$G,2,FALSE),IFERROR(VLOOKUP(D400,'15. Gobernabilidad y Proceso...'!$F:$G,2,FALSE),IFERROR(VLOOKUP(D400,'12. Gestión del Talento Humano'!$F:$G,2,FALSE),IFERROR(VLOOKUP(D400,'14. Internacional... de la E.S.'!$F:$G,2,FALSE),IFERROR(VLOOKUP(D400,'10. Posgrado'!$F:$G,2,FALSE),IFERROR(VLOOKUP(D400,'17. Gestión TIC'!$F:$G,2,FALSE),IFERROR(VLOOKUP(D400,'16. Desa. del Sistema Educ.Sup.'!$F:$G,2,FALSE),IFERROR(VLOOKUP(D400,'8. Cultura de Inno. Insti...'!$F:$G,2,FALSE),VLOOKUP(D400,'7. Lo Esencial de la Reforma U.'!$F:$G,2,0)))))))))))))))))</f>
        <v>1. Gestionar ante las instancias correspondientes la aprobación del mantenimiento preventivo y correcto de los equipos del CDIBIR, asi como elevador y generador del ECS</v>
      </c>
      <c r="D401" s="31"/>
      <c r="E401" s="93"/>
      <c r="F401" s="93"/>
      <c r="G401" s="93"/>
      <c r="H401" s="76"/>
      <c r="I401" s="76"/>
      <c r="J401" s="76"/>
      <c r="K401" s="112"/>
    </row>
    <row r="402" spans="3:11" s="466" customFormat="1" ht="15.75" thickBot="1">
      <c r="F402" s="93"/>
      <c r="G402" s="76"/>
      <c r="H402" s="76"/>
      <c r="I402" s="76"/>
    </row>
    <row r="403" spans="3:11" s="466" customFormat="1" ht="15.75" thickBot="1">
      <c r="C403" s="129" t="s">
        <v>44</v>
      </c>
      <c r="D403" s="129" t="s">
        <v>55</v>
      </c>
      <c r="E403" s="136" t="s">
        <v>57</v>
      </c>
      <c r="F403" s="135" t="s">
        <v>27</v>
      </c>
      <c r="G403" s="133" t="s">
        <v>130</v>
      </c>
      <c r="H403" s="136" t="s">
        <v>46</v>
      </c>
      <c r="I403" s="133" t="s">
        <v>131</v>
      </c>
      <c r="J403" s="133" t="s">
        <v>409</v>
      </c>
      <c r="K403" s="133" t="s">
        <v>410</v>
      </c>
    </row>
    <row r="404" spans="3:11" s="466" customFormat="1" hidden="1">
      <c r="C404" s="220" t="s">
        <v>439</v>
      </c>
      <c r="D404" s="221">
        <v>2</v>
      </c>
      <c r="E404" s="219">
        <v>20000</v>
      </c>
      <c r="F404" s="97">
        <f t="shared" ref="F404:F407" si="33">D404*E404</f>
        <v>40000</v>
      </c>
      <c r="G404" s="161" t="s">
        <v>1615</v>
      </c>
      <c r="H404" s="142" t="s">
        <v>307</v>
      </c>
      <c r="I404" s="130" t="str">
        <f>VLOOKUP(H404,Presupuesto!$B$11:$C$565,2,0)</f>
        <v>VIATICOS AL EXTERIOR</v>
      </c>
      <c r="J404" s="218" t="s">
        <v>1365</v>
      </c>
      <c r="K404" s="98" t="s">
        <v>395</v>
      </c>
    </row>
    <row r="405" spans="3:11" s="466" customFormat="1">
      <c r="C405" s="141" t="s">
        <v>2269</v>
      </c>
      <c r="D405" s="158">
        <v>1</v>
      </c>
      <c r="E405" s="123">
        <v>21000000</v>
      </c>
      <c r="F405" s="97">
        <f t="shared" si="33"/>
        <v>21000000</v>
      </c>
      <c r="G405" s="161" t="s">
        <v>1615</v>
      </c>
      <c r="H405" s="142" t="s">
        <v>284</v>
      </c>
      <c r="I405" s="130" t="str">
        <f>VLOOKUP(H405,[1]Presupuesto!$B$11:$C$565,2,0)</f>
        <v>MANTENIMIENTO Y REPARAC DE EQUIPO Y MEDIO DE TRANSPORTE (23200-01)</v>
      </c>
      <c r="J405" s="98"/>
      <c r="K405" s="98"/>
    </row>
    <row r="406" spans="3:11" s="466" customFormat="1">
      <c r="C406" s="141" t="s">
        <v>2270</v>
      </c>
      <c r="D406" s="158">
        <v>1</v>
      </c>
      <c r="E406" s="123">
        <v>500000</v>
      </c>
      <c r="F406" s="97">
        <f t="shared" si="33"/>
        <v>500000</v>
      </c>
      <c r="G406" s="161" t="s">
        <v>1615</v>
      </c>
      <c r="H406" s="142" t="s">
        <v>284</v>
      </c>
      <c r="I406" s="130" t="str">
        <f>VLOOKUP(H406,[1]Presupuesto!$B$11:$C$565,2,0)</f>
        <v>MANTENIMIENTO Y REPARAC DE EQUIPO Y MEDIO DE TRANSPORTE (23200-01)</v>
      </c>
      <c r="J406" s="98"/>
      <c r="K406" s="98"/>
    </row>
    <row r="407" spans="3:11" s="466" customFormat="1" hidden="1">
      <c r="C407" s="143"/>
      <c r="D407" s="151"/>
      <c r="E407" s="118"/>
      <c r="F407" s="97">
        <f t="shared" si="33"/>
        <v>0</v>
      </c>
      <c r="G407" s="161"/>
      <c r="H407" s="144"/>
      <c r="I407" s="130"/>
      <c r="J407" s="98"/>
      <c r="K407" s="98"/>
    </row>
    <row r="409" spans="3:11" ht="15.75" thickBot="1"/>
    <row r="410" spans="3:11" s="466" customFormat="1" ht="15.75" thickBot="1">
      <c r="C410" s="157" t="s">
        <v>53</v>
      </c>
      <c r="D410" s="373">
        <f>SUM(F417:F420)</f>
        <v>500000</v>
      </c>
      <c r="F410" s="70"/>
      <c r="G410" s="79"/>
      <c r="H410" s="70"/>
      <c r="I410" s="70"/>
    </row>
    <row r="411" spans="3:11" s="466" customFormat="1">
      <c r="C411" s="70"/>
      <c r="D411" s="31"/>
      <c r="E411" s="93"/>
      <c r="F411" s="93"/>
      <c r="G411" s="93"/>
      <c r="H411" s="76"/>
      <c r="I411" s="76"/>
      <c r="J411" s="76"/>
      <c r="K411" s="112"/>
    </row>
    <row r="412" spans="3:11" s="466" customFormat="1">
      <c r="C412" s="70"/>
      <c r="D412" s="31"/>
      <c r="E412" s="93"/>
      <c r="F412" s="93"/>
      <c r="G412" s="93"/>
      <c r="H412" s="76"/>
      <c r="I412" s="76"/>
      <c r="J412" s="76"/>
      <c r="K412" s="112"/>
    </row>
    <row r="413" spans="3:11" s="466" customFormat="1" ht="15.75">
      <c r="C413" s="202" t="s">
        <v>391</v>
      </c>
      <c r="D413" s="369" t="str">
        <f>'11. Gestion Administrativa'!F32</f>
        <v>11.2).d.1.2.3.ECS.3</v>
      </c>
      <c r="E413" s="93"/>
      <c r="F413" s="93"/>
      <c r="G413" s="93"/>
      <c r="H413" s="76"/>
      <c r="I413" s="76"/>
      <c r="J413" s="76"/>
      <c r="K413" s="112"/>
    </row>
    <row r="414" spans="3:11" s="466" customFormat="1" ht="18.75">
      <c r="C414" s="210" t="str">
        <f>IFERROR(VLOOKUP(D413,'1. Desarrollo e Innov. Curricu.'!$F:$G,2,FALSE),IFERROR(VLOOKUP(D413,'2. Investigación Científica'!$F:$G,2,FALSE),IFERROR(VLOOKUP(D413,'3. Vinculación Univ. Sociedad'!$F:$G,2,FALSE),IFERROR(VLOOKUP(D413,'4. Docencia y Profesorado Univ.'!$F:$G,2,FALSE),IFERROR(VLOOKUP(D413,'5. Estudiantes y Graduados'!$F:$G,2,FALSE),IFERROR(VLOOKUP(D413,'11. Gestion Administrativa'!$F:$G,2,FALSE),IFERROR(VLOOKUP(D413,'13. Gestión Académica'!$F:$G,2,FALSE),IFERROR(VLOOKUP(D413,'9. Asegura. de la Calid. y M'!$F:$G,2,FALSE),IFERROR(VLOOKUP(D413,'6. Gestión del Conocimiento'!$F:$G,2,FALSE),IFERROR(VLOOKUP(D413,'15. Gobernabilidad y Proceso...'!$F:$G,2,FALSE),IFERROR(VLOOKUP(D413,'12. Gestión del Talento Humano'!$F:$G,2,FALSE),IFERROR(VLOOKUP(D413,'14. Internacional... de la E.S.'!$F:$G,2,FALSE),IFERROR(VLOOKUP(D413,'10. Posgrado'!$F:$G,2,FALSE),IFERROR(VLOOKUP(D413,'17. Gestión TIC'!$F:$G,2,FALSE),IFERROR(VLOOKUP(D413,'16. Desa. del Sistema Educ.Sup.'!$F:$G,2,FALSE),IFERROR(VLOOKUP(D413,'8. Cultura de Inno. Insti...'!$F:$G,2,FALSE),VLOOKUP(D413,'7. Lo Esencial de la Reforma U.'!$F:$G,2,0)))))))))))))))))</f>
        <v>2. Spots publicitarios, material didáctico, y artículos promocionales</v>
      </c>
      <c r="D414" s="31"/>
      <c r="E414" s="93"/>
      <c r="F414" s="93"/>
      <c r="G414" s="93"/>
      <c r="H414" s="76"/>
      <c r="I414" s="76"/>
      <c r="J414" s="76"/>
      <c r="K414" s="112"/>
    </row>
    <row r="415" spans="3:11" s="466" customFormat="1" ht="15.75" thickBot="1">
      <c r="F415" s="93"/>
      <c r="G415" s="76"/>
      <c r="H415" s="76"/>
      <c r="I415" s="76"/>
    </row>
    <row r="416" spans="3:11" s="466" customFormat="1" ht="15.75" thickBot="1">
      <c r="C416" s="129" t="s">
        <v>44</v>
      </c>
      <c r="D416" s="129" t="s">
        <v>55</v>
      </c>
      <c r="E416" s="136" t="s">
        <v>57</v>
      </c>
      <c r="F416" s="135" t="s">
        <v>27</v>
      </c>
      <c r="G416" s="133" t="s">
        <v>130</v>
      </c>
      <c r="H416" s="136" t="s">
        <v>46</v>
      </c>
      <c r="I416" s="133" t="s">
        <v>131</v>
      </c>
      <c r="J416" s="133" t="s">
        <v>409</v>
      </c>
      <c r="K416" s="133" t="s">
        <v>410</v>
      </c>
    </row>
    <row r="417" spans="3:11" s="466" customFormat="1" hidden="1">
      <c r="C417" s="220" t="s">
        <v>439</v>
      </c>
      <c r="D417" s="221">
        <v>2</v>
      </c>
      <c r="E417" s="219"/>
      <c r="F417" s="97">
        <f t="shared" ref="F417:F420" si="34">D417*E417</f>
        <v>0</v>
      </c>
      <c r="G417" s="161"/>
      <c r="H417" s="142"/>
      <c r="I417" s="130"/>
      <c r="J417" s="218" t="s">
        <v>1365</v>
      </c>
      <c r="K417" s="98"/>
    </row>
    <row r="418" spans="3:11" s="466" customFormat="1" ht="31.5">
      <c r="C418" s="647" t="s">
        <v>2271</v>
      </c>
      <c r="D418" s="158">
        <v>1</v>
      </c>
      <c r="E418" s="123">
        <v>500000</v>
      </c>
      <c r="F418" s="97">
        <f t="shared" si="34"/>
        <v>500000</v>
      </c>
      <c r="G418" s="161" t="s">
        <v>1615</v>
      </c>
      <c r="H418" s="142" t="s">
        <v>284</v>
      </c>
      <c r="I418" s="130" t="str">
        <f>VLOOKUP(H418,[1]Presupuesto!$B$11:$C$565,2,0)</f>
        <v>MANTENIMIENTO Y REPARAC DE EQUIPO Y MEDIO DE TRANSPORTE (23200-01)</v>
      </c>
      <c r="J418" s="98"/>
      <c r="K418" s="98" t="s">
        <v>394</v>
      </c>
    </row>
    <row r="419" spans="3:11" s="466" customFormat="1" hidden="1">
      <c r="C419" s="141"/>
      <c r="D419" s="158">
        <v>1</v>
      </c>
      <c r="E419" s="123"/>
      <c r="F419" s="97">
        <f t="shared" si="34"/>
        <v>0</v>
      </c>
      <c r="G419" s="161"/>
      <c r="H419" s="142"/>
      <c r="I419" s="130"/>
      <c r="J419" s="98"/>
      <c r="K419" s="98"/>
    </row>
    <row r="420" spans="3:11" s="466" customFormat="1" hidden="1">
      <c r="C420" s="143"/>
      <c r="D420" s="151"/>
      <c r="E420" s="118"/>
      <c r="F420" s="97">
        <f t="shared" si="34"/>
        <v>0</v>
      </c>
      <c r="G420" s="161"/>
      <c r="H420" s="144"/>
      <c r="I420" s="130"/>
      <c r="J420" s="98"/>
      <c r="K420" s="98"/>
    </row>
    <row r="422" spans="3:11" ht="15.75" thickBot="1"/>
    <row r="423" spans="3:11" s="466" customFormat="1" ht="15.75" thickBot="1">
      <c r="C423" s="157" t="s">
        <v>53</v>
      </c>
      <c r="D423" s="373">
        <f>SUM(F430:F433)</f>
        <v>50000</v>
      </c>
      <c r="F423" s="70"/>
      <c r="G423" s="79"/>
      <c r="H423" s="70"/>
      <c r="I423" s="70"/>
    </row>
    <row r="424" spans="3:11" s="466" customFormat="1">
      <c r="C424" s="70"/>
      <c r="D424" s="31"/>
      <c r="E424" s="93"/>
      <c r="F424" s="93"/>
      <c r="G424" s="93"/>
      <c r="H424" s="76"/>
      <c r="I424" s="76"/>
      <c r="J424" s="76"/>
      <c r="K424" s="112"/>
    </row>
    <row r="425" spans="3:11" s="466" customFormat="1">
      <c r="C425" s="70"/>
      <c r="D425" s="31"/>
      <c r="E425" s="93"/>
      <c r="F425" s="93"/>
      <c r="G425" s="93"/>
      <c r="H425" s="76"/>
      <c r="I425" s="76"/>
      <c r="J425" s="76"/>
      <c r="K425" s="112"/>
    </row>
    <row r="426" spans="3:11" s="466" customFormat="1" ht="15.75">
      <c r="C426" s="202" t="s">
        <v>391</v>
      </c>
      <c r="D426" s="369" t="str">
        <f>'3. Vinculación Univ. Sociedad'!F23</f>
        <v>3.2).b.2.7.CV.7</v>
      </c>
      <c r="E426" s="93"/>
      <c r="F426" s="93"/>
      <c r="G426" s="93"/>
      <c r="H426" s="76"/>
      <c r="I426" s="76"/>
      <c r="J426" s="76"/>
      <c r="K426" s="112"/>
    </row>
    <row r="427" spans="3:11" s="466" customFormat="1" ht="18.75">
      <c r="C427" s="210" t="str">
        <f>IFERROR(VLOOKUP(D426,'1. Desarrollo e Innov. Curricu.'!$F:$G,2,FALSE),IFERROR(VLOOKUP(D426,'2. Investigación Científica'!$F:$G,2,FALSE),IFERROR(VLOOKUP(D426,'3. Vinculación Univ. Sociedad'!$F:$G,2,FALSE),IFERROR(VLOOKUP(D426,'4. Docencia y Profesorado Univ.'!$F:$G,2,FALSE),IFERROR(VLOOKUP(D426,'5. Estudiantes y Graduados'!$F:$G,2,FALSE),IFERROR(VLOOKUP(D426,'11. Gestion Administrativa'!$F:$G,2,FALSE),IFERROR(VLOOKUP(D426,'13. Gestión Académica'!$F:$G,2,FALSE),IFERROR(VLOOKUP(D426,'9. Asegura. de la Calid. y M'!$F:$G,2,FALSE),IFERROR(VLOOKUP(D426,'6. Gestión del Conocimiento'!$F:$G,2,FALSE),IFERROR(VLOOKUP(D426,'15. Gobernabilidad y Proceso...'!$F:$G,2,FALSE),IFERROR(VLOOKUP(D426,'12. Gestión del Talento Humano'!$F:$G,2,FALSE),IFERROR(VLOOKUP(D426,'14. Internacional... de la E.S.'!$F:$G,2,FALSE),IFERROR(VLOOKUP(D426,'10. Posgrado'!$F:$G,2,FALSE),IFERROR(VLOOKUP(D426,'17. Gestión TIC'!$F:$G,2,FALSE),IFERROR(VLOOKUP(D426,'16. Desa. del Sistema Educ.Sup.'!$F:$G,2,FALSE),IFERROR(VLOOKUP(D426,'8. Cultura de Inno. Insti...'!$F:$G,2,FALSE),VLOOKUP(D426,'7. Lo Esencial de la Reforma U.'!$F:$G,2,0)))))))))))))))))</f>
        <v>7. Visitas para monitorear y evaluar  las actividades, proyectos, programas de Vinculacion desarrollado por los Departamentos Academicos,  postgrados, asociaciones estudiantiles y grupos de voluntariado</v>
      </c>
      <c r="D427" s="31"/>
      <c r="E427" s="93"/>
      <c r="F427" s="93"/>
      <c r="G427" s="93"/>
      <c r="H427" s="76"/>
      <c r="I427" s="76"/>
      <c r="J427" s="76"/>
      <c r="K427" s="112"/>
    </row>
    <row r="428" spans="3:11" s="466" customFormat="1" ht="15.75" thickBot="1">
      <c r="F428" s="93"/>
      <c r="G428" s="76"/>
      <c r="H428" s="76"/>
      <c r="I428" s="76"/>
    </row>
    <row r="429" spans="3:11" s="466" customFormat="1" ht="15.75" thickBot="1">
      <c r="C429" s="129" t="s">
        <v>44</v>
      </c>
      <c r="D429" s="129" t="s">
        <v>55</v>
      </c>
      <c r="E429" s="136" t="s">
        <v>57</v>
      </c>
      <c r="F429" s="135" t="s">
        <v>27</v>
      </c>
      <c r="G429" s="133" t="s">
        <v>130</v>
      </c>
      <c r="H429" s="136" t="s">
        <v>46</v>
      </c>
      <c r="I429" s="133" t="s">
        <v>131</v>
      </c>
      <c r="J429" s="133" t="s">
        <v>409</v>
      </c>
      <c r="K429" s="133" t="s">
        <v>410</v>
      </c>
    </row>
    <row r="430" spans="3:11" s="466" customFormat="1">
      <c r="C430" s="220" t="s">
        <v>427</v>
      </c>
      <c r="D430" s="221">
        <v>25</v>
      </c>
      <c r="E430" s="219">
        <v>2000</v>
      </c>
      <c r="F430" s="97">
        <f t="shared" ref="F430:F433" si="35">D430*E430</f>
        <v>50000</v>
      </c>
      <c r="G430" s="161" t="s">
        <v>1615</v>
      </c>
      <c r="H430" s="142" t="s">
        <v>306</v>
      </c>
      <c r="I430" s="130" t="str">
        <f>VLOOKUP(H430,[1]Presupuesto!$B$11:$C$565,2,0)</f>
        <v>VIATICOS NACIONALES Y OTROS GASTOS DE VIAJE PROYECTO FORTALECIMIENTO ORG. ESTUDI (26200-72)</v>
      </c>
      <c r="J430" s="218" t="s">
        <v>470</v>
      </c>
      <c r="K430" s="98" t="s">
        <v>394</v>
      </c>
    </row>
    <row r="431" spans="3:11" s="466" customFormat="1" ht="15.75" hidden="1">
      <c r="C431" s="647"/>
      <c r="D431" s="158">
        <v>1</v>
      </c>
      <c r="E431" s="123"/>
      <c r="F431" s="97">
        <f t="shared" si="35"/>
        <v>0</v>
      </c>
      <c r="G431" s="161"/>
      <c r="H431" s="142"/>
      <c r="I431" s="130"/>
      <c r="J431" s="98"/>
      <c r="K431" s="98"/>
    </row>
    <row r="432" spans="3:11" s="466" customFormat="1" hidden="1">
      <c r="C432" s="141"/>
      <c r="D432" s="158">
        <v>1</v>
      </c>
      <c r="E432" s="123"/>
      <c r="F432" s="97">
        <f t="shared" si="35"/>
        <v>0</v>
      </c>
      <c r="G432" s="161"/>
      <c r="H432" s="142"/>
      <c r="I432" s="130"/>
      <c r="J432" s="98"/>
      <c r="K432" s="98"/>
    </row>
    <row r="433" spans="3:11" s="466" customFormat="1" hidden="1">
      <c r="C433" s="143"/>
      <c r="D433" s="151"/>
      <c r="E433" s="118"/>
      <c r="F433" s="97">
        <f t="shared" si="35"/>
        <v>0</v>
      </c>
      <c r="G433" s="161"/>
      <c r="H433" s="144"/>
      <c r="I433" s="130"/>
      <c r="J433" s="98"/>
      <c r="K433" s="98"/>
    </row>
    <row r="435" spans="3:11" ht="15.75" thickBot="1"/>
    <row r="436" spans="3:11" s="466" customFormat="1" ht="15.75" thickBot="1">
      <c r="C436" s="157" t="s">
        <v>53</v>
      </c>
      <c r="D436" s="373">
        <f>SUM(F443:F446)</f>
        <v>30000</v>
      </c>
      <c r="F436" s="70"/>
      <c r="G436" s="79"/>
      <c r="H436" s="70"/>
      <c r="I436" s="70"/>
    </row>
    <row r="437" spans="3:11" s="466" customFormat="1">
      <c r="C437" s="70"/>
      <c r="D437" s="31"/>
      <c r="E437" s="93"/>
      <c r="F437" s="93"/>
      <c r="G437" s="93"/>
      <c r="H437" s="76"/>
      <c r="I437" s="76"/>
      <c r="J437" s="76"/>
      <c r="K437" s="112"/>
    </row>
    <row r="438" spans="3:11" s="466" customFormat="1">
      <c r="C438" s="70"/>
      <c r="D438" s="31"/>
      <c r="E438" s="93"/>
      <c r="F438" s="93"/>
      <c r="G438" s="93"/>
      <c r="H438" s="76"/>
      <c r="I438" s="76"/>
      <c r="J438" s="76"/>
      <c r="K438" s="112"/>
    </row>
    <row r="439" spans="3:11" s="466" customFormat="1" ht="15.75">
      <c r="C439" s="202" t="s">
        <v>391</v>
      </c>
      <c r="D439" s="369" t="str">
        <f>'3. Vinculación Univ. Sociedad'!F24</f>
        <v>3.2).b.2.8.CV.8</v>
      </c>
      <c r="E439" s="93"/>
      <c r="F439" s="93"/>
      <c r="G439" s="93"/>
      <c r="H439" s="76"/>
      <c r="I439" s="76"/>
      <c r="J439" s="76"/>
      <c r="K439" s="112"/>
    </row>
    <row r="440" spans="3:11" s="466" customFormat="1" ht="18.75">
      <c r="C440" s="210" t="str">
        <f>IFERROR(VLOOKUP(D439,'1. Desarrollo e Innov. Curricu.'!$F:$G,2,FALSE),IFERROR(VLOOKUP(D439,'2. Investigación Científica'!$F:$G,2,FALSE),IFERROR(VLOOKUP(D439,'3. Vinculación Univ. Sociedad'!$F:$G,2,FALSE),IFERROR(VLOOKUP(D439,'4. Docencia y Profesorado Univ.'!$F:$G,2,FALSE),IFERROR(VLOOKUP(D439,'5. Estudiantes y Graduados'!$F:$G,2,FALSE),IFERROR(VLOOKUP(D439,'11. Gestion Administrativa'!$F:$G,2,FALSE),IFERROR(VLOOKUP(D439,'13. Gestión Académica'!$F:$G,2,FALSE),IFERROR(VLOOKUP(D439,'9. Asegura. de la Calid. y M'!$F:$G,2,FALSE),IFERROR(VLOOKUP(D439,'6. Gestión del Conocimiento'!$F:$G,2,FALSE),IFERROR(VLOOKUP(D439,'15. Gobernabilidad y Proceso...'!$F:$G,2,FALSE),IFERROR(VLOOKUP(D439,'12. Gestión del Talento Humano'!$F:$G,2,FALSE),IFERROR(VLOOKUP(D439,'14. Internacional... de la E.S.'!$F:$G,2,FALSE),IFERROR(VLOOKUP(D439,'10. Posgrado'!$F:$G,2,FALSE),IFERROR(VLOOKUP(D439,'17. Gestión TIC'!$F:$G,2,FALSE),IFERROR(VLOOKUP(D439,'16. Desa. del Sistema Educ.Sup.'!$F:$G,2,FALSE),IFERROR(VLOOKUP(D439,'8. Cultura de Inno. Insti...'!$F:$G,2,FALSE),VLOOKUP(D439,'7. Lo Esencial de la Reforma U.'!$F:$G,2,0)))))))))))))))))</f>
        <v>8. Visitas y celebracion de  firmas  de cartas de intenciones y convenios entre la Decanatura o Rectoria con las comunidades y municipios a nivel local, regional, nacional.-</v>
      </c>
      <c r="D440" s="31"/>
      <c r="E440" s="93"/>
      <c r="F440" s="93"/>
      <c r="G440" s="93"/>
      <c r="H440" s="76"/>
      <c r="I440" s="76"/>
      <c r="J440" s="76"/>
      <c r="K440" s="112"/>
    </row>
    <row r="441" spans="3:11" s="466" customFormat="1" ht="15.75" thickBot="1">
      <c r="F441" s="93"/>
      <c r="G441" s="76"/>
      <c r="H441" s="76"/>
      <c r="I441" s="76"/>
    </row>
    <row r="442" spans="3:11" s="466" customFormat="1" ht="15.75" thickBot="1">
      <c r="C442" s="129" t="s">
        <v>44</v>
      </c>
      <c r="D442" s="129" t="s">
        <v>55</v>
      </c>
      <c r="E442" s="136" t="s">
        <v>57</v>
      </c>
      <c r="F442" s="135" t="s">
        <v>27</v>
      </c>
      <c r="G442" s="133" t="s">
        <v>130</v>
      </c>
      <c r="H442" s="136" t="s">
        <v>46</v>
      </c>
      <c r="I442" s="133" t="s">
        <v>131</v>
      </c>
      <c r="J442" s="133" t="s">
        <v>409</v>
      </c>
      <c r="K442" s="133" t="s">
        <v>410</v>
      </c>
    </row>
    <row r="443" spans="3:11" s="466" customFormat="1">
      <c r="C443" s="220" t="s">
        <v>427</v>
      </c>
      <c r="D443" s="221">
        <v>15</v>
      </c>
      <c r="E443" s="219">
        <v>2000</v>
      </c>
      <c r="F443" s="97">
        <f t="shared" ref="F443:F446" si="36">D443*E443</f>
        <v>30000</v>
      </c>
      <c r="G443" s="161" t="s">
        <v>1615</v>
      </c>
      <c r="H443" s="142" t="s">
        <v>306</v>
      </c>
      <c r="I443" s="130" t="str">
        <f>VLOOKUP(H443,[1]Presupuesto!$B$11:$C$565,2,0)</f>
        <v>VIATICOS NACIONALES Y OTROS GASTOS DE VIAJE PROYECTO FORTALECIMIENTO ORG. ESTUDI (26200-72)</v>
      </c>
      <c r="J443" s="218" t="s">
        <v>470</v>
      </c>
      <c r="K443" s="98" t="s">
        <v>394</v>
      </c>
    </row>
    <row r="444" spans="3:11" s="466" customFormat="1" ht="15.75" hidden="1">
      <c r="C444" s="647"/>
      <c r="D444" s="158">
        <v>1</v>
      </c>
      <c r="E444" s="123"/>
      <c r="F444" s="97">
        <f t="shared" si="36"/>
        <v>0</v>
      </c>
      <c r="G444" s="161"/>
      <c r="H444" s="142"/>
      <c r="I444" s="130"/>
      <c r="J444" s="98"/>
      <c r="K444" s="98"/>
    </row>
    <row r="445" spans="3:11" s="466" customFormat="1" hidden="1">
      <c r="C445" s="141"/>
      <c r="D445" s="158">
        <v>1</v>
      </c>
      <c r="E445" s="123"/>
      <c r="F445" s="97">
        <f t="shared" si="36"/>
        <v>0</v>
      </c>
      <c r="G445" s="161"/>
      <c r="H445" s="142"/>
      <c r="I445" s="130"/>
      <c r="J445" s="98"/>
      <c r="K445" s="98"/>
    </row>
    <row r="446" spans="3:11" s="466" customFormat="1" hidden="1">
      <c r="C446" s="143"/>
      <c r="D446" s="151"/>
      <c r="E446" s="118"/>
      <c r="F446" s="97">
        <f t="shared" si="36"/>
        <v>0</v>
      </c>
      <c r="G446" s="161"/>
      <c r="H446" s="144"/>
      <c r="I446" s="130"/>
      <c r="J446" s="98"/>
      <c r="K446" s="98"/>
    </row>
    <row r="448" spans="3:11" ht="15.75" thickBot="1"/>
    <row r="449" spans="3:11" s="466" customFormat="1" ht="15.75" thickBot="1">
      <c r="C449" s="157" t="s">
        <v>53</v>
      </c>
      <c r="D449" s="373">
        <f>SUM(F456:F459)</f>
        <v>300000</v>
      </c>
      <c r="F449" s="70"/>
      <c r="G449" s="79"/>
      <c r="H449" s="70"/>
      <c r="I449" s="70"/>
    </row>
    <row r="450" spans="3:11" s="466" customFormat="1">
      <c r="C450" s="70"/>
      <c r="D450" s="31"/>
      <c r="E450" s="93"/>
      <c r="F450" s="93"/>
      <c r="G450" s="93"/>
      <c r="H450" s="76"/>
      <c r="I450" s="76"/>
      <c r="J450" s="76"/>
      <c r="K450" s="112"/>
    </row>
    <row r="451" spans="3:11" s="466" customFormat="1">
      <c r="C451" s="70"/>
      <c r="D451" s="31"/>
      <c r="E451" s="93"/>
      <c r="F451" s="93"/>
      <c r="G451" s="93"/>
      <c r="H451" s="76"/>
      <c r="I451" s="76"/>
      <c r="J451" s="76"/>
      <c r="K451" s="112"/>
    </row>
    <row r="452" spans="3:11" s="466" customFormat="1" ht="15.75">
      <c r="C452" s="202" t="s">
        <v>391</v>
      </c>
      <c r="D452" s="369" t="str">
        <f>'3. Vinculación Univ. Sociedad'!F25</f>
        <v>3.2).b.2.9.CV.9</v>
      </c>
      <c r="E452" s="93"/>
      <c r="F452" s="93"/>
      <c r="G452" s="93"/>
      <c r="H452" s="76"/>
      <c r="I452" s="76"/>
      <c r="J452" s="76"/>
      <c r="K452" s="112"/>
    </row>
    <row r="453" spans="3:11" s="466" customFormat="1" ht="18.75">
      <c r="C453" s="210" t="str">
        <f>IFERROR(VLOOKUP(D452,'1. Desarrollo e Innov. Curricu.'!$F:$G,2,FALSE),IFERROR(VLOOKUP(D452,'2. Investigación Científica'!$F:$G,2,FALSE),IFERROR(VLOOKUP(D452,'3. Vinculación Univ. Sociedad'!$F:$G,2,FALSE),IFERROR(VLOOKUP(D452,'4. Docencia y Profesorado Univ.'!$F:$G,2,FALSE),IFERROR(VLOOKUP(D452,'5. Estudiantes y Graduados'!$F:$G,2,FALSE),IFERROR(VLOOKUP(D452,'11. Gestion Administrativa'!$F:$G,2,FALSE),IFERROR(VLOOKUP(D452,'13. Gestión Académica'!$F:$G,2,FALSE),IFERROR(VLOOKUP(D452,'9. Asegura. de la Calid. y M'!$F:$G,2,FALSE),IFERROR(VLOOKUP(D452,'6. Gestión del Conocimiento'!$F:$G,2,FALSE),IFERROR(VLOOKUP(D452,'15. Gobernabilidad y Proceso...'!$F:$G,2,FALSE),IFERROR(VLOOKUP(D452,'12. Gestión del Talento Humano'!$F:$G,2,FALSE),IFERROR(VLOOKUP(D452,'14. Internacional... de la E.S.'!$F:$G,2,FALSE),IFERROR(VLOOKUP(D452,'10. Posgrado'!$F:$G,2,FALSE),IFERROR(VLOOKUP(D452,'17. Gestión TIC'!$F:$G,2,FALSE),IFERROR(VLOOKUP(D452,'16. Desa. del Sistema Educ.Sup.'!$F:$G,2,FALSE),IFERROR(VLOOKUP(D452,'8. Cultura de Inno. Insti...'!$F:$G,2,FALSE),VLOOKUP(D452,'7. Lo Esencial de la Reforma U.'!$F:$G,2,0)))))))))))))))))</f>
        <v>9. Conformacion del comité organizador, inscripcion de participantes , invitacion de institucciones cooperantes, invitacion de pobladores de las comunidades para que relicen actividades culturales y artisticas, participacion de la comunidad universitaria en encuentros artisticos culturales y deportivos</v>
      </c>
      <c r="D453" s="31"/>
      <c r="E453" s="93"/>
      <c r="F453" s="93"/>
      <c r="G453" s="93"/>
      <c r="H453" s="76"/>
      <c r="I453" s="76"/>
      <c r="J453" s="76"/>
      <c r="K453" s="112"/>
    </row>
    <row r="454" spans="3:11" s="466" customFormat="1" ht="15.75" thickBot="1">
      <c r="F454" s="93"/>
      <c r="G454" s="76"/>
      <c r="H454" s="76"/>
      <c r="I454" s="76"/>
    </row>
    <row r="455" spans="3:11" s="466" customFormat="1" ht="15.75" thickBot="1">
      <c r="C455" s="129" t="s">
        <v>44</v>
      </c>
      <c r="D455" s="129" t="s">
        <v>55</v>
      </c>
      <c r="E455" s="136" t="s">
        <v>57</v>
      </c>
      <c r="F455" s="135" t="s">
        <v>27</v>
      </c>
      <c r="G455" s="133" t="s">
        <v>130</v>
      </c>
      <c r="H455" s="136" t="s">
        <v>46</v>
      </c>
      <c r="I455" s="133" t="s">
        <v>131</v>
      </c>
      <c r="J455" s="133" t="s">
        <v>409</v>
      </c>
      <c r="K455" s="133" t="s">
        <v>410</v>
      </c>
    </row>
    <row r="456" spans="3:11" s="466" customFormat="1">
      <c r="C456" s="220" t="s">
        <v>427</v>
      </c>
      <c r="D456" s="221">
        <v>15</v>
      </c>
      <c r="E456" s="219">
        <v>2000</v>
      </c>
      <c r="F456" s="97">
        <f t="shared" ref="F456:F459" si="37">D456*E456</f>
        <v>30000</v>
      </c>
      <c r="G456" s="161" t="s">
        <v>1615</v>
      </c>
      <c r="H456" s="142" t="s">
        <v>306</v>
      </c>
      <c r="I456" s="130" t="str">
        <f>VLOOKUP(H456,[1]Presupuesto!$B$11:$C$565,2,0)</f>
        <v>VIATICOS NACIONALES Y OTROS GASTOS DE VIAJE PROYECTO FORTALECIMIENTO ORG. ESTUDI (26200-72)</v>
      </c>
      <c r="J456" s="218" t="s">
        <v>470</v>
      </c>
      <c r="K456" s="98" t="s">
        <v>394</v>
      </c>
    </row>
    <row r="457" spans="3:11" s="466" customFormat="1" ht="15.75" hidden="1">
      <c r="C457" s="664" t="s">
        <v>2321</v>
      </c>
      <c r="D457" s="158">
        <v>1</v>
      </c>
      <c r="E457" s="123">
        <v>270000</v>
      </c>
      <c r="F457" s="97">
        <f t="shared" si="37"/>
        <v>270000</v>
      </c>
      <c r="G457" s="161" t="s">
        <v>1615</v>
      </c>
      <c r="H457" s="142" t="s">
        <v>297</v>
      </c>
      <c r="I457" s="130" t="str">
        <f>VLOOKUP(H457,[1]Presupuesto!$B$11:$C$565,2,0)</f>
        <v>OTROS SERVICIOS COMERCIALES Y FINANCIEROS N.C.</v>
      </c>
      <c r="J457" s="98" t="s">
        <v>470</v>
      </c>
      <c r="K457" s="98" t="s">
        <v>397</v>
      </c>
    </row>
    <row r="458" spans="3:11" s="466" customFormat="1" hidden="1">
      <c r="C458" s="141"/>
      <c r="D458" s="158">
        <v>1</v>
      </c>
      <c r="E458" s="123"/>
      <c r="F458" s="97">
        <f t="shared" si="37"/>
        <v>0</v>
      </c>
      <c r="G458" s="161"/>
      <c r="H458" s="142"/>
      <c r="I458" s="130"/>
      <c r="J458" s="98"/>
      <c r="K458" s="98"/>
    </row>
    <row r="459" spans="3:11" s="466" customFormat="1" hidden="1">
      <c r="C459" s="143"/>
      <c r="D459" s="151"/>
      <c r="E459" s="118"/>
      <c r="F459" s="97">
        <f t="shared" si="37"/>
        <v>0</v>
      </c>
      <c r="G459" s="161"/>
      <c r="H459" s="144"/>
      <c r="I459" s="130"/>
      <c r="J459" s="98"/>
      <c r="K459" s="98"/>
    </row>
  </sheetData>
  <autoFilter ref="F12:K459">
    <filterColumn colId="0">
      <filters blank="1">
        <filter val="1,050"/>
        <filter val="1,260"/>
        <filter val="1,300"/>
        <filter val="1,500"/>
        <filter val="1,575"/>
        <filter val="1,800"/>
        <filter val="10,000"/>
        <filter val="100,000"/>
        <filter val="10000,000"/>
        <filter val="12,000"/>
        <filter val="120,000"/>
        <filter val="128,000"/>
        <filter val="134,000"/>
        <filter val="134,400"/>
        <filter val="135,000"/>
        <filter val="15,000"/>
        <filter val="150,000"/>
        <filter val="158,000"/>
        <filter val="160,000"/>
        <filter val="170,000"/>
        <filter val="18,000"/>
        <filter val="2,400"/>
        <filter val="20,000"/>
        <filter val="200,000"/>
        <filter val="210,000"/>
        <filter val="21000,000"/>
        <filter val="212,000"/>
        <filter val="24,000"/>
        <filter val="240,000"/>
        <filter val="264,000"/>
        <filter val="268,800"/>
        <filter val="27,000"/>
        <filter val="270,000"/>
        <filter val="28,000"/>
        <filter val="30,000"/>
        <filter val="300,000"/>
        <filter val="320,000"/>
        <filter val="34,000"/>
        <filter val="36,000"/>
        <filter val="360,000"/>
        <filter val="40,000"/>
        <filter val="400,000"/>
        <filter val="42,000"/>
        <filter val="5,000"/>
        <filter val="50,000"/>
        <filter val="500,000"/>
        <filter val="60,000"/>
        <filter val="75,000"/>
        <filter val="80000,000"/>
        <filter val="90,000"/>
        <filter val="Costo Total"/>
      </filters>
    </filterColumn>
    <filterColumn colId="3">
      <filters blank="1">
        <filter val="#N/A"/>
        <filter val="APLICACIONES INFORMATICAS (45100-00)"/>
        <filter val="BIENES CAPITALIZABLES (40000-00)"/>
        <filter val="Descripción de Cuenta"/>
        <filter val="EQUIPOS DE OFICINA Y MUEBLES (42140-00)"/>
        <filter val="IMPRENTA, PUBLIC. Y REPRODUC. (25300-00)"/>
        <filter val="MANTENIMIENTO Y REPARAC DE EQUIPO Y MEDIO DE TRANSPORTE (23200-01)"/>
        <filter val="VIATICOS (26200-00)"/>
        <filter val="VIATICOS NACIONALES Y OTROS GASTOS DE VIAJE PROYECTO FORTALECIMIENTO ORG. ESTUDI (26200-72)"/>
      </filters>
    </filterColumn>
  </autoFilter>
  <dataConsolidate/>
  <dataValidations xWindow="1213" yWindow="645" count="6">
    <dataValidation type="list" allowBlank="1" showInputMessage="1" showErrorMessage="1" errorTitle="¡Ingreso Inválido!" error="Seleccione una opción de la lista." promptTitle="Tipo de Presupuesto" prompt="Seleccione una opción de la lista." sqref="G117:G119 G297:G299 G215:G218 G242:G251 G261:G263 G273:G275 G285:G287 G322:G329 G339:G342 G309:G312 G228:G232 G201:G205 G186:G191 G170:G176 G157:G160 G143:G146 G129:G133 G71:G107 G59:G61 G45:G49 G31:G35 G17:G21 G352:G355 G365:G368 G378:G381 G391:G394 G404:G407 G417:G420 G430:G433 G443:G446 G456:G459">
      <formula1>$R$2:$S$2</formula1>
    </dataValidation>
    <dataValidation type="list" allowBlank="1" showInputMessage="1" showErrorMessage="1" errorTitle="¡Ingreso Inválido!" error="Seleccione una opción de la lista" promptTitle="Mes Requerido" prompt="Seleccione el mes en el que requiere el recurso." sqref="K117:K119 K297:K299 K215:K218 K261:K263 K242:K251 K273:K275 K285:K287 K322:K329 K339:K342 K309:K312 K228:K232 K201:K205 K186:K191 K170:K176 K157:K160 K143:K146 K129:K133 K71:K107 K59:K61 K45:K49 K31:K35 K17:K21 K352:K355 K365:K368 K378:K381 K391:K394 K404:K407 K417:K420 K430:K433 K443:K446 K456:K459">
      <formula1>$U$2:$AF$2</formula1>
    </dataValidation>
    <dataValidation type="list" allowBlank="1" showInputMessage="1" showErrorMessage="1" errorTitle="¡Ingreso Invalido!" error="Seleccione una opción de la lista." promptTitle="Categoria/Zona de Viáticos" prompt="Seleccione una opción de la lista" sqref="C17 C31 C45 C59 C71 C117 C129 C143 C157 C170 C186 C201 C215 C228:C229 C242 C261 C273 C285 C297 C309 C322 C339 C352 C365 C378 C391 C404 C417 C430 C443 C456">
      <formula1>$AH$2:$BU$2</formula1>
    </dataValidation>
    <dataValidation type="list" allowBlank="1" showInputMessage="1" showErrorMessage="1" errorTitle="¡Ingreso Inválido!" error="Verifique el valor ingresado." promptTitle="Ingrese el Objeto de Gasto" prompt="Ingrese el Objeto de Gasto" sqref="H117:H119 H297:H299 H215:H218 H242:H251 H261:H263 H273:H275 H285:H287 H322:H329 H339:H342 H309:H312 H228:H232 H201:H205 H186:H191 H170:H176 H157:H160 H143:H146 H129:H133 H71:H107 H59:H61 H45:H49 H31:H35 H17:H21 H352:H355 H365:H368 H378:H381 H391:H394 H404:H407 H417:H420 H430:H433 H443:H446 H456:H459">
      <formula1>$A$1:$UI$1</formula1>
    </dataValidation>
    <dataValidation type="list" allowBlank="1" showInputMessage="1" showErrorMessage="1" errorTitle="¡Ingreso Inválido!" error="Seleccione una opción de la lista." promptTitle="Dimensión Estratégica" prompt="Seleccione una opción de la lista." sqref="J72:J107 J298:J299 J216:J218 J243:J251 J262:J263 J274:J275 J286:J287 J323:J329 J340:J342 J310:J312 J229:J232 J202:J205 J187:J191 J171:J176 J158:J160 J144:J146 J130:J133 J118:J119 J60:J61 J46:J49 J32:J35 J18:J21 J353:J355 J366:J368 J379:J381 J392:J394 J405:J407 J418:J420 J431:J433 J444:J446 J457:J459">
      <formula1>$A$2:$P$2</formula1>
    </dataValidation>
    <dataValidation type="list" allowBlank="1" showInputMessage="1" showErrorMessage="1" errorTitle="¡Ingreso Inválido!" error="Seleccione una opción de la lista." promptTitle="Dimensión Estratégica" prompt="Seleccione una opción de la lista." sqref="J309 J31 J45 J59 J71 J117 J129 J143 J157 J170 J186 J201 J215 J228 J242 J261 J273 J285 J297 J17 J322 J339 J352 J365 J378 J391 J404 J417 J430 J443 J456">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C17" sqref="C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1355</v>
      </c>
      <c r="B2" s="122" t="s">
        <v>1357</v>
      </c>
      <c r="C2" s="122" t="s">
        <v>470</v>
      </c>
      <c r="D2" s="122" t="s">
        <v>1356</v>
      </c>
      <c r="E2" s="122" t="s">
        <v>1358</v>
      </c>
      <c r="F2" s="122" t="s">
        <v>471</v>
      </c>
      <c r="G2" s="160" t="s">
        <v>1359</v>
      </c>
      <c r="H2" s="122" t="s">
        <v>1360</v>
      </c>
      <c r="I2" s="122" t="s">
        <v>1361</v>
      </c>
      <c r="J2" s="122" t="s">
        <v>1410</v>
      </c>
      <c r="K2" s="122" t="s">
        <v>1362</v>
      </c>
      <c r="L2" s="122" t="s">
        <v>1363</v>
      </c>
      <c r="M2" s="122" t="s">
        <v>1364</v>
      </c>
      <c r="N2" s="122" t="s">
        <v>1365</v>
      </c>
      <c r="O2" s="122" t="s">
        <v>1366</v>
      </c>
      <c r="P2" s="122" t="s">
        <v>1415</v>
      </c>
      <c r="Q2" s="122" t="s">
        <v>1449</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row r="5" spans="1:555" ht="27" thickBot="1">
      <c r="C5" s="87" t="s">
        <v>387</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c r="E13" s="93"/>
      <c r="F13" s="93"/>
      <c r="G13" s="93"/>
      <c r="H13" s="76"/>
      <c r="I13" s="76"/>
      <c r="J13" s="76"/>
      <c r="K13" s="112"/>
    </row>
    <row r="14" spans="1:555" ht="18.7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464</v>
      </c>
    </row>
    <row r="17" spans="3:12">
      <c r="C17" s="141"/>
      <c r="D17" s="158"/>
      <c r="E17" s="115"/>
      <c r="F17" s="97">
        <f t="shared" ref="F17:F38" si="0">D17*E17</f>
        <v>0</v>
      </c>
      <c r="G17" s="161"/>
      <c r="H17" s="142" t="s">
        <v>1065</v>
      </c>
      <c r="I17" s="130" t="str">
        <f>VLOOKUP(H17,Presupuesto!$B$11:$C$565,2,0)</f>
        <v>BECAS</v>
      </c>
      <c r="J17" s="218" t="s">
        <v>1410</v>
      </c>
      <c r="K17" s="98" t="s">
        <v>393</v>
      </c>
      <c r="L17" s="98"/>
    </row>
    <row r="18" spans="3:12">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c r="C26" s="141"/>
      <c r="D26" s="158"/>
      <c r="E26" s="123"/>
      <c r="F26" s="97">
        <f t="shared" si="0"/>
        <v>0</v>
      </c>
      <c r="G26" s="161"/>
      <c r="H26" s="142" t="s">
        <v>1083</v>
      </c>
      <c r="I26" s="130" t="str">
        <f>VLOOKUP(H26,Presupuesto!$B$11:$C$565,2,0)</f>
        <v>PRESTAMOS A ESTUDIANTES</v>
      </c>
      <c r="J26" s="98" t="str">
        <f t="shared" si="1"/>
        <v>Posgrado</v>
      </c>
      <c r="K26" s="98" t="s">
        <v>411</v>
      </c>
      <c r="L26" s="98"/>
    </row>
    <row r="27" spans="3:12">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c r="C34" s="141"/>
      <c r="D34" s="158"/>
      <c r="E34" s="123"/>
      <c r="F34" s="97">
        <f t="shared" si="0"/>
        <v>0</v>
      </c>
      <c r="G34" s="161"/>
      <c r="H34" s="142" t="s">
        <v>1099</v>
      </c>
      <c r="I34" s="130" t="str">
        <f>VLOOKUP(H34,Presupuesto!$B$11:$C$565,2,0)</f>
        <v>BECAS DE EQUIDAD</v>
      </c>
      <c r="J34" s="98" t="str">
        <f t="shared" si="1"/>
        <v>Posgrado</v>
      </c>
      <c r="K34" s="98" t="s">
        <v>411</v>
      </c>
      <c r="L34" s="98"/>
    </row>
    <row r="35" spans="3:12">
      <c r="C35" s="141"/>
      <c r="D35" s="158"/>
      <c r="E35" s="123"/>
      <c r="F35" s="97">
        <f t="shared" si="0"/>
        <v>0</v>
      </c>
      <c r="G35" s="161"/>
      <c r="H35" s="142" t="s">
        <v>1101</v>
      </c>
      <c r="I35" s="130" t="str">
        <f>VLOOKUP(H35,Presupuesto!$B$11:$C$565,2,0)</f>
        <v>PREMIOS AL INVESTIGADOR</v>
      </c>
      <c r="J35" s="98" t="str">
        <f t="shared" si="1"/>
        <v>Posgrado</v>
      </c>
      <c r="K35" s="98" t="s">
        <v>411</v>
      </c>
      <c r="L35" s="98"/>
    </row>
    <row r="36" spans="3:12">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c r="C38" s="147"/>
      <c r="D38" s="222"/>
      <c r="E38" s="103"/>
      <c r="F38" s="105">
        <f t="shared" si="0"/>
        <v>0</v>
      </c>
      <c r="G38" s="162"/>
      <c r="H38" s="148"/>
      <c r="I38" s="132" t="e">
        <f>VLOOKUP(H38,Presupuesto!$B$11:$C$565,2,0)</f>
        <v>#N/A</v>
      </c>
      <c r="J38" s="106" t="str">
        <f t="shared" ref="J38" si="2">$J$17</f>
        <v>Posgrado</v>
      </c>
      <c r="K38" s="124" t="s">
        <v>393</v>
      </c>
      <c r="L38" s="124"/>
    </row>
    <row r="39" spans="3:12">
      <c r="F39" s="90"/>
      <c r="G39" s="89"/>
      <c r="H39" s="90"/>
      <c r="I39" s="90"/>
    </row>
    <row r="40" spans="3:12" ht="15.75" thickBot="1"/>
    <row r="41" spans="3:12" ht="15.75" thickBot="1">
      <c r="C41" s="157" t="s">
        <v>53</v>
      </c>
      <c r="D41" s="373">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391</v>
      </c>
      <c r="D44" s="369"/>
      <c r="E44" s="93"/>
      <c r="F44" s="93"/>
      <c r="G44" s="93"/>
      <c r="H44" s="76"/>
      <c r="I44" s="76"/>
      <c r="J44" s="76"/>
      <c r="K44" s="112"/>
    </row>
    <row r="45" spans="3:12" ht="18.7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130</v>
      </c>
      <c r="H47" s="136" t="s">
        <v>46</v>
      </c>
      <c r="I47" s="133" t="s">
        <v>131</v>
      </c>
      <c r="J47" s="133" t="s">
        <v>409</v>
      </c>
      <c r="K47" s="133" t="s">
        <v>410</v>
      </c>
      <c r="L47" s="133" t="s">
        <v>464</v>
      </c>
    </row>
    <row r="48" spans="3:12">
      <c r="C48" s="141"/>
      <c r="D48" s="158"/>
      <c r="E48" s="115"/>
      <c r="F48" s="97">
        <f t="shared" ref="F48:F69" si="3">D48*E48</f>
        <v>0</v>
      </c>
      <c r="G48" s="161"/>
      <c r="H48" s="142" t="s">
        <v>1065</v>
      </c>
      <c r="I48" s="130" t="str">
        <f>VLOOKUP(H48,Presupuesto!$B$11:$C$565,2,0)</f>
        <v>BECAS</v>
      </c>
      <c r="J48" s="218" t="s">
        <v>1410</v>
      </c>
      <c r="K48" s="98" t="s">
        <v>393</v>
      </c>
      <c r="L48" s="98"/>
    </row>
    <row r="49" spans="3:12">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c r="C57" s="141"/>
      <c r="D57" s="158"/>
      <c r="E57" s="123"/>
      <c r="F57" s="97">
        <f t="shared" si="3"/>
        <v>0</v>
      </c>
      <c r="G57" s="161"/>
      <c r="H57" s="142" t="s">
        <v>1083</v>
      </c>
      <c r="I57" s="130" t="str">
        <f>VLOOKUP(H57,Presupuesto!$B$11:$C$565,2,0)</f>
        <v>PRESTAMOS A ESTUDIANTES</v>
      </c>
      <c r="J57" s="98" t="str">
        <f t="shared" si="4"/>
        <v>Posgrado</v>
      </c>
      <c r="K57" s="98" t="s">
        <v>411</v>
      </c>
      <c r="L57" s="98"/>
    </row>
    <row r="58" spans="3:12">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c r="C65" s="141"/>
      <c r="D65" s="158"/>
      <c r="E65" s="123"/>
      <c r="F65" s="97">
        <f t="shared" si="3"/>
        <v>0</v>
      </c>
      <c r="G65" s="161"/>
      <c r="H65" s="142" t="s">
        <v>1099</v>
      </c>
      <c r="I65" s="130" t="str">
        <f>VLOOKUP(H65,Presupuesto!$B$11:$C$565,2,0)</f>
        <v>BECAS DE EQUIDAD</v>
      </c>
      <c r="J65" s="98" t="str">
        <f t="shared" si="4"/>
        <v>Posgrado</v>
      </c>
      <c r="K65" s="98" t="s">
        <v>411</v>
      </c>
      <c r="L65" s="98"/>
    </row>
    <row r="66" spans="3:12">
      <c r="C66" s="141"/>
      <c r="D66" s="158"/>
      <c r="E66" s="123"/>
      <c r="F66" s="97">
        <f t="shared" si="3"/>
        <v>0</v>
      </c>
      <c r="G66" s="161"/>
      <c r="H66" s="142" t="s">
        <v>1101</v>
      </c>
      <c r="I66" s="130" t="str">
        <f>VLOOKUP(H66,Presupuesto!$B$11:$C$565,2,0)</f>
        <v>PREMIOS AL INVESTIGADOR</v>
      </c>
      <c r="J66" s="98" t="str">
        <f t="shared" si="4"/>
        <v>Posgrado</v>
      </c>
      <c r="K66" s="98" t="s">
        <v>411</v>
      </c>
      <c r="L66" s="98"/>
    </row>
    <row r="67" spans="3:12">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c r="C69" s="147"/>
      <c r="D69" s="222"/>
      <c r="E69" s="103"/>
      <c r="F69" s="105">
        <f t="shared" si="3"/>
        <v>0</v>
      </c>
      <c r="G69" s="162"/>
      <c r="H69" s="148"/>
      <c r="I69" s="132" t="e">
        <f>VLOOKUP(H69,Presupuesto!$B$11:$C$565,2,0)</f>
        <v>#N/A</v>
      </c>
      <c r="J69" s="106" t="str">
        <f t="shared" si="4"/>
        <v>Posgrado</v>
      </c>
      <c r="K69" s="124" t="s">
        <v>393</v>
      </c>
      <c r="L69" s="124"/>
    </row>
    <row r="71" spans="3:12" ht="15.75" thickBot="1"/>
    <row r="72" spans="3:12" ht="15.75" thickBot="1">
      <c r="C72" s="157" t="s">
        <v>53</v>
      </c>
      <c r="D72" s="373">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391</v>
      </c>
      <c r="D75" s="369"/>
      <c r="E75" s="93"/>
      <c r="F75" s="93"/>
      <c r="G75" s="93"/>
      <c r="H75" s="76"/>
      <c r="I75" s="76"/>
      <c r="J75" s="76"/>
      <c r="K75" s="112"/>
    </row>
    <row r="76" spans="3:12" ht="18.7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130</v>
      </c>
      <c r="H78" s="136" t="s">
        <v>46</v>
      </c>
      <c r="I78" s="133" t="s">
        <v>131</v>
      </c>
      <c r="J78" s="133" t="s">
        <v>409</v>
      </c>
      <c r="K78" s="133" t="s">
        <v>410</v>
      </c>
      <c r="L78" s="133" t="s">
        <v>464</v>
      </c>
    </row>
    <row r="79" spans="3:12">
      <c r="C79" s="141"/>
      <c r="D79" s="158"/>
      <c r="E79" s="115"/>
      <c r="F79" s="97">
        <f t="shared" ref="F79:F100" si="5">D79*E79</f>
        <v>0</v>
      </c>
      <c r="G79" s="161"/>
      <c r="H79" s="142" t="s">
        <v>1065</v>
      </c>
      <c r="I79" s="130" t="str">
        <f>VLOOKUP(H79,Presupuesto!$B$11:$C$565,2,0)</f>
        <v>BECAS</v>
      </c>
      <c r="J79" s="218" t="s">
        <v>1410</v>
      </c>
      <c r="K79" s="98" t="s">
        <v>393</v>
      </c>
      <c r="L79" s="98"/>
    </row>
    <row r="80" spans="3:12">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c r="C88" s="141"/>
      <c r="D88" s="158"/>
      <c r="E88" s="123"/>
      <c r="F88" s="97">
        <f t="shared" si="5"/>
        <v>0</v>
      </c>
      <c r="G88" s="161"/>
      <c r="H88" s="142" t="s">
        <v>1083</v>
      </c>
      <c r="I88" s="130" t="str">
        <f>VLOOKUP(H88,Presupuesto!$B$11:$C$565,2,0)</f>
        <v>PRESTAMOS A ESTUDIANTES</v>
      </c>
      <c r="J88" s="98" t="str">
        <f t="shared" si="6"/>
        <v>Posgrado</v>
      </c>
      <c r="K88" s="98" t="s">
        <v>411</v>
      </c>
      <c r="L88" s="98"/>
    </row>
    <row r="89" spans="3:12">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c r="C96" s="141"/>
      <c r="D96" s="158"/>
      <c r="E96" s="123"/>
      <c r="F96" s="97">
        <f t="shared" si="5"/>
        <v>0</v>
      </c>
      <c r="G96" s="161"/>
      <c r="H96" s="142" t="s">
        <v>1099</v>
      </c>
      <c r="I96" s="130" t="str">
        <f>VLOOKUP(H96,Presupuesto!$B$11:$C$565,2,0)</f>
        <v>BECAS DE EQUIDAD</v>
      </c>
      <c r="J96" s="98" t="str">
        <f t="shared" si="6"/>
        <v>Posgrado</v>
      </c>
      <c r="K96" s="98" t="s">
        <v>411</v>
      </c>
      <c r="L96" s="98"/>
    </row>
    <row r="97" spans="3:12">
      <c r="C97" s="141"/>
      <c r="D97" s="158"/>
      <c r="E97" s="123"/>
      <c r="F97" s="97">
        <f t="shared" si="5"/>
        <v>0</v>
      </c>
      <c r="G97" s="161"/>
      <c r="H97" s="142" t="s">
        <v>1101</v>
      </c>
      <c r="I97" s="130" t="str">
        <f>VLOOKUP(H97,Presupuesto!$B$11:$C$565,2,0)</f>
        <v>PREMIOS AL INVESTIGADOR</v>
      </c>
      <c r="J97" s="98" t="str">
        <f t="shared" si="6"/>
        <v>Posgrado</v>
      </c>
      <c r="K97" s="98" t="s">
        <v>411</v>
      </c>
      <c r="L97" s="98"/>
    </row>
    <row r="98" spans="3:12">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c r="C100" s="147"/>
      <c r="D100" s="222"/>
      <c r="E100" s="103"/>
      <c r="F100" s="105">
        <f t="shared" si="5"/>
        <v>0</v>
      </c>
      <c r="G100" s="162"/>
      <c r="H100" s="148"/>
      <c r="I100" s="132" t="e">
        <f>VLOOKUP(H100,Presupuesto!$B$11:$C$565,2,0)</f>
        <v>#N/A</v>
      </c>
      <c r="J100" s="106" t="str">
        <f t="shared" si="6"/>
        <v>Posgrado</v>
      </c>
      <c r="K100" s="124" t="s">
        <v>393</v>
      </c>
      <c r="L100" s="124"/>
    </row>
    <row r="102" spans="3:12" ht="15.75" thickBot="1"/>
    <row r="103" spans="3:12" ht="15.75" thickBot="1">
      <c r="C103" s="157" t="s">
        <v>53</v>
      </c>
      <c r="D103" s="373">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391</v>
      </c>
      <c r="D106" s="369"/>
      <c r="E106" s="93"/>
      <c r="F106" s="93"/>
      <c r="G106" s="93"/>
      <c r="H106" s="76"/>
      <c r="I106" s="76"/>
      <c r="J106" s="76"/>
      <c r="K106" s="112"/>
    </row>
    <row r="107" spans="3:12" ht="18.7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130</v>
      </c>
      <c r="H109" s="136" t="s">
        <v>46</v>
      </c>
      <c r="I109" s="133" t="s">
        <v>131</v>
      </c>
      <c r="J109" s="133" t="s">
        <v>409</v>
      </c>
      <c r="K109" s="133" t="s">
        <v>410</v>
      </c>
      <c r="L109" s="133" t="s">
        <v>464</v>
      </c>
    </row>
    <row r="110" spans="3:12">
      <c r="C110" s="141"/>
      <c r="D110" s="158"/>
      <c r="E110" s="115"/>
      <c r="F110" s="97">
        <f t="shared" ref="F110:F131" si="7">D110*E110</f>
        <v>0</v>
      </c>
      <c r="G110" s="161"/>
      <c r="H110" s="142" t="s">
        <v>1065</v>
      </c>
      <c r="I110" s="130" t="str">
        <f>VLOOKUP(H110,Presupuesto!$B$11:$C$565,2,0)</f>
        <v>BECAS</v>
      </c>
      <c r="J110" s="218" t="s">
        <v>1410</v>
      </c>
      <c r="K110" s="98" t="s">
        <v>393</v>
      </c>
      <c r="L110" s="98"/>
    </row>
    <row r="111" spans="3:12">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2016-04-19T22:48:44Z</dcterms:modified>
</cp:coreProperties>
</file>